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00_2023-00159 Base Rate Case\06_All Filed Discovery\01_Staff Discovery\Set_6\Q1\"/>
    </mc:Choice>
  </mc:AlternateContent>
  <xr:revisionPtr revIDLastSave="0" documentId="8_{C2A142A4-BD37-443E-A4BF-FCAE37CF4F37}" xr6:coauthVersionLast="47" xr6:coauthVersionMax="47" xr10:uidLastSave="{00000000-0000-0000-0000-000000000000}"/>
  <bookViews>
    <workbookView xWindow="-110" yWindow="-110" windowWidth="19420" windowHeight="10420" tabRatio="771" xr2:uid="{00000000-000D-0000-FFFF-FFFF00000000}"/>
  </bookViews>
  <sheets>
    <sheet name="2021 KPCo Forecast" sheetId="1" r:id="rId1"/>
    <sheet name="Market Value + Est Tax" sheetId="51" r:id="rId2"/>
    <sheet name="Historical Taxes Paid" sheetId="34" r:id="rId3"/>
    <sheet name="BU Split" sheetId="43" r:id="rId4"/>
    <sheet name="KY 2020 Ledger Summary" sheetId="56" r:id="rId5"/>
    <sheet name="2019 Assessment" sheetId="45" r:id="rId6"/>
    <sheet name="BSIS Trends" sheetId="44" r:id="rId7"/>
    <sheet name="Classifying Tables" sheetId="54" r:id="rId8"/>
    <sheet name="TY2011-2019 Bill Center" sheetId="40" r:id="rId9"/>
  </sheets>
  <definedNames>
    <definedName name="_xlnm._FilterDatabase" localSheetId="8" hidden="1">'TY2011-2019 Bill Center'!$A$3:$AT$623</definedName>
    <definedName name="Company">'2021 KPCo Forecast'!$L$6:$L$14</definedName>
    <definedName name="Forecast_Year">'2021 KPCo Forecast'!$B$4</definedName>
    <definedName name="_xlnm.Print_Area" localSheetId="0">'2021 KPCo Forecast'!$A$6:$H$76</definedName>
    <definedName name="_xlnm.Print_Area" localSheetId="1">'Market Value + Est Tax'!$A$1:$K$37</definedName>
    <definedName name="State">'2021 KPCo Forecast'!$L$17:$L$22</definedName>
    <definedName name="Tax_Year">'2021 KPCo Forecast'!$A$9</definedName>
  </definedNames>
  <calcPr calcId="191029"/>
  <pivotCaches>
    <pivotCache cacheId="0" r:id="rId10"/>
    <pivotCache cacheId="1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D30" i="34" l="1"/>
  <c r="B60" i="1" s="1"/>
  <c r="D37" i="34"/>
  <c r="B59" i="1" s="1"/>
  <c r="A60" i="1"/>
  <c r="A59" i="1"/>
  <c r="D27" i="34"/>
  <c r="D28" i="34"/>
  <c r="D29" i="34"/>
  <c r="D36" i="34"/>
  <c r="D35" i="34"/>
  <c r="D34" i="34"/>
  <c r="D33" i="34"/>
  <c r="D32" i="34"/>
  <c r="D31" i="34"/>
  <c r="J22" i="43" l="1"/>
  <c r="J21" i="43"/>
  <c r="J20" i="43"/>
  <c r="G5" i="56"/>
  <c r="H5" i="56"/>
  <c r="G6" i="56"/>
  <c r="M6" i="56" s="1"/>
  <c r="H6" i="56"/>
  <c r="G7" i="56"/>
  <c r="I7" i="56" s="1"/>
  <c r="H7" i="56"/>
  <c r="G8" i="56"/>
  <c r="H8" i="56"/>
  <c r="G9" i="56"/>
  <c r="I9" i="56" s="1"/>
  <c r="H9" i="56"/>
  <c r="G10" i="56"/>
  <c r="I10" i="56" s="1"/>
  <c r="H10" i="56"/>
  <c r="G11" i="56"/>
  <c r="H11" i="56"/>
  <c r="G12" i="56"/>
  <c r="K12" i="56" s="1"/>
  <c r="H12" i="56"/>
  <c r="G13" i="56"/>
  <c r="H13" i="56"/>
  <c r="G14" i="56"/>
  <c r="J14" i="56" s="1"/>
  <c r="H14" i="56"/>
  <c r="G15" i="56"/>
  <c r="I15" i="56" s="1"/>
  <c r="H15" i="56"/>
  <c r="G16" i="56"/>
  <c r="H16" i="56"/>
  <c r="G17" i="56"/>
  <c r="I17" i="56" s="1"/>
  <c r="H17" i="56"/>
  <c r="G18" i="56"/>
  <c r="I18" i="56" s="1"/>
  <c r="H18" i="56"/>
  <c r="G19" i="56"/>
  <c r="H19" i="56"/>
  <c r="G20" i="56"/>
  <c r="H20" i="56"/>
  <c r="G21" i="56"/>
  <c r="I21" i="56" s="1"/>
  <c r="H21" i="56"/>
  <c r="G22" i="56"/>
  <c r="I22" i="56" s="1"/>
  <c r="H22" i="56"/>
  <c r="G23" i="56"/>
  <c r="I23" i="56" s="1"/>
  <c r="H23" i="56"/>
  <c r="G24" i="56"/>
  <c r="H24" i="56"/>
  <c r="G25" i="56"/>
  <c r="I25" i="56" s="1"/>
  <c r="H25" i="56"/>
  <c r="G26" i="56"/>
  <c r="I26" i="56" s="1"/>
  <c r="H26" i="56"/>
  <c r="G27" i="56"/>
  <c r="H27" i="56"/>
  <c r="G28" i="56"/>
  <c r="H28" i="56"/>
  <c r="G29" i="56"/>
  <c r="I29" i="56" s="1"/>
  <c r="H29" i="56"/>
  <c r="G30" i="56"/>
  <c r="H30" i="56"/>
  <c r="G31" i="56"/>
  <c r="I31" i="56" s="1"/>
  <c r="H31" i="56"/>
  <c r="G32" i="56"/>
  <c r="H32" i="56"/>
  <c r="G33" i="56"/>
  <c r="I33" i="56" s="1"/>
  <c r="H33" i="56"/>
  <c r="G34" i="56"/>
  <c r="I34" i="56" s="1"/>
  <c r="H34" i="56"/>
  <c r="G35" i="56"/>
  <c r="H35" i="56"/>
  <c r="G36" i="56"/>
  <c r="M36" i="56" s="1"/>
  <c r="H36" i="56"/>
  <c r="G37" i="56"/>
  <c r="J37" i="56" s="1"/>
  <c r="H37" i="56"/>
  <c r="G38" i="56"/>
  <c r="K38" i="56" s="1"/>
  <c r="H38" i="56"/>
  <c r="G39" i="56"/>
  <c r="I39" i="56" s="1"/>
  <c r="H39" i="56"/>
  <c r="G40" i="56"/>
  <c r="H40" i="56"/>
  <c r="G41" i="56"/>
  <c r="I41" i="56" s="1"/>
  <c r="H41" i="56"/>
  <c r="G42" i="56"/>
  <c r="I42" i="56" s="1"/>
  <c r="H42" i="56"/>
  <c r="G43" i="56"/>
  <c r="H43" i="56"/>
  <c r="G44" i="56"/>
  <c r="H44" i="56"/>
  <c r="G45" i="56"/>
  <c r="I45" i="56" s="1"/>
  <c r="H45" i="56"/>
  <c r="G46" i="56"/>
  <c r="H46" i="56"/>
  <c r="G47" i="56"/>
  <c r="I47" i="56" s="1"/>
  <c r="H47" i="56"/>
  <c r="G48" i="56"/>
  <c r="H48" i="56"/>
  <c r="G49" i="56"/>
  <c r="I49" i="56" s="1"/>
  <c r="H49" i="56"/>
  <c r="G50" i="56"/>
  <c r="I50" i="56" s="1"/>
  <c r="H50" i="56"/>
  <c r="G51" i="56"/>
  <c r="H51" i="56"/>
  <c r="G52" i="56"/>
  <c r="H52" i="56"/>
  <c r="G53" i="56"/>
  <c r="J53" i="56" s="1"/>
  <c r="H53" i="56"/>
  <c r="G54" i="56"/>
  <c r="M54" i="56" s="1"/>
  <c r="H54" i="56"/>
  <c r="G55" i="56"/>
  <c r="I55" i="56" s="1"/>
  <c r="H55" i="56"/>
  <c r="G56" i="56"/>
  <c r="H56" i="56"/>
  <c r="G57" i="56"/>
  <c r="I57" i="56" s="1"/>
  <c r="H57" i="56"/>
  <c r="G58" i="56"/>
  <c r="I58" i="56" s="1"/>
  <c r="H58" i="56"/>
  <c r="G59" i="56"/>
  <c r="H59" i="56"/>
  <c r="G60" i="56"/>
  <c r="K60" i="56" s="1"/>
  <c r="H60" i="56"/>
  <c r="G61" i="56"/>
  <c r="H61" i="56"/>
  <c r="G62" i="56"/>
  <c r="M62" i="56" s="1"/>
  <c r="H62" i="56"/>
  <c r="G63" i="56"/>
  <c r="I63" i="56" s="1"/>
  <c r="H63" i="56"/>
  <c r="G64" i="56"/>
  <c r="H64" i="56"/>
  <c r="G65" i="56"/>
  <c r="I65" i="56" s="1"/>
  <c r="H65" i="56"/>
  <c r="G66" i="56"/>
  <c r="K66" i="56" s="1"/>
  <c r="H66" i="56"/>
  <c r="G67" i="56"/>
  <c r="I67" i="56" s="1"/>
  <c r="H67" i="56"/>
  <c r="G68" i="56"/>
  <c r="H68" i="56"/>
  <c r="G69" i="56"/>
  <c r="I69" i="56" s="1"/>
  <c r="H69" i="56"/>
  <c r="G70" i="56"/>
  <c r="H70" i="56"/>
  <c r="G71" i="56"/>
  <c r="H71" i="56"/>
  <c r="G72" i="56"/>
  <c r="H72" i="56"/>
  <c r="G73" i="56"/>
  <c r="H73" i="56"/>
  <c r="G74" i="56"/>
  <c r="H74" i="56"/>
  <c r="G75" i="56"/>
  <c r="I75" i="56" s="1"/>
  <c r="H75" i="56"/>
  <c r="G76" i="56"/>
  <c r="H76" i="56"/>
  <c r="G77" i="56"/>
  <c r="I77" i="56" s="1"/>
  <c r="H77" i="56"/>
  <c r="G78" i="56"/>
  <c r="H78" i="56"/>
  <c r="G79" i="56"/>
  <c r="H79" i="56"/>
  <c r="G80" i="56"/>
  <c r="M80" i="56" s="1"/>
  <c r="H80" i="56"/>
  <c r="G81" i="56"/>
  <c r="H81" i="56"/>
  <c r="G82" i="56"/>
  <c r="K82" i="56" s="1"/>
  <c r="H82" i="56"/>
  <c r="G83" i="56"/>
  <c r="H83" i="56"/>
  <c r="G84" i="56"/>
  <c r="J84" i="56" s="1"/>
  <c r="H84" i="56"/>
  <c r="G85" i="56"/>
  <c r="I85" i="56" s="1"/>
  <c r="H85" i="56"/>
  <c r="G86" i="56"/>
  <c r="H86" i="56"/>
  <c r="G87" i="56"/>
  <c r="I87" i="56" s="1"/>
  <c r="H87" i="56"/>
  <c r="G88" i="56"/>
  <c r="H88" i="56"/>
  <c r="G89" i="56"/>
  <c r="I89" i="56" s="1"/>
  <c r="H89" i="56"/>
  <c r="G90" i="56"/>
  <c r="H90" i="56"/>
  <c r="G91" i="56"/>
  <c r="I91" i="56" s="1"/>
  <c r="H91" i="56"/>
  <c r="G92" i="56"/>
  <c r="M92" i="56" s="1"/>
  <c r="H92" i="56"/>
  <c r="G93" i="56"/>
  <c r="K93" i="56" s="1"/>
  <c r="H93" i="56"/>
  <c r="G94" i="56"/>
  <c r="K94" i="56" s="1"/>
  <c r="H94" i="56"/>
  <c r="G95" i="56"/>
  <c r="H95" i="56"/>
  <c r="G96" i="56"/>
  <c r="J96" i="56" s="1"/>
  <c r="H96" i="56"/>
  <c r="G97" i="56"/>
  <c r="I97" i="56" s="1"/>
  <c r="H97" i="56"/>
  <c r="G98" i="56"/>
  <c r="J98" i="56" s="1"/>
  <c r="H98" i="56"/>
  <c r="G99" i="56"/>
  <c r="I99" i="56" s="1"/>
  <c r="H99" i="56"/>
  <c r="G100" i="56"/>
  <c r="H100" i="56"/>
  <c r="G101" i="56"/>
  <c r="J101" i="56" s="1"/>
  <c r="H101" i="56"/>
  <c r="G102" i="56"/>
  <c r="H102" i="56"/>
  <c r="G103" i="56"/>
  <c r="H103" i="56"/>
  <c r="G104" i="56"/>
  <c r="I104" i="56" s="1"/>
  <c r="H104" i="56"/>
  <c r="G105" i="56"/>
  <c r="I105" i="56" s="1"/>
  <c r="H105" i="56"/>
  <c r="G106" i="56"/>
  <c r="I106" i="56" s="1"/>
  <c r="H106" i="56"/>
  <c r="G107" i="56"/>
  <c r="I107" i="56" s="1"/>
  <c r="H107" i="56"/>
  <c r="G108" i="56"/>
  <c r="H108" i="56"/>
  <c r="G109" i="56"/>
  <c r="I109" i="56" s="1"/>
  <c r="H109" i="56"/>
  <c r="G110" i="56"/>
  <c r="H110" i="56"/>
  <c r="G111" i="56"/>
  <c r="H111" i="56"/>
  <c r="G112" i="56"/>
  <c r="H112" i="56"/>
  <c r="G113" i="56"/>
  <c r="I113" i="56" s="1"/>
  <c r="H113" i="56"/>
  <c r="G114" i="56"/>
  <c r="I114" i="56" s="1"/>
  <c r="H114" i="56"/>
  <c r="G115" i="56"/>
  <c r="I115" i="56" s="1"/>
  <c r="H115" i="56"/>
  <c r="G116" i="56"/>
  <c r="K116" i="56" s="1"/>
  <c r="H116" i="56"/>
  <c r="G117" i="56"/>
  <c r="J117" i="56" s="1"/>
  <c r="H117" i="56"/>
  <c r="G118" i="56"/>
  <c r="K118" i="56" s="1"/>
  <c r="H118" i="56"/>
  <c r="G119" i="56"/>
  <c r="H119" i="56"/>
  <c r="G120" i="56"/>
  <c r="J120" i="56" s="1"/>
  <c r="H120" i="56"/>
  <c r="G121" i="56"/>
  <c r="I121" i="56" s="1"/>
  <c r="H121" i="56"/>
  <c r="G122" i="56"/>
  <c r="I122" i="56" s="1"/>
  <c r="H122" i="56"/>
  <c r="G123" i="56"/>
  <c r="I123" i="56" s="1"/>
  <c r="H123" i="56"/>
  <c r="G124" i="56"/>
  <c r="H124" i="56"/>
  <c r="G125" i="56"/>
  <c r="I125" i="56" s="1"/>
  <c r="H125" i="56"/>
  <c r="G126" i="56"/>
  <c r="M126" i="56" s="1"/>
  <c r="H126" i="56"/>
  <c r="G127" i="56"/>
  <c r="H127" i="56"/>
  <c r="G128" i="56"/>
  <c r="J128" i="56" s="1"/>
  <c r="H128" i="56"/>
  <c r="G129" i="56"/>
  <c r="I129" i="56" s="1"/>
  <c r="H129" i="56"/>
  <c r="G130" i="56"/>
  <c r="I130" i="56" s="1"/>
  <c r="H130" i="56"/>
  <c r="G131" i="56"/>
  <c r="I131" i="56" s="1"/>
  <c r="H131" i="56"/>
  <c r="G132" i="56"/>
  <c r="H132" i="56"/>
  <c r="G133" i="56"/>
  <c r="J133" i="56" s="1"/>
  <c r="H133" i="56"/>
  <c r="G134" i="56"/>
  <c r="J134" i="56" s="1"/>
  <c r="H134" i="56"/>
  <c r="G135" i="56"/>
  <c r="H135" i="56"/>
  <c r="G136" i="56"/>
  <c r="M136" i="56" s="1"/>
  <c r="H136" i="56"/>
  <c r="H4" i="56"/>
  <c r="G4" i="56"/>
  <c r="B33" i="1"/>
  <c r="J7" i="51"/>
  <c r="J6" i="51"/>
  <c r="D32" i="1"/>
  <c r="F20" i="34"/>
  <c r="I136" i="56" l="1"/>
  <c r="I94" i="56"/>
  <c r="I36" i="56"/>
  <c r="I73" i="56"/>
  <c r="I62" i="56"/>
  <c r="I126" i="56"/>
  <c r="I30" i="56"/>
  <c r="I110" i="56"/>
  <c r="I72" i="56"/>
  <c r="I20" i="56"/>
  <c r="J9" i="56"/>
  <c r="K62" i="56"/>
  <c r="I120" i="56"/>
  <c r="I84" i="56"/>
  <c r="I52" i="56"/>
  <c r="J97" i="56"/>
  <c r="K120" i="56"/>
  <c r="K55" i="56"/>
  <c r="L55" i="56" s="1"/>
  <c r="I46" i="56"/>
  <c r="I14" i="56"/>
  <c r="J41" i="56"/>
  <c r="K115" i="56"/>
  <c r="L115" i="56" s="1"/>
  <c r="K14" i="56"/>
  <c r="J129" i="56"/>
  <c r="K84" i="56"/>
  <c r="M115" i="56"/>
  <c r="K85" i="56"/>
  <c r="L85" i="56" s="1"/>
  <c r="J85" i="56"/>
  <c r="J54" i="56"/>
  <c r="K10" i="56"/>
  <c r="I134" i="56"/>
  <c r="I102" i="56"/>
  <c r="I80" i="56"/>
  <c r="I60" i="56"/>
  <c r="L60" i="56" s="1"/>
  <c r="I44" i="56"/>
  <c r="I28" i="56"/>
  <c r="I12" i="56"/>
  <c r="L12" i="56" s="1"/>
  <c r="J126" i="56"/>
  <c r="J94" i="56"/>
  <c r="J82" i="56"/>
  <c r="J65" i="56"/>
  <c r="K134" i="56"/>
  <c r="K97" i="56"/>
  <c r="K80" i="56"/>
  <c r="K41" i="56"/>
  <c r="L41" i="56" s="1"/>
  <c r="K9" i="56"/>
  <c r="M84" i="56"/>
  <c r="J118" i="56"/>
  <c r="J38" i="56"/>
  <c r="J6" i="56"/>
  <c r="M91" i="56"/>
  <c r="I118" i="56"/>
  <c r="L118" i="56" s="1"/>
  <c r="I128" i="56"/>
  <c r="I112" i="56"/>
  <c r="I96" i="56"/>
  <c r="L96" i="56" s="1"/>
  <c r="I54" i="56"/>
  <c r="I38" i="56"/>
  <c r="L38" i="56" s="1"/>
  <c r="I6" i="56"/>
  <c r="J62" i="56"/>
  <c r="K128" i="56"/>
  <c r="K96" i="56"/>
  <c r="K65" i="56"/>
  <c r="K6" i="56"/>
  <c r="M60" i="56"/>
  <c r="I103" i="56"/>
  <c r="I83" i="56"/>
  <c r="I81" i="56"/>
  <c r="M81" i="56"/>
  <c r="I61" i="56"/>
  <c r="K61" i="56"/>
  <c r="I108" i="56"/>
  <c r="I88" i="56"/>
  <c r="I79" i="56"/>
  <c r="I48" i="56"/>
  <c r="I43" i="56"/>
  <c r="I32" i="56"/>
  <c r="I27" i="56"/>
  <c r="I16" i="56"/>
  <c r="I11" i="56"/>
  <c r="K11" i="56"/>
  <c r="J11" i="56"/>
  <c r="J93" i="56"/>
  <c r="J61" i="56"/>
  <c r="J10" i="56"/>
  <c r="K58" i="56"/>
  <c r="L58" i="56" s="1"/>
  <c r="I135" i="56"/>
  <c r="I119" i="56"/>
  <c r="J119" i="56"/>
  <c r="K119" i="56"/>
  <c r="I13" i="56"/>
  <c r="K13" i="56"/>
  <c r="J13" i="56"/>
  <c r="K81" i="56"/>
  <c r="M61" i="56"/>
  <c r="I133" i="56"/>
  <c r="K133" i="56"/>
  <c r="I124" i="56"/>
  <c r="I117" i="56"/>
  <c r="K117" i="56"/>
  <c r="I101" i="56"/>
  <c r="K92" i="56"/>
  <c r="J92" i="56"/>
  <c r="I92" i="56"/>
  <c r="K90" i="56"/>
  <c r="M90" i="56"/>
  <c r="I68" i="56"/>
  <c r="I64" i="56"/>
  <c r="K64" i="56"/>
  <c r="J64" i="56"/>
  <c r="I59" i="56"/>
  <c r="K59" i="56"/>
  <c r="J59" i="56"/>
  <c r="M59" i="56"/>
  <c r="I4" i="56"/>
  <c r="M4" i="56"/>
  <c r="K4" i="56"/>
  <c r="I127" i="56"/>
  <c r="J127" i="56"/>
  <c r="M127" i="56"/>
  <c r="K127" i="56"/>
  <c r="L127" i="56" s="1"/>
  <c r="I111" i="56"/>
  <c r="I95" i="56"/>
  <c r="J95" i="56"/>
  <c r="K95" i="56"/>
  <c r="I53" i="56"/>
  <c r="K53" i="56"/>
  <c r="I37" i="56"/>
  <c r="K37" i="56"/>
  <c r="M37" i="56"/>
  <c r="I5" i="56"/>
  <c r="M5" i="56"/>
  <c r="J5" i="56"/>
  <c r="K5" i="56"/>
  <c r="J90" i="56"/>
  <c r="J66" i="56"/>
  <c r="J58" i="56"/>
  <c r="J34" i="56"/>
  <c r="K101" i="56"/>
  <c r="K34" i="56"/>
  <c r="M53" i="56"/>
  <c r="I132" i="56"/>
  <c r="M116" i="56"/>
  <c r="J116" i="56"/>
  <c r="I116" i="56"/>
  <c r="L116" i="56" s="1"/>
  <c r="J100" i="56"/>
  <c r="I100" i="56"/>
  <c r="K100" i="56"/>
  <c r="K98" i="56"/>
  <c r="I98" i="56"/>
  <c r="L98" i="56" s="1"/>
  <c r="L94" i="56"/>
  <c r="I93" i="56"/>
  <c r="L93" i="56" s="1"/>
  <c r="M93" i="56"/>
  <c r="I76" i="56"/>
  <c r="I71" i="56"/>
  <c r="I56" i="56"/>
  <c r="I51" i="56"/>
  <c r="I40" i="56"/>
  <c r="K40" i="56"/>
  <c r="J40" i="56"/>
  <c r="I35" i="56"/>
  <c r="K35" i="56"/>
  <c r="J35" i="56"/>
  <c r="I24" i="56"/>
  <c r="I19" i="56"/>
  <c r="I8" i="56"/>
  <c r="K8" i="56"/>
  <c r="J8" i="56"/>
  <c r="J4" i="56"/>
  <c r="J81" i="56"/>
  <c r="M35" i="56"/>
  <c r="J136" i="56"/>
  <c r="J80" i="56"/>
  <c r="J60" i="56"/>
  <c r="J36" i="56"/>
  <c r="J12" i="56"/>
  <c r="K126" i="56"/>
  <c r="L126" i="56" s="1"/>
  <c r="N126" i="56" s="1"/>
  <c r="K99" i="56"/>
  <c r="K91" i="56"/>
  <c r="K54" i="56"/>
  <c r="K36" i="56"/>
  <c r="L36" i="56" s="1"/>
  <c r="N36" i="56" s="1"/>
  <c r="J115" i="56"/>
  <c r="J99" i="56"/>
  <c r="J91" i="56"/>
  <c r="J67" i="56"/>
  <c r="J63" i="56"/>
  <c r="J55" i="56"/>
  <c r="J39" i="56"/>
  <c r="J7" i="56"/>
  <c r="K136" i="56"/>
  <c r="L136" i="56" s="1"/>
  <c r="N136" i="56" s="1"/>
  <c r="K129" i="56"/>
  <c r="K67" i="56"/>
  <c r="K63" i="56"/>
  <c r="K39" i="56"/>
  <c r="K7" i="56"/>
  <c r="M85" i="56"/>
  <c r="L91" i="56"/>
  <c r="L7" i="56"/>
  <c r="L34" i="56"/>
  <c r="I90" i="56"/>
  <c r="I86" i="56"/>
  <c r="I82" i="56"/>
  <c r="L82" i="56" s="1"/>
  <c r="I78" i="56"/>
  <c r="I74" i="56"/>
  <c r="I70" i="56"/>
  <c r="I66" i="56"/>
  <c r="L66" i="56" s="1"/>
  <c r="L11" i="56" l="1"/>
  <c r="L84" i="56"/>
  <c r="L54" i="56"/>
  <c r="N54" i="56" s="1"/>
  <c r="L81" i="56"/>
  <c r="N81" i="56" s="1"/>
  <c r="L128" i="56"/>
  <c r="L120" i="56"/>
  <c r="L64" i="56"/>
  <c r="L101" i="56"/>
  <c r="L14" i="56"/>
  <c r="L90" i="56"/>
  <c r="L62" i="56"/>
  <c r="N62" i="56" s="1"/>
  <c r="L35" i="56"/>
  <c r="N35" i="56" s="1"/>
  <c r="L92" i="56"/>
  <c r="N92" i="56" s="1"/>
  <c r="N90" i="56"/>
  <c r="L4" i="56"/>
  <c r="N4" i="56" s="1"/>
  <c r="N91" i="56"/>
  <c r="N85" i="56"/>
  <c r="N115" i="56"/>
  <c r="N116" i="56"/>
  <c r="L99" i="56"/>
  <c r="L8" i="56"/>
  <c r="L133" i="56"/>
  <c r="L61" i="56"/>
  <c r="N61" i="56" s="1"/>
  <c r="L6" i="56"/>
  <c r="N6" i="56" s="1"/>
  <c r="N60" i="56"/>
  <c r="L80" i="56"/>
  <c r="N80" i="56" s="1"/>
  <c r="N93" i="56"/>
  <c r="L97" i="56"/>
  <c r="L119" i="56"/>
  <c r="L9" i="56"/>
  <c r="L100" i="56"/>
  <c r="N84" i="56"/>
  <c r="L37" i="56"/>
  <c r="N37" i="56" s="1"/>
  <c r="L117" i="56"/>
  <c r="L65" i="56"/>
  <c r="L67" i="56"/>
  <c r="L10" i="56"/>
  <c r="L40" i="56"/>
  <c r="L53" i="56"/>
  <c r="N53" i="56" s="1"/>
  <c r="L95" i="56"/>
  <c r="L59" i="56"/>
  <c r="N59" i="56" s="1"/>
  <c r="L134" i="56"/>
  <c r="L5" i="56"/>
  <c r="N5" i="56" s="1"/>
  <c r="N127" i="56"/>
  <c r="L13" i="56"/>
  <c r="L39" i="56"/>
  <c r="L63" i="56"/>
  <c r="L129" i="56"/>
  <c r="G35" i="51" l="1"/>
  <c r="G29" i="51"/>
  <c r="G30" i="51" s="1"/>
  <c r="G26" i="51"/>
  <c r="D38" i="1" s="1"/>
  <c r="F38" i="1" s="1"/>
  <c r="H51" i="1" l="1"/>
  <c r="D39" i="1"/>
  <c r="H44" i="1"/>
  <c r="F39" i="1" l="1"/>
  <c r="A39" i="1"/>
  <c r="A38" i="1"/>
  <c r="G42" i="1"/>
  <c r="L27" i="45"/>
  <c r="F19" i="34"/>
  <c r="F18" i="34"/>
  <c r="A20" i="34"/>
  <c r="H3" i="51"/>
  <c r="A18" i="51"/>
  <c r="A1" i="51"/>
  <c r="I12" i="51" l="1"/>
  <c r="I4" i="51" s="1"/>
  <c r="J15" i="56" s="1"/>
  <c r="L50" i="45"/>
  <c r="A9" i="1"/>
  <c r="H11" i="51" s="1"/>
  <c r="J112" i="56" l="1"/>
  <c r="K112" i="56" s="1"/>
  <c r="L112" i="56" s="1"/>
  <c r="J74" i="56"/>
  <c r="K74" i="56" s="1"/>
  <c r="L74" i="56" s="1"/>
  <c r="J46" i="56"/>
  <c r="K46" i="56" s="1"/>
  <c r="L46" i="56" s="1"/>
  <c r="J102" i="56"/>
  <c r="K102" i="56" s="1"/>
  <c r="L102" i="56" s="1"/>
  <c r="J113" i="56"/>
  <c r="K113" i="56" s="1"/>
  <c r="L113" i="56" s="1"/>
  <c r="J25" i="56"/>
  <c r="K25" i="56" s="1"/>
  <c r="L25" i="56" s="1"/>
  <c r="J17" i="56"/>
  <c r="K17" i="56" s="1"/>
  <c r="L17" i="56" s="1"/>
  <c r="J105" i="56"/>
  <c r="K105" i="56" s="1"/>
  <c r="L105" i="56" s="1"/>
  <c r="J88" i="56"/>
  <c r="K88" i="56" s="1"/>
  <c r="L88" i="56" s="1"/>
  <c r="J48" i="56"/>
  <c r="K48" i="56" s="1"/>
  <c r="L48" i="56" s="1"/>
  <c r="J32" i="56"/>
  <c r="K32" i="56" s="1"/>
  <c r="L32" i="56" s="1"/>
  <c r="J16" i="56"/>
  <c r="K16" i="56" s="1"/>
  <c r="L16" i="56" s="1"/>
  <c r="J125" i="56"/>
  <c r="K125" i="56" s="1"/>
  <c r="L125" i="56" s="1"/>
  <c r="J69" i="56"/>
  <c r="K69" i="56" s="1"/>
  <c r="L69" i="56" s="1"/>
  <c r="J21" i="56"/>
  <c r="K21" i="56" s="1"/>
  <c r="L21" i="56" s="1"/>
  <c r="J135" i="56"/>
  <c r="K135" i="56" s="1"/>
  <c r="L135" i="56" s="1"/>
  <c r="J124" i="56"/>
  <c r="K124" i="56" s="1"/>
  <c r="L124" i="56" s="1"/>
  <c r="J130" i="56"/>
  <c r="K130" i="56" s="1"/>
  <c r="L130" i="56" s="1"/>
  <c r="J42" i="56"/>
  <c r="K42" i="56" s="1"/>
  <c r="L42" i="56" s="1"/>
  <c r="J76" i="56"/>
  <c r="K76" i="56" s="1"/>
  <c r="L76" i="56" s="1"/>
  <c r="J123" i="56"/>
  <c r="K123" i="56" s="1"/>
  <c r="L123" i="56" s="1"/>
  <c r="J31" i="56"/>
  <c r="K31" i="56" s="1"/>
  <c r="L31" i="56" s="1"/>
  <c r="J23" i="56"/>
  <c r="K23" i="56" s="1"/>
  <c r="L23" i="56" s="1"/>
  <c r="J86" i="56"/>
  <c r="K86" i="56" s="1"/>
  <c r="L86" i="56" s="1"/>
  <c r="J49" i="56"/>
  <c r="K49" i="56" s="1"/>
  <c r="L49" i="56" s="1"/>
  <c r="J79" i="56"/>
  <c r="K79" i="56" s="1"/>
  <c r="L79" i="56" s="1"/>
  <c r="J27" i="56"/>
  <c r="K27" i="56" s="1"/>
  <c r="L27" i="56" s="1"/>
  <c r="J26" i="56"/>
  <c r="K26" i="56" s="1"/>
  <c r="L26" i="56" s="1"/>
  <c r="J75" i="56"/>
  <c r="K75" i="56" s="1"/>
  <c r="L75" i="56" s="1"/>
  <c r="K15" i="56"/>
  <c r="L15" i="56" s="1"/>
  <c r="J52" i="56"/>
  <c r="K52" i="56" s="1"/>
  <c r="L52" i="56" s="1"/>
  <c r="J20" i="56"/>
  <c r="K20" i="56" s="1"/>
  <c r="L20" i="56" s="1"/>
  <c r="J83" i="56"/>
  <c r="K83" i="56" s="1"/>
  <c r="L83" i="56" s="1"/>
  <c r="J29" i="56"/>
  <c r="K29" i="56" s="1"/>
  <c r="L29" i="56" s="1"/>
  <c r="J111" i="56"/>
  <c r="K111" i="56" s="1"/>
  <c r="L111" i="56" s="1"/>
  <c r="J50" i="56"/>
  <c r="K50" i="56" s="1"/>
  <c r="L50" i="56" s="1"/>
  <c r="J132" i="56"/>
  <c r="K132" i="56" s="1"/>
  <c r="L132" i="56" s="1"/>
  <c r="J104" i="56"/>
  <c r="K104" i="56" s="1"/>
  <c r="L104" i="56" s="1"/>
  <c r="J72" i="56"/>
  <c r="K72" i="56" s="1"/>
  <c r="L72" i="56" s="1"/>
  <c r="J44" i="56"/>
  <c r="K44" i="56" s="1"/>
  <c r="L44" i="56" s="1"/>
  <c r="J30" i="56"/>
  <c r="K30" i="56" s="1"/>
  <c r="L30" i="56" s="1"/>
  <c r="J22" i="56"/>
  <c r="K22" i="56" s="1"/>
  <c r="L22" i="56" s="1"/>
  <c r="J89" i="56"/>
  <c r="K89" i="56" s="1"/>
  <c r="L89" i="56" s="1"/>
  <c r="J103" i="56"/>
  <c r="K103" i="56" s="1"/>
  <c r="L103" i="56" s="1"/>
  <c r="J108" i="56"/>
  <c r="K108" i="56" s="1"/>
  <c r="L108" i="56" s="1"/>
  <c r="J109" i="56"/>
  <c r="K109" i="56" s="1"/>
  <c r="L109" i="56" s="1"/>
  <c r="J122" i="56"/>
  <c r="K122" i="56" s="1"/>
  <c r="L122" i="56" s="1"/>
  <c r="J56" i="56"/>
  <c r="K56" i="56" s="1"/>
  <c r="L56" i="56" s="1"/>
  <c r="J19" i="56"/>
  <c r="K19" i="56" s="1"/>
  <c r="L19" i="56" s="1"/>
  <c r="J87" i="56"/>
  <c r="K87" i="56" s="1"/>
  <c r="L87" i="56" s="1"/>
  <c r="J70" i="56"/>
  <c r="K70" i="56" s="1"/>
  <c r="L70" i="56" s="1"/>
  <c r="J110" i="56"/>
  <c r="K110" i="56" s="1"/>
  <c r="L110" i="56" s="1"/>
  <c r="J28" i="56"/>
  <c r="K28" i="56" s="1"/>
  <c r="L28" i="56" s="1"/>
  <c r="J43" i="56"/>
  <c r="K43" i="56" s="1"/>
  <c r="L43" i="56" s="1"/>
  <c r="J45" i="56"/>
  <c r="K45" i="56" s="1"/>
  <c r="L45" i="56" s="1"/>
  <c r="J68" i="56"/>
  <c r="K68" i="56" s="1"/>
  <c r="L68" i="56" s="1"/>
  <c r="J114" i="56"/>
  <c r="K114" i="56" s="1"/>
  <c r="L114" i="56" s="1"/>
  <c r="J107" i="56"/>
  <c r="K107" i="56" s="1"/>
  <c r="L107" i="56" s="1"/>
  <c r="J47" i="56"/>
  <c r="K47" i="56" s="1"/>
  <c r="L47" i="56" s="1"/>
  <c r="J78" i="56"/>
  <c r="K78" i="56" s="1"/>
  <c r="L78" i="56" s="1"/>
  <c r="J73" i="56"/>
  <c r="K73" i="56" s="1"/>
  <c r="L73" i="56" s="1"/>
  <c r="J57" i="56"/>
  <c r="K57" i="56" s="1"/>
  <c r="L57" i="56" s="1"/>
  <c r="J33" i="56"/>
  <c r="K33" i="56" s="1"/>
  <c r="L33" i="56" s="1"/>
  <c r="J121" i="56"/>
  <c r="K121" i="56" s="1"/>
  <c r="L121" i="56" s="1"/>
  <c r="J77" i="56"/>
  <c r="K77" i="56" s="1"/>
  <c r="L77" i="56" s="1"/>
  <c r="J106" i="56"/>
  <c r="K106" i="56" s="1"/>
  <c r="L106" i="56" s="1"/>
  <c r="J18" i="56"/>
  <c r="K18" i="56" s="1"/>
  <c r="L18" i="56" s="1"/>
  <c r="J71" i="56"/>
  <c r="K71" i="56" s="1"/>
  <c r="L71" i="56" s="1"/>
  <c r="J51" i="56"/>
  <c r="K51" i="56" s="1"/>
  <c r="L51" i="56" s="1"/>
  <c r="J24" i="56"/>
  <c r="K24" i="56" s="1"/>
  <c r="L24" i="56" s="1"/>
  <c r="J131" i="56"/>
  <c r="K131" i="56" s="1"/>
  <c r="L131" i="56" s="1"/>
  <c r="A3" i="51"/>
  <c r="H12" i="51"/>
  <c r="L46" i="45"/>
  <c r="H10" i="51"/>
  <c r="K137" i="56" l="1"/>
  <c r="H29" i="34"/>
  <c r="H30" i="34"/>
  <c r="H31" i="34"/>
  <c r="H32" i="34"/>
  <c r="H33" i="34"/>
  <c r="H34" i="34"/>
  <c r="H35" i="34" l="1"/>
  <c r="F26" i="1"/>
  <c r="F27" i="1"/>
  <c r="F28" i="1"/>
  <c r="F29" i="1"/>
  <c r="F30" i="1"/>
  <c r="F31" i="1"/>
  <c r="F32" i="1" s="1"/>
  <c r="F33" i="1" s="1"/>
  <c r="C38" i="1" s="1"/>
  <c r="C32" i="1"/>
  <c r="C31" i="1"/>
  <c r="C43" i="34"/>
  <c r="D31" i="1" s="1"/>
  <c r="C42" i="34"/>
  <c r="D30" i="1" s="1"/>
  <c r="C41" i="34"/>
  <c r="H52" i="1" l="1"/>
  <c r="C39" i="1"/>
  <c r="H45" i="1"/>
  <c r="F34" i="1"/>
  <c r="F25" i="44"/>
  <c r="C25" i="44"/>
  <c r="E25" i="44" s="1"/>
  <c r="C30" i="1"/>
  <c r="C29" i="1"/>
  <c r="C28" i="1"/>
  <c r="C27" i="1"/>
  <c r="L558" i="40"/>
  <c r="L623" i="40"/>
  <c r="L622" i="40"/>
  <c r="L621" i="40"/>
  <c r="L620" i="40"/>
  <c r="L619" i="40"/>
  <c r="L618" i="40"/>
  <c r="L617" i="40"/>
  <c r="L616" i="40"/>
  <c r="L615" i="40"/>
  <c r="L614" i="40"/>
  <c r="L613" i="40"/>
  <c r="L612" i="40"/>
  <c r="L611" i="40"/>
  <c r="L610" i="40"/>
  <c r="L609" i="40"/>
  <c r="L608" i="40"/>
  <c r="L607" i="40"/>
  <c r="L606" i="40"/>
  <c r="L605" i="40"/>
  <c r="L604" i="40"/>
  <c r="L602" i="40"/>
  <c r="L601" i="40"/>
  <c r="L600" i="40"/>
  <c r="L599" i="40"/>
  <c r="L598" i="40"/>
  <c r="L597" i="40"/>
  <c r="L596" i="40"/>
  <c r="L595" i="40"/>
  <c r="L594" i="40"/>
  <c r="L593" i="40"/>
  <c r="L592" i="40"/>
  <c r="L591" i="40"/>
  <c r="L590" i="40"/>
  <c r="L589" i="40"/>
  <c r="L588" i="40"/>
  <c r="L587" i="40"/>
  <c r="L586" i="40"/>
  <c r="L585" i="40"/>
  <c r="L584" i="40"/>
  <c r="L583" i="40"/>
  <c r="L581" i="40"/>
  <c r="L580" i="40"/>
  <c r="L579" i="40"/>
  <c r="L578" i="40"/>
  <c r="L575" i="40"/>
  <c r="L574" i="40"/>
  <c r="L573" i="40"/>
  <c r="L571" i="40"/>
  <c r="L570" i="40"/>
  <c r="L569" i="40"/>
  <c r="L568" i="40"/>
  <c r="L567" i="40"/>
  <c r="L566" i="40"/>
  <c r="L565" i="40"/>
  <c r="L564" i="40"/>
  <c r="L563" i="40"/>
  <c r="L562" i="40"/>
  <c r="L561" i="40"/>
  <c r="L560" i="40"/>
  <c r="L559" i="40"/>
  <c r="L557" i="40"/>
  <c r="L556" i="40"/>
  <c r="L555" i="40"/>
  <c r="L554" i="40"/>
  <c r="L553" i="40"/>
  <c r="L552" i="40"/>
  <c r="L551" i="40"/>
  <c r="L550" i="40"/>
  <c r="L549" i="40"/>
  <c r="L548" i="40"/>
  <c r="L547" i="40"/>
  <c r="L546" i="40"/>
  <c r="L545" i="40"/>
  <c r="L544" i="40"/>
  <c r="L543" i="40"/>
  <c r="L542" i="40"/>
  <c r="L541" i="40"/>
  <c r="L540" i="40"/>
  <c r="L539" i="40"/>
  <c r="L537" i="40"/>
  <c r="L536" i="40"/>
  <c r="L535" i="40"/>
  <c r="L534" i="40"/>
  <c r="L533" i="40"/>
  <c r="L532" i="40"/>
  <c r="L531" i="40"/>
  <c r="L530" i="40"/>
  <c r="L529" i="40"/>
  <c r="L528" i="40"/>
  <c r="L527" i="40"/>
  <c r="L526" i="40"/>
  <c r="L525" i="40"/>
  <c r="L524" i="40"/>
  <c r="L523" i="40"/>
  <c r="L522" i="40"/>
  <c r="L521" i="40"/>
  <c r="L520" i="40"/>
  <c r="L519" i="40"/>
  <c r="L518" i="40"/>
  <c r="L517" i="40"/>
  <c r="L516" i="40"/>
  <c r="L515" i="40"/>
  <c r="L514" i="40"/>
  <c r="L513" i="40"/>
  <c r="L512" i="40"/>
  <c r="L511" i="40"/>
  <c r="L510" i="40"/>
  <c r="L509" i="40"/>
  <c r="L508" i="40"/>
  <c r="L507" i="40"/>
  <c r="L506" i="40"/>
  <c r="L505" i="40"/>
  <c r="L504" i="40"/>
  <c r="L503" i="40"/>
  <c r="L502" i="40"/>
  <c r="L501" i="40"/>
  <c r="L500" i="40"/>
  <c r="L499" i="40"/>
  <c r="L498" i="40"/>
  <c r="L497" i="40"/>
  <c r="L496" i="40"/>
  <c r="L495" i="40"/>
  <c r="L494" i="40"/>
  <c r="L493" i="40"/>
  <c r="L492" i="40"/>
  <c r="L491" i="40"/>
  <c r="L490" i="40"/>
  <c r="L489" i="40"/>
  <c r="L488" i="40"/>
  <c r="L487" i="40"/>
  <c r="L486" i="40"/>
  <c r="L485" i="40"/>
  <c r="L484" i="40"/>
  <c r="L483" i="40"/>
  <c r="L482" i="40"/>
  <c r="L481" i="40"/>
  <c r="L480" i="40"/>
  <c r="L479" i="40"/>
  <c r="L478" i="40"/>
  <c r="L477" i="40"/>
  <c r="L476" i="40"/>
  <c r="L475" i="40"/>
  <c r="L474" i="40"/>
  <c r="L473" i="40"/>
  <c r="L472" i="40"/>
  <c r="L471" i="40"/>
  <c r="L470" i="40"/>
  <c r="L469" i="40"/>
  <c r="L468" i="40"/>
  <c r="L467" i="40"/>
  <c r="L466" i="40"/>
  <c r="L465" i="40"/>
  <c r="L464" i="40"/>
  <c r="L463" i="40"/>
  <c r="L462" i="40"/>
  <c r="L461" i="40"/>
  <c r="L460" i="40"/>
  <c r="L459" i="40"/>
  <c r="L458" i="40"/>
  <c r="L457" i="40"/>
  <c r="L456" i="40"/>
  <c r="L455" i="40"/>
  <c r="L454" i="40"/>
  <c r="L453" i="40"/>
  <c r="L452" i="40"/>
  <c r="L451" i="40"/>
  <c r="L450" i="40"/>
  <c r="L449" i="40"/>
  <c r="L448" i="40"/>
  <c r="L447" i="40"/>
  <c r="L446" i="40"/>
  <c r="L445" i="40"/>
  <c r="L444" i="40"/>
  <c r="L443" i="40"/>
  <c r="L442" i="40"/>
  <c r="L441" i="40"/>
  <c r="L440" i="40"/>
  <c r="L439" i="40"/>
  <c r="L438" i="40"/>
  <c r="L437" i="40"/>
  <c r="L436" i="40"/>
  <c r="L435" i="40"/>
  <c r="L434" i="40"/>
  <c r="L433" i="40"/>
  <c r="L432" i="40"/>
  <c r="L431" i="40"/>
  <c r="L430" i="40"/>
  <c r="L429" i="40"/>
  <c r="L428" i="40"/>
  <c r="L427" i="40"/>
  <c r="L426" i="40"/>
  <c r="L425" i="40"/>
  <c r="L424" i="40"/>
  <c r="L423" i="40"/>
  <c r="L422" i="40"/>
  <c r="L421" i="40"/>
  <c r="L420" i="40"/>
  <c r="L419" i="40"/>
  <c r="L418" i="40"/>
  <c r="L417" i="40"/>
  <c r="L416" i="40"/>
  <c r="L415" i="40"/>
  <c r="L414" i="40"/>
  <c r="L413" i="40"/>
  <c r="L412" i="40"/>
  <c r="L411" i="40"/>
  <c r="L410" i="40"/>
  <c r="L409" i="40"/>
  <c r="L408" i="40"/>
  <c r="L407" i="40"/>
  <c r="L406" i="40"/>
  <c r="L405" i="40"/>
  <c r="L404" i="40"/>
  <c r="L403" i="40"/>
  <c r="L402" i="40"/>
  <c r="L401" i="40"/>
  <c r="L400" i="40"/>
  <c r="L399" i="40"/>
  <c r="L398" i="40"/>
  <c r="L397" i="40"/>
  <c r="L396" i="40"/>
  <c r="L395" i="40"/>
  <c r="L394" i="40"/>
  <c r="L393" i="40"/>
  <c r="L392" i="40"/>
  <c r="L391" i="40"/>
  <c r="L390" i="40"/>
  <c r="L389" i="40"/>
  <c r="L388" i="40"/>
  <c r="L387" i="40"/>
  <c r="L386" i="40"/>
  <c r="L385" i="40"/>
  <c r="L384" i="40"/>
  <c r="L383" i="40"/>
  <c r="L382" i="40"/>
  <c r="L381" i="40"/>
  <c r="L380" i="40"/>
  <c r="L379" i="40"/>
  <c r="L378" i="40"/>
  <c r="L377" i="40"/>
  <c r="L376" i="40"/>
  <c r="L375" i="40"/>
  <c r="L374" i="40"/>
  <c r="L373" i="40"/>
  <c r="L372" i="40"/>
  <c r="L371" i="40"/>
  <c r="L370" i="40"/>
  <c r="L369" i="40"/>
  <c r="L368" i="40"/>
  <c r="L367" i="40"/>
  <c r="L366" i="40"/>
  <c r="L365" i="40"/>
  <c r="L364" i="40"/>
  <c r="L363" i="40"/>
  <c r="L362" i="40"/>
  <c r="L361" i="40"/>
  <c r="L360" i="40"/>
  <c r="L359" i="40"/>
  <c r="L358" i="40"/>
  <c r="L357" i="40"/>
  <c r="L356" i="40"/>
  <c r="L355" i="40"/>
  <c r="L354" i="40"/>
  <c r="L353" i="40"/>
  <c r="L352" i="40"/>
  <c r="L351" i="40"/>
  <c r="L350" i="40"/>
  <c r="L349" i="40"/>
  <c r="L348" i="40"/>
  <c r="L347" i="40"/>
  <c r="L346" i="40"/>
  <c r="L345" i="40"/>
  <c r="L344" i="40"/>
  <c r="L343" i="40"/>
  <c r="L342" i="40"/>
  <c r="L341" i="40"/>
  <c r="L340" i="40"/>
  <c r="L339" i="40"/>
  <c r="L338" i="40"/>
  <c r="L337" i="40"/>
  <c r="L336" i="40"/>
  <c r="L335" i="40"/>
  <c r="L334" i="40"/>
  <c r="L333" i="40"/>
  <c r="L332" i="40"/>
  <c r="L331" i="40"/>
  <c r="L330" i="40"/>
  <c r="L329" i="40"/>
  <c r="L328" i="40"/>
  <c r="L327" i="40"/>
  <c r="L326" i="40"/>
  <c r="L325" i="40"/>
  <c r="L324" i="40"/>
  <c r="L323" i="40"/>
  <c r="L322" i="40"/>
  <c r="L321" i="40"/>
  <c r="L320" i="40"/>
  <c r="L319" i="40"/>
  <c r="L318" i="40"/>
  <c r="L317" i="40"/>
  <c r="L316" i="40"/>
  <c r="L315" i="40"/>
  <c r="L314" i="40"/>
  <c r="L313" i="40"/>
  <c r="L312" i="40"/>
  <c r="L311" i="40"/>
  <c r="L310" i="40"/>
  <c r="L309" i="40"/>
  <c r="L308" i="40"/>
  <c r="L307" i="40"/>
  <c r="L306" i="40"/>
  <c r="L305" i="40"/>
  <c r="L304" i="40"/>
  <c r="L303" i="40"/>
  <c r="L302" i="40"/>
  <c r="L301" i="40"/>
  <c r="L300" i="40"/>
  <c r="L299" i="40"/>
  <c r="L298" i="40"/>
  <c r="L297" i="40"/>
  <c r="L296" i="40"/>
  <c r="L295" i="40"/>
  <c r="L294" i="40"/>
  <c r="L293" i="40"/>
  <c r="L292" i="40"/>
  <c r="L291" i="40"/>
  <c r="L290" i="40"/>
  <c r="L289" i="40"/>
  <c r="L288" i="40"/>
  <c r="L287" i="40"/>
  <c r="L286" i="40"/>
  <c r="L285" i="40"/>
  <c r="L284" i="40"/>
  <c r="L283" i="40"/>
  <c r="L282" i="40"/>
  <c r="L281" i="40"/>
  <c r="L280" i="40"/>
  <c r="L279" i="40"/>
  <c r="L278" i="40"/>
  <c r="L277" i="40"/>
  <c r="L276" i="40"/>
  <c r="L275" i="40"/>
  <c r="L274" i="40"/>
  <c r="L273" i="40"/>
  <c r="L272" i="40"/>
  <c r="L271" i="40"/>
  <c r="L270" i="40"/>
  <c r="L269" i="40"/>
  <c r="L268" i="40"/>
  <c r="L267" i="40"/>
  <c r="L266" i="40"/>
  <c r="L265" i="40"/>
  <c r="L264" i="40"/>
  <c r="L263" i="40"/>
  <c r="L262" i="40"/>
  <c r="L261" i="40"/>
  <c r="L260" i="40"/>
  <c r="L259" i="40"/>
  <c r="L258" i="40"/>
  <c r="L257" i="40"/>
  <c r="L256" i="40"/>
  <c r="L255" i="40"/>
  <c r="L254" i="40"/>
  <c r="L253" i="40"/>
  <c r="L252" i="40"/>
  <c r="L251" i="40"/>
  <c r="L250" i="40"/>
  <c r="L249" i="40"/>
  <c r="L248" i="40"/>
  <c r="L247" i="40"/>
  <c r="L246" i="40"/>
  <c r="L245" i="40"/>
  <c r="L244" i="40"/>
  <c r="L243" i="40"/>
  <c r="L242" i="40"/>
  <c r="L241" i="40"/>
  <c r="L240" i="40"/>
  <c r="L239" i="40"/>
  <c r="L238" i="40"/>
  <c r="L237" i="40"/>
  <c r="L236" i="40"/>
  <c r="L235" i="40"/>
  <c r="L234" i="40"/>
  <c r="L233" i="40"/>
  <c r="L232" i="40"/>
  <c r="L231" i="40"/>
  <c r="L230" i="40"/>
  <c r="L229" i="40"/>
  <c r="L228" i="40"/>
  <c r="L227" i="40"/>
  <c r="L226" i="40"/>
  <c r="L225" i="40"/>
  <c r="L224" i="40"/>
  <c r="L223" i="40"/>
  <c r="L222" i="40"/>
  <c r="L221" i="40"/>
  <c r="L220" i="40"/>
  <c r="L219" i="40"/>
  <c r="L218" i="40"/>
  <c r="L217" i="40"/>
  <c r="L216" i="40"/>
  <c r="L215" i="40"/>
  <c r="L214" i="40"/>
  <c r="L213" i="40"/>
  <c r="L212" i="40"/>
  <c r="L211" i="40"/>
  <c r="L210" i="40"/>
  <c r="L209" i="40"/>
  <c r="L208" i="40"/>
  <c r="L207" i="40"/>
  <c r="L206" i="40"/>
  <c r="L205" i="40"/>
  <c r="L204" i="40"/>
  <c r="L203" i="40"/>
  <c r="L202" i="40"/>
  <c r="L201" i="40"/>
  <c r="L200" i="40"/>
  <c r="L199" i="40"/>
  <c r="L198" i="40"/>
  <c r="L197" i="40"/>
  <c r="L196" i="40"/>
  <c r="L195" i="40"/>
  <c r="L194" i="40"/>
  <c r="L193" i="40"/>
  <c r="L192" i="40"/>
  <c r="L191" i="40"/>
  <c r="L190" i="40"/>
  <c r="L189" i="40"/>
  <c r="L188" i="40"/>
  <c r="L187" i="40"/>
  <c r="L186" i="40"/>
  <c r="L185" i="40"/>
  <c r="L184" i="40"/>
  <c r="L183" i="40"/>
  <c r="L182" i="40"/>
  <c r="L181" i="40"/>
  <c r="L180" i="40"/>
  <c r="L179" i="40"/>
  <c r="L178" i="40"/>
  <c r="L177" i="40"/>
  <c r="L176" i="40"/>
  <c r="L175" i="40"/>
  <c r="L174" i="40"/>
  <c r="L173" i="40"/>
  <c r="L172" i="40"/>
  <c r="L171" i="40"/>
  <c r="L170" i="40"/>
  <c r="L169" i="40"/>
  <c r="L168" i="40"/>
  <c r="L167" i="40"/>
  <c r="L166" i="40"/>
  <c r="L165" i="40"/>
  <c r="L164" i="40"/>
  <c r="L163" i="40"/>
  <c r="L162" i="40"/>
  <c r="L161" i="40"/>
  <c r="L160" i="40"/>
  <c r="L159" i="40"/>
  <c r="L158" i="40"/>
  <c r="L157" i="40"/>
  <c r="L156" i="40"/>
  <c r="L155" i="40"/>
  <c r="L154" i="40"/>
  <c r="L153" i="40"/>
  <c r="L152" i="40"/>
  <c r="L151" i="40"/>
  <c r="L150" i="40"/>
  <c r="L149" i="40"/>
  <c r="L148" i="40"/>
  <c r="L147" i="40"/>
  <c r="L146" i="40"/>
  <c r="L145" i="40"/>
  <c r="L144" i="40"/>
  <c r="L143" i="40"/>
  <c r="L142" i="40"/>
  <c r="L141" i="40"/>
  <c r="L140" i="40"/>
  <c r="L139" i="40"/>
  <c r="L138" i="40"/>
  <c r="L137" i="40"/>
  <c r="L136" i="40"/>
  <c r="L135" i="40"/>
  <c r="L134" i="40"/>
  <c r="L133" i="40"/>
  <c r="L132" i="40"/>
  <c r="L131" i="40"/>
  <c r="L130" i="40"/>
  <c r="L129" i="40"/>
  <c r="L128" i="40"/>
  <c r="L127" i="40"/>
  <c r="L126" i="40"/>
  <c r="L125" i="40"/>
  <c r="L124" i="40"/>
  <c r="L123" i="40"/>
  <c r="L122" i="40"/>
  <c r="L121" i="40"/>
  <c r="L120" i="40"/>
  <c r="L119" i="40"/>
  <c r="L118" i="40"/>
  <c r="L117" i="40"/>
  <c r="L116" i="40"/>
  <c r="L115" i="40"/>
  <c r="L114" i="40"/>
  <c r="L113" i="40"/>
  <c r="L112" i="40"/>
  <c r="L111" i="40"/>
  <c r="L110" i="40"/>
  <c r="L109" i="40"/>
  <c r="L108" i="40"/>
  <c r="L107" i="40"/>
  <c r="L106" i="40"/>
  <c r="L105" i="40"/>
  <c r="L104" i="40"/>
  <c r="L103" i="40"/>
  <c r="L102" i="40"/>
  <c r="L101" i="40"/>
  <c r="L100" i="40"/>
  <c r="L99" i="40"/>
  <c r="L98" i="40"/>
  <c r="L97" i="40"/>
  <c r="L96" i="40"/>
  <c r="L95" i="40"/>
  <c r="L94" i="40"/>
  <c r="L93" i="40"/>
  <c r="L92" i="40"/>
  <c r="L91" i="40"/>
  <c r="L90" i="40"/>
  <c r="L89" i="40"/>
  <c r="L88" i="40"/>
  <c r="L87" i="40"/>
  <c r="L86" i="40"/>
  <c r="L85" i="40"/>
  <c r="L84" i="40"/>
  <c r="L83" i="40"/>
  <c r="L82" i="40"/>
  <c r="L81" i="40"/>
  <c r="L80" i="40"/>
  <c r="L79" i="40"/>
  <c r="L78" i="40"/>
  <c r="L77" i="40"/>
  <c r="L76" i="40"/>
  <c r="L75" i="40"/>
  <c r="L74" i="40"/>
  <c r="L73" i="40"/>
  <c r="L72" i="40"/>
  <c r="L71" i="40"/>
  <c r="L70" i="40"/>
  <c r="L69" i="40"/>
  <c r="L68" i="40"/>
  <c r="L67" i="40"/>
  <c r="L66" i="40"/>
  <c r="L65" i="40"/>
  <c r="L64" i="40"/>
  <c r="L63" i="40"/>
  <c r="L62" i="40"/>
  <c r="L61" i="40"/>
  <c r="L60" i="40"/>
  <c r="L59" i="40"/>
  <c r="L58" i="40"/>
  <c r="L57" i="40"/>
  <c r="L56" i="40"/>
  <c r="L55" i="40"/>
  <c r="L54" i="40"/>
  <c r="L53" i="40"/>
  <c r="L52" i="40"/>
  <c r="L51" i="40"/>
  <c r="L50" i="40"/>
  <c r="L49" i="40"/>
  <c r="L48" i="40"/>
  <c r="L47" i="40"/>
  <c r="L46" i="40"/>
  <c r="L45" i="40"/>
  <c r="L44" i="40"/>
  <c r="L43" i="40"/>
  <c r="L42" i="40"/>
  <c r="L41" i="40"/>
  <c r="L40" i="40"/>
  <c r="L39" i="40"/>
  <c r="L38" i="40"/>
  <c r="L37" i="40"/>
  <c r="L36" i="40"/>
  <c r="L35" i="40"/>
  <c r="L34" i="40"/>
  <c r="L33" i="40"/>
  <c r="L32" i="40"/>
  <c r="L31" i="40"/>
  <c r="L30" i="40"/>
  <c r="L29" i="40"/>
  <c r="L28" i="40"/>
  <c r="L27" i="40"/>
  <c r="L26" i="40"/>
  <c r="L25" i="40"/>
  <c r="L24" i="40"/>
  <c r="L23" i="40"/>
  <c r="L22" i="40"/>
  <c r="L21" i="40"/>
  <c r="L20" i="40"/>
  <c r="L19" i="40"/>
  <c r="L18" i="40"/>
  <c r="L17" i="40"/>
  <c r="L16" i="40"/>
  <c r="L15" i="40"/>
  <c r="L14" i="40"/>
  <c r="L13" i="40"/>
  <c r="L12" i="40"/>
  <c r="L11" i="40"/>
  <c r="L10" i="40"/>
  <c r="L9" i="40"/>
  <c r="L8" i="40"/>
  <c r="L7" i="40"/>
  <c r="L6" i="40"/>
  <c r="L5" i="40"/>
  <c r="L4" i="40"/>
  <c r="F538" i="40"/>
  <c r="C14" i="34"/>
  <c r="D14" i="34" s="1"/>
  <c r="E31" i="1" s="1"/>
  <c r="G31" i="1" s="1"/>
  <c r="E14" i="34" l="1"/>
  <c r="E13" i="34"/>
  <c r="E12" i="34"/>
  <c r="E11" i="34"/>
  <c r="E10" i="34"/>
  <c r="E9" i="34"/>
  <c r="E8" i="34"/>
  <c r="F572" i="40"/>
  <c r="F576" i="40"/>
  <c r="F577" i="40"/>
  <c r="F603" i="40"/>
  <c r="E32" i="1"/>
  <c r="K13" i="43" l="1"/>
  <c r="K11" i="43"/>
  <c r="K12" i="43"/>
  <c r="K14" i="43" l="1"/>
  <c r="J624" i="40" l="1"/>
  <c r="F14" i="34"/>
  <c r="G18" i="34" s="1"/>
  <c r="E24" i="44"/>
  <c r="E23" i="44"/>
  <c r="F23" i="44"/>
  <c r="D13" i="34" l="1"/>
  <c r="F13" i="34" l="1"/>
  <c r="E30" i="1"/>
  <c r="G30" i="1" s="1"/>
  <c r="G14" i="34"/>
  <c r="H31" i="1" l="1"/>
  <c r="L35" i="45"/>
  <c r="E22" i="44"/>
  <c r="E12" i="44" l="1"/>
  <c r="E13" i="44"/>
  <c r="E14" i="44"/>
  <c r="E16" i="44"/>
  <c r="E17" i="44"/>
  <c r="E18" i="44"/>
  <c r="E20" i="44"/>
  <c r="E21" i="44"/>
  <c r="E19" i="44"/>
  <c r="E15" i="44"/>
  <c r="E11" i="44"/>
  <c r="E7" i="44"/>
  <c r="F7" i="44"/>
  <c r="F11" i="44"/>
  <c r="F15" i="44"/>
  <c r="F19" i="44"/>
  <c r="J23" i="43" l="1"/>
  <c r="K22" i="43" l="1"/>
  <c r="K20" i="43"/>
  <c r="K21" i="43"/>
  <c r="K23" i="43" l="1"/>
  <c r="D29" i="43"/>
  <c r="E25" i="43"/>
  <c r="E26" i="43"/>
  <c r="E24" i="43"/>
  <c r="E13" i="43"/>
  <c r="E12" i="43"/>
  <c r="E11" i="43"/>
  <c r="E27" i="43" l="1"/>
  <c r="E14" i="43"/>
  <c r="D8" i="34" l="1"/>
  <c r="D9" i="34"/>
  <c r="E26" i="1" s="1"/>
  <c r="G26" i="1" s="1"/>
  <c r="D10" i="34"/>
  <c r="E27" i="1" s="1"/>
  <c r="G27" i="1" s="1"/>
  <c r="D11" i="34"/>
  <c r="E28" i="1" s="1"/>
  <c r="G28" i="1" s="1"/>
  <c r="D12" i="34"/>
  <c r="E29" i="1" s="1"/>
  <c r="G29" i="1" s="1"/>
  <c r="H27" i="1" l="1"/>
  <c r="H28" i="1"/>
  <c r="H29" i="1"/>
  <c r="H30" i="1"/>
  <c r="F11" i="34"/>
  <c r="F10" i="34"/>
  <c r="F9" i="34"/>
  <c r="F8" i="34"/>
  <c r="F12" i="34"/>
  <c r="G13" i="34" s="1"/>
  <c r="G9" i="34" l="1"/>
  <c r="G11" i="34"/>
  <c r="G10" i="34"/>
  <c r="G12" i="34"/>
  <c r="H10" i="1"/>
  <c r="G15" i="34" l="1"/>
  <c r="A8" i="1"/>
  <c r="A10" i="1"/>
  <c r="C13" i="1"/>
  <c r="B13" i="1"/>
  <c r="A62" i="1"/>
  <c r="F73" i="1"/>
  <c r="F72" i="1"/>
  <c r="H20" i="34" l="1"/>
  <c r="H19" i="34"/>
  <c r="J5" i="51" s="1"/>
  <c r="G19" i="34"/>
  <c r="G20" i="34" s="1"/>
  <c r="F74" i="1"/>
  <c r="I5" i="51" l="1"/>
  <c r="M86" i="56" l="1"/>
  <c r="N86" i="56" s="1"/>
  <c r="M28" i="56"/>
  <c r="N28" i="56" s="1"/>
  <c r="M82" i="56"/>
  <c r="N82" i="56" s="1"/>
  <c r="M46" i="56"/>
  <c r="N46" i="56" s="1"/>
  <c r="M70" i="56"/>
  <c r="N70" i="56" s="1"/>
  <c r="M104" i="56"/>
  <c r="N104" i="56" s="1"/>
  <c r="M94" i="56"/>
  <c r="N94" i="56" s="1"/>
  <c r="M73" i="56"/>
  <c r="N73" i="56" s="1"/>
  <c r="M78" i="56"/>
  <c r="N78" i="56" s="1"/>
  <c r="M20" i="56"/>
  <c r="N20" i="56" s="1"/>
  <c r="M74" i="56"/>
  <c r="N74" i="56" s="1"/>
  <c r="M30" i="56"/>
  <c r="N30" i="56" s="1"/>
  <c r="M44" i="56"/>
  <c r="N44" i="56" s="1"/>
  <c r="M102" i="56"/>
  <c r="N102" i="56" s="1"/>
  <c r="M38" i="56"/>
  <c r="N38" i="56" s="1"/>
  <c r="M110" i="56"/>
  <c r="N110" i="56" s="1"/>
  <c r="M72" i="56"/>
  <c r="N72" i="56" s="1"/>
  <c r="M12" i="56"/>
  <c r="N12" i="56" s="1"/>
  <c r="M66" i="56"/>
  <c r="N66" i="56" s="1"/>
  <c r="M112" i="56"/>
  <c r="N112" i="56" s="1"/>
  <c r="M118" i="56"/>
  <c r="N118" i="56" s="1"/>
  <c r="M52" i="56"/>
  <c r="N52" i="56" s="1"/>
  <c r="M100" i="56"/>
  <c r="N100" i="56" s="1"/>
  <c r="M49" i="56"/>
  <c r="N49" i="56" s="1"/>
  <c r="M19" i="56"/>
  <c r="N19" i="56" s="1"/>
  <c r="M122" i="56"/>
  <c r="N122" i="56" s="1"/>
  <c r="M45" i="56"/>
  <c r="N45" i="56" s="1"/>
  <c r="M39" i="56"/>
  <c r="N39" i="56" s="1"/>
  <c r="M130" i="56"/>
  <c r="N130" i="56" s="1"/>
  <c r="M125" i="56"/>
  <c r="N125" i="56" s="1"/>
  <c r="M88" i="56"/>
  <c r="N88" i="56" s="1"/>
  <c r="M17" i="56"/>
  <c r="N17" i="56" s="1"/>
  <c r="M58" i="56"/>
  <c r="N58" i="56" s="1"/>
  <c r="M63" i="56"/>
  <c r="N63" i="56" s="1"/>
  <c r="M8" i="56"/>
  <c r="N8" i="56" s="1"/>
  <c r="M106" i="56"/>
  <c r="N106" i="56" s="1"/>
  <c r="M135" i="56"/>
  <c r="N135" i="56" s="1"/>
  <c r="M77" i="56"/>
  <c r="N77" i="56" s="1"/>
  <c r="M33" i="56"/>
  <c r="N33" i="56" s="1"/>
  <c r="M123" i="56"/>
  <c r="N123" i="56" s="1"/>
  <c r="M67" i="56"/>
  <c r="N67" i="56" s="1"/>
  <c r="M34" i="56"/>
  <c r="N34" i="56" s="1"/>
  <c r="M95" i="56"/>
  <c r="N95" i="56" s="1"/>
  <c r="M69" i="56"/>
  <c r="N69" i="56" s="1"/>
  <c r="M113" i="56"/>
  <c r="N113" i="56" s="1"/>
  <c r="M98" i="56"/>
  <c r="N98" i="56" s="1"/>
  <c r="M121" i="56"/>
  <c r="N121" i="56" s="1"/>
  <c r="M107" i="56"/>
  <c r="N107" i="56" s="1"/>
  <c r="M114" i="56"/>
  <c r="N114" i="56" s="1"/>
  <c r="M40" i="56"/>
  <c r="N40" i="56" s="1"/>
  <c r="M64" i="56"/>
  <c r="N64" i="56" s="1"/>
  <c r="M108" i="56"/>
  <c r="N108" i="56" s="1"/>
  <c r="M22" i="56"/>
  <c r="N22" i="56" s="1"/>
  <c r="M55" i="56"/>
  <c r="N55" i="56" s="1"/>
  <c r="M11" i="56"/>
  <c r="N11" i="56" s="1"/>
  <c r="M31" i="56"/>
  <c r="N31" i="56" s="1"/>
  <c r="M124" i="56"/>
  <c r="N124" i="56" s="1"/>
  <c r="M16" i="56"/>
  <c r="N16" i="56" s="1"/>
  <c r="M96" i="56"/>
  <c r="N96" i="56" s="1"/>
  <c r="M25" i="56"/>
  <c r="N25" i="56" s="1"/>
  <c r="M43" i="56"/>
  <c r="N43" i="56" s="1"/>
  <c r="M131" i="56"/>
  <c r="N131" i="56" s="1"/>
  <c r="M24" i="56"/>
  <c r="N24" i="56" s="1"/>
  <c r="M132" i="56"/>
  <c r="N132" i="56" s="1"/>
  <c r="M111" i="56"/>
  <c r="N111" i="56" s="1"/>
  <c r="M119" i="56"/>
  <c r="N119" i="56" s="1"/>
  <c r="M83" i="56"/>
  <c r="N83" i="56" s="1"/>
  <c r="M57" i="56"/>
  <c r="N57" i="56" s="1"/>
  <c r="M15" i="56"/>
  <c r="N15" i="56" s="1"/>
  <c r="M87" i="56"/>
  <c r="N87" i="56" s="1"/>
  <c r="M89" i="56"/>
  <c r="N89" i="56" s="1"/>
  <c r="M10" i="56"/>
  <c r="N10" i="56" s="1"/>
  <c r="M42" i="56"/>
  <c r="N42" i="56" s="1"/>
  <c r="M41" i="56"/>
  <c r="N41" i="56" s="1"/>
  <c r="M14" i="56"/>
  <c r="N14" i="56" s="1"/>
  <c r="M51" i="56"/>
  <c r="N51" i="56" s="1"/>
  <c r="M133" i="56"/>
  <c r="N133" i="56" s="1"/>
  <c r="M68" i="56"/>
  <c r="N68" i="56" s="1"/>
  <c r="M129" i="56"/>
  <c r="N129" i="56" s="1"/>
  <c r="M56" i="56"/>
  <c r="N56" i="56" s="1"/>
  <c r="M13" i="56"/>
  <c r="N13" i="56" s="1"/>
  <c r="M65" i="56"/>
  <c r="N65" i="56" s="1"/>
  <c r="M9" i="56"/>
  <c r="N9" i="56" s="1"/>
  <c r="M47" i="56"/>
  <c r="N47" i="56" s="1"/>
  <c r="M97" i="56"/>
  <c r="N97" i="56" s="1"/>
  <c r="M7" i="56"/>
  <c r="M76" i="56"/>
  <c r="N76" i="56" s="1"/>
  <c r="M21" i="56"/>
  <c r="N21" i="56" s="1"/>
  <c r="M32" i="56"/>
  <c r="N32" i="56" s="1"/>
  <c r="M105" i="56"/>
  <c r="N105" i="56" s="1"/>
  <c r="M120" i="56"/>
  <c r="N120" i="56" s="1"/>
  <c r="M75" i="56"/>
  <c r="N75" i="56" s="1"/>
  <c r="M99" i="56"/>
  <c r="N99" i="56" s="1"/>
  <c r="M71" i="56"/>
  <c r="N71" i="56" s="1"/>
  <c r="M18" i="56"/>
  <c r="N18" i="56" s="1"/>
  <c r="M117" i="56"/>
  <c r="N117" i="56" s="1"/>
  <c r="M128" i="56"/>
  <c r="N128" i="56" s="1"/>
  <c r="M27" i="56"/>
  <c r="N27" i="56" s="1"/>
  <c r="M103" i="56"/>
  <c r="N103" i="56" s="1"/>
  <c r="M101" i="56"/>
  <c r="N101" i="56" s="1"/>
  <c r="M79" i="56"/>
  <c r="N79" i="56" s="1"/>
  <c r="M109" i="56"/>
  <c r="N109" i="56" s="1"/>
  <c r="M134" i="56"/>
  <c r="N134" i="56" s="1"/>
  <c r="M23" i="56"/>
  <c r="N23" i="56" s="1"/>
  <c r="M48" i="56"/>
  <c r="N48" i="56" s="1"/>
  <c r="M26" i="56"/>
  <c r="N26" i="56" s="1"/>
  <c r="M50" i="56"/>
  <c r="N50" i="56" s="1"/>
  <c r="M29" i="56"/>
  <c r="N29" i="56" s="1"/>
  <c r="N7" i="56" l="1"/>
  <c r="L137" i="56"/>
  <c r="M137" i="56"/>
  <c r="B34" i="1" l="1"/>
  <c r="C33" i="1"/>
  <c r="G32" i="1"/>
  <c r="C59" i="1" s="1"/>
  <c r="B65" i="1" s="1"/>
  <c r="D34" i="1" l="1"/>
  <c r="H32" i="1"/>
  <c r="E34" i="1" l="1"/>
  <c r="G34" i="1" s="1"/>
  <c r="G33" i="1"/>
  <c r="H33" i="1" s="1"/>
  <c r="B38" i="1" l="1"/>
  <c r="E38" i="1" s="1"/>
  <c r="H34" i="1"/>
  <c r="B39" i="1"/>
  <c r="E39" i="1" s="1"/>
  <c r="C60" i="1"/>
  <c r="H43" i="1" l="1"/>
  <c r="H50" i="1"/>
  <c r="B74" i="1"/>
  <c r="B76" i="1" s="1"/>
  <c r="B18" i="1" s="1"/>
  <c r="C18" i="1" s="1"/>
  <c r="C61" i="1"/>
  <c r="H46" i="1"/>
  <c r="H47" i="1"/>
  <c r="B16" i="1"/>
  <c r="C16" i="1" s="1"/>
  <c r="H53" i="1"/>
  <c r="H54" i="1"/>
</calcChain>
</file>

<file path=xl/sharedStrings.xml><?xml version="1.0" encoding="utf-8"?>
<sst xmlns="http://schemas.openxmlformats.org/spreadsheetml/2006/main" count="12915" uniqueCount="996">
  <si>
    <t>Status:</t>
  </si>
  <si>
    <t>AEP Generating Company</t>
  </si>
  <si>
    <t>Indiana</t>
  </si>
  <si>
    <t>State</t>
  </si>
  <si>
    <t>Forecast</t>
  </si>
  <si>
    <t>EXPENSE:</t>
  </si>
  <si>
    <t xml:space="preserve"> </t>
  </si>
  <si>
    <t>CASH:</t>
  </si>
  <si>
    <t>Forecast for Owned:</t>
  </si>
  <si>
    <t>Forecast for Leased:</t>
  </si>
  <si>
    <t>Tax Year</t>
  </si>
  <si>
    <t>Taxes Paid</t>
  </si>
  <si>
    <t>Avg. Tax Rate</t>
  </si>
  <si>
    <t>% Change</t>
  </si>
  <si>
    <t>Month / Year</t>
  </si>
  <si>
    <t>Amount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</si>
  <si>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</si>
  <si>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</si>
  <si>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</si>
  <si>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</si>
  <si>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</si>
  <si>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</si>
  <si>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</si>
  <si>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</si>
  <si>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</si>
  <si>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</si>
  <si>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Signatures and Dates</t>
  </si>
  <si>
    <t>November</t>
  </si>
  <si>
    <t>Prepared by:</t>
  </si>
  <si>
    <t>December</t>
  </si>
  <si>
    <t>Approved by:</t>
  </si>
  <si>
    <t>Rate History</t>
  </si>
  <si>
    <t>AEP Service Corporation</t>
  </si>
  <si>
    <t>Ohio Power Company</t>
  </si>
  <si>
    <t>Columbus Southern Power Company</t>
  </si>
  <si>
    <t>Indiana Michigan Power Company</t>
  </si>
  <si>
    <t>Colomet</t>
  </si>
  <si>
    <t>Wheeling Power Company</t>
  </si>
  <si>
    <t>Kentucky Power Company</t>
  </si>
  <si>
    <t>Kingsport Power Company</t>
  </si>
  <si>
    <t>Forecast Year:</t>
  </si>
  <si>
    <t>Company:</t>
  </si>
  <si>
    <t>State:</t>
  </si>
  <si>
    <t>Company</t>
  </si>
  <si>
    <t>Michigan</t>
  </si>
  <si>
    <t>Ohio</t>
  </si>
  <si>
    <t>Kentucky</t>
  </si>
  <si>
    <t>Tennessee</t>
  </si>
  <si>
    <t>Illinois</t>
  </si>
  <si>
    <t>Comments/Notes:</t>
  </si>
  <si>
    <t>Years to Show Rate History:</t>
  </si>
  <si>
    <t>Data Entry Area - This area will not print</t>
  </si>
  <si>
    <t>TOTAL</t>
  </si>
  <si>
    <t>STATE  RECAP  &amp;  WORKSHEET</t>
  </si>
  <si>
    <t>ESTIMATED  AD  VALOREM  TAX  BUDGET</t>
  </si>
  <si>
    <t>Expense Forecast Recap:</t>
  </si>
  <si>
    <t>Cash Forecast Estimate, Calculations and Notes</t>
  </si>
  <si>
    <t>Expense Forecast Estimate, Calculations &amp; Notes</t>
  </si>
  <si>
    <t>Accrual</t>
  </si>
  <si>
    <t>Owned Deferral:</t>
  </si>
  <si>
    <t>Leased Deferral:</t>
  </si>
  <si>
    <t>Total</t>
  </si>
  <si>
    <t>Jan</t>
  </si>
  <si>
    <t>Feb</t>
  </si>
  <si>
    <t>Mar</t>
  </si>
  <si>
    <t>Jun</t>
  </si>
  <si>
    <t>Sep</t>
  </si>
  <si>
    <t>Oct</t>
  </si>
  <si>
    <t>Nov</t>
  </si>
  <si>
    <t>Year</t>
  </si>
  <si>
    <t>Total Owned:</t>
  </si>
  <si>
    <t>Grand Total</t>
  </si>
  <si>
    <t>Tangible</t>
  </si>
  <si>
    <t>tax_year_description</t>
  </si>
  <si>
    <t>company</t>
  </si>
  <si>
    <t>Leased PP</t>
  </si>
  <si>
    <t>Utility</t>
  </si>
  <si>
    <t>statement_year</t>
  </si>
  <si>
    <t xml:space="preserve">Applied to </t>
  </si>
  <si>
    <t>statement_group</t>
  </si>
  <si>
    <t xml:space="preserve">KY                </t>
  </si>
  <si>
    <t>Kentucky Power</t>
  </si>
  <si>
    <t>2013 Statement Year</t>
  </si>
  <si>
    <t>state_id</t>
  </si>
  <si>
    <t>prop_tax_company</t>
  </si>
  <si>
    <t>Sum of paid_amount</t>
  </si>
  <si>
    <t>Average Local Tax Rate</t>
  </si>
  <si>
    <t>Sum of Adj Market Value</t>
  </si>
  <si>
    <t>Utility or Non-Utility</t>
  </si>
  <si>
    <t>Non-Utility</t>
  </si>
  <si>
    <t>Sum of Total Tax</t>
  </si>
  <si>
    <t>Total Owned Deferral:</t>
  </si>
  <si>
    <t>Completed</t>
  </si>
  <si>
    <t>(All)</t>
  </si>
  <si>
    <t>2014 Statement Year</t>
  </si>
  <si>
    <t>Total Paid</t>
  </si>
  <si>
    <t>(Multiple Items)</t>
  </si>
  <si>
    <t>A/V - Local Ass'd</t>
  </si>
  <si>
    <t>Tax Rate % Trending</t>
  </si>
  <si>
    <t>State Taxes</t>
  </si>
  <si>
    <t>Local Taxes</t>
  </si>
  <si>
    <t>Total Taxes</t>
  </si>
  <si>
    <t>Values</t>
  </si>
  <si>
    <t>Sum of State Tax</t>
  </si>
  <si>
    <t>Sum of Local Tax</t>
  </si>
  <si>
    <t>State Settlement Factor</t>
  </si>
  <si>
    <t>parent_type_code</t>
  </si>
  <si>
    <t>property_tax_type</t>
  </si>
  <si>
    <t>gl_account</t>
  </si>
  <si>
    <t>parcel_number</t>
  </si>
  <si>
    <t>State Tax</t>
  </si>
  <si>
    <t>Local Tax</t>
  </si>
  <si>
    <t>Total Tax</t>
  </si>
  <si>
    <t>prop_tax_company_id</t>
  </si>
  <si>
    <t>allow_edit</t>
  </si>
  <si>
    <t>row_selected</t>
  </si>
  <si>
    <t>Boyd County, KY</t>
  </si>
  <si>
    <t>Fire District</t>
  </si>
  <si>
    <t>1011004 Capital Leases-Gen &amp; Misc</t>
  </si>
  <si>
    <t>Perry County, KY</t>
  </si>
  <si>
    <t>City</t>
  </si>
  <si>
    <t>KY-Exempt-Capital Leases</t>
  </si>
  <si>
    <t>Pike County, KY</t>
  </si>
  <si>
    <t>Lawrence County, KY</t>
  </si>
  <si>
    <t>Johnson County, KY</t>
  </si>
  <si>
    <t>1070001 Constr Work in Progress</t>
  </si>
  <si>
    <t>Kentucky Power - Distr</t>
  </si>
  <si>
    <t>Letcher County, KY</t>
  </si>
  <si>
    <t>1010001 Plant In Service</t>
  </si>
  <si>
    <t>KY-Letcher-Common SD-Whitesburg Personal (Kentucky Power)</t>
  </si>
  <si>
    <t>Common School</t>
  </si>
  <si>
    <t>Breathitt County, KY</t>
  </si>
  <si>
    <t>1060001 Completd Constr not Classif</t>
  </si>
  <si>
    <t>KY-Perry-Common SD-Hazard Personal (Kentucky Power)</t>
  </si>
  <si>
    <t>Greenup County, KY</t>
  </si>
  <si>
    <t>School District</t>
  </si>
  <si>
    <t>KY-Breathitt-Common SD-Jackson Personal (Kentucky Power)</t>
  </si>
  <si>
    <t>Clay County, KY</t>
  </si>
  <si>
    <t>KY-Clay-Common SD Personal (Kentucky Power)</t>
  </si>
  <si>
    <t>Owsley County, KY</t>
  </si>
  <si>
    <t>KY-Owsley-Common SD Personal (Kentucky Power)</t>
  </si>
  <si>
    <t>KY-Breathitt-Jackson ISD Personal (Kentucky Power)</t>
  </si>
  <si>
    <t>KY-Greenup-Common SD-Raceland Personal (Kentucky Power)</t>
  </si>
  <si>
    <t>Floyd County, KY</t>
  </si>
  <si>
    <t>KY-Pike-Pikeville ISD-Pikeville Personal (Kentucky Power)</t>
  </si>
  <si>
    <t>Magoffin County, KY</t>
  </si>
  <si>
    <t>KY-Magoffin-Common SD Personal (Kentucky Power)</t>
  </si>
  <si>
    <t>KY-Magoffin-Common SD-Salyersville Personal (Kentucky Power)</t>
  </si>
  <si>
    <t>Martin County, KY</t>
  </si>
  <si>
    <t>Morgan County, KY</t>
  </si>
  <si>
    <t>KY-Pike-Common SD-Coal Run Village Real (Kentucky Power)</t>
  </si>
  <si>
    <t>Leslie County, KY</t>
  </si>
  <si>
    <t>Rowan County, KY</t>
  </si>
  <si>
    <t>KY-Lawrence-Common SD Personal (Kentucky Power)</t>
  </si>
  <si>
    <t>KY-Morgan-Common SD-West Liberty Personal (Kentucky Power)</t>
  </si>
  <si>
    <t>KY-Pike-Common SD-Pikeville Personal (Kentucky Power)</t>
  </si>
  <si>
    <t>Carter County, KY</t>
  </si>
  <si>
    <t>KY-Pike-Common SD Personal (Kentucky Power)</t>
  </si>
  <si>
    <t>Elliott County, KY</t>
  </si>
  <si>
    <t>KY-Greenup-Russell ISD-Bellefonte-Ambulance Personal (Kentucky Power)</t>
  </si>
  <si>
    <t>Mason County, KY</t>
  </si>
  <si>
    <t>KY-Mason-Common SD Personal (Kentucky Power)</t>
  </si>
  <si>
    <t>Lewis County, KY</t>
  </si>
  <si>
    <t>KY-Greenup-Russell ISD-Russell-Ambulance Personal (Kentucky Power)</t>
  </si>
  <si>
    <t>KY-Breathitt-Common SD Personal (Kentucky Power)</t>
  </si>
  <si>
    <t>KY-Elliott-Common SD Personal (Kentucky Power)</t>
  </si>
  <si>
    <t>Knott County, KY</t>
  </si>
  <si>
    <t>KY-Pike-Common SD-Elkhorn City Personal (Kentucky Power)</t>
  </si>
  <si>
    <t>KY-Pike-Common SD-Coal Run Village Personal (Kentucky Power)</t>
  </si>
  <si>
    <t>KY-Greenup-Russell ISD-Bellefonte-Ambulance Real (Kentucky Power)</t>
  </si>
  <si>
    <t>KY-Greenup-Raceland ISD-Worthington-Ambulance Personal (Kentucky Power)</t>
  </si>
  <si>
    <t>KY-Greenup-Russell ISD-Flatwoods Real (Kentucky Power)</t>
  </si>
  <si>
    <t>KY-Greenup-Common SD-South Shore-Fullerton-South Shore FD Real (Kentucky Power)</t>
  </si>
  <si>
    <t>Franklin County, KY</t>
  </si>
  <si>
    <t>KY-Franklin-Common SD Personal (Kentucky Power)</t>
  </si>
  <si>
    <t>Wolfe County, KY</t>
  </si>
  <si>
    <t>KY-Wolfe-Common SD Personal (Kentucky Power)</t>
  </si>
  <si>
    <t>KY-Floyd-Common SD-Allen FD Personal (Kentucky Power)</t>
  </si>
  <si>
    <t>KY-Greenup-Russell ISD-Flatwoods Personal (Kentucky Power)</t>
  </si>
  <si>
    <t>1210001 Nonutility Property</t>
  </si>
  <si>
    <t>1540001 Materials &amp; Suppl-Regular</t>
  </si>
  <si>
    <t>KY-Exempt-CWIP Capital Leases</t>
  </si>
  <si>
    <t>1011001 Capital Leases - Production</t>
  </si>
  <si>
    <t>1050001 Plant Held Future Use</t>
  </si>
  <si>
    <t>KY-Greenup-Common SD-Greenup-Ambulance Personal (Kentucky Power)</t>
  </si>
  <si>
    <t>KY-Greenup-Common SD-Wurtland-Wurtland FD Personal (Kentucky Power)</t>
  </si>
  <si>
    <t>KY-Carter-Common SD-Grayson Personal (Kentucky Power)</t>
  </si>
  <si>
    <t>KY-Carter-Common SD Personal (Kentucky Power)</t>
  </si>
  <si>
    <t>KY-Carter-Common SD-Olive Hill Personal (Kentucky Power)</t>
  </si>
  <si>
    <t>KY-Rowan-Common SD Personal (Kentucky Power)</t>
  </si>
  <si>
    <t>KY-Morgan-Common SD Personal (Kentucky Power)</t>
  </si>
  <si>
    <t>KY-Exempt-Other</t>
  </si>
  <si>
    <t>KY-Floyd-Common SD-Martin-Martin Area FD Personal (Kentucky Power)</t>
  </si>
  <si>
    <t>KY-Floyd-Common SD-Wayland-Wayland FD Personal (Kentucky Power)</t>
  </si>
  <si>
    <t>KY-Johnson-Paintsville ISD-Paintsville Personal (Kentucky Power)</t>
  </si>
  <si>
    <t>KY-Johnson-Common SD Personal (Kentucky Power)</t>
  </si>
  <si>
    <t>KY-Knott-Common SD Personal (Kentucky Power)</t>
  </si>
  <si>
    <t>KY-Knott-Common SD-Hindman Personal (Kentucky Power)</t>
  </si>
  <si>
    <t>KY-Letcher-Jenkins ISD-Jenkins Personal (Kentucky Power)</t>
  </si>
  <si>
    <t>KY-Letcher-Common SD Personal (Kentucky Power)</t>
  </si>
  <si>
    <t>KY-Letcher-Common SD-Fleming-Neon Personal (Kentucky Power)</t>
  </si>
  <si>
    <t>Kentucky Power - Gen</t>
  </si>
  <si>
    <t>1240029 Land and Land Rts - CPR</t>
  </si>
  <si>
    <t>Kentucky Power - Transm</t>
  </si>
  <si>
    <t>Carroll County, KY</t>
  </si>
  <si>
    <t>Bracken County, KY</t>
  </si>
  <si>
    <t>Trimble County, KY</t>
  </si>
  <si>
    <t>Henry County, KY</t>
  </si>
  <si>
    <t>Harrison County, KY</t>
  </si>
  <si>
    <t>Bell County, KY</t>
  </si>
  <si>
    <t>Knox County, KY</t>
  </si>
  <si>
    <t>KY-Trimble-Common SD Personal (Kentucky Power)</t>
  </si>
  <si>
    <t>KY-Carroll-Common SD Personal (Kentucky Power)</t>
  </si>
  <si>
    <t>KY-Henry-Common SD Personal (Kentucky Power)</t>
  </si>
  <si>
    <t>Owen County, KY</t>
  </si>
  <si>
    <t>KY-Owen-Common SD Personal (Kentucky Power)</t>
  </si>
  <si>
    <t>Grant County, KY</t>
  </si>
  <si>
    <t>KY-Grant-Common SD Personal (Kentucky Power)</t>
  </si>
  <si>
    <t>Pendleton County, KY</t>
  </si>
  <si>
    <t>KY-Pendleton-Common SD Personal (Kentucky Power)</t>
  </si>
  <si>
    <t>KY-Harrison-Common SD Personal (Kentucky Power)</t>
  </si>
  <si>
    <t>KY-Bracken-Common SD Personal (Kentucky Power)</t>
  </si>
  <si>
    <t>Robertson County, KY</t>
  </si>
  <si>
    <t>KY-Robertson-Common SD Personal (Kentucky Power)</t>
  </si>
  <si>
    <t>KY-Bell-Common SD Personal (Kentucky Power)</t>
  </si>
  <si>
    <t>KY-Knox-Common SD Personal (Kentucky Power)</t>
  </si>
  <si>
    <t>Leased PP Total</t>
  </si>
  <si>
    <t>Non-Utility Total</t>
  </si>
  <si>
    <t>Utility Total</t>
  </si>
  <si>
    <t>received_date</t>
  </si>
  <si>
    <t xml:space="preserve">Wolfe KY          </t>
  </si>
  <si>
    <t>Master Account - Bill converted from PTS.</t>
  </si>
  <si>
    <t>No</t>
  </si>
  <si>
    <t>Original Cost, then Quantity</t>
  </si>
  <si>
    <t>Property Tax Approval</t>
  </si>
  <si>
    <t>KY-119T - Payee Code 262</t>
  </si>
  <si>
    <t>Multiple</t>
  </si>
  <si>
    <t>KY</t>
  </si>
  <si>
    <t>0000054652-001</t>
  </si>
  <si>
    <t>KY-Wolfe County</t>
  </si>
  <si>
    <t>KY-Wolfe County (110)</t>
  </si>
  <si>
    <t>5220</t>
  </si>
  <si>
    <t>KY-119T</t>
  </si>
  <si>
    <t>2014 Assessment Year</t>
  </si>
  <si>
    <t xml:space="preserve">Trimble KY        </t>
  </si>
  <si>
    <t>PSC Assessment</t>
  </si>
  <si>
    <t>0000054648-001</t>
  </si>
  <si>
    <t>KY-Trimble County</t>
  </si>
  <si>
    <t>KY-Trimble County (110)</t>
  </si>
  <si>
    <t>953</t>
  </si>
  <si>
    <t>KY-112T</t>
  </si>
  <si>
    <t xml:space="preserve">Rowan KY          </t>
  </si>
  <si>
    <t>0000054646-001</t>
  </si>
  <si>
    <t>KY-Rowan County</t>
  </si>
  <si>
    <t>KY-Rowan County (110)</t>
  </si>
  <si>
    <t>KY-103T</t>
  </si>
  <si>
    <t xml:space="preserve">Robertson KY      </t>
  </si>
  <si>
    <t>0000054645-001</t>
  </si>
  <si>
    <t>KY-Robertson County</t>
  </si>
  <si>
    <t>KY-Robertson County (110)</t>
  </si>
  <si>
    <t>KY-101T</t>
  </si>
  <si>
    <t xml:space="preserve">Pike KY           </t>
  </si>
  <si>
    <t>0000048346-003</t>
  </si>
  <si>
    <t>KY-Pikeville Independent Schools</t>
  </si>
  <si>
    <t>KY-Pikeville Independent Scho (110)</t>
  </si>
  <si>
    <t>KY-098T-SC-400</t>
  </si>
  <si>
    <t>KY-098T-CI-910 - Payee Code 255</t>
  </si>
  <si>
    <t>0000018229-001</t>
  </si>
  <si>
    <t>KY-Elkhorn, City Of</t>
  </si>
  <si>
    <t>KY-Elkhorn, City Of (110)</t>
  </si>
  <si>
    <t>KY-098T-CI-910</t>
  </si>
  <si>
    <t>0000018248-003</t>
  </si>
  <si>
    <t>KY-Pikeville, City Of</t>
  </si>
  <si>
    <t>KY-Pikeville, City Of (110)</t>
  </si>
  <si>
    <t>1400</t>
  </si>
  <si>
    <t>KY-098T-CI-410</t>
  </si>
  <si>
    <t>0000054642-001</t>
  </si>
  <si>
    <t>KY-Pike County</t>
  </si>
  <si>
    <t>KY-Pike County (110)</t>
  </si>
  <si>
    <t>KY-098T</t>
  </si>
  <si>
    <t>0000092205-002</t>
  </si>
  <si>
    <t>KY-Coal Run Village City</t>
  </si>
  <si>
    <t>KY-Coal Run Village City (110)</t>
  </si>
  <si>
    <t>KY-098R-CI-950</t>
  </si>
  <si>
    <t xml:space="preserve">Perry KY          </t>
  </si>
  <si>
    <t>0000031105-001</t>
  </si>
  <si>
    <t>KY-Hazard, City Of</t>
  </si>
  <si>
    <t>KY-Hazard, City Of (110)</t>
  </si>
  <si>
    <t>KY-097T-CI-110</t>
  </si>
  <si>
    <t>0000054641-001</t>
  </si>
  <si>
    <t>KY-Perry County</t>
  </si>
  <si>
    <t>KY-Perry County (110)</t>
  </si>
  <si>
    <t>KY-097T</t>
  </si>
  <si>
    <t xml:space="preserve">Pendleton KY      </t>
  </si>
  <si>
    <t>0000054640-002</t>
  </si>
  <si>
    <t>KY-Pendleton County</t>
  </si>
  <si>
    <t>KY-Pendleton County (110)</t>
  </si>
  <si>
    <t>KY-096T</t>
  </si>
  <si>
    <t xml:space="preserve">Owen KY           </t>
  </si>
  <si>
    <t>KY-094T - Payee Code 250</t>
  </si>
  <si>
    <t>0000054638-001</t>
  </si>
  <si>
    <t>KY-Owen County</t>
  </si>
  <si>
    <t>KY-Owen County (110)</t>
  </si>
  <si>
    <t>6</t>
  </si>
  <si>
    <t>KY-094T</t>
  </si>
  <si>
    <t xml:space="preserve">Morgan KY         </t>
  </si>
  <si>
    <t>0000064208-001</t>
  </si>
  <si>
    <t>KY-West Liberty, City Of</t>
  </si>
  <si>
    <t>KY-West Liberty, City Of (110)</t>
  </si>
  <si>
    <t>2014-UT2</t>
  </si>
  <si>
    <t>KY-088T-CI-910</t>
  </si>
  <si>
    <t>0000054632-001</t>
  </si>
  <si>
    <t>KY-Morgan County</t>
  </si>
  <si>
    <t>KY-Morgan County (110)</t>
  </si>
  <si>
    <t>9</t>
  </si>
  <si>
    <t>KY-088T</t>
  </si>
  <si>
    <t xml:space="preserve">Mason KY          </t>
  </si>
  <si>
    <t>0000238021-001</t>
  </si>
  <si>
    <t>KY-Mason County</t>
  </si>
  <si>
    <t>KY-Mason County (110)</t>
  </si>
  <si>
    <t>KY-081T</t>
  </si>
  <si>
    <t xml:space="preserve">Martin KY         </t>
  </si>
  <si>
    <t>0000054625-001</t>
  </si>
  <si>
    <t>KY-Martin County</t>
  </si>
  <si>
    <t>KY-Martin County (110)</t>
  </si>
  <si>
    <t>11F</t>
  </si>
  <si>
    <t>KY-080T</t>
  </si>
  <si>
    <t xml:space="preserve">Magoffin KY       </t>
  </si>
  <si>
    <t>0000053120-001</t>
  </si>
  <si>
    <t>KY-Salyersville, City Of</t>
  </si>
  <si>
    <t>KY-Salyersville, City Of (110)</t>
  </si>
  <si>
    <t>F-03</t>
  </si>
  <si>
    <t>KY-077T-CI-910</t>
  </si>
  <si>
    <t>KY-077T - Payee Code 245</t>
  </si>
  <si>
    <t>0000054622-002</t>
  </si>
  <si>
    <t>KY-Magoffin County</t>
  </si>
  <si>
    <t>KY-Magoffin County (110)</t>
  </si>
  <si>
    <t>5</t>
  </si>
  <si>
    <t>KY-077T</t>
  </si>
  <si>
    <t xml:space="preserve">Lewis KY          </t>
  </si>
  <si>
    <t>0000054620-001</t>
  </si>
  <si>
    <t>KY-Lewis County</t>
  </si>
  <si>
    <t>KY-Lewis County (110)</t>
  </si>
  <si>
    <t>14-27</t>
  </si>
  <si>
    <t>KY-068T</t>
  </si>
  <si>
    <t xml:space="preserve">Letcher KY        </t>
  </si>
  <si>
    <t>KY-067T-CI-930 - Payee Code 241</t>
  </si>
  <si>
    <t>0000064774-002</t>
  </si>
  <si>
    <t>KY-Whitesburg, City Of</t>
  </si>
  <si>
    <t>KY-Whitesburg, City Of (110)</t>
  </si>
  <si>
    <t>KY-067T-CI-930</t>
  </si>
  <si>
    <t>0000026510-001</t>
  </si>
  <si>
    <t>KY-Fleming-Neon, City Of</t>
  </si>
  <si>
    <t>KY-Fleming-Neon, City Of (110)</t>
  </si>
  <si>
    <t>KY-067T-CI-920</t>
  </si>
  <si>
    <t>0000105601-001</t>
  </si>
  <si>
    <t>KY-Jenkins, City Of</t>
  </si>
  <si>
    <t>KY-Jenkins, City Of (110)</t>
  </si>
  <si>
    <t>KY-067T-CI-110</t>
  </si>
  <si>
    <t>0000054619-003</t>
  </si>
  <si>
    <t>KY-Letcher County</t>
  </si>
  <si>
    <t>KY-Letcher County (110)</t>
  </si>
  <si>
    <t>2014-005220-03</t>
  </si>
  <si>
    <t>KY-067R</t>
  </si>
  <si>
    <t xml:space="preserve">Leslie KY         </t>
  </si>
  <si>
    <t>0000054618-001</t>
  </si>
  <si>
    <t>KY-Leslie County</t>
  </si>
  <si>
    <t>KY-Leslie County (110)</t>
  </si>
  <si>
    <t>9911</t>
  </si>
  <si>
    <t>KY-066T</t>
  </si>
  <si>
    <t xml:space="preserve">Lawrence KY       </t>
  </si>
  <si>
    <t>0000067034-001</t>
  </si>
  <si>
    <t>KY-Louisa, City Of</t>
  </si>
  <si>
    <t>KY-Louisa, City Of (110)</t>
  </si>
  <si>
    <t>14F-005</t>
  </si>
  <si>
    <t>KY-064T-CI-910X</t>
  </si>
  <si>
    <t>0000054616-001</t>
  </si>
  <si>
    <t>KY-Lawrence County</t>
  </si>
  <si>
    <t>KY-Lawrence County (110)</t>
  </si>
  <si>
    <t>14034</t>
  </si>
  <si>
    <t>KY-064T</t>
  </si>
  <si>
    <t xml:space="preserve">Knox KY           </t>
  </si>
  <si>
    <t>0000054615-001</t>
  </si>
  <si>
    <t>KY-Knox County</t>
  </si>
  <si>
    <t>KY-Knox County (110)</t>
  </si>
  <si>
    <t>KY-061T</t>
  </si>
  <si>
    <t xml:space="preserve">Knott KY          </t>
  </si>
  <si>
    <t>KY-060T-CI-910 - Payee Code 234</t>
  </si>
  <si>
    <t>0000081659-001</t>
  </si>
  <si>
    <t>KY-Hindman, Town Of</t>
  </si>
  <si>
    <t>KY-Hindman, Town Of (110)</t>
  </si>
  <si>
    <t>KY-060T-CI-910</t>
  </si>
  <si>
    <t>0000037020-001</t>
  </si>
  <si>
    <t>KY-Knott County</t>
  </si>
  <si>
    <t>KY-Knott County (110)</t>
  </si>
  <si>
    <t>2014 2F</t>
  </si>
  <si>
    <t>KY-060T</t>
  </si>
  <si>
    <t xml:space="preserve">Johnson KY        </t>
  </si>
  <si>
    <t>0000067424-003</t>
  </si>
  <si>
    <t>KY-Paintsville, City Of</t>
  </si>
  <si>
    <t>KY-Paintsville, City Of (110)</t>
  </si>
  <si>
    <t>2057</t>
  </si>
  <si>
    <t>KY-058T-CI-210</t>
  </si>
  <si>
    <t>0000054612-001</t>
  </si>
  <si>
    <t>KY-Johnson County</t>
  </si>
  <si>
    <t>KY-Johnson County (110)</t>
  </si>
  <si>
    <t>15-004</t>
  </si>
  <si>
    <t>KY-058T</t>
  </si>
  <si>
    <t xml:space="preserve">Henry KY          </t>
  </si>
  <si>
    <t>KY-052T - Payee Code 229</t>
  </si>
  <si>
    <t>0000054609-001</t>
  </si>
  <si>
    <t>KY-Henry County</t>
  </si>
  <si>
    <t>KY-Henry County (110)</t>
  </si>
  <si>
    <t>622</t>
  </si>
  <si>
    <t>KY-052T</t>
  </si>
  <si>
    <t xml:space="preserve">Harrison KY       </t>
  </si>
  <si>
    <t>0000080198-002</t>
  </si>
  <si>
    <t>KY-Harrison County</t>
  </si>
  <si>
    <t>KY-Harrison County (110)</t>
  </si>
  <si>
    <t>KY-049T</t>
  </si>
  <si>
    <t xml:space="preserve">Greenup KY        </t>
  </si>
  <si>
    <t>KY-045T-CI-940 - Payee Code 223</t>
  </si>
  <si>
    <t>0000018255-001</t>
  </si>
  <si>
    <t>KY-Wurtland, City Of</t>
  </si>
  <si>
    <t>KY-Wurtland, City Of (110)</t>
  </si>
  <si>
    <t>KY-045T-CI-940</t>
  </si>
  <si>
    <t>KY-045T-CI-930 - Payee Code 221</t>
  </si>
  <si>
    <t>0000018237-001</t>
  </si>
  <si>
    <t>KY-Greenup, City Of</t>
  </si>
  <si>
    <t>KY-Greenup, City Of (110)</t>
  </si>
  <si>
    <t>KY-045T-CI-930</t>
  </si>
  <si>
    <t>KY-045T-CI-320 - Payee Code 225</t>
  </si>
  <si>
    <t>0000018254-001</t>
  </si>
  <si>
    <t>KY-Worthington, City Of</t>
  </si>
  <si>
    <t>KY-Worthington, City Of (110)</t>
  </si>
  <si>
    <t>KY-045T-CI-320</t>
  </si>
  <si>
    <t>0000080762-001</t>
  </si>
  <si>
    <t>KY-Raceland, City Of</t>
  </si>
  <si>
    <t>KY-Raceland, City Of (110)</t>
  </si>
  <si>
    <t>KY-045T-CI-140</t>
  </si>
  <si>
    <t>KY-045T-CI-110 - Payee Code 222</t>
  </si>
  <si>
    <t>0000018249-001</t>
  </si>
  <si>
    <t>KY-Russell, City Of</t>
  </si>
  <si>
    <t>KY-Russell, City Of (110)</t>
  </si>
  <si>
    <t>21813</t>
  </si>
  <si>
    <t>KY-045T-CI-110</t>
  </si>
  <si>
    <t>0000054605-001</t>
  </si>
  <si>
    <t>KY-Greenup County</t>
  </si>
  <si>
    <t>KY-Greenup County (110)</t>
  </si>
  <si>
    <t>57</t>
  </si>
  <si>
    <t>KY-045T</t>
  </si>
  <si>
    <t>0000147584-001</t>
  </si>
  <si>
    <t>KY-South Shore, City Of</t>
  </si>
  <si>
    <t>KY-South Shore, City Of (110)</t>
  </si>
  <si>
    <t>KY-045R-CI-910</t>
  </si>
  <si>
    <t>Bellefonte always bills the previous years' assessed value. - JXS</t>
  </si>
  <si>
    <t>Statement 4135-219 - Seqnum 4135 - Payee Code 219</t>
  </si>
  <si>
    <t>0000012823-003</t>
  </si>
  <si>
    <t>KY-Bellefonte, City Of</t>
  </si>
  <si>
    <t>KY-Bellefonte, City Of (110)</t>
  </si>
  <si>
    <t>21768</t>
  </si>
  <si>
    <t>KY-045R-CI-130</t>
  </si>
  <si>
    <t>2013 Assessment Year</t>
  </si>
  <si>
    <t>KY-Greenup-Raceland ISD-Flatwoods Real (Kentucky Power)</t>
  </si>
  <si>
    <t>0000018231-001</t>
  </si>
  <si>
    <t>KY-Flatwoods, City Of</t>
  </si>
  <si>
    <t>KY-Flatwoods, City Of (110)</t>
  </si>
  <si>
    <t>KY-045R-CI-120</t>
  </si>
  <si>
    <t xml:space="preserve">Grant KY          </t>
  </si>
  <si>
    <t>0000054604-001</t>
  </si>
  <si>
    <t>KY-Grant County</t>
  </si>
  <si>
    <t>KY-Grant County (110)</t>
  </si>
  <si>
    <t>KY-041T</t>
  </si>
  <si>
    <t xml:space="preserve">Franklin KY       </t>
  </si>
  <si>
    <t>0000179629-001</t>
  </si>
  <si>
    <t>KY-Franklin County</t>
  </si>
  <si>
    <t>KY-Franklin County (110)</t>
  </si>
  <si>
    <t>PS-4</t>
  </si>
  <si>
    <t>KY-037T</t>
  </si>
  <si>
    <t xml:space="preserve">Floyd KY          </t>
  </si>
  <si>
    <t>KY-036T-CI-970 - Payee Code 264</t>
  </si>
  <si>
    <t>0000040327-001</t>
  </si>
  <si>
    <t>KY-Martin, City Of</t>
  </si>
  <si>
    <t>KY-Martin, City Of (110)</t>
  </si>
  <si>
    <t>KY-036T-CI-970</t>
  </si>
  <si>
    <t xml:space="preserve">KY-036T-CI-950 </t>
  </si>
  <si>
    <t>0000106382-001</t>
  </si>
  <si>
    <t>KY-Wayland, City Of</t>
  </si>
  <si>
    <t>KY-Wayland, City Of (110)</t>
  </si>
  <si>
    <t>TPTKP1401</t>
  </si>
  <si>
    <t>KY-036T-CI-950</t>
  </si>
  <si>
    <t>KY-036T-CI-930 - Payee Code 216</t>
  </si>
  <si>
    <t>0000084719-001</t>
  </si>
  <si>
    <t>KY-Wheelwright, City Of</t>
  </si>
  <si>
    <t>KY-Wheelwright, City Of (110)</t>
  </si>
  <si>
    <t>KY-036T-CI-930</t>
  </si>
  <si>
    <t>KY-036T-CI-910 - Payee Code 215</t>
  </si>
  <si>
    <t>0000067422-003</t>
  </si>
  <si>
    <t>KY-Prestonsburg, City Of</t>
  </si>
  <si>
    <t>KY-Prestonsburg, City Of (110)</t>
  </si>
  <si>
    <t>KY-036T-CI-910</t>
  </si>
  <si>
    <t>KY-036T - Payee Code 214</t>
  </si>
  <si>
    <t>0000054601-001</t>
  </si>
  <si>
    <t>KY-Floyd County</t>
  </si>
  <si>
    <t>KY-Floyd County (110)</t>
  </si>
  <si>
    <t>14-9F</t>
  </si>
  <si>
    <t>KY-036T</t>
  </si>
  <si>
    <t xml:space="preserve">Elliott KY        </t>
  </si>
  <si>
    <t>0000054598-001</t>
  </si>
  <si>
    <t>KY-Elliott County</t>
  </si>
  <si>
    <t>KY-Elliott County (110)</t>
  </si>
  <si>
    <t>KY-032T</t>
  </si>
  <si>
    <t xml:space="preserve">Clay KY           </t>
  </si>
  <si>
    <t>0000054595-003</t>
  </si>
  <si>
    <t>KY-Clay County</t>
  </si>
  <si>
    <t>KY-Clay County (110)</t>
  </si>
  <si>
    <t>12464</t>
  </si>
  <si>
    <t>KY-026T</t>
  </si>
  <si>
    <t xml:space="preserve">Carter KY         </t>
  </si>
  <si>
    <t>KY-022T-CI-920 - Payee Code 210</t>
  </si>
  <si>
    <t>0000046395-001</t>
  </si>
  <si>
    <t>KY-Olive Hill, City Of</t>
  </si>
  <si>
    <t>KY-Olive Hill, City Of (110)</t>
  </si>
  <si>
    <t>KY-022T-CI-920</t>
  </si>
  <si>
    <t>0000018236-002</t>
  </si>
  <si>
    <t>KY-Grayson, City Of</t>
  </si>
  <si>
    <t>KY-Grayson, City Of (110)</t>
  </si>
  <si>
    <t>5A</t>
  </si>
  <si>
    <t>KY-022T-CI-219</t>
  </si>
  <si>
    <t>0000054593-002</t>
  </si>
  <si>
    <t>KY-Carter County</t>
  </si>
  <si>
    <t>KY-Carter County (110)</t>
  </si>
  <si>
    <t>KY-022T</t>
  </si>
  <si>
    <t xml:space="preserve">Carroll KY        </t>
  </si>
  <si>
    <t>0000054592-001</t>
  </si>
  <si>
    <t>KY-Carroll County</t>
  </si>
  <si>
    <t>KY-Carroll County (110)</t>
  </si>
  <si>
    <t>4</t>
  </si>
  <si>
    <t>KY-021T</t>
  </si>
  <si>
    <t xml:space="preserve">Breathitt KY      </t>
  </si>
  <si>
    <t>KY-013T-SC-100 - Payee Code 206</t>
  </si>
  <si>
    <t>0000034623-001</t>
  </si>
  <si>
    <t>KY-Jackson Independent School Dist</t>
  </si>
  <si>
    <t>KY-Jackson Independent School (110)</t>
  </si>
  <si>
    <t>KY-013T-SC-100</t>
  </si>
  <si>
    <t>KY-013T-SC-100 - Payee Code 205</t>
  </si>
  <si>
    <t>0000034601-002</t>
  </si>
  <si>
    <t>KY-Jackson, City Of</t>
  </si>
  <si>
    <t>KY-Jackson, City Of (110)</t>
  </si>
  <si>
    <t>0000054587-002</t>
  </si>
  <si>
    <t>KY-Breathitt County</t>
  </si>
  <si>
    <t>KY-Breathitt County (110)</t>
  </si>
  <si>
    <t>7</t>
  </si>
  <si>
    <t>KY-013T</t>
  </si>
  <si>
    <t xml:space="preserve">Bracken KY        </t>
  </si>
  <si>
    <t>KY-012T - Payee Code 204</t>
  </si>
  <si>
    <t>0000054586-001</t>
  </si>
  <si>
    <t>KY-Bracken County</t>
  </si>
  <si>
    <t>KY-Bracken County (110)</t>
  </si>
  <si>
    <t>KY-012T</t>
  </si>
  <si>
    <t xml:space="preserve">Boyd KY           </t>
  </si>
  <si>
    <t>0000018222-001</t>
  </si>
  <si>
    <t>KY-Catlettsburg, City Of</t>
  </si>
  <si>
    <t>KY-Catlettsburg, City Of (110)</t>
  </si>
  <si>
    <t>559</t>
  </si>
  <si>
    <t>KY-010T-CI-910</t>
  </si>
  <si>
    <t>KY-010T-CI-210 - Payee Code 201</t>
  </si>
  <si>
    <t>0000018214-002</t>
  </si>
  <si>
    <t>KY-Ashland, City Of</t>
  </si>
  <si>
    <t>KY-Ashland, City Of (110)</t>
  </si>
  <si>
    <t>15-008</t>
  </si>
  <si>
    <t>KY-010T-CI-210</t>
  </si>
  <si>
    <t>0000054585-003</t>
  </si>
  <si>
    <t>KY-Boyd County</t>
  </si>
  <si>
    <t>KY-Boyd County (110)</t>
  </si>
  <si>
    <t>KY-010T</t>
  </si>
  <si>
    <t xml:space="preserve">Bell KY           </t>
  </si>
  <si>
    <t>0000054583-002</t>
  </si>
  <si>
    <t>KY-Bell County</t>
  </si>
  <si>
    <t>KY-Bell County (110)</t>
  </si>
  <si>
    <t>KY-007T</t>
  </si>
  <si>
    <t xml:space="preserve">Kentucky KY       </t>
  </si>
  <si>
    <t>KY-001T - Payee Code 232</t>
  </si>
  <si>
    <t>Kentucky County, KY</t>
  </si>
  <si>
    <t>0000036326-010</t>
  </si>
  <si>
    <t>KY-Kentucky State</t>
  </si>
  <si>
    <t>KY-Kentucky State (110)</t>
  </si>
  <si>
    <t>**paid in Peoplesoft 10/2014</t>
  </si>
  <si>
    <t>KY-001T</t>
  </si>
  <si>
    <t>139-20 03 003.00</t>
  </si>
  <si>
    <t>804001</t>
  </si>
  <si>
    <t>6531-2</t>
  </si>
  <si>
    <t>984</t>
  </si>
  <si>
    <t>6531-2 City of Paintsville</t>
  </si>
  <si>
    <t>6531-02</t>
  </si>
  <si>
    <t>5199</t>
  </si>
  <si>
    <t>074-30 02 011.00</t>
  </si>
  <si>
    <t>9803</t>
  </si>
  <si>
    <t>485151</t>
  </si>
  <si>
    <t>086-40 02 011.00</t>
  </si>
  <si>
    <t>9804</t>
  </si>
  <si>
    <t>2632601</t>
  </si>
  <si>
    <t>102-00 00 051.01</t>
  </si>
  <si>
    <t>12487</t>
  </si>
  <si>
    <t>11183102-00</t>
  </si>
  <si>
    <t>1873</t>
  </si>
  <si>
    <t>1118301</t>
  </si>
  <si>
    <t>Unmined Coal Tax</t>
  </si>
  <si>
    <t>1004936</t>
  </si>
  <si>
    <t>12508C</t>
  </si>
  <si>
    <t>1004936 Mineral</t>
  </si>
  <si>
    <t xml:space="preserve">Owsley KY         </t>
  </si>
  <si>
    <t>Bill converted from PTS.</t>
  </si>
  <si>
    <t>Statement 4238-251 - Seqnum 4238 - Payee Code 251</t>
  </si>
  <si>
    <t>0000054639-002</t>
  </si>
  <si>
    <t>KY-Owsley County</t>
  </si>
  <si>
    <t>KY-Owsley County (110)</t>
  </si>
  <si>
    <t>Owsley County PP</t>
  </si>
  <si>
    <t>2012 Assessment Year</t>
  </si>
  <si>
    <t>*Paid in 2013 via Peoplesoft EFT</t>
  </si>
  <si>
    <t>12</t>
  </si>
  <si>
    <t>modified_fields</t>
  </si>
  <si>
    <t>schedule_id</t>
  </si>
  <si>
    <t>statement_payee_id</t>
  </si>
  <si>
    <t>case_id</t>
  </si>
  <si>
    <t>assessment_year_id</t>
  </si>
  <si>
    <t>county_id</t>
  </si>
  <si>
    <t>statement_group_id</t>
  </si>
  <si>
    <t>statement_year_id</t>
  </si>
  <si>
    <t>statement_id</t>
  </si>
  <si>
    <t>header_notes</t>
  </si>
  <si>
    <t>year_notes</t>
  </si>
  <si>
    <t>default_first_install_amt</t>
  </si>
  <si>
    <t>separate_checks_default</t>
  </si>
  <si>
    <t>tax_allocation_method</t>
  </si>
  <si>
    <t>approval_type</t>
  </si>
  <si>
    <t>verified_status_indicator</t>
  </si>
  <si>
    <t>estimated_switch_yn</t>
  </si>
  <si>
    <t>long_description</t>
  </si>
  <si>
    <t>county</t>
  </si>
  <si>
    <t>state</t>
  </si>
  <si>
    <t>ext_vendor_code2</t>
  </si>
  <si>
    <t>ext_vendor_code</t>
  </si>
  <si>
    <t>payee</t>
  </si>
  <si>
    <t>statement_status_id</t>
  </si>
  <si>
    <t>statement_number</t>
  </si>
  <si>
    <t>paid_amount</t>
  </si>
  <si>
    <t>interest_amount</t>
  </si>
  <si>
    <t>penalty_amount</t>
  </si>
  <si>
    <t>credit_amount</t>
  </si>
  <si>
    <t>tax_amount</t>
  </si>
  <si>
    <t>calculated_amount</t>
  </si>
  <si>
    <t>description</t>
  </si>
  <si>
    <t>account_number</t>
  </si>
  <si>
    <t>assessment_year</t>
  </si>
  <si>
    <t>Settlement Factor Calc:</t>
  </si>
  <si>
    <t>0006858</t>
  </si>
  <si>
    <t>177-00-00-119.00</t>
  </si>
  <si>
    <t>KY-Greenup County (224)</t>
  </si>
  <si>
    <t>Franklin Real Estate Company</t>
  </si>
  <si>
    <t>0006859</t>
  </si>
  <si>
    <t>158-00-00-026.00</t>
  </si>
  <si>
    <t>0006860</t>
  </si>
  <si>
    <t>158-00-00-026.01</t>
  </si>
  <si>
    <t>1223-1</t>
  </si>
  <si>
    <t>001-00-00-023.00</t>
  </si>
  <si>
    <t>KY-Trimble County (224)</t>
  </si>
  <si>
    <t>160700-01</t>
  </si>
  <si>
    <t>KY-Lewis County (224)</t>
  </si>
  <si>
    <t>Map # 128-00-00-011.00</t>
  </si>
  <si>
    <t>160700-02</t>
  </si>
  <si>
    <t>Map # 128-00-00-017.00</t>
  </si>
  <si>
    <t>160700-03</t>
  </si>
  <si>
    <t>Map # 128-00-00-023.00</t>
  </si>
  <si>
    <t>160700-04</t>
  </si>
  <si>
    <t>Map # 133-00-00-005.00</t>
  </si>
  <si>
    <t>160700-05</t>
  </si>
  <si>
    <t>Map # 133-00-00-006.00</t>
  </si>
  <si>
    <t>160700-06</t>
  </si>
  <si>
    <t>Map # 133-00-00-007.00</t>
  </si>
  <si>
    <t>160700-07</t>
  </si>
  <si>
    <t>Map # 133-00-00-008.00</t>
  </si>
  <si>
    <t>160700-08</t>
  </si>
  <si>
    <t>Map # 133-00-00-009.00</t>
  </si>
  <si>
    <t>160700-09</t>
  </si>
  <si>
    <t>Map # 133-00-00-010.00</t>
  </si>
  <si>
    <t>160700-10</t>
  </si>
  <si>
    <t>Map # 133-00-00-011.00</t>
  </si>
  <si>
    <t>160700-11</t>
  </si>
  <si>
    <t>Map # 133-00-00-013.00</t>
  </si>
  <si>
    <t>160700-12</t>
  </si>
  <si>
    <t>Map # 133-00-00-014.00</t>
  </si>
  <si>
    <t>160800-01</t>
  </si>
  <si>
    <t>Map # 133-00-00-001.00</t>
  </si>
  <si>
    <t>160800-02</t>
  </si>
  <si>
    <t>Map # 128-00-00-001.00</t>
  </si>
  <si>
    <t>160800-03</t>
  </si>
  <si>
    <t>Map # 128-00-00-002.00</t>
  </si>
  <si>
    <t>160800-04</t>
  </si>
  <si>
    <t>Map # 128-00-00-003.00</t>
  </si>
  <si>
    <t>160800-05</t>
  </si>
  <si>
    <t>Map # 128-00-00-014.00</t>
  </si>
  <si>
    <t>160800-06</t>
  </si>
  <si>
    <t>Map # 128-012CX128-13</t>
  </si>
  <si>
    <t>160800-07</t>
  </si>
  <si>
    <t>Map # 128-00-00-006.00</t>
  </si>
  <si>
    <t>160800-08</t>
  </si>
  <si>
    <t>Map # 128-00-00-015.00</t>
  </si>
  <si>
    <t>160800-09</t>
  </si>
  <si>
    <t>Map # 128-00-00-022.01</t>
  </si>
  <si>
    <t>160800-10</t>
  </si>
  <si>
    <t>Map # 129-00-00-001.00</t>
  </si>
  <si>
    <t>160800-11</t>
  </si>
  <si>
    <t>Map # 133-00-00-003.00</t>
  </si>
  <si>
    <t>160800-12</t>
  </si>
  <si>
    <t>Map # 133-00-00-016.00</t>
  </si>
  <si>
    <t>160800-13</t>
  </si>
  <si>
    <t>Map # 133-00-00-017.00</t>
  </si>
  <si>
    <t>160800-14</t>
  </si>
  <si>
    <t>Map # 133-00-00-018.00</t>
  </si>
  <si>
    <t>160800-15</t>
  </si>
  <si>
    <t>Map # 133-00-00-019.00</t>
  </si>
  <si>
    <t>160800-16</t>
  </si>
  <si>
    <t>Map # 128-009-10</t>
  </si>
  <si>
    <t>160800-17</t>
  </si>
  <si>
    <t>Map # 128-00-00-019.00</t>
  </si>
  <si>
    <t>160800-18</t>
  </si>
  <si>
    <t>Map # 128-00-00-007.00</t>
  </si>
  <si>
    <t>KY-Perry County (224)</t>
  </si>
  <si>
    <t>625684-2</t>
  </si>
  <si>
    <t>KY-Henderson County (224)</t>
  </si>
  <si>
    <t>KY-Henderson County</t>
  </si>
  <si>
    <t>0000054608-002</t>
  </si>
  <si>
    <t>Henderson County, KY</t>
  </si>
  <si>
    <t xml:space="preserve">Henderson KY      </t>
  </si>
  <si>
    <t>8251-1</t>
  </si>
  <si>
    <t>041-03-00-012.00</t>
  </si>
  <si>
    <t>KY-Boyd County (224)</t>
  </si>
  <si>
    <t>160800-19</t>
  </si>
  <si>
    <t>Map # 133-00-00-012.00</t>
  </si>
  <si>
    <t>24075</t>
  </si>
  <si>
    <t>086-20 04 018.04</t>
  </si>
  <si>
    <t>KY-Hazard, City of (224)</t>
  </si>
  <si>
    <t>7245</t>
  </si>
  <si>
    <t>7246</t>
  </si>
  <si>
    <t>7247</t>
  </si>
  <si>
    <t>1579</t>
  </si>
  <si>
    <t>128-00-00-015.00</t>
  </si>
  <si>
    <t>3381</t>
  </si>
  <si>
    <t>128-00-00-019.00</t>
  </si>
  <si>
    <t>3382</t>
  </si>
  <si>
    <t>133-00-00-019.00</t>
  </si>
  <si>
    <t>3383</t>
  </si>
  <si>
    <t>2407501</t>
  </si>
  <si>
    <t>972</t>
  </si>
  <si>
    <t>6848</t>
  </si>
  <si>
    <t>7697</t>
  </si>
  <si>
    <t>FRECo Locally Assessed RE Tax:</t>
  </si>
  <si>
    <t>State Final Assessment</t>
  </si>
  <si>
    <t>type_code</t>
  </si>
  <si>
    <t>zzzKY-Kentucky State (110)</t>
  </si>
  <si>
    <t>Net Value</t>
  </si>
  <si>
    <t>Bellefonte always bills around a year late. - JAS</t>
  </si>
  <si>
    <t>2015 Statement Year</t>
  </si>
  <si>
    <t>2015 Assessment Year</t>
  </si>
  <si>
    <t>1865</t>
  </si>
  <si>
    <t>12538</t>
  </si>
  <si>
    <t>1591</t>
  </si>
  <si>
    <t>3351</t>
  </si>
  <si>
    <t>3353</t>
  </si>
  <si>
    <t>6853</t>
  </si>
  <si>
    <t>973</t>
  </si>
  <si>
    <t>9864</t>
  </si>
  <si>
    <t>9863</t>
  </si>
  <si>
    <t>6867</t>
  </si>
  <si>
    <t>7700</t>
  </si>
  <si>
    <t>KPCo-KY State PMT</t>
  </si>
  <si>
    <t>107878714</t>
  </si>
  <si>
    <t>1515</t>
  </si>
  <si>
    <t>Pmt Schedule</t>
  </si>
  <si>
    <t>*excludes state pmt</t>
  </si>
  <si>
    <t>118-00-00-026.01</t>
  </si>
  <si>
    <t>Frozen Hill 0</t>
  </si>
  <si>
    <t>KY-Greenup-Common SD-South Shore-South Shore FD Real (Kentucky Power)</t>
  </si>
  <si>
    <t>2016 Statement Year</t>
  </si>
  <si>
    <t>2016 Assessment Year</t>
  </si>
  <si>
    <t>KY-T-Customer Premises (371)</t>
  </si>
  <si>
    <t>KY-M-Line Transformers (368)</t>
  </si>
  <si>
    <t>Manuf</t>
  </si>
  <si>
    <t>KY-T-Overhead Conductors (365)</t>
  </si>
  <si>
    <t>KY-T-Services (369)</t>
  </si>
  <si>
    <t>KY-R-Land Rights-Distribution (Alloc)</t>
  </si>
  <si>
    <t>Real</t>
  </si>
  <si>
    <t>KY-T-Poles (364)</t>
  </si>
  <si>
    <t>KY-T-Communication Equipment (Alloc)</t>
  </si>
  <si>
    <t>KY-T-Meters (370)</t>
  </si>
  <si>
    <t>KY-T-Street Lights (373)</t>
  </si>
  <si>
    <t>KY-M-Station Equipment-Distribution</t>
  </si>
  <si>
    <t>KY-T-UG Conductors-Dist (367)</t>
  </si>
  <si>
    <t>KY-R-UG Conduits-Distribution</t>
  </si>
  <si>
    <t>KY-R-Structures-Distribution</t>
  </si>
  <si>
    <t>KY-T-Leased-Operating-Misc Gen Equip</t>
  </si>
  <si>
    <t>KY-R-Land-Distribution</t>
  </si>
  <si>
    <t>KY-T-Communication Equipment</t>
  </si>
  <si>
    <t>KY-Greenup-Common SD-South Shore-South Shore FD Personal (Kentucky Power)</t>
  </si>
  <si>
    <t>KY-M-CWIP-Manufacturing</t>
  </si>
  <si>
    <t>KY-Floyd-Common SD-Wheelwright-Southeast FD Personal (Kentucky Power)</t>
  </si>
  <si>
    <t>KY-T-General Plant Equipment (Emp Alloc)</t>
  </si>
  <si>
    <t>KY-T-Vehicles-Owned</t>
  </si>
  <si>
    <t>KY-T-Leased-Operating-Vehicles</t>
  </si>
  <si>
    <t>KY-R-Structures-General Plant</t>
  </si>
  <si>
    <t>KY-T-CWIP-Tangible (Emp Alloc)</t>
  </si>
  <si>
    <t>KY-T-Intangible</t>
  </si>
  <si>
    <t>KY-T-CWIP-Tangible</t>
  </si>
  <si>
    <t>KY-R-Non-Utility-Real</t>
  </si>
  <si>
    <t>KY-T-Furniture and Fixtures (Emp Alloc)</t>
  </si>
  <si>
    <t>KY-Floyd-Common SD-Prestonsburg-North Floyd FD Personal (Kentucky Power)</t>
  </si>
  <si>
    <t>KY-R-Land-General Plant</t>
  </si>
  <si>
    <t>KY-R-Land Rights-General Plant</t>
  </si>
  <si>
    <t>KY-Inv-Materials and Supplies-Tangible</t>
  </si>
  <si>
    <t>Inventory</t>
  </si>
  <si>
    <t>KY-R-CWIP-Real</t>
  </si>
  <si>
    <t>KY-R-Land Rights-Distribution</t>
  </si>
  <si>
    <t>KY-R-Land-HFU</t>
  </si>
  <si>
    <t>KY-M-Production Plant</t>
  </si>
  <si>
    <t>KY-R-Structures-Production</t>
  </si>
  <si>
    <t>KY-R-Land Rights-Production</t>
  </si>
  <si>
    <t>KY-R-Land-Production</t>
  </si>
  <si>
    <t>KY-R-Structures-Transmission</t>
  </si>
  <si>
    <t>KY-M-Station Equipment-Transmission</t>
  </si>
  <si>
    <t>KY-Inv-Materials and Supplies-Mfg</t>
  </si>
  <si>
    <t>KY-T-Transmission Lines &amp; Equip (Loc Alloc)</t>
  </si>
  <si>
    <t>KY-R-Land Rights-Transmission (Loc Alloc)</t>
  </si>
  <si>
    <t>KY-T-CWIP-Tangible (Loc Alloc)</t>
  </si>
  <si>
    <t>KY-R-UG Conduits-Tranmission (Loc Alloc)</t>
  </si>
  <si>
    <t>KY-T-UG Conductors-Trans (358) (Loc Alloc)</t>
  </si>
  <si>
    <t>KY-R-Land Rights-Transmission</t>
  </si>
  <si>
    <t>KY-R-Land-Transmission (Loc Alloc)</t>
  </si>
  <si>
    <t>KY-R-CWIP-Real (Loc Alloc)</t>
  </si>
  <si>
    <t>KY-R-Land-Transmission</t>
  </si>
  <si>
    <t>KY-R-Non-Utility-Real (Loc Alloc)</t>
  </si>
  <si>
    <t>KY-T-Transmission Lines &amp; Equip</t>
  </si>
  <si>
    <t>1011002 Capital Leases-Transmission</t>
  </si>
  <si>
    <t>State Tax Rate</t>
  </si>
  <si>
    <t>Settlement Factor</t>
  </si>
  <si>
    <t>Adj Market Value</t>
  </si>
  <si>
    <t>Local Assessment</t>
  </si>
  <si>
    <t>*</t>
  </si>
  <si>
    <t>Sum: All Deferrals</t>
  </si>
  <si>
    <t>Sum: All Expense</t>
  </si>
  <si>
    <t>includes Pollution Control (taxed at same rate) *</t>
  </si>
  <si>
    <t>Est Taxes in Total by Property Class:</t>
  </si>
  <si>
    <t>EBIT</t>
  </si>
  <si>
    <t>BU %</t>
  </si>
  <si>
    <t>BU Split Percentages</t>
  </si>
  <si>
    <t>BU Split: Utility</t>
  </si>
  <si>
    <t>BU Split: Leased-PP</t>
  </si>
  <si>
    <t>Total Tax - All Types</t>
  </si>
  <si>
    <t>BU Split: Non-Utility</t>
  </si>
  <si>
    <t>Non-Utility Deferral:</t>
  </si>
  <si>
    <t>Forecast for Non-Util:</t>
  </si>
  <si>
    <t>FRECo</t>
  </si>
  <si>
    <t>*doesn't include FRECo</t>
  </si>
  <si>
    <t>Summary</t>
  </si>
  <si>
    <t>Historical Income Statement</t>
  </si>
  <si>
    <t>6/31/2014</t>
  </si>
  <si>
    <t>9/31/2014</t>
  </si>
  <si>
    <t>NOI</t>
  </si>
  <si>
    <t>6/31/2015</t>
  </si>
  <si>
    <t>9/31/2015</t>
  </si>
  <si>
    <t>6/31/2016</t>
  </si>
  <si>
    <t>9/31/2016</t>
  </si>
  <si>
    <t>6/31/2017</t>
  </si>
  <si>
    <t>9/31/2017</t>
  </si>
  <si>
    <t>6/31/2018</t>
  </si>
  <si>
    <t>9/31/2018</t>
  </si>
  <si>
    <t>Net Util Plant</t>
  </si>
  <si>
    <t>*BS2 Retired</t>
  </si>
  <si>
    <t>12mo EBIT % Trend</t>
  </si>
  <si>
    <t>KY-T-CWIP-Tangible (Alloc)</t>
  </si>
  <si>
    <t>Bill voided - bill was for property that is included on state return, should not be locally assessed. Confirmed by county assessor.</t>
  </si>
  <si>
    <t>P44-00-00-043.05</t>
  </si>
  <si>
    <t>KY-045R-CI-130-1</t>
  </si>
  <si>
    <t>2017 Statement Year</t>
  </si>
  <si>
    <t>2017 Assessment Year</t>
  </si>
  <si>
    <t>9423-1</t>
  </si>
  <si>
    <t>P44-00-00-043.04</t>
  </si>
  <si>
    <t>9423-01 City of Paintsville</t>
  </si>
  <si>
    <t>5-Yr Ave Tax Rate Trending %</t>
  </si>
  <si>
    <t>Sum of tax_amount</t>
  </si>
  <si>
    <t>YE</t>
  </si>
  <si>
    <t>Plant % Trend</t>
  </si>
  <si>
    <t>KY Class</t>
  </si>
  <si>
    <t>KY-I-CWIP-Software (Emp Alloc)</t>
  </si>
  <si>
    <t>Intang</t>
  </si>
  <si>
    <t>KY-Inv-Fuel</t>
  </si>
  <si>
    <t>1510004 Coal In Transit</t>
  </si>
  <si>
    <t>KY-I-Software (Emp Alloc)</t>
  </si>
  <si>
    <t>1011034 : OpLsGM842</t>
  </si>
  <si>
    <t>2018 Statement Year</t>
  </si>
  <si>
    <t>2018 Assessment Year</t>
  </si>
  <si>
    <t>56150</t>
  </si>
  <si>
    <t>031-00-00-006.01</t>
  </si>
  <si>
    <t>56247</t>
  </si>
  <si>
    <t>094-00-00-018.04</t>
  </si>
  <si>
    <t>0000014664-002</t>
  </si>
  <si>
    <t>0000251642-003</t>
  </si>
  <si>
    <t>7192</t>
  </si>
  <si>
    <t>7193</t>
  </si>
  <si>
    <t>7194</t>
  </si>
  <si>
    <t>12606</t>
  </si>
  <si>
    <t>1647</t>
  </si>
  <si>
    <t>3336</t>
  </si>
  <si>
    <t>3335</t>
  </si>
  <si>
    <t>6885</t>
  </si>
  <si>
    <t>9928</t>
  </si>
  <si>
    <t>9927</t>
  </si>
  <si>
    <t>6938</t>
  </si>
  <si>
    <t>10956</t>
  </si>
  <si>
    <t>(See 'Historical Taxes Paid' tab)</t>
  </si>
  <si>
    <t>TY2020</t>
  </si>
  <si>
    <t>KPCO-KY Historical Local Taxes Paid</t>
  </si>
  <si>
    <t>Filled in TY2019 state payment and TY2019 payments still outstanding</t>
  </si>
  <si>
    <t>2019 Statement Year</t>
  </si>
  <si>
    <t>2019 Assessment Year</t>
  </si>
  <si>
    <t>Owsley KY</t>
  </si>
  <si>
    <t/>
  </si>
  <si>
    <t>Greenup KY</t>
  </si>
  <si>
    <t>014-03-00-032.00</t>
  </si>
  <si>
    <t>19384</t>
  </si>
  <si>
    <t>Boyd KY</t>
  </si>
  <si>
    <t>030-13-10-005.00</t>
  </si>
  <si>
    <t>16960</t>
  </si>
  <si>
    <t>030-13-10-005.00-Tangible</t>
  </si>
  <si>
    <t>16962</t>
  </si>
  <si>
    <t>Tangible office property at newly acquired building</t>
  </si>
  <si>
    <t>Perry KY</t>
  </si>
  <si>
    <t>Trimble KY</t>
  </si>
  <si>
    <t>Lewis KY</t>
  </si>
  <si>
    <t>300-0063132</t>
  </si>
  <si>
    <t>030-13-10-005.00-Ashland</t>
  </si>
  <si>
    <t>300-9905930</t>
  </si>
  <si>
    <t>030-13-10-005.00-Ashland Tangible</t>
  </si>
  <si>
    <t>Henderson KY</t>
  </si>
  <si>
    <t>Bell KY</t>
  </si>
  <si>
    <t>Bracken KY</t>
  </si>
  <si>
    <t>Breathitt KY</t>
  </si>
  <si>
    <t>Carroll KY</t>
  </si>
  <si>
    <t>Carter KY</t>
  </si>
  <si>
    <t>Clay KY</t>
  </si>
  <si>
    <t>Elliott KY</t>
  </si>
  <si>
    <t>Floyd KY</t>
  </si>
  <si>
    <t>Franklin KY</t>
  </si>
  <si>
    <t>Grant KY</t>
  </si>
  <si>
    <t>Harrison KY</t>
  </si>
  <si>
    <t>Henry KY</t>
  </si>
  <si>
    <t>Johnson KY</t>
  </si>
  <si>
    <t>Knott KY</t>
  </si>
  <si>
    <t>Knox KY</t>
  </si>
  <si>
    <t>Lawrence KY</t>
  </si>
  <si>
    <t>Leslie KY</t>
  </si>
  <si>
    <t>Letcher KY</t>
  </si>
  <si>
    <t>Magoffin KY</t>
  </si>
  <si>
    <t>Martin KY</t>
  </si>
  <si>
    <t>Mason KY</t>
  </si>
  <si>
    <t>Morgan KY</t>
  </si>
  <si>
    <t>Owen KY</t>
  </si>
  <si>
    <t>Pendleton KY</t>
  </si>
  <si>
    <t>Pike KY</t>
  </si>
  <si>
    <t>Robertson KY</t>
  </si>
  <si>
    <t>Rowan KY</t>
  </si>
  <si>
    <t>Wolfe KY</t>
  </si>
  <si>
    <t>Outstanding</t>
  </si>
  <si>
    <t>Some 2018 bills never rec'd</t>
  </si>
  <si>
    <t>Est Outstanding Bills 09/15/2020</t>
  </si>
  <si>
    <t>(blank)</t>
  </si>
  <si>
    <t>State Payment</t>
  </si>
  <si>
    <t>Account Type</t>
  </si>
  <si>
    <t>2020 Tax Year</t>
  </si>
  <si>
    <t>*Note: TY2020 ledger exported, TY2020 est settlement factor applied to tangible market value to calc State Assessed Value</t>
  </si>
  <si>
    <t>as filed: \\oh0co006\tax\internal\State &amp; Local Tax\Property Tax\KPCo\KY 2020 Filing\Valuations\KPC-KY TY2020 Estimated Tax Savings and Settlement.xlsx</t>
  </si>
  <si>
    <t>state assessment, estimated</t>
  </si>
  <si>
    <t>Don't change the Forecast Year until you are ready to change other tabs, it is used throughout this workbook</t>
  </si>
  <si>
    <t>Utility Taxes</t>
  </si>
  <si>
    <t>2019 Amts</t>
  </si>
  <si>
    <t>% Incr</t>
  </si>
  <si>
    <t>Assume</t>
  </si>
  <si>
    <t>State Settled Value</t>
  </si>
  <si>
    <t>Market_value</t>
  </si>
  <si>
    <t>State_ID</t>
  </si>
  <si>
    <t>Pivot Ledger dump to summarize down to: tax_year_desc, Company, state_id, gl_account, property_tax_type and market_value, this reduces update time when adjusting settlement factors and rates</t>
  </si>
  <si>
    <t>2019 Total</t>
  </si>
  <si>
    <t>2020 Total</t>
  </si>
  <si>
    <t>Based on TY2019 taxes paid, the following payment %'s will be applied for the 2021 cash forecast.</t>
  </si>
  <si>
    <t>TY2021</t>
  </si>
  <si>
    <t>*Note: TY2020 ledger exported, TY2020 settlement factor applied to tangible market value to calc State Assessed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</si>
</sst>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00"/>
    <numFmt numFmtId="166" formatCode="&quot;$&quot;#,##0.00"/>
    <numFmt numFmtId="167" formatCode="dd\-mmm\-yy"/>
    <numFmt numFmtId="168" formatCode="0.0%"/>
    <numFmt numFmtId="169" formatCode="mmmm\ d\,\ yyyy"/>
    <numFmt numFmtId="170" formatCode="0.000000"/>
    <numFmt numFmtId="171" formatCode="0.0000%"/>
    <numFmt numFmtId="172" formatCode="_(* #,##0_);_(* \(#,##0\);_(* &quot;-&quot;??_);_(@_)"/>
    <numFmt numFmtId="173" formatCode="mmm\-yyyy"/>
    <numFmt numFmtId="174" formatCode="0.0000"/>
    <numFmt numFmtId="175" formatCode="0.000%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theme="1"/>
      <name val="Arial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</borders>
  <cellStyleXfs count="21">
    <xf numFmtId="0" fontId="0" fillId="0" borderId="0"/>
    <xf numFmtId="43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7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4" fillId="0" borderId="0"/>
    <xf numFmtId="0" fontId="3" fillId="0" borderId="0"/>
    <xf numFmtId="0" fontId="2" fillId="0" borderId="0"/>
    <xf numFmtId="0" fontId="40" fillId="0" borderId="0" applyNumberFormat="0" applyFill="0" applyBorder="0" applyAlignment="0" applyProtection="0"/>
  </cellStyleXfs>
  <cellXfs count="319">
    <xf numFmtId="0" fontId="0" fillId="0" borderId="0" xfId="0"/>
    <xf numFmtId="0" fontId="14" fillId="0" borderId="0" xfId="0" applyNumberFormat="1" applyFont="1" applyFill="1"/>
    <xf numFmtId="0" fontId="13" fillId="0" borderId="1" xfId="0" applyNumberFormat="1" applyFont="1" applyFill="1" applyBorder="1"/>
    <xf numFmtId="0" fontId="13" fillId="0" borderId="2" xfId="0" applyNumberFormat="1" applyFont="1" applyFill="1" applyBorder="1"/>
    <xf numFmtId="0" fontId="14" fillId="0" borderId="2" xfId="0" applyNumberFormat="1" applyFont="1" applyFill="1" applyBorder="1"/>
    <xf numFmtId="0" fontId="14" fillId="0" borderId="0" xfId="0" applyNumberFormat="1" applyFont="1" applyFill="1" applyBorder="1"/>
    <xf numFmtId="4" fontId="14" fillId="0" borderId="1" xfId="0" applyNumberFormat="1" applyFont="1" applyFill="1" applyBorder="1"/>
    <xf numFmtId="0" fontId="13" fillId="0" borderId="3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1" xfId="0" applyNumberFormat="1" applyFont="1" applyFill="1" applyBorder="1"/>
    <xf numFmtId="0" fontId="14" fillId="0" borderId="2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center"/>
    </xf>
    <xf numFmtId="4" fontId="14" fillId="0" borderId="0" xfId="0" applyNumberFormat="1" applyFont="1" applyFill="1" applyBorder="1"/>
    <xf numFmtId="164" fontId="14" fillId="0" borderId="0" xfId="0" applyNumberFormat="1" applyFont="1" applyFill="1" applyBorder="1" applyProtection="1">
      <protection locked="0"/>
    </xf>
    <xf numFmtId="0" fontId="14" fillId="0" borderId="0" xfId="0" applyNumberFormat="1" applyFont="1" applyFill="1" applyBorder="1" applyProtection="1">
      <protection locked="0"/>
    </xf>
    <xf numFmtId="4" fontId="14" fillId="0" borderId="0" xfId="0" applyNumberFormat="1" applyFont="1" applyFill="1" applyBorder="1" applyProtection="1">
      <protection locked="0"/>
    </xf>
    <xf numFmtId="4" fontId="14" fillId="0" borderId="1" xfId="0" applyNumberFormat="1" applyFont="1" applyFill="1" applyBorder="1" applyProtection="1">
      <protection locked="0"/>
    </xf>
    <xf numFmtId="4" fontId="18" fillId="0" borderId="0" xfId="0" applyNumberFormat="1" applyFont="1" applyFill="1" applyBorder="1" applyProtection="1"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4" fontId="17" fillId="0" borderId="0" xfId="0" applyNumberFormat="1" applyFont="1" applyFill="1" applyBorder="1" applyAlignment="1" applyProtection="1">
      <alignment horizontal="left"/>
      <protection locked="0"/>
    </xf>
    <xf numFmtId="165" fontId="14" fillId="0" borderId="0" xfId="0" applyNumberFormat="1" applyFont="1" applyFill="1" applyBorder="1" applyProtection="1">
      <protection locked="0"/>
    </xf>
    <xf numFmtId="4" fontId="14" fillId="0" borderId="0" xfId="0" applyNumberFormat="1" applyFont="1" applyFill="1" applyBorder="1" applyAlignment="1" applyProtection="1">
      <alignment horizontal="left"/>
      <protection locked="0"/>
    </xf>
    <xf numFmtId="4" fontId="13" fillId="0" borderId="0" xfId="0" applyNumberFormat="1" applyFont="1" applyFill="1" applyBorder="1" applyProtection="1">
      <protection locked="0"/>
    </xf>
    <xf numFmtId="0" fontId="13" fillId="0" borderId="0" xfId="0" applyNumberFormat="1" applyFont="1" applyFill="1" applyBorder="1" applyAlignment="1">
      <alignment horizontal="centerContinuous"/>
    </xf>
    <xf numFmtId="0" fontId="13" fillId="0" borderId="1" xfId="0" applyNumberFormat="1" applyFont="1" applyFill="1" applyBorder="1" applyAlignment="1">
      <alignment horizontal="centerContinuous"/>
    </xf>
    <xf numFmtId="4" fontId="13" fillId="0" borderId="0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0" fontId="13" fillId="0" borderId="7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10" fontId="14" fillId="0" borderId="1" xfId="0" applyNumberFormat="1" applyFont="1" applyFill="1" applyBorder="1"/>
    <xf numFmtId="0" fontId="14" fillId="0" borderId="10" xfId="0" applyNumberFormat="1" applyFont="1" applyFill="1" applyBorder="1" applyAlignment="1">
      <alignment horizontal="right"/>
    </xf>
    <xf numFmtId="168" fontId="14" fillId="0" borderId="9" xfId="0" applyNumberFormat="1" applyFont="1" applyFill="1" applyBorder="1"/>
    <xf numFmtId="0" fontId="14" fillId="0" borderId="9" xfId="0" applyNumberFormat="1" applyFont="1" applyFill="1" applyBorder="1"/>
    <xf numFmtId="17" fontId="14" fillId="0" borderId="10" xfId="0" applyNumberFormat="1" applyFont="1" applyFill="1" applyBorder="1" applyAlignment="1" applyProtection="1">
      <alignment horizontal="center"/>
    </xf>
    <xf numFmtId="0" fontId="13" fillId="0" borderId="11" xfId="0" applyNumberFormat="1" applyFont="1" applyFill="1" applyBorder="1" applyAlignment="1" applyProtection="1">
      <alignment horizontal="left"/>
      <protection locked="0"/>
    </xf>
    <xf numFmtId="0" fontId="13" fillId="0" borderId="12" xfId="0" applyNumberFormat="1" applyFont="1" applyFill="1" applyBorder="1" applyAlignment="1" applyProtection="1">
      <alignment horizontal="center"/>
      <protection locked="0"/>
    </xf>
    <xf numFmtId="0" fontId="13" fillId="0" borderId="2" xfId="0" applyNumberFormat="1" applyFont="1" applyFill="1" applyBorder="1" applyAlignment="1" applyProtection="1">
      <alignment horizontal="center"/>
      <protection locked="0"/>
    </xf>
    <xf numFmtId="0" fontId="13" fillId="0" borderId="1" xfId="0" applyNumberFormat="1" applyFont="1" applyFill="1" applyBorder="1" applyAlignment="1" applyProtection="1">
      <alignment horizontal="center"/>
      <protection locked="0"/>
    </xf>
    <xf numFmtId="39" fontId="14" fillId="0" borderId="3" xfId="0" applyNumberFormat="1" applyFont="1" applyFill="1" applyBorder="1"/>
    <xf numFmtId="0" fontId="14" fillId="0" borderId="13" xfId="0" applyNumberFormat="1" applyFont="1" applyFill="1" applyBorder="1"/>
    <xf numFmtId="39" fontId="14" fillId="0" borderId="0" xfId="0" applyNumberFormat="1" applyFont="1" applyFill="1"/>
    <xf numFmtId="0" fontId="21" fillId="0" borderId="0" xfId="0" applyNumberFormat="1" applyFont="1" applyFill="1"/>
    <xf numFmtId="0" fontId="13" fillId="0" borderId="2" xfId="0" applyNumberFormat="1" applyFont="1" applyFill="1" applyBorder="1" applyAlignment="1">
      <alignment horizontal="centerContinuous"/>
    </xf>
    <xf numFmtId="0" fontId="13" fillId="0" borderId="0" xfId="0" applyNumberFormat="1" applyFont="1" applyFill="1" applyBorder="1" applyAlignment="1" applyProtection="1">
      <alignment horizontal="centerContinuous"/>
    </xf>
    <xf numFmtId="0" fontId="13" fillId="0" borderId="1" xfId="0" applyNumberFormat="1" applyFont="1" applyFill="1" applyBorder="1" applyAlignment="1" applyProtection="1">
      <alignment horizontal="centerContinuous"/>
    </xf>
    <xf numFmtId="0" fontId="14" fillId="2" borderId="0" xfId="0" applyNumberFormat="1" applyFont="1" applyFill="1"/>
    <xf numFmtId="0" fontId="13" fillId="0" borderId="2" xfId="0" applyNumberFormat="1" applyFont="1" applyFill="1" applyBorder="1" applyAlignment="1" applyProtection="1">
      <alignment horizontal="centerContinuous"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/>
    <xf numFmtId="0" fontId="14" fillId="2" borderId="14" xfId="0" applyNumberFormat="1" applyFont="1" applyFill="1" applyBorder="1" applyProtection="1">
      <protection locked="0"/>
    </xf>
    <xf numFmtId="0" fontId="13" fillId="0" borderId="15" xfId="0" applyNumberFormat="1" applyFont="1" applyFill="1" applyBorder="1" applyAlignment="1">
      <alignment horizontal="centerContinuous"/>
    </xf>
    <xf numFmtId="0" fontId="13" fillId="0" borderId="16" xfId="0" applyNumberFormat="1" applyFont="1" applyFill="1" applyBorder="1" applyAlignment="1"/>
    <xf numFmtId="166" fontId="0" fillId="0" borderId="16" xfId="0" applyNumberFormat="1" applyFill="1" applyBorder="1" applyAlignment="1" applyProtection="1">
      <protection locked="0"/>
    </xf>
    <xf numFmtId="4" fontId="14" fillId="0" borderId="6" xfId="0" applyNumberFormat="1" applyFont="1" applyFill="1" applyBorder="1"/>
    <xf numFmtId="4" fontId="14" fillId="0" borderId="13" xfId="0" applyNumberFormat="1" applyFont="1" applyFill="1" applyBorder="1"/>
    <xf numFmtId="0" fontId="14" fillId="0" borderId="10" xfId="0" applyNumberFormat="1" applyFont="1" applyFill="1" applyBorder="1" applyAlignment="1" applyProtection="1">
      <alignment horizontal="center"/>
    </xf>
    <xf numFmtId="0" fontId="14" fillId="0" borderId="10" xfId="0" applyNumberFormat="1" applyFont="1" applyFill="1" applyBorder="1" applyAlignment="1">
      <alignment horizontal="center"/>
    </xf>
    <xf numFmtId="164" fontId="14" fillId="2" borderId="9" xfId="0" applyNumberFormat="1" applyFont="1" applyFill="1" applyBorder="1" applyAlignment="1" applyProtection="1">
      <alignment horizontal="right"/>
      <protection locked="0"/>
    </xf>
    <xf numFmtId="164" fontId="14" fillId="2" borderId="15" xfId="0" applyNumberFormat="1" applyFont="1" applyFill="1" applyBorder="1" applyAlignment="1" applyProtection="1">
      <protection locked="0"/>
    </xf>
    <xf numFmtId="0" fontId="22" fillId="0" borderId="0" xfId="0" applyNumberFormat="1" applyFont="1" applyFill="1" applyAlignment="1">
      <alignment horizontal="left"/>
    </xf>
    <xf numFmtId="0" fontId="13" fillId="0" borderId="11" xfId="0" applyNumberFormat="1" applyFont="1" applyFill="1" applyBorder="1" applyAlignment="1">
      <alignment horizontal="centerContinuous"/>
    </xf>
    <xf numFmtId="0" fontId="13" fillId="0" borderId="17" xfId="0" applyNumberFormat="1" applyFont="1" applyFill="1" applyBorder="1" applyAlignment="1">
      <alignment horizontal="centerContinuous"/>
    </xf>
    <xf numFmtId="0" fontId="13" fillId="0" borderId="12" xfId="0" applyNumberFormat="1" applyFont="1" applyFill="1" applyBorder="1" applyAlignment="1">
      <alignment horizontal="centerContinuous"/>
    </xf>
    <xf numFmtId="0" fontId="19" fillId="3" borderId="2" xfId="0" applyNumberFormat="1" applyFont="1" applyFill="1" applyBorder="1" applyAlignment="1">
      <alignment horizontal="centerContinuous"/>
    </xf>
    <xf numFmtId="0" fontId="13" fillId="3" borderId="0" xfId="0" applyNumberFormat="1" applyFont="1" applyFill="1" applyBorder="1" applyAlignment="1">
      <alignment horizontal="centerContinuous"/>
    </xf>
    <xf numFmtId="4" fontId="13" fillId="3" borderId="0" xfId="0" applyNumberFormat="1" applyFont="1" applyFill="1" applyBorder="1" applyAlignment="1">
      <alignment horizontal="centerContinuous"/>
    </xf>
    <xf numFmtId="0" fontId="13" fillId="3" borderId="1" xfId="0" applyNumberFormat="1" applyFont="1" applyFill="1" applyBorder="1" applyAlignment="1">
      <alignment horizontal="centerContinuous"/>
    </xf>
    <xf numFmtId="0" fontId="19" fillId="3" borderId="11" xfId="0" applyNumberFormat="1" applyFont="1" applyFill="1" applyBorder="1" applyAlignment="1">
      <alignment horizontal="centerContinuous"/>
    </xf>
    <xf numFmtId="0" fontId="23" fillId="3" borderId="17" xfId="0" applyNumberFormat="1" applyFont="1" applyFill="1" applyBorder="1" applyAlignment="1">
      <alignment horizontal="centerContinuous"/>
    </xf>
    <xf numFmtId="0" fontId="23" fillId="3" borderId="12" xfId="0" applyNumberFormat="1" applyFont="1" applyFill="1" applyBorder="1" applyAlignment="1">
      <alignment horizontal="centerContinuous"/>
    </xf>
    <xf numFmtId="0" fontId="14" fillId="2" borderId="14" xfId="0" applyNumberFormat="1" applyFont="1" applyFill="1" applyBorder="1" applyAlignment="1" applyProtection="1">
      <alignment horizontal="center"/>
      <protection locked="0"/>
    </xf>
    <xf numFmtId="0" fontId="19" fillId="0" borderId="18" xfId="0" applyNumberFormat="1" applyFont="1" applyFill="1" applyBorder="1" applyAlignment="1" applyProtection="1">
      <alignment horizontal="center"/>
    </xf>
    <xf numFmtId="164" fontId="24" fillId="0" borderId="19" xfId="0" applyNumberFormat="1" applyFont="1" applyFill="1" applyBorder="1" applyAlignment="1" applyProtection="1"/>
    <xf numFmtId="0" fontId="25" fillId="0" borderId="14" xfId="0" applyNumberFormat="1" applyFont="1" applyFill="1" applyBorder="1" applyProtection="1">
      <protection locked="0"/>
    </xf>
    <xf numFmtId="164" fontId="25" fillId="2" borderId="14" xfId="0" applyNumberFormat="1" applyFont="1" applyFill="1" applyBorder="1" applyAlignment="1" applyProtection="1">
      <protection locked="0"/>
    </xf>
    <xf numFmtId="4" fontId="25" fillId="0" borderId="14" xfId="0" applyNumberFormat="1" applyFont="1" applyFill="1" applyBorder="1" applyProtection="1">
      <protection locked="0"/>
    </xf>
    <xf numFmtId="164" fontId="25" fillId="2" borderId="14" xfId="0" applyNumberFormat="1" applyFont="1" applyFill="1" applyBorder="1" applyAlignment="1" applyProtection="1">
      <alignment horizontal="right"/>
      <protection locked="0"/>
    </xf>
    <xf numFmtId="169" fontId="13" fillId="0" borderId="2" xfId="0" applyNumberFormat="1" applyFont="1" applyFill="1" applyBorder="1" applyAlignment="1" applyProtection="1">
      <alignment horizontal="center"/>
      <protection locked="0"/>
    </xf>
    <xf numFmtId="169" fontId="13" fillId="0" borderId="1" xfId="0" applyNumberFormat="1" applyFont="1" applyFill="1" applyBorder="1" applyAlignment="1" applyProtection="1">
      <alignment horizontal="center"/>
      <protection locked="0"/>
    </xf>
    <xf numFmtId="0" fontId="13" fillId="4" borderId="20" xfId="0" applyNumberFormat="1" applyFont="1" applyFill="1" applyBorder="1" applyAlignment="1">
      <alignment horizontal="centerContinuous"/>
    </xf>
    <xf numFmtId="0" fontId="13" fillId="4" borderId="8" xfId="0" applyNumberFormat="1" applyFont="1" applyFill="1" applyBorder="1" applyAlignment="1">
      <alignment horizontal="centerContinuous"/>
    </xf>
    <xf numFmtId="0" fontId="15" fillId="4" borderId="21" xfId="0" applyNumberFormat="1" applyFont="1" applyFill="1" applyBorder="1" applyAlignment="1">
      <alignment horizontal="centerContinuous"/>
    </xf>
    <xf numFmtId="0" fontId="15" fillId="4" borderId="22" xfId="0" applyNumberFormat="1" applyFont="1" applyFill="1" applyBorder="1" applyAlignment="1">
      <alignment horizontal="centerContinuous"/>
    </xf>
    <xf numFmtId="4" fontId="22" fillId="4" borderId="21" xfId="0" applyNumberFormat="1" applyFont="1" applyFill="1" applyBorder="1" applyAlignment="1" applyProtection="1">
      <alignment horizontal="centerContinuous"/>
      <protection locked="0"/>
    </xf>
    <xf numFmtId="4" fontId="27" fillId="4" borderId="22" xfId="0" applyNumberFormat="1" applyFont="1" applyFill="1" applyBorder="1" applyAlignment="1" applyProtection="1">
      <alignment horizontal="centerContinuous"/>
      <protection locked="0"/>
    </xf>
    <xf numFmtId="0" fontId="15" fillId="4" borderId="23" xfId="0" applyNumberFormat="1" applyFont="1" applyFill="1" applyBorder="1" applyAlignment="1">
      <alignment horizontal="centerContinuous"/>
    </xf>
    <xf numFmtId="4" fontId="25" fillId="0" borderId="24" xfId="0" applyNumberFormat="1" applyFont="1" applyFill="1" applyBorder="1"/>
    <xf numFmtId="4" fontId="25" fillId="0" borderId="1" xfId="0" applyNumberFormat="1" applyFont="1" applyFill="1" applyBorder="1"/>
    <xf numFmtId="164" fontId="25" fillId="0" borderId="15" xfId="0" applyNumberFormat="1" applyFont="1" applyFill="1" applyBorder="1" applyProtection="1">
      <protection locked="0"/>
    </xf>
    <xf numFmtId="164" fontId="25" fillId="0" borderId="25" xfId="0" applyNumberFormat="1" applyFont="1" applyFill="1" applyBorder="1"/>
    <xf numFmtId="3" fontId="25" fillId="0" borderId="26" xfId="0" applyNumberFormat="1" applyFont="1" applyFill="1" applyBorder="1"/>
    <xf numFmtId="3" fontId="25" fillId="0" borderId="27" xfId="0" applyNumberFormat="1" applyFont="1" applyFill="1" applyBorder="1"/>
    <xf numFmtId="0" fontId="26" fillId="0" borderId="28" xfId="0" applyNumberFormat="1" applyFont="1" applyFill="1" applyBorder="1" applyAlignment="1">
      <alignment horizontal="center"/>
    </xf>
    <xf numFmtId="0" fontId="26" fillId="0" borderId="29" xfId="0" applyNumberFormat="1" applyFont="1" applyFill="1" applyBorder="1" applyAlignment="1">
      <alignment horizontal="center"/>
    </xf>
    <xf numFmtId="4" fontId="26" fillId="0" borderId="5" xfId="0" applyNumberFormat="1" applyFont="1" applyFill="1" applyBorder="1" applyAlignment="1">
      <alignment horizontal="center"/>
    </xf>
    <xf numFmtId="4" fontId="26" fillId="0" borderId="30" xfId="0" applyNumberFormat="1" applyFont="1" applyFill="1" applyBorder="1" applyAlignment="1">
      <alignment horizontal="center"/>
    </xf>
    <xf numFmtId="4" fontId="14" fillId="0" borderId="31" xfId="0" applyNumberFormat="1" applyFont="1" applyFill="1" applyBorder="1"/>
    <xf numFmtId="4" fontId="14" fillId="0" borderId="32" xfId="0" applyNumberFormat="1" applyFont="1" applyFill="1" applyBorder="1"/>
    <xf numFmtId="0" fontId="13" fillId="0" borderId="21" xfId="0" applyNumberFormat="1" applyFont="1" applyFill="1" applyBorder="1" applyAlignment="1">
      <alignment horizontal="centerContinuous"/>
    </xf>
    <xf numFmtId="0" fontId="13" fillId="0" borderId="33" xfId="0" applyNumberFormat="1" applyFont="1" applyFill="1" applyBorder="1" applyAlignment="1">
      <alignment horizontal="centerContinuous"/>
    </xf>
    <xf numFmtId="0" fontId="13" fillId="0" borderId="22" xfId="0" applyNumberFormat="1" applyFont="1" applyFill="1" applyBorder="1" applyAlignment="1">
      <alignment horizontal="centerContinuous"/>
    </xf>
    <xf numFmtId="170" fontId="14" fillId="2" borderId="9" xfId="0" applyNumberFormat="1" applyFont="1" applyFill="1" applyBorder="1" applyProtection="1">
      <protection locked="0"/>
    </xf>
    <xf numFmtId="164" fontId="14" fillId="0" borderId="2" xfId="0" applyNumberFormat="1" applyFont="1" applyFill="1" applyBorder="1" applyAlignment="1" applyProtection="1">
      <alignment horizontal="center"/>
      <protection locked="0"/>
    </xf>
    <xf numFmtId="164" fontId="14" fillId="0" borderId="0" xfId="0" applyNumberFormat="1" applyFont="1" applyFill="1"/>
    <xf numFmtId="164" fontId="14" fillId="0" borderId="0" xfId="0" applyNumberFormat="1" applyFont="1" applyFill="1" applyBorder="1"/>
    <xf numFmtId="168" fontId="14" fillId="0" borderId="0" xfId="0" applyNumberFormat="1" applyFont="1" applyFill="1" applyBorder="1"/>
    <xf numFmtId="49" fontId="14" fillId="0" borderId="0" xfId="0" applyNumberFormat="1" applyFont="1" applyFill="1" applyBorder="1"/>
    <xf numFmtId="10" fontId="14" fillId="0" borderId="0" xfId="3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>
      <alignment horizontal="center"/>
    </xf>
    <xf numFmtId="16" fontId="14" fillId="0" borderId="0" xfId="0" applyNumberFormat="1" applyFont="1" applyFill="1" applyBorder="1"/>
    <xf numFmtId="0" fontId="0" fillId="0" borderId="0" xfId="0"/>
    <xf numFmtId="0" fontId="0" fillId="0" borderId="0" xfId="0" pivotButton="1"/>
    <xf numFmtId="164" fontId="14" fillId="0" borderId="0" xfId="0" applyNumberFormat="1" applyFont="1" applyFill="1" applyBorder="1" applyAlignment="1">
      <alignment horizontal="right"/>
    </xf>
    <xf numFmtId="0" fontId="12" fillId="0" borderId="0" xfId="5"/>
    <xf numFmtId="166" fontId="14" fillId="0" borderId="0" xfId="0" applyNumberFormat="1" applyFont="1" applyFill="1"/>
    <xf numFmtId="3" fontId="14" fillId="0" borderId="1" xfId="0" applyNumberFormat="1" applyFont="1" applyFill="1" applyBorder="1" applyProtection="1">
      <protection locked="0"/>
    </xf>
    <xf numFmtId="3" fontId="14" fillId="0" borderId="0" xfId="0" applyNumberFormat="1" applyFont="1" applyFill="1"/>
    <xf numFmtId="0" fontId="14" fillId="0" borderId="1" xfId="0" applyNumberFormat="1" applyFont="1" applyFill="1" applyBorder="1" applyAlignment="1">
      <alignment vertical="top" wrapText="1"/>
    </xf>
    <xf numFmtId="38" fontId="12" fillId="0" borderId="0" xfId="5" applyNumberFormat="1"/>
    <xf numFmtId="0" fontId="12" fillId="0" borderId="33" xfId="5" applyFont="1" applyBorder="1" applyAlignment="1">
      <alignment horizontal="center"/>
    </xf>
    <xf numFmtId="172" fontId="12" fillId="0" borderId="0" xfId="1" applyNumberFormat="1"/>
    <xf numFmtId="0" fontId="12" fillId="0" borderId="33" xfId="5" applyBorder="1"/>
    <xf numFmtId="10" fontId="12" fillId="0" borderId="0" xfId="3"/>
    <xf numFmtId="171" fontId="12" fillId="0" borderId="0" xfId="3" applyNumberFormat="1"/>
    <xf numFmtId="0" fontId="12" fillId="0" borderId="0" xfId="5" applyAlignment="1">
      <alignment horizontal="right"/>
    </xf>
    <xf numFmtId="0" fontId="12" fillId="0" borderId="33" xfId="5" applyBorder="1" applyAlignment="1">
      <alignment horizontal="center" wrapText="1"/>
    </xf>
    <xf numFmtId="10" fontId="12" fillId="0" borderId="34" xfId="5" applyNumberFormat="1" applyBorder="1"/>
    <xf numFmtId="0" fontId="29" fillId="0" borderId="0" xfId="5" applyFont="1" applyAlignment="1">
      <alignment horizontal="right"/>
    </xf>
    <xf numFmtId="10" fontId="12" fillId="0" borderId="0" xfId="3" applyNumberFormat="1"/>
    <xf numFmtId="172" fontId="14" fillId="0" borderId="0" xfId="1" applyNumberFormat="1" applyFont="1" applyFill="1" applyBorder="1" applyProtection="1">
      <protection locked="0"/>
    </xf>
    <xf numFmtId="0" fontId="10" fillId="0" borderId="0" xfId="12"/>
    <xf numFmtId="40" fontId="10" fillId="0" borderId="0" xfId="12" applyNumberFormat="1"/>
    <xf numFmtId="40" fontId="0" fillId="0" borderId="0" xfId="0" applyNumberFormat="1"/>
    <xf numFmtId="171" fontId="0" fillId="0" borderId="0" xfId="3" applyNumberFormat="1" applyFont="1"/>
    <xf numFmtId="0" fontId="9" fillId="0" borderId="0" xfId="12" applyFont="1" applyAlignment="1">
      <alignment horizontal="right"/>
    </xf>
    <xf numFmtId="0" fontId="10" fillId="0" borderId="0" xfId="12" applyBorder="1"/>
    <xf numFmtId="0" fontId="31" fillId="0" borderId="0" xfId="12" applyFont="1"/>
    <xf numFmtId="0" fontId="33" fillId="7" borderId="33" xfId="12" applyFont="1" applyFill="1" applyBorder="1"/>
    <xf numFmtId="0" fontId="10" fillId="7" borderId="33" xfId="12" applyFill="1" applyBorder="1"/>
    <xf numFmtId="0" fontId="9" fillId="7" borderId="33" xfId="12" applyFont="1" applyFill="1" applyBorder="1" applyAlignment="1">
      <alignment horizontal="right"/>
    </xf>
    <xf numFmtId="40" fontId="10" fillId="7" borderId="33" xfId="12" applyNumberFormat="1" applyFill="1" applyBorder="1"/>
    <xf numFmtId="0" fontId="0" fillId="0" borderId="0" xfId="0" applyFont="1"/>
    <xf numFmtId="0" fontId="12" fillId="5" borderId="33" xfId="5" applyFill="1" applyBorder="1"/>
    <xf numFmtId="0" fontId="29" fillId="5" borderId="33" xfId="5" applyFont="1" applyFill="1" applyBorder="1" applyAlignment="1">
      <alignment horizontal="right"/>
    </xf>
    <xf numFmtId="171" fontId="12" fillId="5" borderId="33" xfId="3" applyNumberFormat="1" applyFill="1" applyBorder="1"/>
    <xf numFmtId="0" fontId="12" fillId="0" borderId="35" xfId="5" applyFont="1" applyBorder="1" applyAlignment="1">
      <alignment horizontal="center" wrapText="1"/>
    </xf>
    <xf numFmtId="172" fontId="0" fillId="0" borderId="0" xfId="1" applyNumberFormat="1" applyFont="1"/>
    <xf numFmtId="0" fontId="14" fillId="0" borderId="2" xfId="0" applyNumberFormat="1" applyFont="1" applyFill="1" applyBorder="1" applyAlignment="1">
      <alignment horizontal="right"/>
    </xf>
    <xf numFmtId="0" fontId="34" fillId="0" borderId="0" xfId="12" applyFont="1"/>
    <xf numFmtId="0" fontId="32" fillId="0" borderId="0" xfId="12" applyFont="1"/>
    <xf numFmtId="0" fontId="0" fillId="0" borderId="0" xfId="0" applyAlignment="1">
      <alignment wrapText="1"/>
    </xf>
    <xf numFmtId="38" fontId="14" fillId="0" borderId="0" xfId="0" applyNumberFormat="1" applyFont="1" applyFill="1" applyBorder="1"/>
    <xf numFmtId="0" fontId="14" fillId="5" borderId="2" xfId="0" applyNumberFormat="1" applyFont="1" applyFill="1" applyBorder="1" applyAlignment="1">
      <alignment horizontal="center"/>
    </xf>
    <xf numFmtId="164" fontId="14" fillId="5" borderId="0" xfId="0" applyNumberFormat="1" applyFont="1" applyFill="1" applyBorder="1" applyAlignment="1">
      <alignment horizontal="right"/>
    </xf>
    <xf numFmtId="172" fontId="14" fillId="5" borderId="0" xfId="1" applyNumberFormat="1" applyFont="1" applyFill="1" applyBorder="1" applyProtection="1">
      <protection locked="0"/>
    </xf>
    <xf numFmtId="22" fontId="12" fillId="0" borderId="0" xfId="5" applyNumberFormat="1" applyAlignment="1">
      <alignment horizontal="right"/>
    </xf>
    <xf numFmtId="0" fontId="12" fillId="0" borderId="0" xfId="5" applyFill="1" applyBorder="1"/>
    <xf numFmtId="0" fontId="29" fillId="0" borderId="0" xfId="5" applyFont="1" applyFill="1" applyBorder="1" applyAlignment="1">
      <alignment horizontal="right"/>
    </xf>
    <xf numFmtId="171" fontId="12" fillId="0" borderId="0" xfId="3" applyNumberFormat="1" applyFill="1" applyBorder="1"/>
    <xf numFmtId="0" fontId="35" fillId="0" borderId="0" xfId="12" applyFont="1"/>
    <xf numFmtId="4" fontId="13" fillId="0" borderId="36" xfId="0" applyNumberFormat="1" applyFont="1" applyFill="1" applyBorder="1" applyAlignment="1">
      <alignment horizontal="center"/>
    </xf>
    <xf numFmtId="4" fontId="28" fillId="0" borderId="37" xfId="0" applyNumberFormat="1" applyFont="1" applyFill="1" applyBorder="1"/>
    <xf numFmtId="4" fontId="25" fillId="0" borderId="10" xfId="0" applyNumberFormat="1" applyFont="1" applyFill="1" applyBorder="1"/>
    <xf numFmtId="4" fontId="16" fillId="0" borderId="2" xfId="0" applyNumberFormat="1" applyFont="1" applyFill="1" applyBorder="1"/>
    <xf numFmtId="4" fontId="14" fillId="0" borderId="2" xfId="0" applyNumberFormat="1" applyFont="1" applyFill="1" applyBorder="1"/>
    <xf numFmtId="10" fontId="14" fillId="0" borderId="1" xfId="3" applyFont="1" applyFill="1" applyBorder="1" applyProtection="1">
      <protection locked="0"/>
    </xf>
    <xf numFmtId="10" fontId="14" fillId="5" borderId="1" xfId="3" applyFont="1" applyFill="1" applyBorder="1" applyProtection="1">
      <protection locked="0"/>
    </xf>
    <xf numFmtId="0" fontId="12" fillId="0" borderId="0" xfId="5" applyNumberFormat="1" applyAlignment="1">
      <alignment horizontal="right"/>
    </xf>
    <xf numFmtId="22" fontId="0" fillId="0" borderId="0" xfId="0" applyNumberFormat="1" applyAlignment="1">
      <alignment horizontal="right"/>
    </xf>
    <xf numFmtId="0" fontId="0" fillId="6" borderId="0" xfId="0" applyFill="1"/>
    <xf numFmtId="0" fontId="12" fillId="6" borderId="0" xfId="5" applyFill="1"/>
    <xf numFmtId="172" fontId="0" fillId="0" borderId="17" xfId="0" applyNumberFormat="1" applyBorder="1"/>
    <xf numFmtId="10" fontId="14" fillId="0" borderId="0" xfId="0" applyNumberFormat="1" applyFont="1" applyFill="1" applyBorder="1" applyProtection="1">
      <protection locked="0"/>
    </xf>
    <xf numFmtId="0" fontId="25" fillId="0" borderId="0" xfId="0" applyNumberFormat="1" applyFont="1" applyFill="1" applyBorder="1" applyProtection="1">
      <protection locked="0"/>
    </xf>
    <xf numFmtId="164" fontId="25" fillId="0" borderId="1" xfId="0" applyNumberFormat="1" applyFont="1" applyFill="1" applyBorder="1"/>
    <xf numFmtId="167" fontId="25" fillId="0" borderId="0" xfId="0" applyNumberFormat="1" applyFont="1" applyFill="1" applyBorder="1"/>
    <xf numFmtId="4" fontId="13" fillId="0" borderId="2" xfId="0" applyNumberFormat="1" applyFont="1" applyFill="1" applyBorder="1" applyProtection="1">
      <protection locked="0"/>
    </xf>
    <xf numFmtId="7" fontId="14" fillId="0" borderId="0" xfId="2" applyFont="1" applyFill="1" applyBorder="1" applyProtection="1">
      <protection locked="0"/>
    </xf>
    <xf numFmtId="0" fontId="14" fillId="0" borderId="12" xfId="0" applyNumberFormat="1" applyFont="1" applyFill="1" applyBorder="1" applyAlignment="1">
      <alignment wrapText="1"/>
    </xf>
    <xf numFmtId="0" fontId="6" fillId="0" borderId="0" xfId="12" applyFont="1"/>
    <xf numFmtId="0" fontId="6" fillId="0" borderId="0" xfId="12" applyFont="1" applyAlignment="1">
      <alignment horizontal="right"/>
    </xf>
    <xf numFmtId="38" fontId="0" fillId="0" borderId="0" xfId="0" applyNumberFormat="1"/>
    <xf numFmtId="174" fontId="10" fillId="0" borderId="17" xfId="12" applyNumberFormat="1" applyBorder="1"/>
    <xf numFmtId="174" fontId="0" fillId="0" borderId="0" xfId="0" applyNumberFormat="1"/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Alignment="1"/>
    <xf numFmtId="172" fontId="14" fillId="0" borderId="0" xfId="1" applyNumberFormat="1" applyFont="1" applyFill="1" applyBorder="1" applyAlignment="1">
      <alignment wrapText="1"/>
    </xf>
    <xf numFmtId="172" fontId="14" fillId="0" borderId="0" xfId="1" applyNumberFormat="1" applyFont="1" applyFill="1" applyBorder="1" applyAlignment="1"/>
    <xf numFmtId="0" fontId="14" fillId="0" borderId="0" xfId="0" applyNumberFormat="1" applyFont="1" applyFill="1" applyBorder="1" applyAlignment="1"/>
    <xf numFmtId="0" fontId="14" fillId="0" borderId="1" xfId="0" applyNumberFormat="1" applyFont="1" applyFill="1" applyBorder="1" applyAlignment="1"/>
    <xf numFmtId="0" fontId="14" fillId="0" borderId="1" xfId="0" applyNumberFormat="1" applyFont="1" applyFill="1" applyBorder="1" applyAlignment="1">
      <alignment wrapText="1"/>
    </xf>
    <xf numFmtId="0" fontId="14" fillId="0" borderId="6" xfId="0" applyNumberFormat="1" applyFont="1" applyFill="1" applyBorder="1" applyAlignment="1"/>
    <xf numFmtId="0" fontId="14" fillId="0" borderId="13" xfId="0" applyNumberFormat="1" applyFont="1" applyFill="1" applyBorder="1" applyAlignment="1"/>
    <xf numFmtId="10" fontId="14" fillId="0" borderId="0" xfId="3" applyFont="1" applyFill="1" applyBorder="1" applyAlignment="1">
      <alignment wrapText="1"/>
    </xf>
    <xf numFmtId="0" fontId="1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12" applyFont="1"/>
    <xf numFmtId="10" fontId="0" fillId="0" borderId="17" xfId="3" applyFont="1" applyBorder="1"/>
    <xf numFmtId="10" fontId="0" fillId="9" borderId="0" xfId="3" applyFont="1" applyFill="1"/>
    <xf numFmtId="0" fontId="29" fillId="0" borderId="6" xfId="0" applyFont="1" applyFill="1" applyBorder="1" applyAlignment="1">
      <alignment horizontal="center" wrapText="1"/>
    </xf>
    <xf numFmtId="0" fontId="29" fillId="0" borderId="0" xfId="0" applyFont="1" applyAlignment="1">
      <alignment horizontal="right"/>
    </xf>
    <xf numFmtId="38" fontId="29" fillId="0" borderId="34" xfId="0" applyNumberFormat="1" applyFont="1" applyBorder="1"/>
    <xf numFmtId="10" fontId="14" fillId="0" borderId="0" xfId="3" applyFont="1" applyFill="1"/>
    <xf numFmtId="10" fontId="13" fillId="0" borderId="0" xfId="3" applyFont="1" applyFill="1" applyBorder="1" applyAlignment="1"/>
    <xf numFmtId="0" fontId="29" fillId="0" borderId="0" xfId="0" applyFont="1"/>
    <xf numFmtId="0" fontId="12" fillId="0" borderId="0" xfId="0" applyFont="1"/>
    <xf numFmtId="38" fontId="0" fillId="0" borderId="6" xfId="0" applyNumberFormat="1" applyBorder="1"/>
    <xf numFmtId="10" fontId="0" fillId="0" borderId="0" xfId="3" applyNumberFormat="1" applyFont="1"/>
    <xf numFmtId="14" fontId="0" fillId="0" borderId="0" xfId="0" applyNumberFormat="1" applyAlignment="1">
      <alignment horizontal="right"/>
    </xf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right"/>
    </xf>
    <xf numFmtId="14" fontId="0" fillId="8" borderId="0" xfId="0" applyNumberFormat="1" applyFill="1" applyAlignment="1">
      <alignment horizontal="right"/>
    </xf>
    <xf numFmtId="172" fontId="0" fillId="8" borderId="0" xfId="1" applyNumberFormat="1" applyFont="1" applyFill="1"/>
    <xf numFmtId="0" fontId="12" fillId="0" borderId="33" xfId="0" applyFont="1" applyBorder="1" applyAlignment="1">
      <alignment horizontal="center"/>
    </xf>
    <xf numFmtId="0" fontId="12" fillId="0" borderId="33" xfId="0" applyFont="1" applyBorder="1"/>
    <xf numFmtId="0" fontId="12" fillId="0" borderId="0" xfId="0" applyFont="1" applyBorder="1"/>
    <xf numFmtId="172" fontId="12" fillId="8" borderId="0" xfId="1" applyNumberFormat="1" applyFont="1" applyFill="1" applyBorder="1" applyAlignment="1">
      <alignment horizontal="center"/>
    </xf>
    <xf numFmtId="10" fontId="0" fillId="8" borderId="0" xfId="3" applyFont="1" applyFill="1"/>
    <xf numFmtId="10" fontId="0" fillId="0" borderId="0" xfId="3" applyFont="1" applyFill="1"/>
    <xf numFmtId="0" fontId="12" fillId="7" borderId="33" xfId="5" applyFill="1" applyBorder="1"/>
    <xf numFmtId="0" fontId="29" fillId="7" borderId="33" xfId="5" applyFont="1" applyFill="1" applyBorder="1" applyAlignment="1">
      <alignment horizontal="right"/>
    </xf>
    <xf numFmtId="171" fontId="12" fillId="7" borderId="33" xfId="3" applyNumberFormat="1" applyFill="1" applyBorder="1"/>
    <xf numFmtId="10" fontId="14" fillId="5" borderId="0" xfId="0" applyNumberFormat="1" applyFont="1" applyFill="1" applyBorder="1" applyProtection="1">
      <protection locked="0"/>
    </xf>
    <xf numFmtId="10" fontId="0" fillId="0" borderId="0" xfId="0" applyNumberFormat="1"/>
    <xf numFmtId="0" fontId="12" fillId="0" borderId="0" xfId="0" applyFont="1" applyAlignment="1">
      <alignment horizontal="center"/>
    </xf>
    <xf numFmtId="0" fontId="0" fillId="0" borderId="38" xfId="0" pivotButton="1" applyBorder="1"/>
    <xf numFmtId="0" fontId="0" fillId="0" borderId="39" xfId="0" applyBorder="1"/>
    <xf numFmtId="0" fontId="0" fillId="0" borderId="38" xfId="0" applyBorder="1"/>
    <xf numFmtId="38" fontId="0" fillId="0" borderId="39" xfId="0" applyNumberFormat="1" applyBorder="1"/>
    <xf numFmtId="0" fontId="0" fillId="0" borderId="40" xfId="0" applyBorder="1"/>
    <xf numFmtId="38" fontId="0" fillId="0" borderId="41" xfId="0" applyNumberFormat="1" applyBorder="1"/>
    <xf numFmtId="0" fontId="0" fillId="0" borderId="42" xfId="0" applyBorder="1"/>
    <xf numFmtId="38" fontId="0" fillId="0" borderId="43" xfId="0" applyNumberFormat="1" applyBorder="1"/>
    <xf numFmtId="0" fontId="0" fillId="0" borderId="43" xfId="0" pivotButton="1" applyBorder="1"/>
    <xf numFmtId="0" fontId="0" fillId="0" borderId="43" xfId="0" applyBorder="1"/>
    <xf numFmtId="172" fontId="0" fillId="0" borderId="0" xfId="1" applyNumberFormat="1" applyFont="1" applyFill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12" fillId="0" borderId="14" xfId="0" applyFont="1" applyBorder="1" applyAlignment="1">
      <alignment horizontal="center"/>
    </xf>
    <xf numFmtId="0" fontId="14" fillId="0" borderId="17" xfId="0" applyNumberFormat="1" applyFont="1" applyFill="1" applyBorder="1" applyAlignment="1">
      <alignment horizontal="center"/>
    </xf>
    <xf numFmtId="0" fontId="3" fillId="0" borderId="0" xfId="12" applyFont="1"/>
    <xf numFmtId="172" fontId="12" fillId="0" borderId="0" xfId="1" applyNumberFormat="1" applyFill="1"/>
    <xf numFmtId="43" fontId="0" fillId="0" borderId="39" xfId="0" applyNumberFormat="1" applyBorder="1"/>
    <xf numFmtId="43" fontId="0" fillId="0" borderId="41" xfId="0" applyNumberFormat="1" applyBorder="1"/>
    <xf numFmtId="43" fontId="0" fillId="0" borderId="43" xfId="0" applyNumberFormat="1" applyBorder="1"/>
    <xf numFmtId="10" fontId="12" fillId="0" borderId="0" xfId="3" applyFill="1"/>
    <xf numFmtId="5" fontId="14" fillId="0" borderId="0" xfId="0" applyNumberFormat="1" applyFont="1" applyFill="1" applyBorder="1"/>
    <xf numFmtId="173" fontId="14" fillId="0" borderId="0" xfId="0" applyNumberFormat="1" applyFont="1" applyFill="1" applyBorder="1" applyAlignment="1">
      <alignment horizontal="left"/>
    </xf>
    <xf numFmtId="168" fontId="14" fillId="0" borderId="0" xfId="3" applyNumberFormat="1" applyFont="1" applyFill="1" applyBorder="1" applyAlignment="1">
      <alignment horizontal="center"/>
    </xf>
    <xf numFmtId="0" fontId="36" fillId="0" borderId="6" xfId="0" applyFont="1" applyBorder="1" applyAlignment="1">
      <alignment horizontal="right"/>
    </xf>
    <xf numFmtId="0" fontId="12" fillId="5" borderId="0" xfId="0" applyFont="1" applyFill="1" applyAlignment="1">
      <alignment horizontal="center"/>
    </xf>
    <xf numFmtId="0" fontId="12" fillId="0" borderId="0" xfId="5" applyFill="1"/>
    <xf numFmtId="0" fontId="0" fillId="0" borderId="0" xfId="0" applyFill="1"/>
    <xf numFmtId="0" fontId="0" fillId="0" borderId="0" xfId="0" applyNumberFormat="1" applyFont="1" applyFill="1" applyBorder="1" applyAlignment="1" applyProtection="1"/>
    <xf numFmtId="22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0" fontId="29" fillId="0" borderId="0" xfId="5" applyFont="1"/>
    <xf numFmtId="0" fontId="37" fillId="0" borderId="47" xfId="0" applyFont="1" applyFill="1" applyBorder="1"/>
    <xf numFmtId="7" fontId="14" fillId="0" borderId="0" xfId="2" applyFont="1" applyFill="1" applyBorder="1"/>
    <xf numFmtId="164" fontId="17" fillId="0" borderId="0" xfId="0" applyNumberFormat="1" applyFont="1" applyFill="1" applyBorder="1" applyAlignment="1">
      <alignment horizontal="centerContinuous"/>
    </xf>
    <xf numFmtId="0" fontId="14" fillId="0" borderId="0" xfId="0" applyNumberFormat="1" applyFont="1" applyFill="1" applyBorder="1" applyAlignment="1">
      <alignment horizontal="centerContinuous"/>
    </xf>
    <xf numFmtId="0" fontId="20" fillId="0" borderId="1" xfId="0" applyNumberFormat="1" applyFont="1" applyFill="1" applyBorder="1" applyProtection="1"/>
    <xf numFmtId="10" fontId="12" fillId="0" borderId="0" xfId="5" applyNumberFormat="1"/>
    <xf numFmtId="0" fontId="38" fillId="10" borderId="48" xfId="0" applyFont="1" applyFill="1" applyBorder="1"/>
    <xf numFmtId="0" fontId="38" fillId="0" borderId="48" xfId="0" applyFont="1" applyBorder="1"/>
    <xf numFmtId="0" fontId="39" fillId="0" borderId="0" xfId="12" applyFont="1"/>
    <xf numFmtId="0" fontId="2" fillId="0" borderId="0" xfId="12" applyFont="1"/>
    <xf numFmtId="0" fontId="40" fillId="0" borderId="0" xfId="20"/>
    <xf numFmtId="0" fontId="41" fillId="0" borderId="0" xfId="5" applyFont="1"/>
    <xf numFmtId="3" fontId="0" fillId="0" borderId="0" xfId="0" applyNumberFormat="1"/>
    <xf numFmtId="0" fontId="42" fillId="0" borderId="0" xfId="0" applyNumberFormat="1" applyFont="1" applyFill="1"/>
    <xf numFmtId="0" fontId="13" fillId="0" borderId="3" xfId="0" applyNumberFormat="1" applyFont="1" applyFill="1" applyBorder="1" applyAlignment="1" applyProtection="1">
      <alignment horizontal="center"/>
      <protection locked="0"/>
    </xf>
    <xf numFmtId="0" fontId="13" fillId="0" borderId="6" xfId="0" applyNumberFormat="1" applyFont="1" applyFill="1" applyBorder="1" applyAlignment="1" applyProtection="1">
      <alignment horizontal="center"/>
      <protection locked="0"/>
    </xf>
    <xf numFmtId="4" fontId="13" fillId="0" borderId="6" xfId="0" applyNumberFormat="1" applyFont="1" applyFill="1" applyBorder="1" applyAlignment="1" applyProtection="1">
      <alignment horizontal="center"/>
      <protection locked="0"/>
    </xf>
    <xf numFmtId="0" fontId="13" fillId="0" borderId="6" xfId="0" applyNumberFormat="1" applyFont="1" applyFill="1" applyBorder="1" applyAlignment="1">
      <alignment horizontal="center"/>
    </xf>
    <xf numFmtId="4" fontId="13" fillId="0" borderId="13" xfId="0" applyNumberFormat="1" applyFont="1" applyFill="1" applyBorder="1" applyAlignment="1" applyProtection="1">
      <alignment horizontal="center"/>
      <protection locked="0"/>
    </xf>
    <xf numFmtId="0" fontId="14" fillId="0" borderId="2" xfId="0" applyNumberFormat="1" applyFont="1" applyFill="1" applyBorder="1" applyProtection="1">
      <protection locked="0"/>
    </xf>
    <xf numFmtId="10" fontId="13" fillId="0" borderId="0" xfId="3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38" fontId="14" fillId="0" borderId="0" xfId="0" applyNumberFormat="1" applyFont="1" applyFill="1" applyBorder="1" applyAlignment="1">
      <alignment horizontal="right"/>
    </xf>
    <xf numFmtId="0" fontId="10" fillId="7" borderId="0" xfId="12" applyFill="1" applyBorder="1"/>
    <xf numFmtId="40" fontId="10" fillId="7" borderId="0" xfId="12" applyNumberFormat="1" applyFill="1" applyBorder="1"/>
    <xf numFmtId="0" fontId="29" fillId="0" borderId="0" xfId="0" applyFont="1" applyAlignment="1">
      <alignment horizontal="center"/>
    </xf>
    <xf numFmtId="0" fontId="1" fillId="0" borderId="0" xfId="12" applyFont="1"/>
    <xf numFmtId="10" fontId="10" fillId="0" borderId="0" xfId="12" applyNumberFormat="1"/>
    <xf numFmtId="0" fontId="31" fillId="0" borderId="0" xfId="12" applyFont="1" applyAlignment="1">
      <alignment horizontal="center"/>
    </xf>
    <xf numFmtId="38" fontId="0" fillId="0" borderId="0" xfId="0" applyNumberFormat="1" applyAlignment="1">
      <alignment horizontal="right"/>
    </xf>
    <xf numFmtId="164" fontId="25" fillId="0" borderId="1" xfId="0" applyNumberFormat="1" applyFont="1" applyFill="1" applyBorder="1" applyProtection="1">
      <protection locked="0"/>
    </xf>
    <xf numFmtId="172" fontId="10" fillId="8" borderId="0" xfId="1" applyNumberFormat="1" applyFont="1" applyFill="1"/>
    <xf numFmtId="0" fontId="43" fillId="0" borderId="0" xfId="0" applyFont="1"/>
    <xf numFmtId="0" fontId="31" fillId="0" borderId="49" xfId="19" applyNumberFormat="1" applyFont="1" applyFill="1" applyBorder="1" applyAlignment="1"/>
    <xf numFmtId="0" fontId="37" fillId="0" borderId="49" xfId="0" applyFont="1" applyFill="1" applyBorder="1"/>
    <xf numFmtId="4" fontId="37" fillId="0" borderId="49" xfId="0" applyNumberFormat="1" applyFont="1" applyFill="1" applyBorder="1"/>
    <xf numFmtId="3" fontId="37" fillId="0" borderId="49" xfId="0" applyNumberFormat="1" applyFont="1" applyFill="1" applyBorder="1"/>
    <xf numFmtId="0" fontId="14" fillId="0" borderId="0" xfId="0" applyNumberFormat="1" applyFont="1" applyFill="1" applyBorder="1" applyAlignment="1">
      <alignment vertical="top" wrapText="1"/>
    </xf>
    <xf numFmtId="4" fontId="22" fillId="0" borderId="0" xfId="0" applyNumberFormat="1" applyFont="1" applyFill="1" applyBorder="1" applyAlignment="1" applyProtection="1">
      <alignment horizontal="centerContinuous"/>
      <protection locked="0"/>
    </xf>
    <xf numFmtId="4" fontId="27" fillId="0" borderId="1" xfId="0" applyNumberFormat="1" applyFont="1" applyFill="1" applyBorder="1" applyAlignment="1" applyProtection="1">
      <alignment horizontal="centerContinuous"/>
      <protection locked="0"/>
    </xf>
    <xf numFmtId="164" fontId="25" fillId="0" borderId="1" xfId="0" applyNumberFormat="1" applyFont="1" applyFill="1" applyBorder="1" applyAlignment="1" applyProtection="1">
      <protection locked="0"/>
    </xf>
    <xf numFmtId="168" fontId="12" fillId="0" borderId="0" xfId="5" applyNumberFormat="1"/>
    <xf numFmtId="5" fontId="14" fillId="0" borderId="6" xfId="0" applyNumberFormat="1" applyFont="1" applyFill="1" applyBorder="1"/>
    <xf numFmtId="10" fontId="29" fillId="0" borderId="42" xfId="5" applyNumberFormat="1" applyFont="1" applyBorder="1"/>
    <xf numFmtId="10" fontId="14" fillId="0" borderId="0" xfId="3" applyNumberFormat="1" applyFont="1" applyFill="1" applyBorder="1" applyAlignment="1">
      <alignment horizontal="center"/>
    </xf>
    <xf numFmtId="175" fontId="0" fillId="9" borderId="0" xfId="3" applyNumberFormat="1" applyFont="1" applyFill="1"/>
    <xf numFmtId="0" fontId="3" fillId="11" borderId="33" xfId="12" applyFont="1" applyFill="1" applyBorder="1"/>
    <xf numFmtId="0" fontId="10" fillId="11" borderId="33" xfId="12" applyFill="1" applyBorder="1"/>
    <xf numFmtId="0" fontId="14" fillId="11" borderId="2" xfId="0" applyNumberFormat="1" applyFont="1" applyFill="1" applyBorder="1" applyAlignment="1">
      <alignment horizontal="center"/>
    </xf>
    <xf numFmtId="38" fontId="14" fillId="11" borderId="0" xfId="0" applyNumberFormat="1" applyFont="1" applyFill="1" applyBorder="1" applyAlignment="1">
      <alignment horizontal="right"/>
    </xf>
    <xf numFmtId="38" fontId="14" fillId="11" borderId="0" xfId="0" applyNumberFormat="1" applyFont="1" applyFill="1" applyBorder="1"/>
    <xf numFmtId="0" fontId="14" fillId="11" borderId="0" xfId="0" applyNumberFormat="1" applyFont="1" applyFill="1" applyBorder="1"/>
    <xf numFmtId="172" fontId="12" fillId="11" borderId="0" xfId="1" applyNumberFormat="1" applyFill="1"/>
    <xf numFmtId="0" fontId="12" fillId="11" borderId="33" xfId="5" applyFill="1" applyBorder="1"/>
    <xf numFmtId="0" fontId="29" fillId="11" borderId="33" xfId="5" applyFont="1" applyFill="1" applyBorder="1" applyAlignment="1">
      <alignment horizontal="right"/>
    </xf>
    <xf numFmtId="171" fontId="12" fillId="11" borderId="33" xfId="3" applyNumberFormat="1" applyFill="1" applyBorder="1"/>
    <xf numFmtId="0" fontId="12" fillId="11" borderId="0" xfId="5" applyFill="1"/>
  </cellXfs>
  <cellStyles count="21">
    <cellStyle name="Comma" xfId="1" builtinId="3"/>
    <cellStyle name="Comma 2" xfId="6" xr:uid="{00000000-0005-0000-0000-000001000000}"/>
    <cellStyle name="Currency" xfId="2" builtinId="4"/>
    <cellStyle name="Currency 2" xfId="10" xr:uid="{00000000-0005-0000-0000-000003000000}"/>
    <cellStyle name="Currency 3" xfId="11" xr:uid="{00000000-0005-0000-0000-000004000000}"/>
    <cellStyle name="Hyperlink" xfId="20" builtinId="8"/>
    <cellStyle name="Normal" xfId="0" builtinId="0"/>
    <cellStyle name="Normal 2" xfId="5" xr:uid="{00000000-0005-0000-0000-000007000000}"/>
    <cellStyle name="Normal 3" xfId="8" xr:uid="{00000000-0005-0000-0000-000008000000}"/>
    <cellStyle name="Normal 4" xfId="12" xr:uid="{00000000-0005-0000-0000-000009000000}"/>
    <cellStyle name="Normal 4 2" xfId="17" xr:uid="{00000000-0005-0000-0000-00000A000000}"/>
    <cellStyle name="Normal 5" xfId="14" xr:uid="{00000000-0005-0000-0000-00000B000000}"/>
    <cellStyle name="Normal 6" xfId="15" xr:uid="{00000000-0005-0000-0000-00000C000000}"/>
    <cellStyle name="Normal 7" xfId="16" xr:uid="{00000000-0005-0000-0000-00000D000000}"/>
    <cellStyle name="Normal 8" xfId="18" xr:uid="{00000000-0005-0000-0000-00000E000000}"/>
    <cellStyle name="Normal 8 2" xfId="19" xr:uid="{00000000-0005-0000-0000-00000F000000}"/>
    <cellStyle name="Percent" xfId="3" builtinId="5"/>
    <cellStyle name="Percent 2" xfId="4" xr:uid="{00000000-0005-0000-0000-000011000000}"/>
    <cellStyle name="Percent 3" xfId="7" xr:uid="{00000000-0005-0000-0000-000012000000}"/>
    <cellStyle name="Percent 4" xfId="9" xr:uid="{00000000-0005-0000-0000-000013000000}"/>
    <cellStyle name="Percent 5" xfId="13" xr:uid="{00000000-0005-0000-0000-000014000000}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7" formatCode="m/d/yyyy\ h:m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27" formatCode="m/d/yyyy\ h:mm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alignment wrapText="1" readingOrder="0"/>
    </dxf>
    <dxf>
      <alignment wrapText="1" readingOrder="0"/>
    </dxf>
    <dxf>
      <alignment wrapText="1" readingOrder="0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alignment wrapText="1" readingOrder="0"/>
    </dxf>
    <dxf>
      <alignment wrapText="1" readingOrder="0"/>
    </dxf>
    <dxf>
      <alignment wrapText="1" readingOrder="0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alignment wrapText="1" readingOrder="0"/>
    </dxf>
    <dxf>
      <alignment wrapText="1" readingOrder="0"/>
    </dxf>
    <dxf>
      <alignment wrapText="1" readingOrder="0"/>
    </dxf>
    <dxf>
      <numFmt numFmtId="35" formatCode="_(* #,##0.00_);_(* \(#,##0.00\);_(* &quot;-&quot;??_);_(@_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alignment wrapText="1" readingOrder="0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482600</xdr:colOff>
      <xdr:row>13</xdr:row>
      <xdr:rowOff>63500</xdr:rowOff>
    </xdr:from>
    <xdr:to>
      <xdr:col>7</xdr:col>
      <xdr:colOff>889000</xdr:colOff>
      <xdr:row>20</xdr:row>
      <xdr:rowOff>177800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00900" y="3530600"/>
          <a:ext cx="6515100" cy="16637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ysClr val="windowText" lastClr="000000"/>
              </a:solidFill>
            </a:rPr>
            <a:t>Forecast notes</a:t>
          </a:r>
          <a:r>
            <a:rPr lang="en-US" sz="1400">
              <a:solidFill>
                <a:sysClr val="windowText" lastClr="000000"/>
              </a:solidFill>
            </a:rPr>
            <a:t>:</a:t>
          </a:r>
        </a:p>
        <a:p>
          <a:r>
            <a:rPr lang="en-US" sz="1400" baseline="0">
              <a:solidFill>
                <a:sysClr val="windowText" lastClr="000000"/>
              </a:solidFill>
            </a:rPr>
            <a:t>-TY2018 assessment brought a much lower capitalization rate, creating upward pressure on the final assessed value.</a:t>
          </a:r>
        </a:p>
        <a:p>
          <a:r>
            <a:rPr lang="en-US" sz="1400" baseline="0">
              <a:solidFill>
                <a:sysClr val="windowText" lastClr="000000"/>
              </a:solidFill>
            </a:rPr>
            <a:t>-TY2019-upward cap rate pressure, combined with income increasing 25% and plant increasing over 2%, will likely cause the TY2019 assessment to be significantly higher than prior year.  JAS 09/11/2019</a:t>
          </a:r>
        </a:p>
        <a:p>
          <a:r>
            <a:rPr lang="en-US" sz="1400" baseline="0">
              <a:solidFill>
                <a:sysClr val="windowText" lastClr="000000"/>
              </a:solidFill>
            </a:rPr>
            <a:t>-TY2020-not settled yet, assuming lower increase due to drop in income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1048747</xdr:colOff>
      <xdr:row>59</xdr:row>
      <xdr:rowOff>134702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44747" cy="968827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452550" refreshedDate="44090.585990509258" createdVersion="6" refreshedVersion="6" minRefreshableVersion="3" recordCount="620" xr:uid="{00000000-000A-0000-FFFF-FFFF03000000}">
  <cacheSource type="worksheet">
    <worksheetSource name="tblBills"/>
  </cacheSource>
  <cacheFields count="46">
    <cacheField name="statement_year" numFmtId="0">
      <sharedItems count="9">
        <s v="2013 Statement Year"/>
        <s v="2014 Statement Year"/>
        <s v="2015 Statement Year"/>
        <s v="2016 Statement Year"/>
        <s v="2017 Statement Year"/>
        <s v="2018 Statement Year"/>
        <s v="2019 Statement Year"/>
        <s v="2012 Statement Year" u="1"/>
        <s v="2011 Statement Year" u="1"/>
      </sharedItems>
    </cacheField>
    <cacheField name="assessment_year" numFmtId="0">
      <sharedItems/>
    </cacheField>
    <cacheField name="account_number" numFmtId="0">
      <sharedItems containsBlank="1" count="130">
        <s v="KY-001T"/>
        <s v="KY-098T"/>
        <s v="KY-064T"/>
        <s v="KY-010T"/>
        <s v="KY-036T"/>
        <s v="KY-045T"/>
        <s v="KY-097T"/>
        <s v="KY-060T"/>
        <s v="KY-067R"/>
        <s v="KY-080T"/>
        <s v="KY-068T"/>
        <s v="KY-066T"/>
        <s v="KY-022T"/>
        <s v="KY-013T"/>
        <s v="KY-010T-CI-210"/>
        <s v="KY-058T"/>
        <s v="KY-077T"/>
        <s v="KY-094T"/>
        <s v="KY-081T"/>
        <s v="KY-098T-SC-400"/>
        <s v="KY-112T"/>
        <s v="KY-041T"/>
        <s v="KY-058T-CI-210"/>
        <s v="KY-096T"/>
        <s v="KY-101T"/>
        <s v="KY-088T"/>
        <s v="KY-103T"/>
        <s v="KY-097T-CI-110"/>
        <s v="KY-045T-CI-110"/>
        <s v="KY-049T"/>
        <s v="KY-012T"/>
        <s v="KY-052T"/>
        <s v="KY-098T-CI-410"/>
        <s v="KY-021T"/>
        <s v="KY-077T-CI-910"/>
        <s v="KY-067T-CI-930"/>
        <s v="KY-036T-CI-910"/>
        <s v="11183102-00"/>
        <s v="KY-061T"/>
        <s v="KY-067T-CI-110"/>
        <s v="KY-010T-CI-910"/>
        <s v="KY-119T"/>
        <s v="KY-013T-SC-100"/>
        <s v="KY-064T-CI-910X"/>
        <s v="KY-022T-CI-219"/>
        <s v="KY-037T"/>
        <s v="KY-045T-CI-320"/>
        <s v="KY-045T-CI-940"/>
        <s v="KY-026T"/>
        <s v="KY-067T-CI-920"/>
        <s v="6531-02"/>
        <s v="1118301"/>
        <s v="KY-036T-CI-950"/>
        <s v="KY-036T-CI-930"/>
        <s v="KY-088T-CI-910"/>
        <s v="KY-045T-CI-140"/>
        <s v="485151"/>
        <s v="0006859"/>
        <s v="KY-032T"/>
        <s v="1223-1"/>
        <s v="KY-045T-CI-930"/>
        <s v="KY-036T-CI-970"/>
        <s v="KY-060T-CI-910"/>
        <s v="6531-2"/>
        <s v="KY-098T-CI-910"/>
        <s v="2632601"/>
        <s v="KY-098R-CI-950"/>
        <m/>
        <s v="24075"/>
        <s v="KY-007T"/>
        <s v="625684-2"/>
        <s v="8251-1"/>
        <s v="KY-045R-CI-120"/>
        <s v="804001"/>
        <s v="0006858"/>
        <s v="KY-022T-CI-920"/>
        <s v="KY-045R-CI-910"/>
        <s v="KY-045R-CI-130"/>
        <s v="5199"/>
        <s v="0006860"/>
        <s v="160700-01"/>
        <s v="160700-02"/>
        <s v="160700-03"/>
        <s v="160700-04"/>
        <s v="160700-05"/>
        <s v="160700-06"/>
        <s v="160700-07"/>
        <s v="160700-08"/>
        <s v="160700-09"/>
        <s v="160700-10"/>
        <s v="160700-11"/>
        <s v="160700-12"/>
        <s v="160800-01"/>
        <s v="160800-02"/>
        <s v="160800-03"/>
        <s v="160800-04"/>
        <s v="160800-05"/>
        <s v="160800-06"/>
        <s v="160800-07"/>
        <s v="160800-08"/>
        <s v="160800-09"/>
        <s v="160800-10"/>
        <s v="160800-11"/>
        <s v="160800-12"/>
        <s v="160800-13"/>
        <s v="160800-14"/>
        <s v="160800-15"/>
        <s v="160800-16"/>
        <s v="160800-17"/>
        <s v="160800-18"/>
        <s v="160800-19"/>
        <s v="128-00-00-019.00"/>
        <s v="128-00-00-015.00"/>
        <s v="2407501"/>
        <s v="133-00-00-019.00"/>
        <s v="1004936"/>
        <s v="118-00-00-026.01"/>
        <s v="KPCo-KY State PMT"/>
        <s v="KY-045R-CI-130-1"/>
        <s v="9423-1"/>
        <s v="P44-00-00-043.04"/>
        <s v="56150"/>
        <s v="56247"/>
        <s v="014-03-00-032.00"/>
        <s v="030-13-10-005.00"/>
        <s v="030-13-10-005.00-Tangible"/>
        <s v="300-0063132"/>
        <s v="300-9905930"/>
        <s v="OIL PROPERTY" u="1"/>
        <s v="KY-064T-CI-910" u="1"/>
      </sharedItems>
    </cacheField>
    <cacheField name="description" numFmtId="0">
      <sharedItems/>
    </cacheField>
    <cacheField name="calculated_amount" numFmtId="0">
      <sharedItems containsString="0" containsBlank="1" containsNumber="1" minValue="0" maxValue="4054050.87"/>
    </cacheField>
    <cacheField name="tax_amount" numFmtId="0">
      <sharedItems containsSemiMixedTypes="0" containsString="0" containsNumber="1" minValue="0" maxValue="4135433.99"/>
    </cacheField>
    <cacheField name="credit_amount" numFmtId="0">
      <sharedItems containsSemiMixedTypes="0" containsString="0" containsNumber="1" minValue="-22347.53" maxValue="0"/>
    </cacheField>
    <cacheField name="penalty_amount" numFmtId="0">
      <sharedItems containsSemiMixedTypes="0" containsString="0" containsNumber="1" minValue="0" maxValue="10174.200000000001"/>
    </cacheField>
    <cacheField name="interest_amount" numFmtId="0">
      <sharedItems containsSemiMixedTypes="0" containsString="0" containsNumber="1" containsInteger="1" minValue="0" maxValue="0"/>
    </cacheField>
    <cacheField name="paid_amount" numFmtId="0">
      <sharedItems containsBlank="1" containsMixedTypes="1" containsNumber="1" minValue="0" maxValue="4135433.99"/>
    </cacheField>
    <cacheField name="received_date" numFmtId="0">
      <sharedItems containsNonDate="0" containsDate="1" containsString="0" containsBlank="1" minDate="2013-10-03T00:00:00" maxDate="2020-06-13T00:00:00" count="181">
        <d v="2014-07-21T00:00:00"/>
        <d v="2014-01-03T00:00:00"/>
        <d v="2013-12-13T00:00:00"/>
        <d v="2013-12-19T00:00:00"/>
        <d v="2013-12-11T00:00:00"/>
        <d v="2014-01-31T00:00:00"/>
        <d v="2014-01-02T00:00:00"/>
        <d v="2014-05-12T00:00:00"/>
        <d v="2014-01-07T00:00:00"/>
        <d v="2013-12-23T00:00:00"/>
        <d v="2014-03-11T00:00:00"/>
        <d v="2014-04-17T00:00:00"/>
        <d v="2014-01-27T00:00:00"/>
        <d v="2014-01-29T00:00:00"/>
        <d v="2014-04-03T00:00:00"/>
        <d v="2013-12-17T00:00:00"/>
        <d v="2013-11-25T00:00:00"/>
        <d v="2014-02-14T00:00:00"/>
        <d v="2014-11-11T00:00:00"/>
        <d v="2014-03-03T00:00:00"/>
        <d v="2014-05-09T00:00:00"/>
        <d v="2013-12-20T00:00:00"/>
        <d v="2013-11-22T00:00:00"/>
        <d v="2014-05-08T00:00:00"/>
        <d v="2013-11-26T00:00:00"/>
        <d v="2013-10-03T00:00:00"/>
        <d v="2013-10-04T00:00:00"/>
        <d v="2014-05-14T00:00:00"/>
        <d v="2015-01-19T00:00:00"/>
        <d v="2014-10-06T00:00:00"/>
        <d v="2014-08-19T00:00:00"/>
        <m/>
        <d v="2015-07-01T00:00:00"/>
        <d v="2014-11-21T00:00:00"/>
        <d v="2014-12-02T00:00:00"/>
        <d v="2014-11-18T00:00:00"/>
        <d v="2014-11-05T00:00:00"/>
        <d v="2015-01-30T00:00:00"/>
        <d v="2015-01-02T00:00:00"/>
        <d v="2014-11-04T00:00:00"/>
        <d v="2014-11-07T00:00:00"/>
        <d v="2014-12-09T00:00:00"/>
        <d v="2015-05-06T00:00:00"/>
        <d v="2014-12-08T00:00:00"/>
        <d v="2014-11-06T00:00:00"/>
        <d v="2014-11-25T00:00:00"/>
        <d v="2015-01-21T00:00:00"/>
        <d v="2015-01-15T00:00:00"/>
        <d v="2014-11-20T00:00:00"/>
        <d v="2014-12-17T00:00:00"/>
        <d v="2014-12-11T00:00:00"/>
        <d v="2015-04-01T00:00:00"/>
        <d v="2014-11-14T00:00:00"/>
        <d v="2015-02-04T00:00:00"/>
        <d v="2015-01-05T00:00:00"/>
        <d v="2015-01-16T00:00:00"/>
        <d v="2014-11-03T00:00:00"/>
        <d v="2015-11-02T00:00:00"/>
        <d v="2014-10-09T00:00:00"/>
        <d v="2014-10-13T00:00:00"/>
        <d v="2015-03-25T07:27:03"/>
        <d v="2015-02-23T00:00:00"/>
        <d v="2016-10-12T00:00:00"/>
        <d v="2015-10-07T00:00:00"/>
        <d v="2016-03-18T00:00:00"/>
        <d v="2015-09-22T00:00:00"/>
        <d v="2015-10-05T00:00:00"/>
        <d v="2016-08-18T00:00:00"/>
        <d v="2015-11-03T00:00:00"/>
        <d v="2015-12-02T00:00:00"/>
        <d v="2016-01-05T00:00:00"/>
        <d v="2016-01-25T00:00:00"/>
        <d v="2016-01-14T00:00:00"/>
        <d v="2016-04-11T00:00:00"/>
        <d v="2015-12-16T00:00:00"/>
        <d v="2016-09-12T00:00:00"/>
        <d v="2016-01-08T00:00:00"/>
        <d v="2016-05-09T00:00:00"/>
        <d v="2016-08-17T00:00:00"/>
        <d v="2016-05-26T00:00:00"/>
        <d v="2016-04-15T00:00:00"/>
        <d v="2016-08-29T00:00:00"/>
        <d v="2015-12-17T00:00:00"/>
        <d v="2015-12-18T00:00:00"/>
        <d v="2016-01-15T00:00:00"/>
        <d v="2016-11-30T00:00:00"/>
        <d v="2016-01-21T00:00:00"/>
        <d v="2016-06-03T00:00:00"/>
        <d v="2016-02-18T00:00:00"/>
        <d v="2016-02-05T00:00:00"/>
        <d v="2016-02-01T00:00:00"/>
        <d v="2016-04-07T00:00:00"/>
        <d v="2016-08-16T00:00:00"/>
        <d v="2016-07-25T00:00:00"/>
        <d v="2016-06-01T00:00:00"/>
        <d v="2015-12-15T00:00:00"/>
        <d v="2016-01-29T00:00:00"/>
        <d v="2017-03-07T00:00:00"/>
        <d v="2016-10-07T00:00:00"/>
        <d v="2016-10-04T00:00:00"/>
        <d v="2016-10-17T00:00:00"/>
        <d v="2016-10-31T00:00:00"/>
        <d v="2016-10-14T00:00:00"/>
        <d v="2017-01-04T00:00:00"/>
        <d v="2017-02-21T00:00:00"/>
        <d v="2017-04-25T00:00:00"/>
        <d v="2017-09-26T00:00:00"/>
        <d v="2017-02-13T00:00:00"/>
        <d v="2017-04-08T00:00:00"/>
        <d v="2017-03-24T00:00:00"/>
        <d v="2017-03-15T00:00:00"/>
        <d v="2017-01-26T00:00:00"/>
        <d v="2017-02-24T00:00:00"/>
        <d v="2017-09-19T00:00:00"/>
        <d v="2017-01-28T00:00:00"/>
        <d v="2017-09-15T00:00:00"/>
        <d v="2017-02-09T00:00:00"/>
        <d v="2017-01-18T00:00:00"/>
        <d v="2017-07-10T00:00:00"/>
        <d v="2017-04-04T00:00:00"/>
        <d v="2018-10-29T00:00:00"/>
        <d v="2017-10-03T00:00:00"/>
        <d v="2017-11-17T00:00:00"/>
        <d v="2018-12-15T00:00:00"/>
        <d v="2018-03-20T00:00:00"/>
        <d v="2018-03-19T00:00:00"/>
        <d v="2018-04-30T00:00:00"/>
        <d v="2018-03-26T00:00:00"/>
        <d v="2018-10-16T00:00:00"/>
        <d v="2019-05-22T00:00:00"/>
        <d v="2018-05-09T00:00:00"/>
        <d v="2018-04-16T00:00:00"/>
        <d v="2018-03-15T00:00:00"/>
        <d v="2018-04-24T00:00:00"/>
        <d v="2018-03-10T00:00:00"/>
        <d v="2018-03-14T00:00:00"/>
        <d v="2018-07-12T00:00:00"/>
        <d v="2018-04-09T00:00:00"/>
        <d v="2018-12-12T00:00:00"/>
        <d v="2018-05-16T00:00:00"/>
        <d v="2018-04-04T00:00:00"/>
        <d v="2018-04-27T00:00:00"/>
        <d v="2019-01-07T00:00:00"/>
        <d v="2019-03-25T00:00:00"/>
        <d v="2018-06-11T00:00:00"/>
        <d v="2018-11-17T00:00:00"/>
        <d v="2018-10-24T00:00:00"/>
        <d v="2018-08-02T00:00:00"/>
        <d v="2017-11-01T00:00:00"/>
        <d v="2019-02-13T00:00:00"/>
        <d v="2018-09-26T00:00:00"/>
        <d v="2018-12-29T00:00:00"/>
        <d v="2019-02-25T00:00:00"/>
        <d v="2019-03-08T00:00:00"/>
        <d v="2019-03-12T00:00:00"/>
        <d v="2019-03-14T00:00:00"/>
        <d v="2019-02-19T00:00:00"/>
        <d v="2019-02-06T00:00:00"/>
        <d v="2019-05-30T00:00:00"/>
        <d v="2019-04-26T00:00:00"/>
        <d v="2019-03-04T00:00:00"/>
        <d v="2019-01-29T00:00:00"/>
        <d v="2019-04-11T00:00:00"/>
        <d v="2019-07-01T00:00:00"/>
        <d v="2019-03-21T00:00:00"/>
        <d v="2019-08-09T00:00:00"/>
        <d v="2019-04-04T00:00:00"/>
        <d v="2019-04-30T00:00:00"/>
        <d v="2019-10-10T00:00:00"/>
        <d v="2020-01-30T00:00:00"/>
        <d v="2019-09-27T00:00:00"/>
        <d v="2019-11-01T00:00:00"/>
        <d v="2020-02-17T00:00:00"/>
        <d v="2020-03-10T00:00:00"/>
        <d v="2020-02-08T00:00:00"/>
        <d v="2020-03-09T00:00:00"/>
        <d v="2020-05-15T00:00:00"/>
        <d v="2020-06-12T00:00:00"/>
        <d v="2020-02-27T00:00:00"/>
        <d v="2020-03-31T00:00:00"/>
        <d v="2020-02-13T00:00:00"/>
      </sharedItems>
      <fieldGroup base="10">
        <rangePr groupBy="months" startDate="2013-10-03T00:00:00" endDate="2020-06-13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6/13/2020"/>
        </groupItems>
      </fieldGroup>
    </cacheField>
    <cacheField name="Year" numFmtId="0">
      <sharedItems containsSemiMixedTypes="0" containsString="0" containsNumber="1" containsInteger="1" minValue="1900" maxValue="2020" count="11">
        <n v="2014"/>
        <n v="2013"/>
        <n v="2015"/>
        <n v="1900"/>
        <n v="2016"/>
        <n v="2017"/>
        <n v="2018"/>
        <n v="2019"/>
        <n v="2020"/>
        <n v="2011" u="1"/>
        <n v="2012" u="1"/>
      </sharedItems>
    </cacheField>
    <cacheField name="statement_number" numFmtId="0">
      <sharedItems containsBlank="1"/>
    </cacheField>
    <cacheField name="statement_status_id" numFmtId="0">
      <sharedItems containsSemiMixedTypes="0" containsString="0" containsNumber="1" containsInteger="1" minValue="1" maxValue="7"/>
    </cacheField>
    <cacheField name="statement_group" numFmtId="0">
      <sharedItems count="74">
        <s v="zzzKY-Kentucky State (110)"/>
        <s v="KY-Pike County (110)"/>
        <s v="KY-Lawrence County (110)"/>
        <s v="KY-Boyd County (110)"/>
        <s v="KY-Floyd County (110)"/>
        <s v="KY-Greenup County (110)"/>
        <s v="KY-Perry County (110)"/>
        <s v="KY-Knott County (110)"/>
        <s v="KY-Letcher County (110)"/>
        <s v="KY-Martin County (110)"/>
        <s v="KY-Lewis County (110)"/>
        <s v="KY-Leslie County (110)"/>
        <s v="KY-Carter County (110)"/>
        <s v="KY-Breathitt County (110)"/>
        <s v="KY-Ashland, City Of (110)"/>
        <s v="KY-Johnson County (110)"/>
        <s v="KY-Magoffin County (110)"/>
        <s v="KY-Owen County (110)"/>
        <s v="KY-Mason County (110)"/>
        <s v="KY-Pikeville Independent Scho (110)"/>
        <s v="KY-Trimble County (110)"/>
        <s v="KY-Grant County (110)"/>
        <s v="KY-Paintsville, City Of (110)"/>
        <s v="KY-Pendleton County (110)"/>
        <s v="KY-Robertson County (110)"/>
        <s v="KY-Morgan County (110)"/>
        <s v="KY-Rowan County (110)"/>
        <s v="KY-Hazard, City Of (110)"/>
        <s v="KY-Russell, City Of (110)"/>
        <s v="KY-Harrison County (110)"/>
        <s v="KY-Bracken County (110)"/>
        <s v="KY-Henry County (110)"/>
        <s v="KY-Pikeville, City Of (110)"/>
        <s v="KY-Carroll County (110)"/>
        <s v="KY-Salyersville, City Of (110)"/>
        <s v="KY-Whitesburg, City Of (110)"/>
        <s v="KY-Prestonsburg, City Of (110)"/>
        <s v="KY-Knox County (110)"/>
        <s v="KY-Jenkins, City Of (110)"/>
        <s v="KY-Catlettsburg, City Of (110)"/>
        <s v="KY-Wolfe County (110)"/>
        <s v="KY-Jackson, City Of (110)"/>
        <s v="KY-Louisa, City Of (110)"/>
        <s v="KY-Grayson, City Of (110)"/>
        <s v="KY-Franklin County (110)"/>
        <s v="KY-Worthington, City Of (110)"/>
        <s v="KY-Wurtland, City Of (110)"/>
        <s v="KY-Jackson Independent School (110)"/>
        <s v="KY-Clay County (110)"/>
        <s v="KY-Fleming-Neon, City Of (110)"/>
        <s v="KY-Wayland, City Of (110)"/>
        <s v="KY-Wheelwright, City Of (110)"/>
        <s v="KY-West Liberty, City Of (110)"/>
        <s v="KY-Raceland, City Of (110)"/>
        <s v="KY-Greenup County (224)"/>
        <s v="KY-Elliott County (110)"/>
        <s v="KY-Trimble County (224)"/>
        <s v="KY-Greenup, City Of (110)"/>
        <s v="KY-Martin, City Of (110)"/>
        <s v="KY-Hindman, Town Of (110)"/>
        <s v="KY-Elkhorn, City Of (110)"/>
        <s v="KY-Coal Run Village City (110)"/>
        <s v="KY-Owsley County (110)"/>
        <s v="KY-Perry County (224)"/>
        <s v="KY-Bell County (110)"/>
        <s v="KY-Henderson County (224)"/>
        <s v="KY-Boyd County (224)"/>
        <s v="KY-Flatwoods, City Of (110)"/>
        <s v="KY-Olive Hill, City Of (110)"/>
        <s v="KY-Hazard, City of (224)"/>
        <s v="KY-South Shore, City Of (110)"/>
        <s v="KY-Bellefonte, City Of (110)"/>
        <s v="KY-Lewis County (224)"/>
        <s v="KY-Kentucky State (110)"/>
      </sharedItems>
    </cacheField>
    <cacheField name="prop_tax_company" numFmtId="0">
      <sharedItems count="2">
        <s v="Kentucky Power"/>
        <s v="Franklin Real Estate Company"/>
      </sharedItems>
    </cacheField>
    <cacheField name="payee" numFmtId="0">
      <sharedItems/>
    </cacheField>
    <cacheField name="ext_vendor_code" numFmtId="0">
      <sharedItems/>
    </cacheField>
    <cacheField name="ext_vendor_code2" numFmtId="0">
      <sharedItems containsNonDate="0" containsString="0" containsBlank="1"/>
    </cacheField>
    <cacheField name="state" numFmtId="0">
      <sharedItems/>
    </cacheField>
    <cacheField name="county" numFmtId="0">
      <sharedItems containsBlank="1"/>
    </cacheField>
    <cacheField name="type_code" numFmtId="0">
      <sharedItems containsBlank="1"/>
    </cacheField>
    <cacheField name="parent_type_code" numFmtId="0">
      <sharedItems containsNonDate="0" containsString="0" containsBlank="1"/>
    </cacheField>
    <cacheField name="parcel_number" numFmtId="0">
      <sharedItems/>
    </cacheField>
    <cacheField name="long_description" numFmtId="0">
      <sharedItems containsBlank="1"/>
    </cacheField>
    <cacheField name="estimated_switch_yn" numFmtId="0">
      <sharedItems containsSemiMixedTypes="0" containsString="0" containsNumber="1" containsInteger="1" minValue="0" maxValue="0"/>
    </cacheField>
    <cacheField name="verified_status_indicator" numFmtId="0">
      <sharedItems containsSemiMixedTypes="0" containsString="0" containsNumber="1" containsInteger="1" minValue="100" maxValue="200"/>
    </cacheField>
    <cacheField name="approval_type" numFmtId="0">
      <sharedItems/>
    </cacheField>
    <cacheField name="tax_allocation_method" numFmtId="0">
      <sharedItems/>
    </cacheField>
    <cacheField name="separate_checks_default" numFmtId="0">
      <sharedItems/>
    </cacheField>
    <cacheField name="default_first_install_amt" numFmtId="0">
      <sharedItems containsNonDate="0" containsString="0" containsBlank="1"/>
    </cacheField>
    <cacheField name="year_notes" numFmtId="0">
      <sharedItems containsBlank="1"/>
    </cacheField>
    <cacheField name="header_notes" numFmtId="0">
      <sharedItems containsBlank="1"/>
    </cacheField>
    <cacheField name="statement_id" numFmtId="0">
      <sharedItems containsSemiMixedTypes="0" containsString="0" containsNumber="1" containsInteger="1" minValue="4683" maxValue="189144"/>
    </cacheField>
    <cacheField name="statement_year_id" numFmtId="0">
      <sharedItems containsSemiMixedTypes="0" containsString="0" containsNumber="1" containsInteger="1" minValue="17" maxValue="23"/>
    </cacheField>
    <cacheField name="statement_group_id" numFmtId="0">
      <sharedItems containsSemiMixedTypes="0" containsString="0" containsNumber="1" containsInteger="1" minValue="6" maxValue="13020"/>
    </cacheField>
    <cacheField name="state_id" numFmtId="0">
      <sharedItems/>
    </cacheField>
    <cacheField name="county_id" numFmtId="0">
      <sharedItems containsBlank="1"/>
    </cacheField>
    <cacheField name="prop_tax_company_id" numFmtId="0">
      <sharedItems containsSemiMixedTypes="0" containsString="0" containsNumber="1" containsInteger="1" minValue="6" maxValue="224"/>
    </cacheField>
    <cacheField name="assessment_year_id" numFmtId="0">
      <sharedItems containsSemiMixedTypes="0" containsString="0" containsNumber="1" containsInteger="1" minValue="24" maxValue="31"/>
    </cacheField>
    <cacheField name="case_id" numFmtId="0">
      <sharedItems containsSemiMixedTypes="0" containsString="0" containsNumber="1" containsInteger="1" minValue="22" maxValue="29"/>
    </cacheField>
    <cacheField name="statement_payee_id" numFmtId="0">
      <sharedItems containsSemiMixedTypes="0" containsString="0" containsNumber="1" containsInteger="1" minValue="5" maxValue="868"/>
    </cacheField>
    <cacheField name="schedule_id" numFmtId="0">
      <sharedItems containsSemiMixedTypes="0" containsString="0" containsNumber="1" containsInteger="1" minValue="5" maxValue="542"/>
    </cacheField>
    <cacheField name="allow_edit" numFmtId="0">
      <sharedItems containsSemiMixedTypes="0" containsString="0" containsNumber="1" containsInteger="1" minValue="0" maxValue="1"/>
    </cacheField>
    <cacheField name="row_selected" numFmtId="0">
      <sharedItems containsSemiMixedTypes="0" containsString="0" containsNumber="1" containsInteger="1" minValue="0" maxValue="0"/>
    </cacheField>
    <cacheField name="modified_field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452550" refreshedDate="44187.540504861114" createdVersion="6" refreshedVersion="6" minRefreshableVersion="3" recordCount="133" xr:uid="{00000000-000A-0000-FFFF-FFFF04000000}">
  <cacheSource type="worksheet">
    <worksheetSource name="tblLedgerSum"/>
  </cacheSource>
  <cacheFields count="14">
    <cacheField name="tax_year_description" numFmtId="0">
      <sharedItems count="1">
        <s v="2020 Tax Year"/>
      </sharedItems>
    </cacheField>
    <cacheField name="company" numFmtId="0">
      <sharedItems count="3">
        <s v="Kentucky Power - Distr"/>
        <s v="Kentucky Power - Gen"/>
        <s v="Kentucky Power - Transm"/>
      </sharedItems>
    </cacheField>
    <cacheField name="State_ID" numFmtId="0">
      <sharedItems count="1">
        <s v="KY"/>
      </sharedItems>
    </cacheField>
    <cacheField name="gl_account" numFmtId="0">
      <sharedItems/>
    </cacheField>
    <cacheField name="property_tax_type" numFmtId="0">
      <sharedItems/>
    </cacheField>
    <cacheField name="Market_value" numFmtId="0">
      <sharedItems containsSemiMixedTypes="0" containsString="0" containsNumber="1" minValue="0" maxValue="193517714.28000048"/>
    </cacheField>
    <cacheField name="KY Class" numFmtId="0">
      <sharedItems count="5">
        <s v="Intang"/>
        <s v="Manuf"/>
        <s v="Real"/>
        <s v="Tangible"/>
        <s v="Inventory"/>
      </sharedItems>
    </cacheField>
    <cacheField name="Utility or Non-Utility" numFmtId="0">
      <sharedItems count="3">
        <s v="Utility"/>
        <s v="Leased PP"/>
        <s v="Non-Utility"/>
      </sharedItems>
    </cacheField>
    <cacheField name="State Tax Rate" numFmtId="0">
      <sharedItems containsSemiMixedTypes="0" containsString="0" containsNumber="1" minValue="0" maxValue="4.4999999999999997E-3"/>
    </cacheField>
    <cacheField name="Settlement Factor" numFmtId="0">
      <sharedItems containsSemiMixedTypes="0" containsString="0" containsNumber="1" minValue="1" maxValue="1.1286964543271605"/>
    </cacheField>
    <cacheField name="Adj Market Value" numFmtId="4">
      <sharedItems containsSemiMixedTypes="0" containsString="0" containsNumber="1" minValue="0" maxValue="218422757.95733306"/>
    </cacheField>
    <cacheField name="State Tax" numFmtId="3">
      <sharedItems containsSemiMixedTypes="0" containsString="0" containsNumber="1" minValue="0" maxValue="982902.41080799873"/>
    </cacheField>
    <cacheField name="Local Tax" numFmtId="3">
      <sharedItems containsSemiMixedTypes="0" containsString="0" containsNumber="1" minValue="0" maxValue="2787169.4332980081"/>
    </cacheField>
    <cacheField name="Total Tax" numFmtId="3">
      <sharedItems containsSemiMixedTypes="0" containsString="0" containsNumber="1" minValue="0" maxValue="3770071.84410600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0">
  <r>
    <x v="0"/>
    <s v="2013 Assessment Year"/>
    <x v="0"/>
    <s v="KY-001T"/>
    <n v="3705030.0700000003"/>
    <n v="3705030.07"/>
    <n v="0"/>
    <n v="0"/>
    <n v="0"/>
    <n v="3705030.0700000003"/>
    <x v="0"/>
    <x v="0"/>
    <s v="*Paid in 2013 via Peoplesoft EFT"/>
    <n v="5"/>
    <x v="0"/>
    <x v="0"/>
    <s v="KY-Kentucky State"/>
    <s v="0000036326-010"/>
    <m/>
    <s v="KY"/>
    <s v="Kentucky County, KY"/>
    <m/>
    <m/>
    <s v="Multiple"/>
    <s v="KY-001T - Payee Code 232"/>
    <n v="0"/>
    <n v="100"/>
    <s v="Property Tax Approval"/>
    <s v="Net Value"/>
    <s v="No"/>
    <m/>
    <m/>
    <s v="Master Account - Bill converted from PTS."/>
    <n v="13620"/>
    <n v="17"/>
    <n v="43"/>
    <s v="KY                "/>
    <s v="Kentucky KY       "/>
    <n v="6"/>
    <n v="25"/>
    <n v="23"/>
    <n v="35"/>
    <n v="38"/>
    <n v="1"/>
    <n v="0"/>
    <m/>
  </r>
  <r>
    <x v="0"/>
    <s v="2013 Assessment Year"/>
    <x v="1"/>
    <s v="KY-098T"/>
    <n v="997264.9"/>
    <n v="997264.9"/>
    <n v="0"/>
    <n v="0"/>
    <n v="0"/>
    <n v="997264.9"/>
    <x v="1"/>
    <x v="0"/>
    <m/>
    <n v="7"/>
    <x v="1"/>
    <x v="0"/>
    <s v="KY-Pike County"/>
    <s v="0000054642-001"/>
    <m/>
    <s v="KY"/>
    <s v="Pike County, KY"/>
    <s v="Common School"/>
    <m/>
    <s v="Multiple"/>
    <s v=" "/>
    <n v="0"/>
    <n v="100"/>
    <s v="Property Tax Approval"/>
    <s v="Original Cost, then Quantity"/>
    <s v="No"/>
    <m/>
    <m/>
    <s v=" "/>
    <n v="13670"/>
    <n v="17"/>
    <n v="108"/>
    <s v="KY                "/>
    <s v="Pike KY           "/>
    <n v="6"/>
    <n v="25"/>
    <n v="23"/>
    <n v="85"/>
    <n v="81"/>
    <n v="0"/>
    <n v="0"/>
    <m/>
  </r>
  <r>
    <x v="0"/>
    <s v="2013 Assessment Year"/>
    <x v="2"/>
    <s v="KY-064T"/>
    <n v="719489.27"/>
    <n v="719488.8"/>
    <n v="0"/>
    <n v="0"/>
    <n v="0"/>
    <n v="719488.8"/>
    <x v="2"/>
    <x v="1"/>
    <m/>
    <n v="5"/>
    <x v="2"/>
    <x v="0"/>
    <s v="KY-Lawrence County"/>
    <s v="0000054616-001"/>
    <m/>
    <s v="KY"/>
    <s v="Lawrence County, KY"/>
    <m/>
    <m/>
    <s v="Multiple"/>
    <s v=" "/>
    <n v="0"/>
    <n v="100"/>
    <s v="Property Tax Approval"/>
    <s v="Original Cost, then Quantity"/>
    <s v="No"/>
    <m/>
    <m/>
    <s v=" "/>
    <n v="13651"/>
    <n v="17"/>
    <n v="84"/>
    <s v="KY                "/>
    <s v="Lawrence KY       "/>
    <n v="6"/>
    <n v="25"/>
    <n v="23"/>
    <n v="71"/>
    <n v="69"/>
    <n v="1"/>
    <n v="0"/>
    <m/>
  </r>
  <r>
    <x v="0"/>
    <s v="2013 Assessment Year"/>
    <x v="3"/>
    <s v="KY-010T"/>
    <n v="705441.04"/>
    <n v="705441.06"/>
    <n v="0"/>
    <n v="0"/>
    <n v="0"/>
    <n v="705441.06"/>
    <x v="3"/>
    <x v="1"/>
    <m/>
    <n v="7"/>
    <x v="3"/>
    <x v="0"/>
    <s v="KY-Boyd County"/>
    <s v="0000054585-003"/>
    <m/>
    <s v="KY"/>
    <s v="Boyd County, KY"/>
    <m/>
    <m/>
    <s v="Multiple"/>
    <s v=" "/>
    <n v="0"/>
    <n v="100"/>
    <s v="Property Tax Approval"/>
    <s v="Original Cost, then Quantity"/>
    <s v="No"/>
    <m/>
    <m/>
    <s v=" "/>
    <n v="13621"/>
    <n v="17"/>
    <n v="64"/>
    <s v="KY                "/>
    <s v="Boyd KY           "/>
    <n v="6"/>
    <n v="25"/>
    <n v="23"/>
    <n v="54"/>
    <n v="55"/>
    <n v="0"/>
    <n v="0"/>
    <m/>
  </r>
  <r>
    <x v="0"/>
    <s v="2013 Assessment Year"/>
    <x v="4"/>
    <s v="KY-036T"/>
    <n v="641729.53"/>
    <n v="641729.54"/>
    <n v="0"/>
    <n v="0"/>
    <n v="0"/>
    <n v="641729.54"/>
    <x v="3"/>
    <x v="1"/>
    <m/>
    <n v="7"/>
    <x v="4"/>
    <x v="0"/>
    <s v="KY-Floyd County"/>
    <s v="0000054601-001"/>
    <m/>
    <s v="KY"/>
    <s v="Floyd County, KY"/>
    <m/>
    <m/>
    <s v="Multiple"/>
    <s v="KY-036T - Payee Code 214"/>
    <n v="0"/>
    <n v="100"/>
    <s v="Property Tax Approval"/>
    <s v="Original Cost, then Quantity"/>
    <s v="No"/>
    <m/>
    <m/>
    <s v="Master Account - Bill converted from PTS."/>
    <n v="13632"/>
    <n v="17"/>
    <n v="74"/>
    <s v="KY                "/>
    <s v="Floyd KY          "/>
    <n v="6"/>
    <n v="25"/>
    <n v="23"/>
    <n v="63"/>
    <n v="62"/>
    <n v="0"/>
    <n v="0"/>
    <m/>
  </r>
  <r>
    <x v="0"/>
    <s v="2013 Assessment Year"/>
    <x v="5"/>
    <s v="KY-045T"/>
    <n v="460352.45"/>
    <n v="460352.45"/>
    <n v="0"/>
    <n v="0"/>
    <n v="0"/>
    <n v="460352.45"/>
    <x v="4"/>
    <x v="1"/>
    <m/>
    <n v="5"/>
    <x v="5"/>
    <x v="0"/>
    <s v="KY-Greenup County"/>
    <s v="0000054605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39"/>
    <n v="17"/>
    <n v="76"/>
    <s v="KY                "/>
    <s v="Greenup KY        "/>
    <n v="6"/>
    <n v="25"/>
    <n v="23"/>
    <n v="65"/>
    <n v="64"/>
    <n v="1"/>
    <n v="0"/>
    <m/>
  </r>
  <r>
    <x v="0"/>
    <s v="2013 Assessment Year"/>
    <x v="6"/>
    <s v="KY-097T"/>
    <n v="459363.91000000003"/>
    <n v="459363.91"/>
    <n v="0"/>
    <n v="0"/>
    <n v="0"/>
    <n v="459363.91000000003"/>
    <x v="5"/>
    <x v="0"/>
    <m/>
    <n v="7"/>
    <x v="6"/>
    <x v="0"/>
    <s v="KY-Perry County"/>
    <s v="0000054641-001"/>
    <m/>
    <s v="KY"/>
    <s v="Perry County, KY"/>
    <m/>
    <m/>
    <s v="Multiple"/>
    <s v=" "/>
    <n v="0"/>
    <n v="100"/>
    <s v="Property Tax Approval"/>
    <s v="Original Cost, then Quantity"/>
    <s v="No"/>
    <m/>
    <m/>
    <s v=" "/>
    <n v="13668"/>
    <n v="17"/>
    <n v="107"/>
    <s v="KY                "/>
    <s v="Perry KY          "/>
    <n v="6"/>
    <n v="25"/>
    <n v="23"/>
    <n v="84"/>
    <n v="80"/>
    <n v="0"/>
    <n v="0"/>
    <m/>
  </r>
  <r>
    <x v="0"/>
    <s v="2013 Assessment Year"/>
    <x v="7"/>
    <s v="KY-060T"/>
    <n v="359701.52"/>
    <n v="359701.57"/>
    <n v="0"/>
    <n v="0"/>
    <n v="0"/>
    <n v="359701.57"/>
    <x v="3"/>
    <x v="1"/>
    <m/>
    <n v="7"/>
    <x v="7"/>
    <x v="0"/>
    <s v="KY-Knott County"/>
    <s v="0000037020-001"/>
    <m/>
    <s v="KY"/>
    <s v="Knott County, KY"/>
    <s v="Common School"/>
    <m/>
    <s v="Multiple"/>
    <s v=" "/>
    <n v="0"/>
    <n v="100"/>
    <s v="Property Tax Approval"/>
    <s v="Original Cost, then Quantity"/>
    <s v="No"/>
    <m/>
    <m/>
    <s v=" "/>
    <n v="13649"/>
    <n v="17"/>
    <n v="46"/>
    <s v="KY                "/>
    <s v="Knott KY          "/>
    <n v="6"/>
    <n v="25"/>
    <n v="23"/>
    <n v="37"/>
    <n v="40"/>
    <n v="0"/>
    <n v="0"/>
    <m/>
  </r>
  <r>
    <x v="0"/>
    <s v="2013 Assessment Year"/>
    <x v="8"/>
    <s v="KY-067R"/>
    <n v="302022.53999999998"/>
    <n v="302022.53999999998"/>
    <n v="0"/>
    <n v="0"/>
    <n v="0"/>
    <n v="302022.53999999998"/>
    <x v="6"/>
    <x v="0"/>
    <m/>
    <n v="7"/>
    <x v="8"/>
    <x v="0"/>
    <s v="KY-Letcher County"/>
    <s v="0000054619-003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4"/>
    <n v="17"/>
    <n v="86"/>
    <s v="KY                "/>
    <s v="Letcher KY        "/>
    <n v="6"/>
    <n v="25"/>
    <n v="23"/>
    <n v="73"/>
    <n v="71"/>
    <n v="0"/>
    <n v="0"/>
    <m/>
  </r>
  <r>
    <x v="0"/>
    <s v="2013 Assessment Year"/>
    <x v="9"/>
    <s v="KY-080T"/>
    <n v="272517.90000000002"/>
    <n v="272517.90999999997"/>
    <n v="0"/>
    <n v="0"/>
    <n v="0"/>
    <n v="272517.91000000003"/>
    <x v="7"/>
    <x v="0"/>
    <m/>
    <n v="7"/>
    <x v="9"/>
    <x v="0"/>
    <s v="KY-Martin County"/>
    <s v="0000054625-001"/>
    <m/>
    <s v="KY"/>
    <s v="Martin County, KY"/>
    <m/>
    <m/>
    <s v="Multiple"/>
    <s v=" "/>
    <n v="0"/>
    <n v="100"/>
    <s v="Property Tax Approval"/>
    <s v="Original Cost, then Quantity"/>
    <s v="No"/>
    <m/>
    <m/>
    <s v=" "/>
    <n v="13662"/>
    <n v="17"/>
    <n v="95"/>
    <s v="KY                "/>
    <s v="Martin KY         "/>
    <n v="6"/>
    <n v="25"/>
    <n v="23"/>
    <n v="77"/>
    <n v="74"/>
    <n v="0"/>
    <n v="0"/>
    <m/>
  </r>
  <r>
    <x v="0"/>
    <s v="2013 Assessment Year"/>
    <x v="10"/>
    <s v="KY-068T"/>
    <n v="209669.93"/>
    <n v="209669.93"/>
    <n v="0"/>
    <n v="0"/>
    <n v="0"/>
    <n v="209669.93"/>
    <x v="8"/>
    <x v="0"/>
    <m/>
    <n v="7"/>
    <x v="10"/>
    <x v="0"/>
    <s v="KY-Lewis County"/>
    <s v="0000054620-001"/>
    <m/>
    <s v="KY"/>
    <s v="Lewis County, KY"/>
    <m/>
    <m/>
    <s v="Multiple"/>
    <s v=" "/>
    <n v="0"/>
    <n v="100"/>
    <s v="Property Tax Approval"/>
    <s v="Original Cost, then Quantity"/>
    <s v="No"/>
    <m/>
    <m/>
    <s v=" "/>
    <n v="13659"/>
    <n v="17"/>
    <n v="87"/>
    <s v="KY                "/>
    <s v="Lewis KY          "/>
    <n v="6"/>
    <n v="25"/>
    <n v="23"/>
    <n v="74"/>
    <n v="72"/>
    <n v="0"/>
    <n v="0"/>
    <m/>
  </r>
  <r>
    <x v="0"/>
    <s v="2013 Assessment Year"/>
    <x v="11"/>
    <s v="KY-066T"/>
    <n v="206734.76"/>
    <n v="206734.75"/>
    <n v="0"/>
    <n v="0"/>
    <n v="0"/>
    <n v="206734.75"/>
    <x v="4"/>
    <x v="1"/>
    <m/>
    <n v="7"/>
    <x v="11"/>
    <x v="0"/>
    <s v="KY-Leslie County"/>
    <s v="0000054618-001"/>
    <m/>
    <s v="KY"/>
    <s v="Leslie County, KY"/>
    <m/>
    <m/>
    <s v="Multiple"/>
    <s v=" "/>
    <n v="0"/>
    <n v="100"/>
    <s v="Property Tax Approval"/>
    <s v="Original Cost, then Quantity"/>
    <s v="No"/>
    <m/>
    <m/>
    <s v=" "/>
    <n v="13653"/>
    <n v="17"/>
    <n v="85"/>
    <s v="KY                "/>
    <s v="Leslie KY         "/>
    <n v="6"/>
    <n v="25"/>
    <n v="23"/>
    <n v="72"/>
    <n v="70"/>
    <n v="0"/>
    <n v="0"/>
    <m/>
  </r>
  <r>
    <x v="0"/>
    <s v="2013 Assessment Year"/>
    <x v="12"/>
    <s v="KY-022T"/>
    <n v="161242.98000000001"/>
    <n v="161242.99"/>
    <n v="0"/>
    <n v="0"/>
    <n v="0"/>
    <n v="161242.99"/>
    <x v="3"/>
    <x v="1"/>
    <m/>
    <n v="7"/>
    <x v="12"/>
    <x v="0"/>
    <s v="KY-Carter County"/>
    <s v="0000054593-002"/>
    <m/>
    <s v="KY"/>
    <s v="Carter County, KY"/>
    <m/>
    <m/>
    <s v="Multiple"/>
    <s v=" "/>
    <n v="0"/>
    <n v="100"/>
    <s v="Property Tax Approval"/>
    <s v="Original Cost, then Quantity"/>
    <s v="No"/>
    <m/>
    <m/>
    <s v=" "/>
    <n v="13629"/>
    <n v="17"/>
    <n v="71"/>
    <s v="KY                "/>
    <s v="Carter KY         "/>
    <n v="6"/>
    <n v="25"/>
    <n v="23"/>
    <n v="60"/>
    <n v="60"/>
    <n v="0"/>
    <n v="0"/>
    <m/>
  </r>
  <r>
    <x v="0"/>
    <s v="2013 Assessment Year"/>
    <x v="13"/>
    <s v="KY-013T"/>
    <n v="151913.1"/>
    <n v="151913.1"/>
    <n v="0"/>
    <n v="0"/>
    <n v="0"/>
    <n v="151913.1"/>
    <x v="2"/>
    <x v="1"/>
    <m/>
    <n v="7"/>
    <x v="13"/>
    <x v="0"/>
    <s v="KY-Breathitt County"/>
    <s v="0000054587-002"/>
    <m/>
    <s v="KY"/>
    <s v="Breathitt County, KY"/>
    <s v="Common School"/>
    <m/>
    <s v="Multiple"/>
    <s v=" "/>
    <n v="0"/>
    <n v="100"/>
    <s v="Property Tax Approval"/>
    <s v="Original Cost, then Quantity"/>
    <s v="No"/>
    <m/>
    <m/>
    <s v=" "/>
    <n v="13625"/>
    <n v="17"/>
    <n v="67"/>
    <s v="KY                "/>
    <s v="Breathitt KY      "/>
    <n v="6"/>
    <n v="25"/>
    <n v="23"/>
    <n v="56"/>
    <n v="57"/>
    <n v="0"/>
    <n v="0"/>
    <m/>
  </r>
  <r>
    <x v="0"/>
    <s v="2013 Assessment Year"/>
    <x v="14"/>
    <s v="KY-010T-CI-210"/>
    <n v="151720.51"/>
    <n v="148686.1"/>
    <n v="0"/>
    <n v="0"/>
    <n v="0"/>
    <n v="148686.1"/>
    <x v="5"/>
    <x v="0"/>
    <m/>
    <n v="7"/>
    <x v="14"/>
    <x v="0"/>
    <s v="KY-Ashland, City Of"/>
    <s v="0000018214-002"/>
    <m/>
    <s v="KY"/>
    <s v="Boyd County, KY"/>
    <s v="City"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17"/>
    <n v="17"/>
    <s v="KY                "/>
    <s v="Boyd KY           "/>
    <n v="6"/>
    <n v="25"/>
    <n v="23"/>
    <n v="13"/>
    <n v="16"/>
    <n v="0"/>
    <n v="0"/>
    <m/>
  </r>
  <r>
    <x v="0"/>
    <s v="2013 Assessment Year"/>
    <x v="15"/>
    <s v="KY-058T"/>
    <n v="121887.88"/>
    <n v="121887.87"/>
    <n v="0"/>
    <n v="0"/>
    <n v="0"/>
    <n v="121887.87"/>
    <x v="6"/>
    <x v="0"/>
    <m/>
    <n v="5"/>
    <x v="15"/>
    <x v="0"/>
    <s v="KY-Johnson County"/>
    <s v="0000054612-001"/>
    <m/>
    <s v="KY"/>
    <s v="Johnson County, KY"/>
    <s v="Common School"/>
    <m/>
    <s v="Multiple"/>
    <s v=" "/>
    <n v="0"/>
    <n v="100"/>
    <s v="Property Tax Approval"/>
    <s v="Original Cost, then Quantity"/>
    <s v="No"/>
    <m/>
    <m/>
    <s v=" "/>
    <n v="13647"/>
    <n v="17"/>
    <n v="80"/>
    <s v="KY                "/>
    <s v="Johnson KY        "/>
    <n v="6"/>
    <n v="25"/>
    <n v="23"/>
    <n v="68"/>
    <n v="67"/>
    <n v="1"/>
    <n v="0"/>
    <m/>
  </r>
  <r>
    <x v="0"/>
    <s v="2013 Assessment Year"/>
    <x v="16"/>
    <s v="KY-077T"/>
    <n v="88766.55"/>
    <n v="88766.57"/>
    <n v="0"/>
    <n v="0"/>
    <n v="0"/>
    <n v="88766.57"/>
    <x v="5"/>
    <x v="0"/>
    <m/>
    <n v="7"/>
    <x v="16"/>
    <x v="0"/>
    <s v="KY-Magoffin County"/>
    <s v="0000054622-002"/>
    <m/>
    <s v="KY"/>
    <s v="Magoffin County, KY"/>
    <s v="Common School"/>
    <m/>
    <s v="Multiple"/>
    <s v="KY-077T - Payee Code 245"/>
    <n v="0"/>
    <n v="100"/>
    <s v="Property Tax Approval"/>
    <s v="Original Cost, then Quantity"/>
    <s v="No"/>
    <m/>
    <m/>
    <s v=" "/>
    <n v="13660"/>
    <n v="17"/>
    <n v="89"/>
    <s v="KY                "/>
    <s v="Magoffin KY       "/>
    <n v="6"/>
    <n v="25"/>
    <n v="23"/>
    <n v="75"/>
    <n v="73"/>
    <n v="0"/>
    <n v="0"/>
    <m/>
  </r>
  <r>
    <x v="0"/>
    <s v="2013 Assessment Year"/>
    <x v="17"/>
    <s v="KY-094T"/>
    <n v="87121.17"/>
    <n v="87121.17"/>
    <n v="0"/>
    <n v="0"/>
    <n v="0"/>
    <n v="87121.17"/>
    <x v="4"/>
    <x v="1"/>
    <m/>
    <n v="5"/>
    <x v="17"/>
    <x v="0"/>
    <s v="KY-Owen County"/>
    <s v="0000054638-001"/>
    <m/>
    <s v="KY"/>
    <s v="Owen County, KY"/>
    <s v="Common School"/>
    <m/>
    <s v="Multiple"/>
    <s v="KY-094T - Payee Code 250"/>
    <n v="0"/>
    <n v="100"/>
    <s v="Property Tax Approval"/>
    <s v="Original Cost, then Quantity"/>
    <s v="No"/>
    <m/>
    <m/>
    <s v=" "/>
    <n v="13666"/>
    <n v="17"/>
    <n v="103"/>
    <s v="KY                "/>
    <s v="Owen KY           "/>
    <n v="6"/>
    <n v="25"/>
    <n v="23"/>
    <n v="81"/>
    <n v="77"/>
    <n v="1"/>
    <n v="0"/>
    <m/>
  </r>
  <r>
    <x v="0"/>
    <s v="2013 Assessment Year"/>
    <x v="18"/>
    <s v="KY-081T"/>
    <n v="76818.03"/>
    <n v="76818.039999999994"/>
    <n v="0"/>
    <n v="0"/>
    <n v="0"/>
    <n v="76818.040000000008"/>
    <x v="4"/>
    <x v="1"/>
    <m/>
    <n v="7"/>
    <x v="18"/>
    <x v="0"/>
    <s v="KY-Mason County"/>
    <s v="0000238021-001"/>
    <m/>
    <s v="KY"/>
    <s v="Mason County, KY"/>
    <s v="Common School"/>
    <m/>
    <s v="Multiple"/>
    <s v=" "/>
    <n v="0"/>
    <n v="100"/>
    <s v="Property Tax Approval"/>
    <s v="Original Cost, then Quantity"/>
    <s v="No"/>
    <m/>
    <m/>
    <s v=" "/>
    <n v="13663"/>
    <n v="17"/>
    <n v="97"/>
    <s v="KY                "/>
    <s v="Mason KY          "/>
    <n v="6"/>
    <n v="25"/>
    <n v="23"/>
    <n v="78"/>
    <n v="75"/>
    <n v="0"/>
    <n v="0"/>
    <m/>
  </r>
  <r>
    <x v="0"/>
    <s v="2013 Assessment Year"/>
    <x v="19"/>
    <s v="KY-098T-SC-400"/>
    <n v="76140.710000000006"/>
    <n v="76140.7"/>
    <n v="0"/>
    <n v="0"/>
    <n v="0"/>
    <n v="76140.7"/>
    <x v="9"/>
    <x v="1"/>
    <m/>
    <n v="7"/>
    <x v="19"/>
    <x v="0"/>
    <s v="KY-Pikeville Independent Schools"/>
    <s v="0000048346-003"/>
    <m/>
    <s v="KY"/>
    <s v="Pike County, KY"/>
    <s v="School District"/>
    <m/>
    <s v="Multiple"/>
    <s v=" "/>
    <n v="0"/>
    <n v="100"/>
    <s v="Property Tax Approval"/>
    <s v="Original Cost, then Quantity"/>
    <s v="No"/>
    <m/>
    <m/>
    <s v=" "/>
    <n v="13673"/>
    <n v="17"/>
    <n v="57"/>
    <s v="KY                "/>
    <s v="Pike KY           "/>
    <n v="6"/>
    <n v="25"/>
    <n v="23"/>
    <n v="48"/>
    <n v="51"/>
    <n v="0"/>
    <n v="0"/>
    <m/>
  </r>
  <r>
    <x v="0"/>
    <s v="2013 Assessment Year"/>
    <x v="20"/>
    <s v="KY-112T"/>
    <n v="67507.009999999995"/>
    <n v="67507.009999999995"/>
    <n v="0"/>
    <n v="0"/>
    <n v="0"/>
    <n v="67507.009999999995"/>
    <x v="4"/>
    <x v="1"/>
    <m/>
    <n v="5"/>
    <x v="20"/>
    <x v="0"/>
    <s v="KY-Trimble County"/>
    <s v="0000054648-001"/>
    <m/>
    <s v="KY"/>
    <s v="Trimble County, KY"/>
    <s v="Common School"/>
    <m/>
    <s v="Multiple"/>
    <s v="PSC Assessment"/>
    <n v="0"/>
    <n v="100"/>
    <s v="Property Tax Approval"/>
    <s v="Original Cost, then Quantity"/>
    <s v="No"/>
    <m/>
    <m/>
    <s v=" "/>
    <n v="13676"/>
    <n v="17"/>
    <n v="113"/>
    <s v="KY                "/>
    <s v="Trimble KY        "/>
    <n v="6"/>
    <n v="25"/>
    <n v="23"/>
    <n v="89"/>
    <n v="84"/>
    <n v="1"/>
    <n v="0"/>
    <m/>
  </r>
  <r>
    <x v="0"/>
    <s v="2013 Assessment Year"/>
    <x v="21"/>
    <s v="KY-041T"/>
    <n v="63317.090000000004"/>
    <n v="63317.1"/>
    <n v="0"/>
    <n v="0"/>
    <n v="0"/>
    <n v="63317.1"/>
    <x v="4"/>
    <x v="1"/>
    <m/>
    <n v="5"/>
    <x v="21"/>
    <x v="0"/>
    <s v="KY-Grant County"/>
    <s v="0000054604-001"/>
    <m/>
    <s v="KY"/>
    <s v="Grant County, KY"/>
    <s v="Common School"/>
    <m/>
    <s v="Multiple"/>
    <s v=" "/>
    <n v="0"/>
    <n v="100"/>
    <s v="Property Tax Approval"/>
    <s v="Original Cost, then Quantity"/>
    <s v="No"/>
    <m/>
    <m/>
    <s v="Master Account - Bill converted from PTS."/>
    <n v="13638"/>
    <n v="17"/>
    <n v="75"/>
    <s v="KY                "/>
    <s v="Grant KY          "/>
    <n v="6"/>
    <n v="25"/>
    <n v="23"/>
    <n v="64"/>
    <n v="63"/>
    <n v="1"/>
    <n v="0"/>
    <m/>
  </r>
  <r>
    <x v="0"/>
    <s v="2013 Assessment Year"/>
    <x v="22"/>
    <s v="KY-058T-CI-210"/>
    <n v="55995.49"/>
    <n v="55995.519999999997"/>
    <n v="0"/>
    <n v="0"/>
    <n v="0"/>
    <n v="55995.520000000004"/>
    <x v="1"/>
    <x v="0"/>
    <m/>
    <n v="7"/>
    <x v="22"/>
    <x v="0"/>
    <s v="KY-Paintsville, City Of"/>
    <s v="0000067424-003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8"/>
    <n v="17"/>
    <n v="695"/>
    <s v="KY                "/>
    <s v="Johnson KY        "/>
    <n v="6"/>
    <n v="25"/>
    <n v="23"/>
    <n v="420"/>
    <n v="504"/>
    <n v="0"/>
    <n v="0"/>
    <m/>
  </r>
  <r>
    <x v="0"/>
    <s v="2013 Assessment Year"/>
    <x v="23"/>
    <s v="KY-096T"/>
    <n v="55766.61"/>
    <n v="55766.61"/>
    <n v="0"/>
    <n v="0"/>
    <n v="0"/>
    <n v="55766.61"/>
    <x v="4"/>
    <x v="1"/>
    <m/>
    <n v="7"/>
    <x v="23"/>
    <x v="0"/>
    <s v="KY-Pendleton County"/>
    <s v="0000054640-002"/>
    <m/>
    <s v="KY"/>
    <s v="Pendleton County, KY"/>
    <s v="Common School"/>
    <m/>
    <s v="Multiple"/>
    <s v=" "/>
    <n v="0"/>
    <n v="100"/>
    <s v="Property Tax Approval"/>
    <s v="Original Cost, then Quantity"/>
    <s v="No"/>
    <m/>
    <m/>
    <s v=" "/>
    <n v="13667"/>
    <n v="17"/>
    <n v="106"/>
    <s v="KY                "/>
    <s v="Pendleton KY      "/>
    <n v="6"/>
    <n v="25"/>
    <n v="23"/>
    <n v="83"/>
    <n v="79"/>
    <n v="0"/>
    <n v="0"/>
    <m/>
  </r>
  <r>
    <x v="0"/>
    <s v="2013 Assessment Year"/>
    <x v="24"/>
    <s v="KY-101T"/>
    <n v="45809.090000000004"/>
    <n v="45809.08"/>
    <n v="0"/>
    <n v="10174.200000000001"/>
    <n v="0"/>
    <n v="55983.28"/>
    <x v="10"/>
    <x v="0"/>
    <m/>
    <n v="7"/>
    <x v="24"/>
    <x v="0"/>
    <s v="KY-Robertson County"/>
    <s v="0000054645-001"/>
    <m/>
    <s v="KY"/>
    <s v="Robertson County, KY"/>
    <s v="Common School"/>
    <m/>
    <s v="Multiple"/>
    <s v=" "/>
    <n v="0"/>
    <n v="100"/>
    <s v="Property Tax Approval"/>
    <s v="Original Cost, then Quantity"/>
    <s v="No"/>
    <m/>
    <m/>
    <s v=" "/>
    <n v="13674"/>
    <n v="17"/>
    <n v="109"/>
    <s v="KY                "/>
    <s v="Robertson KY      "/>
    <n v="6"/>
    <n v="25"/>
    <n v="23"/>
    <n v="86"/>
    <n v="82"/>
    <n v="0"/>
    <n v="0"/>
    <m/>
  </r>
  <r>
    <x v="0"/>
    <s v="2013 Assessment Year"/>
    <x v="25"/>
    <s v="KY-088T"/>
    <n v="45315.25"/>
    <n v="45315.24"/>
    <n v="0"/>
    <n v="0"/>
    <n v="0"/>
    <n v="45315.24"/>
    <x v="4"/>
    <x v="1"/>
    <m/>
    <n v="7"/>
    <x v="25"/>
    <x v="0"/>
    <s v="KY-Morgan County"/>
    <s v="0000054632-001"/>
    <m/>
    <s v="KY"/>
    <s v="Morgan County, KY"/>
    <s v="Common School"/>
    <m/>
    <s v="Multiple"/>
    <s v=" "/>
    <n v="0"/>
    <n v="100"/>
    <s v="Property Tax Approval"/>
    <s v="Original Cost, then Quantity"/>
    <s v="No"/>
    <m/>
    <m/>
    <s v=" "/>
    <n v="13664"/>
    <n v="17"/>
    <n v="102"/>
    <s v="KY                "/>
    <s v="Morgan KY         "/>
    <n v="6"/>
    <n v="25"/>
    <n v="23"/>
    <n v="80"/>
    <n v="76"/>
    <n v="0"/>
    <n v="0"/>
    <m/>
  </r>
  <r>
    <x v="0"/>
    <s v="2013 Assessment Year"/>
    <x v="26"/>
    <s v="KY-103T"/>
    <n v="36691.97"/>
    <n v="36691.980000000003"/>
    <n v="0"/>
    <n v="7705.32"/>
    <n v="0"/>
    <n v="44397.3"/>
    <x v="11"/>
    <x v="0"/>
    <m/>
    <n v="5"/>
    <x v="26"/>
    <x v="0"/>
    <s v="KY-Rowan County"/>
    <s v="0000054646-001"/>
    <m/>
    <s v="KY"/>
    <s v="Rowan County, KY"/>
    <s v="Common School"/>
    <m/>
    <s v="Multiple"/>
    <s v=" "/>
    <n v="0"/>
    <n v="100"/>
    <s v="Property Tax Approval"/>
    <s v="Original Cost, then Quantity"/>
    <s v="No"/>
    <m/>
    <m/>
    <s v=" "/>
    <n v="147709"/>
    <n v="17"/>
    <n v="110"/>
    <s v="KY                "/>
    <s v="Rowan KY          "/>
    <n v="6"/>
    <n v="25"/>
    <n v="23"/>
    <n v="87"/>
    <n v="83"/>
    <n v="1"/>
    <n v="0"/>
    <m/>
  </r>
  <r>
    <x v="0"/>
    <s v="2013 Assessment Year"/>
    <x v="27"/>
    <s v="KY-097T-CI-110"/>
    <n v="30145.52"/>
    <n v="30154.25"/>
    <n v="0"/>
    <n v="0"/>
    <n v="0"/>
    <n v="30154.25"/>
    <x v="12"/>
    <x v="0"/>
    <m/>
    <n v="7"/>
    <x v="27"/>
    <x v="0"/>
    <s v="KY-Hazard, City Of"/>
    <s v="0000031105-001"/>
    <m/>
    <s v="KY"/>
    <s v="Perry County, KY"/>
    <s v="City"/>
    <m/>
    <s v="Multiple"/>
    <s v=" "/>
    <n v="0"/>
    <n v="100"/>
    <s v="Property Tax Approval"/>
    <s v="Original Cost, then Quantity"/>
    <s v="No"/>
    <m/>
    <m/>
    <s v=" "/>
    <n v="13669"/>
    <n v="17"/>
    <n v="39"/>
    <s v="KY                "/>
    <s v="Perry KY          "/>
    <n v="6"/>
    <n v="25"/>
    <n v="23"/>
    <n v="32"/>
    <n v="35"/>
    <n v="0"/>
    <n v="0"/>
    <m/>
  </r>
  <r>
    <x v="0"/>
    <s v="2013 Assessment Year"/>
    <x v="28"/>
    <s v="KY-045T-CI-110"/>
    <n v="24729.31"/>
    <n v="24729.31"/>
    <n v="0"/>
    <n v="0"/>
    <n v="0"/>
    <n v="24729.31"/>
    <x v="3"/>
    <x v="1"/>
    <m/>
    <n v="5"/>
    <x v="28"/>
    <x v="0"/>
    <s v="KY-Russell, City Of"/>
    <s v="0000018249-001"/>
    <m/>
    <s v="KY"/>
    <s v="Greenup County, KY"/>
    <s v="City"/>
    <m/>
    <s v="Multiple"/>
    <s v="KY-045T-CI-110 - Payee Code 222"/>
    <n v="0"/>
    <n v="100"/>
    <s v="Property Tax Approval"/>
    <s v="Original Cost, then Quantity"/>
    <s v="No"/>
    <m/>
    <m/>
    <s v="Master Account - Bill converted from PTS."/>
    <n v="13640"/>
    <n v="17"/>
    <n v="23"/>
    <s v="KY                "/>
    <s v="Greenup KY        "/>
    <n v="6"/>
    <n v="25"/>
    <n v="23"/>
    <n v="19"/>
    <n v="22"/>
    <n v="1"/>
    <n v="0"/>
    <m/>
  </r>
  <r>
    <x v="0"/>
    <s v="2013 Assessment Year"/>
    <x v="29"/>
    <s v="KY-049T"/>
    <n v="23782.720000000001"/>
    <n v="23782.720000000001"/>
    <n v="0"/>
    <n v="0"/>
    <n v="0"/>
    <n v="23782.720000000001"/>
    <x v="4"/>
    <x v="1"/>
    <m/>
    <n v="5"/>
    <x v="29"/>
    <x v="0"/>
    <s v="KY-Harrison County"/>
    <s v="0000080198-002"/>
    <m/>
    <s v="KY"/>
    <s v="Harrison County, KY"/>
    <m/>
    <m/>
    <s v="Multiple"/>
    <s v=" "/>
    <n v="0"/>
    <n v="100"/>
    <s v="Property Tax Approval"/>
    <s v="Original Cost, then Quantity"/>
    <s v="No"/>
    <m/>
    <m/>
    <s v=" "/>
    <n v="13645"/>
    <n v="17"/>
    <n v="702"/>
    <s v="KY                "/>
    <s v="Harrison KY       "/>
    <n v="6"/>
    <n v="25"/>
    <n v="23"/>
    <n v="426"/>
    <n v="510"/>
    <n v="1"/>
    <n v="0"/>
    <m/>
  </r>
  <r>
    <x v="0"/>
    <s v="2013 Assessment Year"/>
    <x v="30"/>
    <s v="KY-012T"/>
    <n v="20388.170000000002"/>
    <n v="20387.73"/>
    <n v="0"/>
    <n v="0"/>
    <n v="0"/>
    <n v="20387.73"/>
    <x v="13"/>
    <x v="0"/>
    <m/>
    <n v="7"/>
    <x v="30"/>
    <x v="0"/>
    <s v="KY-Bracken County"/>
    <s v="0000054586-001"/>
    <m/>
    <s v="KY"/>
    <s v="Bracken County, KY"/>
    <s v="Common School"/>
    <m/>
    <s v="Multiple"/>
    <s v="KY-012T - Payee Code 204"/>
    <n v="0"/>
    <n v="100"/>
    <s v="Property Tax Approval"/>
    <s v="Original Cost, then Quantity"/>
    <s v="No"/>
    <m/>
    <m/>
    <s v="Master Account - Bill converted from PTS."/>
    <n v="13624"/>
    <n v="17"/>
    <n v="66"/>
    <s v="KY                "/>
    <s v="Bracken KY        "/>
    <n v="6"/>
    <n v="25"/>
    <n v="23"/>
    <n v="55"/>
    <n v="56"/>
    <n v="0"/>
    <n v="0"/>
    <m/>
  </r>
  <r>
    <x v="0"/>
    <s v="2013 Assessment Year"/>
    <x v="31"/>
    <s v="KY-052T"/>
    <n v="18828.080000000002"/>
    <n v="18828.07"/>
    <n v="0"/>
    <n v="0"/>
    <n v="0"/>
    <n v="18828.07"/>
    <x v="4"/>
    <x v="1"/>
    <m/>
    <n v="7"/>
    <x v="31"/>
    <x v="0"/>
    <s v="KY-Henry County"/>
    <s v="0000054609-001"/>
    <m/>
    <s v="KY"/>
    <s v="Henry County, KY"/>
    <s v="Common School"/>
    <m/>
    <s v="Multiple"/>
    <s v="KY-052T - Payee Code 229"/>
    <n v="0"/>
    <n v="100"/>
    <s v="Property Tax Approval"/>
    <s v="Original Cost, then Quantity"/>
    <s v="No"/>
    <m/>
    <m/>
    <s v="Master Account - Bill converted from PTS."/>
    <n v="13646"/>
    <n v="17"/>
    <n v="79"/>
    <s v="KY                "/>
    <s v="Henry KY          "/>
    <n v="6"/>
    <n v="25"/>
    <n v="23"/>
    <n v="67"/>
    <n v="66"/>
    <n v="0"/>
    <n v="0"/>
    <m/>
  </r>
  <r>
    <x v="0"/>
    <s v="2013 Assessment Year"/>
    <x v="32"/>
    <s v="KY-098T-CI-410"/>
    <n v="17261"/>
    <n v="17261.009999999998"/>
    <n v="0"/>
    <n v="0"/>
    <n v="0"/>
    <n v="17261.010000000002"/>
    <x v="4"/>
    <x v="1"/>
    <m/>
    <n v="5"/>
    <x v="32"/>
    <x v="0"/>
    <s v="KY-Pikeville, City Of"/>
    <s v="0000018248-003"/>
    <m/>
    <s v="KY"/>
    <s v="Pike County, KY"/>
    <s v="City"/>
    <m/>
    <s v="Multiple"/>
    <s v=" "/>
    <n v="0"/>
    <n v="100"/>
    <s v="Property Tax Approval"/>
    <s v="Original Cost, then Quantity"/>
    <s v="No"/>
    <m/>
    <m/>
    <s v=" "/>
    <n v="13671"/>
    <n v="17"/>
    <n v="22"/>
    <s v="KY                "/>
    <s v="Pike KY           "/>
    <n v="6"/>
    <n v="25"/>
    <n v="23"/>
    <n v="18"/>
    <n v="21"/>
    <n v="1"/>
    <n v="0"/>
    <m/>
  </r>
  <r>
    <x v="0"/>
    <s v="2013 Assessment Year"/>
    <x v="33"/>
    <s v="KY-021T"/>
    <n v="14534.82"/>
    <n v="14534.83"/>
    <n v="0"/>
    <n v="0"/>
    <n v="0"/>
    <n v="14534.83"/>
    <x v="2"/>
    <x v="1"/>
    <m/>
    <n v="7"/>
    <x v="33"/>
    <x v="0"/>
    <s v="KY-Carroll County"/>
    <s v="0000054592-001"/>
    <m/>
    <s v="KY"/>
    <s v="Carroll County, KY"/>
    <s v="Common School"/>
    <m/>
    <s v="Multiple"/>
    <s v=" "/>
    <n v="0"/>
    <n v="100"/>
    <s v="Property Tax Approval"/>
    <s v="Original Cost, then Quantity"/>
    <s v="No"/>
    <m/>
    <m/>
    <s v=" "/>
    <n v="13628"/>
    <n v="17"/>
    <n v="70"/>
    <s v="KY                "/>
    <s v="Carroll KY        "/>
    <n v="6"/>
    <n v="25"/>
    <n v="23"/>
    <n v="59"/>
    <n v="59"/>
    <n v="0"/>
    <n v="0"/>
    <m/>
  </r>
  <r>
    <x v="0"/>
    <s v="2013 Assessment Year"/>
    <x v="34"/>
    <s v="KY-077T-CI-910"/>
    <n v="13376.84"/>
    <n v="13376.84"/>
    <n v="0"/>
    <n v="0"/>
    <n v="0"/>
    <n v="13376.84"/>
    <x v="14"/>
    <x v="0"/>
    <m/>
    <n v="7"/>
    <x v="34"/>
    <x v="0"/>
    <s v="KY-Salyersville, City Of"/>
    <s v="0000053120-001"/>
    <m/>
    <s v="KY"/>
    <s v="Magoffin County, KY"/>
    <s v="City"/>
    <m/>
    <s v="Multiple"/>
    <s v=" "/>
    <n v="0"/>
    <n v="100"/>
    <s v="Property Tax Approval"/>
    <s v="Original Cost, then Quantity"/>
    <s v="No"/>
    <m/>
    <m/>
    <s v=" "/>
    <n v="13661"/>
    <n v="17"/>
    <n v="61"/>
    <s v="KY                "/>
    <s v="Magoffin KY       "/>
    <n v="6"/>
    <n v="25"/>
    <n v="23"/>
    <n v="51"/>
    <n v="53"/>
    <n v="0"/>
    <n v="0"/>
    <m/>
  </r>
  <r>
    <x v="0"/>
    <s v="2013 Assessment Year"/>
    <x v="35"/>
    <s v="KY-067T-CI-930"/>
    <n v="12747.19"/>
    <n v="12492.23"/>
    <n v="0"/>
    <n v="0"/>
    <n v="0"/>
    <n v="12492.23"/>
    <x v="15"/>
    <x v="1"/>
    <m/>
    <n v="7"/>
    <x v="35"/>
    <x v="0"/>
    <s v="KY-Whitesburg, City Of"/>
    <s v="0000064774-002"/>
    <m/>
    <s v="KY"/>
    <s v="Letcher County, KY"/>
    <s v="City"/>
    <m/>
    <s v="Multiple"/>
    <s v="KY-067T-CI-930 - Payee Code 241"/>
    <n v="0"/>
    <n v="100"/>
    <s v="Property Tax Approval"/>
    <s v="Original Cost, then Quantity"/>
    <s v="No"/>
    <m/>
    <m/>
    <s v="Master Account - Bill converted from PTS."/>
    <n v="13658"/>
    <n v="17"/>
    <n v="692"/>
    <s v="KY                "/>
    <s v="Letcher KY        "/>
    <n v="6"/>
    <n v="25"/>
    <n v="23"/>
    <n v="417"/>
    <n v="501"/>
    <n v="0"/>
    <n v="0"/>
    <m/>
  </r>
  <r>
    <x v="0"/>
    <s v="2013 Assessment Year"/>
    <x v="36"/>
    <s v="KY-036T-CI-910"/>
    <n v="12450.49"/>
    <n v="12450.49"/>
    <n v="0"/>
    <n v="0"/>
    <n v="0"/>
    <n v="12450.49"/>
    <x v="4"/>
    <x v="1"/>
    <m/>
    <n v="7"/>
    <x v="36"/>
    <x v="0"/>
    <s v="KY-Prestonsburg, City Of"/>
    <s v="0000067422-003"/>
    <m/>
    <s v="KY"/>
    <s v="Floyd County, KY"/>
    <s v="City"/>
    <m/>
    <s v="Multiple"/>
    <s v="KY-036T-CI-910 - Payee Code 215"/>
    <n v="0"/>
    <n v="100"/>
    <s v="Property Tax Approval"/>
    <s v="Original Cost, then Quantity"/>
    <s v="No"/>
    <m/>
    <m/>
    <s v="Master Account - Bill converted from PTS."/>
    <n v="13633"/>
    <n v="17"/>
    <n v="694"/>
    <s v="KY                "/>
    <s v="Floyd KY          "/>
    <n v="6"/>
    <n v="25"/>
    <n v="23"/>
    <n v="419"/>
    <n v="503"/>
    <n v="0"/>
    <n v="0"/>
    <m/>
  </r>
  <r>
    <x v="0"/>
    <s v="2013 Assessment Year"/>
    <x v="37"/>
    <s v="102-00 00 051.01"/>
    <n v="9456.68"/>
    <n v="9456.67"/>
    <n v="0"/>
    <n v="0"/>
    <n v="0"/>
    <n v="9456.67"/>
    <x v="16"/>
    <x v="1"/>
    <m/>
    <n v="7"/>
    <x v="6"/>
    <x v="0"/>
    <s v="KY-Perry County"/>
    <s v="0000054641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3"/>
    <n v="17"/>
    <n v="107"/>
    <s v="KY                "/>
    <s v="Perry KY          "/>
    <n v="6"/>
    <n v="25"/>
    <n v="23"/>
    <n v="84"/>
    <n v="80"/>
    <n v="0"/>
    <n v="0"/>
    <m/>
  </r>
  <r>
    <x v="0"/>
    <s v="2013 Assessment Year"/>
    <x v="38"/>
    <s v="KY-061T"/>
    <n v="8531.01"/>
    <n v="8531"/>
    <n v="0"/>
    <n v="0"/>
    <n v="0"/>
    <n v="8531"/>
    <x v="17"/>
    <x v="0"/>
    <m/>
    <n v="7"/>
    <x v="37"/>
    <x v="0"/>
    <s v="KY-Knox County"/>
    <s v="0000054615-001"/>
    <m/>
    <s v="KY"/>
    <s v="Knox County, KY"/>
    <s v="Common School"/>
    <m/>
    <s v="Multiple"/>
    <s v=" "/>
    <n v="0"/>
    <n v="100"/>
    <s v="Property Tax Approval"/>
    <s v="Original Cost, then Quantity"/>
    <s v="No"/>
    <m/>
    <m/>
    <s v=" "/>
    <n v="10060"/>
    <n v="17"/>
    <n v="83"/>
    <s v="KY                "/>
    <s v="Knox KY           "/>
    <n v="6"/>
    <n v="25"/>
    <n v="23"/>
    <n v="70"/>
    <n v="68"/>
    <n v="0"/>
    <n v="0"/>
    <m/>
  </r>
  <r>
    <x v="0"/>
    <s v="2013 Assessment Year"/>
    <x v="39"/>
    <s v="KY-067T-CI-110"/>
    <n v="7979.88"/>
    <n v="7979.88"/>
    <n v="0"/>
    <n v="0"/>
    <n v="0"/>
    <n v="7979.88"/>
    <x v="8"/>
    <x v="0"/>
    <m/>
    <n v="7"/>
    <x v="38"/>
    <x v="0"/>
    <s v="KY-Jenkins, City Of"/>
    <s v="0000105601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6"/>
    <n v="17"/>
    <n v="743"/>
    <s v="KY                "/>
    <s v="Letcher KY        "/>
    <n v="6"/>
    <n v="25"/>
    <n v="23"/>
    <n v="457"/>
    <n v="519"/>
    <n v="0"/>
    <n v="0"/>
    <m/>
  </r>
  <r>
    <x v="0"/>
    <s v="2013 Assessment Year"/>
    <x v="40"/>
    <s v="KY-010T-CI-910"/>
    <n v="7371.8600000000006"/>
    <n v="7224.42"/>
    <n v="0"/>
    <n v="0"/>
    <n v="0"/>
    <n v="7224.42"/>
    <x v="5"/>
    <x v="0"/>
    <m/>
    <n v="7"/>
    <x v="39"/>
    <x v="0"/>
    <s v="KY-Catlettsburg, City Of"/>
    <s v="0000018222-001"/>
    <m/>
    <s v="KY"/>
    <s v="Boyd County, KY"/>
    <s v="City"/>
    <m/>
    <s v="Multiple"/>
    <s v=" "/>
    <n v="0"/>
    <n v="100"/>
    <s v="Property Tax Approval"/>
    <s v="Original Cost, then Quantity"/>
    <s v="No"/>
    <m/>
    <m/>
    <s v=" "/>
    <n v="13623"/>
    <n v="17"/>
    <n v="18"/>
    <s v="KY                "/>
    <s v="Boyd KY           "/>
    <n v="6"/>
    <n v="25"/>
    <n v="23"/>
    <n v="14"/>
    <n v="17"/>
    <n v="0"/>
    <n v="0"/>
    <m/>
  </r>
  <r>
    <x v="0"/>
    <s v="2013 Assessment Year"/>
    <x v="41"/>
    <s v="KY-119T"/>
    <n v="6194.4800000000005"/>
    <n v="6194.48"/>
    <n v="0"/>
    <n v="0"/>
    <n v="0"/>
    <n v="6194.4800000000005"/>
    <x v="18"/>
    <x v="0"/>
    <m/>
    <n v="7"/>
    <x v="40"/>
    <x v="0"/>
    <s v="KY-Wolfe County"/>
    <s v="0000054652-001"/>
    <m/>
    <s v="KY"/>
    <s v="Wolfe County, KY"/>
    <s v="Common School"/>
    <m/>
    <s v="Multiple"/>
    <s v="KY-119T - Payee Code 262"/>
    <n v="0"/>
    <n v="100"/>
    <s v="Property Tax Approval"/>
    <s v="Original Cost, then Quantity"/>
    <s v="No"/>
    <m/>
    <m/>
    <s v="Master Account - Bill converted from PTS."/>
    <n v="13677"/>
    <n v="17"/>
    <n v="116"/>
    <s v="KY                "/>
    <s v="Wolfe KY          "/>
    <n v="6"/>
    <n v="25"/>
    <n v="23"/>
    <n v="91"/>
    <n v="85"/>
    <n v="0"/>
    <n v="0"/>
    <m/>
  </r>
  <r>
    <x v="0"/>
    <s v="2013 Assessment Year"/>
    <x v="42"/>
    <s v="KY-013T-SC-100"/>
    <n v="5700.52"/>
    <n v="5700.54"/>
    <n v="0"/>
    <n v="0"/>
    <n v="0"/>
    <n v="5700.54"/>
    <x v="19"/>
    <x v="0"/>
    <m/>
    <n v="7"/>
    <x v="41"/>
    <x v="0"/>
    <s v="KY-Jackson, City Of"/>
    <s v="0000034601-002"/>
    <m/>
    <s v="KY"/>
    <s v="Breathitt County, KY"/>
    <s v="School District"/>
    <m/>
    <s v="Multiple"/>
    <s v="KY-013T-SC-100 - Payee Code 205"/>
    <n v="0"/>
    <n v="100"/>
    <s v="Property Tax Approval"/>
    <s v="Original Cost, then Quantity"/>
    <s v="No"/>
    <m/>
    <m/>
    <s v="Master Account - Bill converted from PTS."/>
    <n v="13626"/>
    <n v="17"/>
    <n v="40"/>
    <s v="KY                "/>
    <s v="Breathitt KY      "/>
    <n v="6"/>
    <n v="25"/>
    <n v="23"/>
    <n v="33"/>
    <n v="36"/>
    <n v="0"/>
    <n v="0"/>
    <m/>
  </r>
  <r>
    <x v="0"/>
    <s v="2012 Assessment Year"/>
    <x v="43"/>
    <s v="KY-064T-CI-910X"/>
    <n v="5560.83"/>
    <n v="5560.83"/>
    <n v="0"/>
    <n v="344.55"/>
    <n v="0"/>
    <n v="5905.38"/>
    <x v="11"/>
    <x v="0"/>
    <m/>
    <n v="7"/>
    <x v="42"/>
    <x v="0"/>
    <s v="KY-Louisa, City Of"/>
    <s v="0000067034-001"/>
    <m/>
    <s v="KY"/>
    <s v="Lawrence County, KY"/>
    <s v="City"/>
    <m/>
    <s v="Multiple"/>
    <s v=" "/>
    <n v="0"/>
    <n v="100"/>
    <s v="Property Tax Approval"/>
    <s v="Original Cost, then Quantity"/>
    <s v="No"/>
    <m/>
    <m/>
    <s v=" "/>
    <n v="147707"/>
    <n v="17"/>
    <n v="742"/>
    <s v="KY                "/>
    <s v="Lawrence KY       "/>
    <n v="6"/>
    <n v="24"/>
    <n v="22"/>
    <n v="456"/>
    <n v="518"/>
    <n v="0"/>
    <n v="0"/>
    <m/>
  </r>
  <r>
    <x v="0"/>
    <s v="2013 Assessment Year"/>
    <x v="44"/>
    <s v="KY-022T-CI-219"/>
    <n v="5003.53"/>
    <n v="4903.46"/>
    <n v="0"/>
    <n v="0"/>
    <n v="0"/>
    <n v="4903.46"/>
    <x v="9"/>
    <x v="1"/>
    <m/>
    <n v="7"/>
    <x v="43"/>
    <x v="0"/>
    <s v="KY-Grayson, City Of"/>
    <s v="0000018236-002"/>
    <m/>
    <s v="KY"/>
    <s v="Carter County, KY"/>
    <s v="City"/>
    <m/>
    <s v="Multiple"/>
    <s v=" "/>
    <n v="0"/>
    <n v="100"/>
    <s v="Property Tax Approval"/>
    <s v="Original Cost, then Quantity"/>
    <s v="No"/>
    <m/>
    <m/>
    <s v=" "/>
    <n v="13630"/>
    <n v="17"/>
    <n v="20"/>
    <s v="KY                "/>
    <s v="Carter KY         "/>
    <n v="6"/>
    <n v="25"/>
    <n v="23"/>
    <n v="16"/>
    <n v="19"/>
    <n v="0"/>
    <n v="0"/>
    <m/>
  </r>
  <r>
    <x v="0"/>
    <s v="2013 Assessment Year"/>
    <x v="45"/>
    <s v="KY-037T"/>
    <n v="4671.71"/>
    <n v="4671.7299999999996"/>
    <n v="0"/>
    <n v="0"/>
    <n v="0"/>
    <n v="4671.7300000000005"/>
    <x v="3"/>
    <x v="1"/>
    <m/>
    <n v="7"/>
    <x v="44"/>
    <x v="0"/>
    <s v="KY-Franklin County"/>
    <s v="0000179629-001"/>
    <m/>
    <s v="KY"/>
    <s v="Franklin County, KY"/>
    <s v="Common School"/>
    <m/>
    <s v="Multiple"/>
    <s v=" "/>
    <n v="0"/>
    <n v="100"/>
    <s v="Property Tax Approval"/>
    <s v="Original Cost, then Quantity"/>
    <s v="No"/>
    <m/>
    <m/>
    <s v=" "/>
    <n v="13637"/>
    <n v="17"/>
    <n v="1147"/>
    <s v="KY                "/>
    <s v="Franklin KY       "/>
    <n v="6"/>
    <n v="25"/>
    <n v="23"/>
    <n v="824"/>
    <n v="530"/>
    <n v="0"/>
    <n v="0"/>
    <m/>
  </r>
  <r>
    <x v="0"/>
    <s v="2013 Assessment Year"/>
    <x v="46"/>
    <s v="KY-045T-CI-320"/>
    <n v="4570.46"/>
    <n v="4570.46"/>
    <n v="0"/>
    <n v="0"/>
    <n v="0"/>
    <n v="4570.46"/>
    <x v="20"/>
    <x v="0"/>
    <m/>
    <n v="7"/>
    <x v="45"/>
    <x v="0"/>
    <s v="KY-Worthington, City Of"/>
    <s v="0000018254-001"/>
    <m/>
    <s v="KY"/>
    <s v="Greenup County, KY"/>
    <s v="City"/>
    <m/>
    <s v="Multiple"/>
    <s v="KY-045T-CI-320 - Payee Code 225"/>
    <n v="0"/>
    <n v="100"/>
    <s v="Property Tax Approval"/>
    <s v="Original Cost, then Quantity"/>
    <s v="No"/>
    <m/>
    <m/>
    <s v="Master Account - Bill converted from PTS."/>
    <n v="13642"/>
    <n v="17"/>
    <n v="693"/>
    <s v="KY                "/>
    <s v="Greenup KY        "/>
    <n v="6"/>
    <n v="25"/>
    <n v="23"/>
    <n v="418"/>
    <n v="502"/>
    <n v="0"/>
    <n v="0"/>
    <m/>
  </r>
  <r>
    <x v="0"/>
    <s v="2013 Assessment Year"/>
    <x v="47"/>
    <s v="KY-045T-CI-940"/>
    <n v="4520.96"/>
    <n v="4520.96"/>
    <n v="0"/>
    <n v="0"/>
    <n v="0"/>
    <n v="4520.96"/>
    <x v="4"/>
    <x v="1"/>
    <m/>
    <n v="7"/>
    <x v="46"/>
    <x v="0"/>
    <s v="KY-Wurtland, City Of"/>
    <s v="0000018255-001"/>
    <m/>
    <s v="KY"/>
    <s v="Greenup County, KY"/>
    <s v="City"/>
    <m/>
    <s v="Multiple"/>
    <s v="KY-045T-CI-940 - Payee Code 223"/>
    <n v="0"/>
    <n v="100"/>
    <s v="Property Tax Approval"/>
    <s v="Original Cost, then Quantity"/>
    <s v="No"/>
    <m/>
    <m/>
    <s v="Master Account - Bill converted from PTS."/>
    <n v="13644"/>
    <n v="17"/>
    <n v="24"/>
    <s v="KY                "/>
    <s v="Greenup KY        "/>
    <n v="6"/>
    <n v="25"/>
    <n v="23"/>
    <n v="20"/>
    <n v="23"/>
    <n v="0"/>
    <n v="0"/>
    <m/>
  </r>
  <r>
    <x v="0"/>
    <s v="2013 Assessment Year"/>
    <x v="42"/>
    <s v="KY-013T-SC-100"/>
    <n v="4325.45"/>
    <n v="4325.45"/>
    <n v="-86.51"/>
    <n v="0"/>
    <n v="0"/>
    <n v="4238.9400000000005"/>
    <x v="19"/>
    <x v="0"/>
    <m/>
    <n v="7"/>
    <x v="47"/>
    <x v="0"/>
    <s v="KY-Jackson Independent School Dist"/>
    <s v="0000034623-001"/>
    <m/>
    <s v="KY"/>
    <s v="Breathitt County, KY"/>
    <s v="School District"/>
    <m/>
    <s v="Multiple"/>
    <s v="KY-013T-SC-100 - Payee Code 206"/>
    <n v="0"/>
    <n v="100"/>
    <s v="Property Tax Approval"/>
    <s v="Original Cost, then Quantity"/>
    <s v="No"/>
    <m/>
    <m/>
    <s v="Master Account - Bill converted from PTS."/>
    <n v="13627"/>
    <n v="17"/>
    <n v="41"/>
    <s v="KY                "/>
    <s v="Breathitt KY      "/>
    <n v="6"/>
    <n v="25"/>
    <n v="23"/>
    <n v="34"/>
    <n v="37"/>
    <n v="0"/>
    <n v="0"/>
    <m/>
  </r>
  <r>
    <x v="0"/>
    <s v="2013 Assessment Year"/>
    <x v="48"/>
    <s v="KY-026T"/>
    <n v="4317.78"/>
    <n v="4317.78"/>
    <n v="0"/>
    <n v="0"/>
    <n v="0"/>
    <n v="4317.78"/>
    <x v="4"/>
    <x v="1"/>
    <m/>
    <n v="5"/>
    <x v="48"/>
    <x v="0"/>
    <s v="KY-Clay County"/>
    <s v="0000054595-003"/>
    <m/>
    <s v="KY"/>
    <s v="Clay County, KY"/>
    <s v="Common School"/>
    <m/>
    <s v="Multiple"/>
    <s v=" "/>
    <n v="0"/>
    <n v="100"/>
    <s v="Property Tax Approval"/>
    <s v="Original Cost, then Quantity"/>
    <s v="No"/>
    <m/>
    <m/>
    <s v=" "/>
    <n v="9324"/>
    <n v="17"/>
    <n v="73"/>
    <s v="KY                "/>
    <s v="Clay KY           "/>
    <n v="6"/>
    <n v="25"/>
    <n v="23"/>
    <n v="62"/>
    <n v="61"/>
    <n v="1"/>
    <n v="0"/>
    <m/>
  </r>
  <r>
    <x v="0"/>
    <s v="2013 Assessment Year"/>
    <x v="49"/>
    <s v="KY-067T-CI-920"/>
    <n v="4206.76"/>
    <n v="4208.24"/>
    <n v="0"/>
    <n v="0"/>
    <n v="0"/>
    <n v="4208.24"/>
    <x v="21"/>
    <x v="1"/>
    <m/>
    <n v="7"/>
    <x v="49"/>
    <x v="0"/>
    <s v="KY-Fleming-Neon, City Of"/>
    <s v="0000026510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7"/>
    <n v="17"/>
    <n v="30"/>
    <s v="KY                "/>
    <s v="Letcher KY        "/>
    <n v="6"/>
    <n v="25"/>
    <n v="23"/>
    <n v="25"/>
    <n v="28"/>
    <n v="0"/>
    <n v="0"/>
    <m/>
  </r>
  <r>
    <x v="0"/>
    <s v="2013 Assessment Year"/>
    <x v="50"/>
    <s v="6531-2 City of Paintsville"/>
    <n v="3699.1"/>
    <n v="3699.1"/>
    <n v="-73.98"/>
    <n v="0"/>
    <n v="0"/>
    <n v="3625.12"/>
    <x v="22"/>
    <x v="1"/>
    <m/>
    <n v="7"/>
    <x v="22"/>
    <x v="0"/>
    <s v="KY-Paintsville, City Of"/>
    <s v="0000067424-003"/>
    <m/>
    <s v="KY"/>
    <s v="Johnson County, KY"/>
    <s v="City"/>
    <m/>
    <s v="6531-2"/>
    <s v=" "/>
    <n v="0"/>
    <n v="100"/>
    <s v="Property Tax Approval"/>
    <s v="Original Cost, then Quantity"/>
    <s v="No"/>
    <m/>
    <m/>
    <s v=" "/>
    <n v="14699"/>
    <n v="17"/>
    <n v="695"/>
    <s v="KY                "/>
    <s v="Johnson KY        "/>
    <n v="6"/>
    <n v="25"/>
    <n v="23"/>
    <n v="420"/>
    <n v="504"/>
    <n v="0"/>
    <n v="0"/>
    <m/>
  </r>
  <r>
    <x v="0"/>
    <s v="2013 Assessment Year"/>
    <x v="51"/>
    <s v="102-00 00 051.01"/>
    <n v="2845.81"/>
    <n v="2845.81"/>
    <n v="0"/>
    <n v="0"/>
    <n v="0"/>
    <n v="2845.81"/>
    <x v="22"/>
    <x v="1"/>
    <m/>
    <n v="7"/>
    <x v="27"/>
    <x v="0"/>
    <s v="KY-Hazard, City Of"/>
    <s v="0000031105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2"/>
    <n v="17"/>
    <n v="39"/>
    <s v="KY                "/>
    <s v="Perry KY          "/>
    <n v="6"/>
    <n v="25"/>
    <n v="23"/>
    <n v="32"/>
    <n v="35"/>
    <n v="0"/>
    <n v="0"/>
    <m/>
  </r>
  <r>
    <x v="0"/>
    <s v="2013 Assessment Year"/>
    <x v="52"/>
    <s v="KY-036T-CI-950"/>
    <n v="2795.21"/>
    <n v="2795.21"/>
    <n v="0"/>
    <n v="0"/>
    <n v="0"/>
    <n v="2795.21"/>
    <x v="23"/>
    <x v="0"/>
    <m/>
    <n v="7"/>
    <x v="50"/>
    <x v="0"/>
    <s v="KY-Wayland, City Of"/>
    <s v="0000106382-001"/>
    <m/>
    <s v="KY"/>
    <s v="Floyd County, KY"/>
    <s v="City"/>
    <m/>
    <s v="Multiple"/>
    <s v="KY-036T-CI-950 "/>
    <n v="0"/>
    <n v="100"/>
    <s v="Property Tax Approval"/>
    <s v="Original Cost, then Quantity"/>
    <s v="No"/>
    <m/>
    <m/>
    <s v="Master Account - Bill converted from PTS."/>
    <n v="132857"/>
    <n v="17"/>
    <n v="756"/>
    <s v="KY                "/>
    <s v="Floyd KY          "/>
    <n v="6"/>
    <n v="25"/>
    <n v="23"/>
    <n v="470"/>
    <n v="520"/>
    <n v="0"/>
    <n v="0"/>
    <m/>
  </r>
  <r>
    <x v="0"/>
    <s v="2013 Assessment Year"/>
    <x v="53"/>
    <s v="KY-036T-CI-930"/>
    <n v="2490.9"/>
    <n v="2441.08"/>
    <n v="0"/>
    <n v="0"/>
    <n v="0"/>
    <n v="2441.08"/>
    <x v="9"/>
    <x v="1"/>
    <m/>
    <n v="7"/>
    <x v="51"/>
    <x v="0"/>
    <s v="KY-Wheelwright, City Of"/>
    <s v="0000084719-001"/>
    <m/>
    <s v="KY"/>
    <s v="Floyd County, KY"/>
    <s v="City"/>
    <m/>
    <s v="Multiple"/>
    <s v="KY-036T-CI-930 - Payee Code 216"/>
    <n v="0"/>
    <n v="100"/>
    <s v="Property Tax Approval"/>
    <s v="Original Cost, then Quantity"/>
    <s v="No"/>
    <m/>
    <m/>
    <s v="Master Account - Bill converted from PTS."/>
    <n v="13634"/>
    <n v="17"/>
    <n v="705"/>
    <s v="KY                "/>
    <s v="Floyd KY          "/>
    <n v="6"/>
    <n v="25"/>
    <n v="23"/>
    <n v="429"/>
    <n v="513"/>
    <n v="0"/>
    <n v="0"/>
    <m/>
  </r>
  <r>
    <x v="0"/>
    <s v="2013 Assessment Year"/>
    <x v="54"/>
    <s v="KY-088T-CI-910"/>
    <n v="2262.27"/>
    <n v="2217.02"/>
    <n v="0"/>
    <n v="0"/>
    <n v="0"/>
    <n v="2217.02"/>
    <x v="6"/>
    <x v="0"/>
    <m/>
    <n v="7"/>
    <x v="52"/>
    <x v="0"/>
    <s v="KY-West Liberty, City Of"/>
    <s v="0000064208-001"/>
    <m/>
    <s v="KY"/>
    <s v="Morgan County, KY"/>
    <s v="City"/>
    <m/>
    <s v="Multiple"/>
    <s v=" "/>
    <n v="0"/>
    <n v="100"/>
    <s v="Property Tax Approval"/>
    <s v="Original Cost, then Quantity"/>
    <s v="No"/>
    <m/>
    <m/>
    <s v=" "/>
    <n v="13665"/>
    <n v="17"/>
    <n v="689"/>
    <s v="KY                "/>
    <s v="Morgan KY         "/>
    <n v="6"/>
    <n v="25"/>
    <n v="23"/>
    <n v="415"/>
    <n v="498"/>
    <n v="0"/>
    <n v="0"/>
    <m/>
  </r>
  <r>
    <x v="0"/>
    <s v="2013 Assessment Year"/>
    <x v="55"/>
    <s v="KY-045T-CI-140"/>
    <n v="2198.5100000000002"/>
    <n v="2198.5100000000002"/>
    <n v="0"/>
    <n v="0"/>
    <n v="0"/>
    <n v="2198.5100000000002"/>
    <x v="4"/>
    <x v="1"/>
    <m/>
    <n v="5"/>
    <x v="53"/>
    <x v="0"/>
    <s v="KY-Raceland, City Of"/>
    <s v="0000080762-001"/>
    <m/>
    <s v="KY"/>
    <s v="Greenup County, KY"/>
    <s v="City"/>
    <m/>
    <s v="Multiple"/>
    <s v=" "/>
    <n v="0"/>
    <n v="100"/>
    <s v="Property Tax Approval"/>
    <s v="Original Cost, then Quantity"/>
    <s v="No"/>
    <m/>
    <m/>
    <s v=" "/>
    <n v="13641"/>
    <n v="17"/>
    <n v="703"/>
    <s v="KY                "/>
    <s v="Greenup KY        "/>
    <n v="6"/>
    <n v="25"/>
    <n v="23"/>
    <n v="427"/>
    <n v="511"/>
    <n v="1"/>
    <n v="0"/>
    <m/>
  </r>
  <r>
    <x v="0"/>
    <s v="2013 Assessment Year"/>
    <x v="56"/>
    <s v="074-30 02 011.00"/>
    <n v="709.02"/>
    <n v="2169.1799999999998"/>
    <n v="0"/>
    <n v="0"/>
    <n v="0"/>
    <n v="2169.1799999999998"/>
    <x v="24"/>
    <x v="1"/>
    <m/>
    <n v="7"/>
    <x v="6"/>
    <x v="0"/>
    <s v="KY-Perry County"/>
    <s v="0000054641-001"/>
    <m/>
    <s v="KY"/>
    <s v="Perry County, KY"/>
    <s v="Common School"/>
    <m/>
    <s v="074-30 02 011.00"/>
    <s v=" "/>
    <n v="0"/>
    <n v="100"/>
    <s v="Property Tax Approval"/>
    <s v="Original Cost, then Quantity"/>
    <s v="No"/>
    <m/>
    <m/>
    <s v=" "/>
    <n v="138338"/>
    <n v="17"/>
    <n v="107"/>
    <s v="KY                "/>
    <s v="Perry KY          "/>
    <n v="6"/>
    <n v="25"/>
    <n v="23"/>
    <n v="84"/>
    <n v="80"/>
    <n v="0"/>
    <n v="0"/>
    <m/>
  </r>
  <r>
    <x v="0"/>
    <s v="2013 Assessment Year"/>
    <x v="57"/>
    <s v="158-00-00-026.00"/>
    <n v="2044.48"/>
    <n v="2044.48"/>
    <n v="-40.89"/>
    <n v="0"/>
    <n v="0"/>
    <n v="2003.5900000000001"/>
    <x v="25"/>
    <x v="1"/>
    <m/>
    <n v="5"/>
    <x v="54"/>
    <x v="1"/>
    <s v="KY-Greenup County"/>
    <s v="0000054605-001"/>
    <m/>
    <s v="KY"/>
    <s v="Greenup County, KY"/>
    <s v="School District"/>
    <m/>
    <s v="158-00-00-026.00"/>
    <s v=" "/>
    <n v="0"/>
    <n v="100"/>
    <s v="Property Tax Approval"/>
    <s v="Original Cost, then Quantity"/>
    <s v="No"/>
    <m/>
    <m/>
    <s v=" "/>
    <n v="8555"/>
    <n v="17"/>
    <n v="77"/>
    <s v="KY                "/>
    <s v="Greenup KY        "/>
    <n v="224"/>
    <n v="25"/>
    <n v="23"/>
    <n v="65"/>
    <n v="64"/>
    <n v="1"/>
    <n v="0"/>
    <m/>
  </r>
  <r>
    <x v="0"/>
    <s v="2013 Assessment Year"/>
    <x v="58"/>
    <s v="KY-032T"/>
    <n v="2011.99"/>
    <n v="2011.99"/>
    <n v="0"/>
    <n v="0"/>
    <n v="0"/>
    <n v="2011.99"/>
    <x v="4"/>
    <x v="1"/>
    <m/>
    <n v="7"/>
    <x v="55"/>
    <x v="0"/>
    <s v="KY-Elliott County"/>
    <s v="0000054598-001"/>
    <m/>
    <s v="KY"/>
    <s v="Elliott County, KY"/>
    <s v="Common School"/>
    <m/>
    <s v="Multiple"/>
    <s v=" "/>
    <n v="0"/>
    <n v="100"/>
    <s v="Property Tax Approval"/>
    <s v="Original Cost, then Quantity"/>
    <s v="No"/>
    <m/>
    <m/>
    <s v=" "/>
    <n v="9369"/>
    <n v="17"/>
    <n v="1218"/>
    <s v="KY                "/>
    <s v="Elliott KY        "/>
    <n v="6"/>
    <n v="25"/>
    <n v="23"/>
    <n v="866"/>
    <n v="540"/>
    <n v="0"/>
    <n v="0"/>
    <m/>
  </r>
  <r>
    <x v="0"/>
    <s v="2013 Assessment Year"/>
    <x v="59"/>
    <s v="001-00-00-023.00"/>
    <n v="492.06"/>
    <n v="1814.04"/>
    <n v="-36.28"/>
    <n v="0"/>
    <n v="0"/>
    <n v="1777.76"/>
    <x v="26"/>
    <x v="1"/>
    <m/>
    <n v="5"/>
    <x v="56"/>
    <x v="1"/>
    <s v="KY-Trimble County"/>
    <s v="0000054648-001"/>
    <m/>
    <s v="KY"/>
    <s v="Trimble County, KY"/>
    <s v="Common School"/>
    <m/>
    <s v="001-00-00-023.00"/>
    <s v=" "/>
    <n v="0"/>
    <n v="100"/>
    <s v="Property Tax Approval"/>
    <s v="Original Cost, then Quantity"/>
    <s v="No"/>
    <m/>
    <m/>
    <s v=" "/>
    <n v="4683"/>
    <n v="17"/>
    <n v="114"/>
    <s v="KY                "/>
    <s v="Trimble KY        "/>
    <n v="224"/>
    <n v="25"/>
    <n v="23"/>
    <n v="89"/>
    <n v="84"/>
    <n v="1"/>
    <n v="0"/>
    <m/>
  </r>
  <r>
    <x v="0"/>
    <s v="2013 Assessment Year"/>
    <x v="60"/>
    <s v="KY-045T-CI-930"/>
    <n v="1736.04"/>
    <n v="1736.04"/>
    <n v="0"/>
    <n v="0"/>
    <n v="0"/>
    <n v="1736.04"/>
    <x v="19"/>
    <x v="0"/>
    <m/>
    <n v="7"/>
    <x v="57"/>
    <x v="0"/>
    <s v="KY-Greenup, City Of"/>
    <s v="0000018237-001"/>
    <m/>
    <s v="KY"/>
    <s v="Greenup County, KY"/>
    <s v="City"/>
    <m/>
    <s v="Multiple"/>
    <s v="KY-045T-CI-930 - Payee Code 221"/>
    <n v="0"/>
    <n v="100"/>
    <s v="Property Tax Approval"/>
    <s v="Original Cost, then Quantity"/>
    <s v="No"/>
    <m/>
    <m/>
    <s v="Master Account - Bill converted from PTS."/>
    <n v="13643"/>
    <n v="17"/>
    <n v="21"/>
    <s v="KY                "/>
    <s v="Greenup KY        "/>
    <n v="6"/>
    <n v="25"/>
    <n v="23"/>
    <n v="17"/>
    <n v="20"/>
    <n v="0"/>
    <n v="0"/>
    <m/>
  </r>
  <r>
    <x v="0"/>
    <s v="2013 Assessment Year"/>
    <x v="61"/>
    <s v="KY-036T-CI-970"/>
    <n v="1380.26"/>
    <n v="1380.26"/>
    <n v="0"/>
    <n v="0"/>
    <n v="0"/>
    <n v="1380.26"/>
    <x v="27"/>
    <x v="0"/>
    <m/>
    <n v="7"/>
    <x v="58"/>
    <x v="0"/>
    <s v="KY-Martin, City Of"/>
    <s v="0000040327-001"/>
    <m/>
    <s v="KY"/>
    <s v="Floyd County, KY"/>
    <s v="City"/>
    <m/>
    <s v="Multiple"/>
    <s v="KY-036T-CI-970 - Payee Code 264"/>
    <n v="0"/>
    <n v="100"/>
    <s v="Property Tax Approval"/>
    <s v="Original Cost, then Quantity"/>
    <s v="No"/>
    <m/>
    <m/>
    <s v="Master Account - Bill converted from PTS."/>
    <n v="13636"/>
    <n v="17"/>
    <n v="1220"/>
    <s v="KY                "/>
    <s v="Floyd KY          "/>
    <n v="6"/>
    <n v="25"/>
    <n v="23"/>
    <n v="868"/>
    <n v="542"/>
    <n v="0"/>
    <n v="0"/>
    <m/>
  </r>
  <r>
    <x v="0"/>
    <s v="2013 Assessment Year"/>
    <x v="62"/>
    <s v="KY-060T-CI-910"/>
    <n v="1370.3"/>
    <n v="1370.3"/>
    <n v="-27.41"/>
    <n v="0"/>
    <n v="0"/>
    <n v="1342.89"/>
    <x v="28"/>
    <x v="2"/>
    <m/>
    <n v="7"/>
    <x v="59"/>
    <x v="0"/>
    <s v="KY-Hindman, Town Of"/>
    <s v="0000081659-001"/>
    <m/>
    <s v="KY"/>
    <s v="Knott County, KY"/>
    <s v="City"/>
    <m/>
    <s v="KY-Knott-Common SD-Hindman Personal (Kentucky Power)"/>
    <s v="KY-060T-CI-910 - Payee Code 234"/>
    <n v="0"/>
    <n v="100"/>
    <s v="Property Tax Approval"/>
    <s v="Original Cost, then Quantity"/>
    <s v="No"/>
    <m/>
    <m/>
    <s v="Master Account - Bill converted from PTS."/>
    <n v="13650"/>
    <n v="17"/>
    <n v="704"/>
    <s v="KY                "/>
    <s v="Knott KY          "/>
    <n v="6"/>
    <n v="25"/>
    <n v="23"/>
    <n v="428"/>
    <n v="512"/>
    <n v="0"/>
    <n v="0"/>
    <m/>
  </r>
  <r>
    <x v="0"/>
    <s v="2013 Assessment Year"/>
    <x v="63"/>
    <s v="6531-2"/>
    <n v="1306.4000000000001"/>
    <n v="1306.4000000000001"/>
    <n v="0"/>
    <n v="0"/>
    <n v="0"/>
    <n v="1306.4000000000001"/>
    <x v="16"/>
    <x v="1"/>
    <m/>
    <n v="5"/>
    <x v="15"/>
    <x v="0"/>
    <s v="KY-Johnson County"/>
    <s v="0000054612-001"/>
    <m/>
    <s v="KY"/>
    <s v="Johnson County, KY"/>
    <s v="City"/>
    <m/>
    <s v="6531-2"/>
    <s v=" "/>
    <n v="0"/>
    <n v="100"/>
    <s v="Property Tax Approval"/>
    <s v="Original Cost, then Quantity"/>
    <s v="No"/>
    <m/>
    <m/>
    <s v=" "/>
    <n v="12942"/>
    <n v="17"/>
    <n v="80"/>
    <s v="KY                "/>
    <s v="Johnson KY        "/>
    <n v="6"/>
    <n v="25"/>
    <n v="23"/>
    <n v="68"/>
    <n v="67"/>
    <n v="1"/>
    <n v="0"/>
    <m/>
  </r>
  <r>
    <x v="0"/>
    <s v="2013 Assessment Year"/>
    <x v="64"/>
    <s v="KY-098T-CI-910"/>
    <n v="1304.6300000000001"/>
    <n v="1304.6300000000001"/>
    <n v="-26.09"/>
    <n v="0"/>
    <n v="0"/>
    <n v="1278.54"/>
    <x v="4"/>
    <x v="1"/>
    <m/>
    <n v="7"/>
    <x v="60"/>
    <x v="0"/>
    <s v="KY-Elkhorn, City Of"/>
    <s v="0000018229-001"/>
    <m/>
    <s v="KY"/>
    <s v="Pike County, KY"/>
    <s v="City"/>
    <m/>
    <s v="KY-Pike-Common SD-Elkhorn City Personal (Kentucky Power)"/>
    <s v="KY-098T-CI-910 - Payee Code 255"/>
    <n v="0"/>
    <n v="100"/>
    <s v="Property Tax Approval"/>
    <s v="Original Cost, then Quantity"/>
    <s v="No"/>
    <m/>
    <m/>
    <s v="Master Account - Bill converted from PTS."/>
    <n v="13672"/>
    <n v="17"/>
    <n v="1219"/>
    <s v="KY                "/>
    <s v="Pike KY           "/>
    <n v="6"/>
    <n v="25"/>
    <n v="23"/>
    <n v="867"/>
    <n v="541"/>
    <n v="0"/>
    <n v="0"/>
    <m/>
  </r>
  <r>
    <x v="0"/>
    <s v="2013 Assessment Year"/>
    <x v="65"/>
    <s v="086-40 02 011.00"/>
    <n v="378.75"/>
    <n v="1158.75"/>
    <n v="0"/>
    <n v="0"/>
    <n v="0"/>
    <n v="1158.75"/>
    <x v="24"/>
    <x v="1"/>
    <m/>
    <n v="7"/>
    <x v="6"/>
    <x v="0"/>
    <s v="KY-Perry County"/>
    <s v="0000054641-001"/>
    <m/>
    <s v="KY"/>
    <s v="Perry County, KY"/>
    <s v="Common School"/>
    <m/>
    <s v="086-40 02 011.00"/>
    <s v=" "/>
    <n v="0"/>
    <n v="100"/>
    <s v="Property Tax Approval"/>
    <s v="Original Cost, then Quantity"/>
    <s v="No"/>
    <m/>
    <s v="12"/>
    <s v=" "/>
    <n v="146088"/>
    <n v="17"/>
    <n v="107"/>
    <s v="KY                "/>
    <s v="Perry KY          "/>
    <n v="6"/>
    <n v="25"/>
    <n v="23"/>
    <n v="84"/>
    <n v="80"/>
    <n v="0"/>
    <n v="0"/>
    <m/>
  </r>
  <r>
    <x v="0"/>
    <s v="2013 Assessment Year"/>
    <x v="66"/>
    <s v="KY-098R-CI-950"/>
    <n v="1070.46"/>
    <n v="1070.46"/>
    <n v="0"/>
    <n v="0"/>
    <n v="0"/>
    <n v="1070.46"/>
    <x v="21"/>
    <x v="1"/>
    <m/>
    <n v="7"/>
    <x v="61"/>
    <x v="0"/>
    <s v="KY-Coal Run Village City"/>
    <s v="0000092205-002"/>
    <m/>
    <s v="KY"/>
    <s v="Pike County, KY"/>
    <s v="City"/>
    <m/>
    <s v="KY-Pike-Common SD-Coal Run Village Real (Kentucky Power)"/>
    <s v=" "/>
    <n v="0"/>
    <n v="100"/>
    <s v="Property Tax Approval"/>
    <s v="Original Cost, then Quantity"/>
    <s v="No"/>
    <m/>
    <m/>
    <s v=" "/>
    <n v="10059"/>
    <n v="17"/>
    <n v="709"/>
    <s v="KY                "/>
    <s v="Pike KY           "/>
    <n v="6"/>
    <n v="25"/>
    <n v="23"/>
    <n v="432"/>
    <n v="515"/>
    <n v="0"/>
    <n v="0"/>
    <m/>
  </r>
  <r>
    <x v="0"/>
    <s v="2013 Assessment Year"/>
    <x v="67"/>
    <s v="Owsley County PP"/>
    <n v="1055.98"/>
    <n v="1055.98"/>
    <n v="0"/>
    <n v="0"/>
    <n v="0"/>
    <n v="1055.98"/>
    <x v="29"/>
    <x v="0"/>
    <m/>
    <n v="7"/>
    <x v="62"/>
    <x v="0"/>
    <s v="KY-Owsley County"/>
    <s v="0000054639-002"/>
    <m/>
    <s v="KY"/>
    <s v="Owsley County, KY"/>
    <s v="Common School"/>
    <m/>
    <s v="Multiple"/>
    <s v="Statement 4238-251 - Seqnum 4238 - Payee Code 251"/>
    <n v="0"/>
    <n v="100"/>
    <s v="Property Tax Approval"/>
    <s v="Original Cost, then Quantity"/>
    <s v="No"/>
    <m/>
    <m/>
    <s v="Bill converted from PTS."/>
    <n v="12923"/>
    <n v="17"/>
    <n v="104"/>
    <s v="KY                "/>
    <s v="Owsley KY         "/>
    <n v="6"/>
    <n v="25"/>
    <n v="23"/>
    <n v="82"/>
    <n v="78"/>
    <n v="0"/>
    <n v="0"/>
    <m/>
  </r>
  <r>
    <x v="0"/>
    <s v="2013 Assessment Year"/>
    <x v="68"/>
    <s v="086-20 04 018.04"/>
    <n v="0"/>
    <n v="927"/>
    <n v="-18.54"/>
    <n v="0"/>
    <n v="0"/>
    <n v="908.46"/>
    <x v="25"/>
    <x v="1"/>
    <m/>
    <n v="7"/>
    <x v="63"/>
    <x v="1"/>
    <s v="KY-Perry County"/>
    <s v="0000054641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4448"/>
    <n v="17"/>
    <n v="12545"/>
    <s v="KY                "/>
    <s v="Perry KY          "/>
    <n v="224"/>
    <n v="25"/>
    <n v="23"/>
    <n v="84"/>
    <n v="80"/>
    <n v="0"/>
    <n v="0"/>
    <m/>
  </r>
  <r>
    <x v="0"/>
    <s v="2013 Assessment Year"/>
    <x v="69"/>
    <s v="KY-007T"/>
    <n v="814.79"/>
    <n v="814.8"/>
    <n v="0"/>
    <n v="0"/>
    <n v="0"/>
    <n v="814.80000000000007"/>
    <x v="30"/>
    <x v="0"/>
    <m/>
    <n v="7"/>
    <x v="64"/>
    <x v="0"/>
    <s v="KY-Bell County"/>
    <s v="0000054583-002"/>
    <m/>
    <s v="KY"/>
    <s v="Bell County, KY"/>
    <s v="Common School"/>
    <m/>
    <s v="Multiple"/>
    <s v=" "/>
    <n v="0"/>
    <n v="100"/>
    <s v="Property Tax Approval"/>
    <s v="Original Cost, then Quantity"/>
    <s v="No"/>
    <m/>
    <m/>
    <s v=" "/>
    <n v="9318"/>
    <n v="17"/>
    <n v="62"/>
    <s v="KY                "/>
    <s v="Bell KY           "/>
    <n v="6"/>
    <n v="25"/>
    <n v="23"/>
    <n v="52"/>
    <n v="54"/>
    <n v="0"/>
    <n v="0"/>
    <m/>
  </r>
  <r>
    <x v="0"/>
    <s v="2013 Assessment Year"/>
    <x v="70"/>
    <s v="625684-2"/>
    <n v="594"/>
    <n v="594"/>
    <n v="-11.88"/>
    <n v="0"/>
    <n v="0"/>
    <n v="582.12"/>
    <x v="25"/>
    <x v="1"/>
    <m/>
    <n v="7"/>
    <x v="65"/>
    <x v="1"/>
    <s v="KY-Henderson County"/>
    <s v="0000054608-002"/>
    <m/>
    <s v="KY"/>
    <s v="Henderson County, KY"/>
    <s v="Common School"/>
    <m/>
    <s v="625684-2"/>
    <s v=" "/>
    <n v="0"/>
    <n v="100"/>
    <s v="Property Tax Approval"/>
    <s v="Original Cost, then Quantity"/>
    <s v="No"/>
    <m/>
    <m/>
    <s v=" "/>
    <n v="144031"/>
    <n v="17"/>
    <n v="78"/>
    <s v="KY                "/>
    <s v="Henderson KY      "/>
    <n v="224"/>
    <n v="25"/>
    <n v="23"/>
    <n v="66"/>
    <n v="65"/>
    <n v="0"/>
    <n v="0"/>
    <m/>
  </r>
  <r>
    <x v="0"/>
    <s v="2013 Assessment Year"/>
    <x v="71"/>
    <s v="041-03-00-012.00"/>
    <n v="537.66"/>
    <n v="537.67999999999995"/>
    <n v="-10.75"/>
    <n v="0"/>
    <n v="0"/>
    <n v="526.93000000000006"/>
    <x v="26"/>
    <x v="1"/>
    <m/>
    <n v="7"/>
    <x v="66"/>
    <x v="1"/>
    <s v="KY-Boyd County"/>
    <s v="0000054585-003"/>
    <m/>
    <s v="KY"/>
    <s v="Boyd County, KY"/>
    <s v="Fire District"/>
    <m/>
    <s v="041-03-00-012.00"/>
    <s v=" "/>
    <n v="0"/>
    <n v="100"/>
    <s v="Property Tax Approval"/>
    <s v="Original Cost, then Quantity"/>
    <s v="No"/>
    <m/>
    <m/>
    <s v=" "/>
    <n v="8884"/>
    <n v="17"/>
    <n v="65"/>
    <s v="KY                "/>
    <s v="Boyd KY           "/>
    <n v="224"/>
    <n v="25"/>
    <n v="23"/>
    <n v="54"/>
    <n v="55"/>
    <n v="0"/>
    <n v="0"/>
    <m/>
  </r>
  <r>
    <x v="0"/>
    <s v="2013 Assessment Year"/>
    <x v="72"/>
    <s v="KY-045R-CI-120"/>
    <n v="477.48"/>
    <n v="477.48"/>
    <n v="-9.5500000000000007"/>
    <n v="0"/>
    <n v="0"/>
    <n v="467.93"/>
    <x v="22"/>
    <x v="1"/>
    <m/>
    <n v="7"/>
    <x v="67"/>
    <x v="0"/>
    <s v="KY-Flatwoods, City Of"/>
    <s v="0000018231-001"/>
    <m/>
    <s v="KY"/>
    <s v="Greenup County, KY"/>
    <s v="City"/>
    <m/>
    <s v="KY-Greenup-Raceland ISD-Flatwoods Real (Kentucky Power)"/>
    <s v=" "/>
    <n v="0"/>
    <n v="100"/>
    <s v="Property Tax Approval"/>
    <s v="Original Cost, then Quantity"/>
    <s v="No"/>
    <m/>
    <m/>
    <s v=" "/>
    <n v="10053"/>
    <n v="17"/>
    <n v="19"/>
    <s v="KY                "/>
    <s v="Greenup KY        "/>
    <n v="6"/>
    <n v="25"/>
    <n v="23"/>
    <n v="15"/>
    <n v="18"/>
    <n v="0"/>
    <n v="0"/>
    <m/>
  </r>
  <r>
    <x v="0"/>
    <s v="2013 Assessment Year"/>
    <x v="73"/>
    <s v="139-20 03 003.00"/>
    <n v="356.90000000000003"/>
    <n v="356.89"/>
    <n v="0"/>
    <n v="0"/>
    <n v="0"/>
    <n v="356.89"/>
    <x v="24"/>
    <x v="1"/>
    <m/>
    <n v="7"/>
    <x v="6"/>
    <x v="0"/>
    <s v="KY-Perry County"/>
    <s v="0000054641-001"/>
    <m/>
    <s v="KY"/>
    <s v="Perry County, KY"/>
    <s v="Common School"/>
    <m/>
    <s v="139-20 03 003.00"/>
    <s v=" "/>
    <n v="0"/>
    <n v="100"/>
    <s v="Property Tax Approval"/>
    <s v="Original Cost, then Quantity"/>
    <s v="No"/>
    <m/>
    <m/>
    <s v=" "/>
    <n v="146089"/>
    <n v="17"/>
    <n v="107"/>
    <s v="KY                "/>
    <s v="Perry KY          "/>
    <n v="6"/>
    <n v="25"/>
    <n v="23"/>
    <n v="84"/>
    <n v="80"/>
    <n v="0"/>
    <n v="0"/>
    <m/>
  </r>
  <r>
    <x v="0"/>
    <s v="2013 Assessment Year"/>
    <x v="74"/>
    <s v="177-00-00-119.00"/>
    <n v="355.93"/>
    <n v="355.93"/>
    <n v="-7.12"/>
    <n v="0"/>
    <n v="0"/>
    <n v="348.81"/>
    <x v="25"/>
    <x v="1"/>
    <m/>
    <n v="5"/>
    <x v="54"/>
    <x v="1"/>
    <s v="KY-Greenup County"/>
    <s v="0000054605-001"/>
    <m/>
    <s v="KY"/>
    <s v="Greenup County, KY"/>
    <s v="School District"/>
    <m/>
    <s v="177-00-00-119.00"/>
    <s v=" "/>
    <n v="0"/>
    <n v="100"/>
    <s v="Property Tax Approval"/>
    <s v="Original Cost, then Quantity"/>
    <s v="No"/>
    <m/>
    <m/>
    <s v=" "/>
    <n v="8554"/>
    <n v="17"/>
    <n v="77"/>
    <s v="KY                "/>
    <s v="Greenup KY        "/>
    <n v="224"/>
    <n v="25"/>
    <n v="23"/>
    <n v="65"/>
    <n v="64"/>
    <n v="1"/>
    <n v="0"/>
    <m/>
  </r>
  <r>
    <x v="0"/>
    <s v="2013 Assessment Year"/>
    <x v="75"/>
    <s v="KY-022T-CI-920"/>
    <n v="299.98"/>
    <n v="299.98"/>
    <n v="0"/>
    <n v="0"/>
    <n v="0"/>
    <n v="299.98"/>
    <x v="15"/>
    <x v="1"/>
    <m/>
    <n v="7"/>
    <x v="68"/>
    <x v="0"/>
    <s v="KY-Olive Hill, City Of"/>
    <s v="0000046395-001"/>
    <m/>
    <s v="KY"/>
    <s v="Carter County, KY"/>
    <s v="City"/>
    <m/>
    <s v="Multiple"/>
    <s v="KY-022T-CI-920 - Payee Code 210"/>
    <n v="0"/>
    <n v="100"/>
    <s v="Property Tax Approval"/>
    <s v="Original Cost, then Quantity"/>
    <s v="No"/>
    <m/>
    <m/>
    <s v="Master Account - Bill converted from PTS."/>
    <n v="13631"/>
    <n v="17"/>
    <n v="54"/>
    <s v="KY                "/>
    <s v="Carter KY         "/>
    <n v="6"/>
    <n v="25"/>
    <n v="23"/>
    <n v="45"/>
    <n v="48"/>
    <n v="0"/>
    <n v="0"/>
    <m/>
  </r>
  <r>
    <x v="0"/>
    <s v="2013 Assessment Year"/>
    <x v="68"/>
    <s v="24075"/>
    <n v="291"/>
    <n v="291"/>
    <n v="0"/>
    <n v="0"/>
    <n v="0"/>
    <n v="291"/>
    <x v="22"/>
    <x v="1"/>
    <m/>
    <n v="7"/>
    <x v="69"/>
    <x v="1"/>
    <s v="KY-Hazard, City Of"/>
    <s v="0000031105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3782"/>
    <n v="17"/>
    <n v="12633"/>
    <s v="KY                "/>
    <s v="Perry KY          "/>
    <n v="224"/>
    <n v="25"/>
    <n v="23"/>
    <n v="32"/>
    <n v="35"/>
    <n v="0"/>
    <n v="0"/>
    <m/>
  </r>
  <r>
    <x v="0"/>
    <s v="2013 Assessment Year"/>
    <x v="76"/>
    <s v="KY-045R-CI-910"/>
    <n v="107.48"/>
    <n v="107.48"/>
    <n v="0"/>
    <n v="0"/>
    <n v="0"/>
    <n v="107.48"/>
    <x v="19"/>
    <x v="0"/>
    <m/>
    <n v="5"/>
    <x v="70"/>
    <x v="0"/>
    <s v="KY-South Shore, City Of"/>
    <s v="0000147584-001"/>
    <m/>
    <s v="KY"/>
    <s v="Greenup County, KY"/>
    <s v="City"/>
    <m/>
    <s v="KY-Greenup-Common SD-South Shore-Fullerton-South Shore FD Real (Kentucky Power)"/>
    <s v=" "/>
    <n v="0"/>
    <n v="100"/>
    <s v="Property Tax Approval"/>
    <s v="Original Cost, then Quantity"/>
    <s v="No"/>
    <m/>
    <m/>
    <s v=" "/>
    <n v="10055"/>
    <n v="17"/>
    <n v="1125"/>
    <s v="KY                "/>
    <s v="Greenup KY        "/>
    <n v="6"/>
    <n v="25"/>
    <n v="23"/>
    <n v="810"/>
    <n v="524"/>
    <n v="1"/>
    <n v="0"/>
    <m/>
  </r>
  <r>
    <x v="0"/>
    <s v="2013 Assessment Year"/>
    <x v="77"/>
    <s v="KY-045R-CI-130"/>
    <n v="105.92"/>
    <n v="101.82"/>
    <n v="0"/>
    <n v="0"/>
    <n v="0"/>
    <n v="101.82000000000001"/>
    <x v="16"/>
    <x v="1"/>
    <m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s v="Statement 4135-219 - Seqnum 4135 - Payee Code 219"/>
    <n v="0"/>
    <n v="100"/>
    <s v="Property Tax Approval"/>
    <s v="Original Cost, then Quantity"/>
    <s v="No"/>
    <m/>
    <m/>
    <s v="Bill converted from PTS."/>
    <n v="10054"/>
    <n v="17"/>
    <n v="6"/>
    <s v="KY                "/>
    <s v="Greenup KY        "/>
    <n v="6"/>
    <n v="25"/>
    <n v="23"/>
    <n v="5"/>
    <n v="5"/>
    <n v="0"/>
    <n v="0"/>
    <m/>
  </r>
  <r>
    <x v="0"/>
    <s v="2013 Assessment Year"/>
    <x v="78"/>
    <s v="5199"/>
    <n v="40.5"/>
    <n v="94"/>
    <n v="-1.88"/>
    <n v="0"/>
    <n v="0"/>
    <n v="92.12"/>
    <x v="22"/>
    <x v="1"/>
    <m/>
    <n v="7"/>
    <x v="13"/>
    <x v="0"/>
    <s v="KY-Breathitt County"/>
    <s v="0000054587-002"/>
    <m/>
    <s v="KY"/>
    <s v="Breathitt County, KY"/>
    <s v="Common School"/>
    <m/>
    <s v="5199"/>
    <s v=" "/>
    <n v="0"/>
    <n v="100"/>
    <s v="Property Tax Approval"/>
    <s v="Original Cost, then Quantity"/>
    <s v="No"/>
    <m/>
    <m/>
    <s v=" "/>
    <n v="8789"/>
    <n v="17"/>
    <n v="67"/>
    <s v="KY                "/>
    <s v="Breathitt KY      "/>
    <n v="6"/>
    <n v="25"/>
    <n v="23"/>
    <n v="56"/>
    <n v="57"/>
    <n v="0"/>
    <n v="0"/>
    <m/>
  </r>
  <r>
    <x v="0"/>
    <s v="2013 Assessment Year"/>
    <x v="79"/>
    <s v="158-00-00-026.01"/>
    <n v="5.3500000000000005"/>
    <n v="5.34"/>
    <n v="-0.11"/>
    <n v="0"/>
    <n v="0"/>
    <n v="5.23"/>
    <x v="25"/>
    <x v="1"/>
    <m/>
    <n v="5"/>
    <x v="54"/>
    <x v="1"/>
    <s v="KY-Greenup County"/>
    <s v="0000054605-001"/>
    <m/>
    <s v="KY"/>
    <s v="Greenup County, KY"/>
    <s v="City"/>
    <m/>
    <s v="158-00-00-026.01"/>
    <s v=" "/>
    <n v="0"/>
    <n v="100"/>
    <s v="Property Tax Approval"/>
    <s v="Original Cost, then Quantity"/>
    <s v="No"/>
    <m/>
    <m/>
    <s v=" "/>
    <n v="8556"/>
    <n v="17"/>
    <n v="77"/>
    <s v="KY                "/>
    <s v="Greenup KY        "/>
    <n v="224"/>
    <n v="25"/>
    <n v="23"/>
    <n v="65"/>
    <n v="64"/>
    <n v="1"/>
    <n v="0"/>
    <m/>
  </r>
  <r>
    <x v="0"/>
    <s v="2013 Assessment Year"/>
    <x v="80"/>
    <s v="160700-01"/>
    <n v="28.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1"/>
    <s v="Map # 128-00-00-011.00"/>
    <n v="0"/>
    <n v="100"/>
    <s v="Property Tax Approval"/>
    <s v="Original Cost, then Quantity"/>
    <s v="No"/>
    <m/>
    <m/>
    <s v=" "/>
    <n v="6012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1"/>
    <s v="160700-02"/>
    <n v="56.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2"/>
    <s v="Map # 128-00-00-017.00"/>
    <n v="0"/>
    <n v="100"/>
    <s v="Property Tax Approval"/>
    <s v="Original Cost, then Quantity"/>
    <s v="No"/>
    <m/>
    <m/>
    <s v=" "/>
    <n v="6013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2"/>
    <s v="160700-03"/>
    <n v="56.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3"/>
    <s v="Map # 128-00-00-023.00"/>
    <n v="0"/>
    <n v="100"/>
    <s v="Property Tax Approval"/>
    <s v="Original Cost, then Quantity"/>
    <s v="No"/>
    <m/>
    <m/>
    <s v=" "/>
    <n v="6014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3"/>
    <s v="160700-04"/>
    <n v="16.92000000000000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4"/>
    <s v="Map # 133-00-00-005.00"/>
    <n v="0"/>
    <n v="100"/>
    <s v="Property Tax Approval"/>
    <s v="Original Cost, then Quantity"/>
    <s v="No"/>
    <m/>
    <m/>
    <s v=" "/>
    <n v="6015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4"/>
    <s v="160700-05"/>
    <n v="84.600000000000009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5"/>
    <s v="Map # 133-00-00-006.00"/>
    <n v="0"/>
    <n v="100"/>
    <s v="Property Tax Approval"/>
    <s v="Original Cost, then Quantity"/>
    <s v="No"/>
    <m/>
    <m/>
    <s v=" "/>
    <n v="6016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5"/>
    <s v="160700-06"/>
    <n v="28.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6"/>
    <s v="Map # 133-00-00-007.00"/>
    <n v="0"/>
    <n v="100"/>
    <s v="Property Tax Approval"/>
    <s v="Original Cost, then Quantity"/>
    <s v="No"/>
    <m/>
    <m/>
    <s v=" "/>
    <n v="6017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6"/>
    <s v="160700-07"/>
    <n v="16.92000000000000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7"/>
    <s v="Map # 133-00-00-008.00"/>
    <n v="0"/>
    <n v="100"/>
    <s v="Property Tax Approval"/>
    <s v="Original Cost, then Quantity"/>
    <s v="No"/>
    <m/>
    <m/>
    <s v=" "/>
    <n v="6018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7"/>
    <s v="160700-08"/>
    <n v="28.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8"/>
    <s v="Map # 133-00-00-009.00"/>
    <n v="0"/>
    <n v="100"/>
    <s v="Property Tax Approval"/>
    <s v="Original Cost, then Quantity"/>
    <s v="No"/>
    <m/>
    <m/>
    <s v=" "/>
    <n v="6019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8"/>
    <s v="160700-09"/>
    <n v="28.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9"/>
    <s v="Map # 133-00-00-010.00"/>
    <n v="0"/>
    <n v="100"/>
    <s v="Property Tax Approval"/>
    <s v="Original Cost, then Quantity"/>
    <s v="No"/>
    <m/>
    <m/>
    <s v=" "/>
    <n v="6020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9"/>
    <s v="160700-10"/>
    <n v="28.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10"/>
    <s v=" "/>
    <n v="0"/>
    <n v="100"/>
    <s v="Property Tax Approval"/>
    <s v="Original Cost, then Quantity"/>
    <s v="No"/>
    <m/>
    <m/>
    <s v="Map # 133-00-00-011.00"/>
    <n v="6021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0"/>
    <s v="160700-11"/>
    <n v="56.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11"/>
    <s v=" "/>
    <n v="0"/>
    <n v="100"/>
    <s v="Property Tax Approval"/>
    <s v="Original Cost, then Quantity"/>
    <s v="No"/>
    <m/>
    <m/>
    <s v="Map # 133-00-00-013.00"/>
    <n v="6022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1"/>
    <s v="160700-12"/>
    <n v="28.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12"/>
    <s v=" "/>
    <n v="0"/>
    <n v="100"/>
    <s v="Property Tax Approval"/>
    <s v="Original Cost, then Quantity"/>
    <s v="No"/>
    <m/>
    <m/>
    <s v="Map # 133-00-00-014.00"/>
    <n v="6023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2"/>
    <s v="160800-01"/>
    <n v="239.7000000000000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1"/>
    <s v=" "/>
    <n v="0"/>
    <n v="100"/>
    <s v="Property Tax Approval"/>
    <s v="Original Cost, then Quantity"/>
    <s v="No"/>
    <m/>
    <m/>
    <s v="Map # 133-00-00-001.00"/>
    <n v="6024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3"/>
    <s v="160800-02"/>
    <n v="280.59000000000003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2"/>
    <s v=" "/>
    <n v="0"/>
    <n v="100"/>
    <s v="Property Tax Approval"/>
    <s v="Original Cost, then Quantity"/>
    <s v="No"/>
    <m/>
    <m/>
    <s v="Map # 128-00-00-001.00"/>
    <n v="6025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4"/>
    <s v="160800-03"/>
    <n v="197.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3"/>
    <s v=" "/>
    <n v="0"/>
    <n v="100"/>
    <s v="Property Tax Approval"/>
    <s v="Original Cost, then Quantity"/>
    <s v="No"/>
    <m/>
    <m/>
    <s v="Map # 128-00-00-002.00"/>
    <n v="6026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5"/>
    <s v="160800-04"/>
    <n v="39.48000000000000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4"/>
    <s v=" "/>
    <n v="0"/>
    <n v="100"/>
    <s v="Property Tax Approval"/>
    <s v="Original Cost, then Quantity"/>
    <s v="No"/>
    <m/>
    <m/>
    <s v="Map # 128-00-00-003.00"/>
    <n v="6027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6"/>
    <s v="160800-05"/>
    <n v="518.88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5"/>
    <s v=" "/>
    <n v="0"/>
    <n v="100"/>
    <s v="Property Tax Approval"/>
    <s v="Original Cost, then Quantity"/>
    <s v="No"/>
    <m/>
    <m/>
    <s v="Map # 128-00-00-014.00"/>
    <n v="6028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7"/>
    <s v="160800-06"/>
    <n v="161.30000000000001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6"/>
    <s v=" "/>
    <n v="0"/>
    <n v="100"/>
    <s v="Property Tax Approval"/>
    <s v="Original Cost, then Quantity"/>
    <s v="No"/>
    <m/>
    <m/>
    <s v="Map # 128-012CX128-13"/>
    <n v="6029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8"/>
    <s v="160800-07"/>
    <n v="42.30000000000000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7"/>
    <s v=" "/>
    <n v="0"/>
    <n v="100"/>
    <s v="Property Tax Approval"/>
    <s v="Original Cost, then Quantity"/>
    <s v="No"/>
    <m/>
    <m/>
    <s v="Map # 128-00-00-006.00"/>
    <n v="6030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9"/>
    <s v="160800-08"/>
    <n v="67.680000000000007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8"/>
    <s v=" "/>
    <n v="0"/>
    <n v="100"/>
    <s v="Property Tax Approval"/>
    <s v="Original Cost, then Quantity"/>
    <s v="No"/>
    <m/>
    <m/>
    <s v="Map # 128-00-00-015.00"/>
    <n v="6031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0"/>
    <s v="160800-09"/>
    <n v="363.2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9"/>
    <s v=" "/>
    <n v="0"/>
    <n v="100"/>
    <s v="Property Tax Approval"/>
    <s v="Original Cost, then Quantity"/>
    <s v="No"/>
    <m/>
    <m/>
    <s v="Map # 128-00-00-022.01"/>
    <n v="6032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1"/>
    <s v="160800-10"/>
    <n v="62.6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0"/>
    <s v=" "/>
    <n v="0"/>
    <n v="100"/>
    <s v="Property Tax Approval"/>
    <s v="Original Cost, then Quantity"/>
    <s v="No"/>
    <m/>
    <m/>
    <s v="Map # 129-00-00-001.00"/>
    <n v="6033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2"/>
    <s v="160800-11"/>
    <n v="67.400000000000006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1"/>
    <s v=" "/>
    <n v="0"/>
    <n v="100"/>
    <s v="Property Tax Approval"/>
    <s v="Original Cost, then Quantity"/>
    <s v="No"/>
    <m/>
    <m/>
    <s v="Map # 133-00-00-003.00"/>
    <n v="6034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3"/>
    <s v="160800-12"/>
    <n v="56.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2"/>
    <s v=" "/>
    <n v="0"/>
    <n v="100"/>
    <s v="Property Tax Approval"/>
    <s v="Original Cost, then Quantity"/>
    <s v="No"/>
    <m/>
    <m/>
    <s v="Map # 133-00-00-016.00"/>
    <n v="6035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4"/>
    <s v="160800-13"/>
    <n v="152.28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3"/>
    <s v=" "/>
    <n v="0"/>
    <n v="100"/>
    <s v="Property Tax Approval"/>
    <s v="Original Cost, then Quantity"/>
    <s v="No"/>
    <m/>
    <m/>
    <s v="Map # 133-00-00-017.00"/>
    <n v="6036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5"/>
    <s v="160800-14"/>
    <n v="31.0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4"/>
    <s v=" "/>
    <n v="0"/>
    <n v="100"/>
    <s v="Property Tax Approval"/>
    <s v="Original Cost, then Quantity"/>
    <s v="No"/>
    <m/>
    <m/>
    <s v="Map # 133-00-00-018.00"/>
    <n v="6037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6"/>
    <s v="160800-15"/>
    <n v="141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5"/>
    <s v=" "/>
    <n v="0"/>
    <n v="100"/>
    <s v="Property Tax Approval"/>
    <s v="Original Cost, then Quantity"/>
    <s v="No"/>
    <m/>
    <m/>
    <s v="Map # 133-00-00-019.00"/>
    <n v="6038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7"/>
    <s v="160800-16"/>
    <n v="617.30000000000007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6"/>
    <s v=" "/>
    <n v="0"/>
    <n v="100"/>
    <s v="Property Tax Approval"/>
    <s v="Original Cost, then Quantity"/>
    <s v="No"/>
    <m/>
    <m/>
    <s v="Map # 128-009-10"/>
    <n v="6039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8"/>
    <s v="160800-17"/>
    <n v="437.15000000000003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7"/>
    <s v=" "/>
    <n v="0"/>
    <n v="100"/>
    <s v="Property Tax Approval"/>
    <s v="Original Cost, then Quantity"/>
    <s v="No"/>
    <m/>
    <m/>
    <s v="Map # 128-00-00-019.00"/>
    <n v="6040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9"/>
    <s v="160800-18"/>
    <n v="64.86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8"/>
    <s v=" "/>
    <n v="0"/>
    <n v="100"/>
    <s v="Property Tax Approval"/>
    <s v="Original Cost, then Quantity"/>
    <s v="No"/>
    <m/>
    <m/>
    <s v="Map # 128-00-00-007.00"/>
    <n v="6041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10"/>
    <s v="160800-19"/>
    <n v="77.55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9"/>
    <s v=" "/>
    <n v="0"/>
    <n v="100"/>
    <s v="Property Tax Approval"/>
    <s v="Original Cost, then Quantity"/>
    <s v="No"/>
    <m/>
    <m/>
    <s v="Map # 133-00-00-012.00"/>
    <n v="133781"/>
    <n v="17"/>
    <n v="88"/>
    <s v="KY                "/>
    <s v="Lewis KY          "/>
    <n v="224"/>
    <n v="25"/>
    <n v="23"/>
    <n v="74"/>
    <n v="72"/>
    <n v="1"/>
    <n v="0"/>
    <m/>
  </r>
  <r>
    <x v="1"/>
    <s v="2014 Assessment Year"/>
    <x v="0"/>
    <s v="KY-001T"/>
    <n v="3833132.58"/>
    <n v="3833132.58"/>
    <n v="0"/>
    <n v="0"/>
    <n v="0"/>
    <n v="3833132.58"/>
    <x v="32"/>
    <x v="2"/>
    <s v="**paid in Peoplesoft 10/2014"/>
    <n v="7"/>
    <x v="0"/>
    <x v="0"/>
    <s v="KY-Kentucky State"/>
    <s v="0000036326-010"/>
    <m/>
    <s v="KY"/>
    <s v="Kentucky County, KY"/>
    <m/>
    <m/>
    <s v="Multiple"/>
    <s v="KY-001T - Payee Code 232"/>
    <n v="0"/>
    <n v="100"/>
    <s v="Property Tax Approval"/>
    <s v="Net Value"/>
    <s v="No"/>
    <m/>
    <m/>
    <s v="Master Account - Bill converted from PTS."/>
    <n v="13620"/>
    <n v="18"/>
    <n v="43"/>
    <s v="KY                "/>
    <s v="Kentucky KY       "/>
    <n v="6"/>
    <n v="26"/>
    <n v="24"/>
    <n v="35"/>
    <n v="38"/>
    <n v="0"/>
    <n v="0"/>
    <m/>
  </r>
  <r>
    <x v="1"/>
    <s v="2014 Assessment Year"/>
    <x v="1"/>
    <s v="KY-098T"/>
    <n v="1117376.43"/>
    <n v="1117376.44"/>
    <n v="-22347.53"/>
    <n v="0"/>
    <n v="0"/>
    <n v="1095028.9099999999"/>
    <x v="33"/>
    <x v="0"/>
    <m/>
    <n v="7"/>
    <x v="1"/>
    <x v="0"/>
    <s v="KY-Pike County"/>
    <s v="0000054642-001"/>
    <m/>
    <s v="KY"/>
    <s v="Pike County, KY"/>
    <s v="Common School"/>
    <m/>
    <s v="Multiple"/>
    <s v=" "/>
    <n v="0"/>
    <n v="100"/>
    <s v="Property Tax Approval"/>
    <s v="Original Cost, then Quantity"/>
    <s v="No"/>
    <m/>
    <m/>
    <s v=" "/>
    <n v="13670"/>
    <n v="18"/>
    <n v="108"/>
    <s v="KY                "/>
    <s v="Pike KY           "/>
    <n v="6"/>
    <n v="26"/>
    <n v="24"/>
    <n v="85"/>
    <n v="81"/>
    <n v="0"/>
    <n v="0"/>
    <m/>
  </r>
  <r>
    <x v="1"/>
    <s v="2014 Assessment Year"/>
    <x v="2"/>
    <s v="KY-064T"/>
    <n v="792733.73"/>
    <n v="792822.29"/>
    <n v="0"/>
    <n v="0"/>
    <n v="0"/>
    <n v="792822.29"/>
    <x v="34"/>
    <x v="0"/>
    <s v="14034"/>
    <n v="5"/>
    <x v="2"/>
    <x v="0"/>
    <s v="KY-Lawrence County"/>
    <s v="0000054616-001"/>
    <m/>
    <s v="KY"/>
    <s v="Lawrence County, KY"/>
    <m/>
    <m/>
    <s v="Multiple"/>
    <s v=" "/>
    <n v="0"/>
    <n v="100"/>
    <s v="Property Tax Approval"/>
    <s v="Original Cost, then Quantity"/>
    <s v="No"/>
    <m/>
    <m/>
    <s v=" "/>
    <n v="13651"/>
    <n v="18"/>
    <n v="84"/>
    <s v="KY                "/>
    <s v="Lawrence KY       "/>
    <n v="6"/>
    <n v="26"/>
    <n v="24"/>
    <n v="71"/>
    <n v="69"/>
    <n v="1"/>
    <n v="0"/>
    <m/>
  </r>
  <r>
    <x v="1"/>
    <s v="2014 Assessment Year"/>
    <x v="3"/>
    <s v="KY-010T"/>
    <n v="747709.21"/>
    <n v="747709.25"/>
    <n v="0"/>
    <n v="0"/>
    <n v="0"/>
    <n v="747709.25"/>
    <x v="35"/>
    <x v="0"/>
    <m/>
    <n v="7"/>
    <x v="3"/>
    <x v="0"/>
    <s v="KY-Boyd County"/>
    <s v="0000054585-003"/>
    <m/>
    <s v="KY"/>
    <s v="Boyd County, KY"/>
    <m/>
    <m/>
    <s v="Multiple"/>
    <s v=" "/>
    <n v="0"/>
    <n v="100"/>
    <s v="Property Tax Approval"/>
    <s v="Original Cost, then Quantity"/>
    <s v="No"/>
    <m/>
    <m/>
    <s v=" "/>
    <n v="13621"/>
    <n v="18"/>
    <n v="64"/>
    <s v="KY                "/>
    <s v="Boyd KY           "/>
    <n v="6"/>
    <n v="26"/>
    <n v="24"/>
    <n v="54"/>
    <n v="55"/>
    <n v="0"/>
    <n v="0"/>
    <m/>
  </r>
  <r>
    <x v="1"/>
    <s v="2014 Assessment Year"/>
    <x v="4"/>
    <s v="KY-036T"/>
    <n v="681463.09"/>
    <n v="681463.1"/>
    <n v="0"/>
    <n v="0"/>
    <n v="0"/>
    <n v="681463.1"/>
    <x v="36"/>
    <x v="0"/>
    <s v="14-9F"/>
    <n v="7"/>
    <x v="4"/>
    <x v="0"/>
    <s v="KY-Floyd County"/>
    <s v="0000054601-001"/>
    <m/>
    <s v="KY"/>
    <s v="Floyd County, KY"/>
    <m/>
    <m/>
    <s v="Multiple"/>
    <s v="KY-036T - Payee Code 214"/>
    <n v="0"/>
    <n v="100"/>
    <s v="Property Tax Approval"/>
    <s v="Original Cost, then Quantity"/>
    <s v="No"/>
    <m/>
    <m/>
    <s v="Master Account - Bill converted from PTS."/>
    <n v="13632"/>
    <n v="18"/>
    <n v="74"/>
    <s v="KY                "/>
    <s v="Floyd KY          "/>
    <n v="6"/>
    <n v="26"/>
    <n v="24"/>
    <n v="63"/>
    <n v="62"/>
    <n v="0"/>
    <n v="0"/>
    <m/>
  </r>
  <r>
    <x v="1"/>
    <s v="2014 Assessment Year"/>
    <x v="6"/>
    <s v="KY-097T"/>
    <n v="532830.49"/>
    <n v="532830.51"/>
    <n v="0"/>
    <n v="0"/>
    <n v="0"/>
    <n v="532830.51"/>
    <x v="35"/>
    <x v="0"/>
    <m/>
    <n v="7"/>
    <x v="6"/>
    <x v="0"/>
    <s v="KY-Perry County"/>
    <s v="0000054641-001"/>
    <m/>
    <s v="KY"/>
    <s v="Perry County, KY"/>
    <m/>
    <m/>
    <s v="Multiple"/>
    <s v=" "/>
    <n v="0"/>
    <n v="100"/>
    <s v="Property Tax Approval"/>
    <s v="Original Cost, then Quantity"/>
    <s v="No"/>
    <m/>
    <m/>
    <s v=" "/>
    <n v="13668"/>
    <n v="18"/>
    <n v="107"/>
    <s v="KY                "/>
    <s v="Perry KY          "/>
    <n v="6"/>
    <n v="26"/>
    <n v="24"/>
    <n v="84"/>
    <n v="80"/>
    <n v="0"/>
    <n v="0"/>
    <m/>
  </r>
  <r>
    <x v="1"/>
    <s v="2014 Assessment Year"/>
    <x v="5"/>
    <s v="KY-045T"/>
    <n v="472080.63"/>
    <n v="472080.62"/>
    <n v="0"/>
    <n v="0"/>
    <n v="0"/>
    <n v="472080.62"/>
    <x v="18"/>
    <x v="0"/>
    <s v="57"/>
    <n v="5"/>
    <x v="5"/>
    <x v="0"/>
    <s v="KY-Greenup County"/>
    <s v="0000054605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39"/>
    <n v="18"/>
    <n v="76"/>
    <s v="KY                "/>
    <s v="Greenup KY        "/>
    <n v="6"/>
    <n v="26"/>
    <n v="24"/>
    <n v="65"/>
    <n v="64"/>
    <n v="1"/>
    <n v="0"/>
    <m/>
  </r>
  <r>
    <x v="1"/>
    <s v="2014 Assessment Year"/>
    <x v="7"/>
    <s v="KY-060T"/>
    <n v="449379.37"/>
    <n v="449379.42"/>
    <n v="0"/>
    <n v="0"/>
    <n v="0"/>
    <n v="449379.42"/>
    <x v="18"/>
    <x v="0"/>
    <s v="2014 2F"/>
    <n v="7"/>
    <x v="7"/>
    <x v="0"/>
    <s v="KY-Knott County"/>
    <s v="0000037020-001"/>
    <m/>
    <s v="KY"/>
    <s v="Knott County, KY"/>
    <s v="Common School"/>
    <m/>
    <s v="Multiple"/>
    <s v=" "/>
    <n v="0"/>
    <n v="100"/>
    <s v="Property Tax Approval"/>
    <s v="Original Cost, then Quantity"/>
    <s v="No"/>
    <m/>
    <m/>
    <s v=" "/>
    <n v="13649"/>
    <n v="18"/>
    <n v="46"/>
    <s v="KY                "/>
    <s v="Knott KY          "/>
    <n v="6"/>
    <n v="26"/>
    <n v="24"/>
    <n v="37"/>
    <n v="40"/>
    <n v="0"/>
    <n v="0"/>
    <m/>
  </r>
  <r>
    <x v="1"/>
    <s v="2014 Assessment Year"/>
    <x v="9"/>
    <s v="KY-080T"/>
    <n v="326301.98"/>
    <n v="326301.98"/>
    <n v="0"/>
    <n v="0"/>
    <n v="0"/>
    <n v="326301.98"/>
    <x v="37"/>
    <x v="2"/>
    <s v="11F"/>
    <n v="7"/>
    <x v="9"/>
    <x v="0"/>
    <s v="KY-Martin County"/>
    <s v="0000054625-001"/>
    <m/>
    <s v="KY"/>
    <s v="Martin County, KY"/>
    <m/>
    <m/>
    <s v="Multiple"/>
    <s v=" "/>
    <n v="0"/>
    <n v="100"/>
    <s v="Property Tax Approval"/>
    <s v="Original Cost, then Quantity"/>
    <s v="No"/>
    <m/>
    <m/>
    <s v=" "/>
    <n v="13662"/>
    <n v="18"/>
    <n v="95"/>
    <s v="KY                "/>
    <s v="Martin KY         "/>
    <n v="6"/>
    <n v="26"/>
    <n v="24"/>
    <n v="77"/>
    <n v="74"/>
    <n v="0"/>
    <n v="0"/>
    <m/>
  </r>
  <r>
    <x v="1"/>
    <s v="2014 Assessment Year"/>
    <x v="8"/>
    <s v="KY-067R"/>
    <n v="325783.95"/>
    <n v="325783.96999999997"/>
    <n v="0"/>
    <n v="0"/>
    <n v="0"/>
    <n v="325783.97000000003"/>
    <x v="38"/>
    <x v="2"/>
    <s v="2014-005220-03"/>
    <n v="7"/>
    <x v="8"/>
    <x v="0"/>
    <s v="KY-Letcher County"/>
    <s v="0000054619-003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4"/>
    <n v="18"/>
    <n v="86"/>
    <s v="KY                "/>
    <s v="Letcher KY        "/>
    <n v="6"/>
    <n v="26"/>
    <n v="24"/>
    <n v="73"/>
    <n v="71"/>
    <n v="0"/>
    <n v="0"/>
    <m/>
  </r>
  <r>
    <x v="1"/>
    <s v="2014 Assessment Year"/>
    <x v="11"/>
    <s v="KY-066T"/>
    <n v="236208.58000000002"/>
    <n v="236208.58"/>
    <n v="0"/>
    <n v="0"/>
    <n v="0"/>
    <n v="236208.58000000002"/>
    <x v="39"/>
    <x v="0"/>
    <s v="9911"/>
    <n v="7"/>
    <x v="11"/>
    <x v="0"/>
    <s v="KY-Leslie County"/>
    <s v="0000054618-001"/>
    <m/>
    <s v="KY"/>
    <s v="Leslie County, KY"/>
    <m/>
    <m/>
    <s v="Multiple"/>
    <s v=" "/>
    <n v="0"/>
    <n v="100"/>
    <s v="Property Tax Approval"/>
    <s v="Original Cost, then Quantity"/>
    <s v="No"/>
    <m/>
    <m/>
    <s v=" "/>
    <n v="13653"/>
    <n v="18"/>
    <n v="85"/>
    <s v="KY                "/>
    <s v="Leslie KY         "/>
    <n v="6"/>
    <n v="26"/>
    <n v="24"/>
    <n v="72"/>
    <n v="70"/>
    <n v="0"/>
    <n v="0"/>
    <m/>
  </r>
  <r>
    <x v="1"/>
    <s v="2014 Assessment Year"/>
    <x v="10"/>
    <s v="KY-068T"/>
    <n v="212338.39"/>
    <n v="212338.4"/>
    <n v="0"/>
    <n v="0"/>
    <n v="0"/>
    <n v="212338.4"/>
    <x v="40"/>
    <x v="0"/>
    <s v="14-27"/>
    <n v="7"/>
    <x v="10"/>
    <x v="0"/>
    <s v="KY-Lewis County"/>
    <s v="0000054620-001"/>
    <m/>
    <s v="KY"/>
    <s v="Lewis County, KY"/>
    <m/>
    <m/>
    <s v="Multiple"/>
    <s v=" "/>
    <n v="0"/>
    <n v="100"/>
    <s v="Property Tax Approval"/>
    <s v="Original Cost, then Quantity"/>
    <s v="No"/>
    <m/>
    <m/>
    <s v=" "/>
    <n v="13659"/>
    <n v="18"/>
    <n v="87"/>
    <s v="KY                "/>
    <s v="Lewis KY          "/>
    <n v="6"/>
    <n v="26"/>
    <n v="24"/>
    <n v="74"/>
    <n v="72"/>
    <n v="0"/>
    <n v="0"/>
    <m/>
  </r>
  <r>
    <x v="1"/>
    <s v="2014 Assessment Year"/>
    <x v="12"/>
    <s v="KY-022T"/>
    <n v="170118.04"/>
    <n v="170118.04"/>
    <n v="0"/>
    <n v="0"/>
    <n v="0"/>
    <n v="170118.04"/>
    <x v="35"/>
    <x v="0"/>
    <m/>
    <n v="7"/>
    <x v="12"/>
    <x v="0"/>
    <s v="KY-Carter County"/>
    <s v="0000054593-002"/>
    <m/>
    <s v="KY"/>
    <s v="Carter County, KY"/>
    <s v="Common School"/>
    <m/>
    <s v="Multiple"/>
    <s v=" "/>
    <n v="0"/>
    <n v="100"/>
    <s v="Property Tax Approval"/>
    <s v="Original Cost, then Quantity"/>
    <s v="No"/>
    <m/>
    <m/>
    <s v=" "/>
    <n v="13629"/>
    <n v="18"/>
    <n v="71"/>
    <s v="KY                "/>
    <s v="Carter KY         "/>
    <n v="6"/>
    <n v="26"/>
    <n v="24"/>
    <n v="60"/>
    <n v="60"/>
    <n v="0"/>
    <n v="0"/>
    <m/>
  </r>
  <r>
    <x v="1"/>
    <s v="2014 Assessment Year"/>
    <x v="13"/>
    <s v="KY-013T"/>
    <n v="164530.76"/>
    <n v="164530.76"/>
    <n v="0"/>
    <n v="0"/>
    <n v="0"/>
    <n v="164530.76"/>
    <x v="41"/>
    <x v="0"/>
    <s v="7"/>
    <n v="7"/>
    <x v="13"/>
    <x v="0"/>
    <s v="KY-Breathitt County"/>
    <s v="0000054587-002"/>
    <m/>
    <s v="KY"/>
    <s v="Breathitt County, KY"/>
    <s v="Common School"/>
    <m/>
    <s v="Multiple"/>
    <s v=" "/>
    <n v="0"/>
    <n v="100"/>
    <s v="Property Tax Approval"/>
    <s v="Original Cost, then Quantity"/>
    <s v="No"/>
    <m/>
    <m/>
    <s v=" "/>
    <n v="13625"/>
    <n v="18"/>
    <n v="67"/>
    <s v="KY                "/>
    <s v="Breathitt KY      "/>
    <n v="6"/>
    <n v="26"/>
    <n v="24"/>
    <n v="56"/>
    <n v="57"/>
    <n v="0"/>
    <n v="0"/>
    <m/>
  </r>
  <r>
    <x v="1"/>
    <s v="2014 Assessment Year"/>
    <x v="14"/>
    <s v="KY-010T-CI-210"/>
    <n v="149708.98000000001"/>
    <n v="149708.99"/>
    <n v="-2994.18"/>
    <n v="0"/>
    <n v="0"/>
    <n v="146714.81"/>
    <x v="35"/>
    <x v="0"/>
    <s v="15-008"/>
    <n v="7"/>
    <x v="14"/>
    <x v="0"/>
    <s v="KY-Ashland, City Of"/>
    <s v="0000018214-002"/>
    <m/>
    <s v="KY"/>
    <s v="Boyd County, KY"/>
    <s v="City"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18"/>
    <n v="17"/>
    <s v="KY                "/>
    <s v="Boyd KY           "/>
    <n v="6"/>
    <n v="26"/>
    <n v="24"/>
    <n v="13"/>
    <n v="16"/>
    <n v="0"/>
    <n v="0"/>
    <m/>
  </r>
  <r>
    <x v="1"/>
    <s v="2014 Assessment Year"/>
    <x v="15"/>
    <s v="KY-058T"/>
    <n v="134179.64000000001"/>
    <n v="143965.6"/>
    <n v="0"/>
    <n v="0"/>
    <n v="0"/>
    <n v="143965.6"/>
    <x v="42"/>
    <x v="2"/>
    <s v="15-004"/>
    <n v="7"/>
    <x v="15"/>
    <x v="0"/>
    <s v="KY-Johnson County"/>
    <s v="0000054612-001"/>
    <m/>
    <s v="KY"/>
    <s v="Johnson County, KY"/>
    <s v="Common School"/>
    <m/>
    <s v="Multiple"/>
    <s v=" "/>
    <n v="0"/>
    <n v="100"/>
    <s v="Property Tax Approval"/>
    <s v="Original Cost, then Quantity"/>
    <s v="No"/>
    <m/>
    <m/>
    <s v=" "/>
    <n v="13647"/>
    <n v="18"/>
    <n v="80"/>
    <s v="KY                "/>
    <s v="Johnson KY        "/>
    <n v="6"/>
    <n v="26"/>
    <n v="24"/>
    <n v="68"/>
    <n v="67"/>
    <n v="0"/>
    <n v="0"/>
    <m/>
  </r>
  <r>
    <x v="1"/>
    <s v="2014 Assessment Year"/>
    <x v="16"/>
    <s v="KY-077T"/>
    <n v="105570.2"/>
    <n v="105570.21"/>
    <n v="0"/>
    <n v="0"/>
    <n v="0"/>
    <n v="105570.21"/>
    <x v="43"/>
    <x v="0"/>
    <s v="5"/>
    <n v="7"/>
    <x v="16"/>
    <x v="0"/>
    <s v="KY-Magoffin County"/>
    <s v="0000054622-002"/>
    <m/>
    <s v="KY"/>
    <s v="Magoffin County, KY"/>
    <s v="Common School"/>
    <m/>
    <s v="Multiple"/>
    <s v="KY-077T - Payee Code 245"/>
    <n v="0"/>
    <n v="100"/>
    <s v="Property Tax Approval"/>
    <s v="Original Cost, then Quantity"/>
    <s v="No"/>
    <m/>
    <m/>
    <s v=" "/>
    <n v="13660"/>
    <n v="18"/>
    <n v="89"/>
    <s v="KY                "/>
    <s v="Magoffin KY       "/>
    <n v="6"/>
    <n v="26"/>
    <n v="24"/>
    <n v="75"/>
    <n v="73"/>
    <n v="0"/>
    <n v="0"/>
    <m/>
  </r>
  <r>
    <x v="1"/>
    <s v="2014 Assessment Year"/>
    <x v="17"/>
    <s v="KY-094T"/>
    <n v="82584.62"/>
    <n v="82584.63"/>
    <n v="0"/>
    <n v="0"/>
    <n v="0"/>
    <n v="82584.63"/>
    <x v="40"/>
    <x v="0"/>
    <s v="6"/>
    <n v="5"/>
    <x v="17"/>
    <x v="0"/>
    <s v="KY-Owen County"/>
    <s v="0000054638-001"/>
    <m/>
    <s v="KY"/>
    <s v="Owen County, KY"/>
    <s v="Common School"/>
    <m/>
    <s v="Multiple"/>
    <s v="KY-094T - Payee Code 250"/>
    <n v="0"/>
    <n v="100"/>
    <s v="Property Tax Approval"/>
    <s v="Original Cost, then Quantity"/>
    <s v="No"/>
    <m/>
    <m/>
    <s v=" "/>
    <n v="13666"/>
    <n v="18"/>
    <n v="103"/>
    <s v="KY                "/>
    <s v="Owen KY           "/>
    <n v="6"/>
    <n v="26"/>
    <n v="24"/>
    <n v="81"/>
    <n v="77"/>
    <n v="1"/>
    <n v="0"/>
    <m/>
  </r>
  <r>
    <x v="1"/>
    <s v="2014 Assessment Year"/>
    <x v="19"/>
    <s v="KY-098T-SC-400"/>
    <n v="79488.33"/>
    <n v="79488.34"/>
    <n v="0"/>
    <n v="0"/>
    <n v="0"/>
    <n v="79488.34"/>
    <x v="34"/>
    <x v="0"/>
    <m/>
    <n v="7"/>
    <x v="19"/>
    <x v="0"/>
    <s v="KY-Pikeville Independent Schools"/>
    <s v="0000048346-003"/>
    <m/>
    <s v="KY"/>
    <s v="Pike County, KY"/>
    <s v="School District"/>
    <m/>
    <s v="Multiple"/>
    <s v=" "/>
    <n v="0"/>
    <n v="100"/>
    <s v="Property Tax Approval"/>
    <s v="Original Cost, then Quantity"/>
    <s v="No"/>
    <m/>
    <m/>
    <s v=" "/>
    <n v="13673"/>
    <n v="18"/>
    <n v="57"/>
    <s v="KY                "/>
    <s v="Pike KY           "/>
    <n v="6"/>
    <n v="26"/>
    <n v="24"/>
    <n v="48"/>
    <n v="51"/>
    <n v="0"/>
    <n v="0"/>
    <m/>
  </r>
  <r>
    <x v="1"/>
    <s v="2014 Assessment Year"/>
    <x v="18"/>
    <s v="KY-081T"/>
    <n v="73314.61"/>
    <n v="73314.59"/>
    <n v="0"/>
    <n v="0"/>
    <n v="0"/>
    <n v="73314.59"/>
    <x v="36"/>
    <x v="0"/>
    <m/>
    <n v="7"/>
    <x v="18"/>
    <x v="0"/>
    <s v="KY-Mason County"/>
    <s v="0000238021-001"/>
    <m/>
    <s v="KY"/>
    <s v="Mason County, KY"/>
    <s v="Common School"/>
    <m/>
    <s v="Multiple"/>
    <s v=" "/>
    <n v="0"/>
    <n v="100"/>
    <s v="Property Tax Approval"/>
    <s v="Original Cost, then Quantity"/>
    <s v="No"/>
    <m/>
    <m/>
    <s v=" "/>
    <n v="13663"/>
    <n v="18"/>
    <n v="97"/>
    <s v="KY                "/>
    <s v="Mason KY          "/>
    <n v="6"/>
    <n v="26"/>
    <n v="24"/>
    <n v="78"/>
    <n v="75"/>
    <n v="0"/>
    <n v="0"/>
    <m/>
  </r>
  <r>
    <x v="1"/>
    <s v="2014 Assessment Year"/>
    <x v="20"/>
    <s v="KY-112T"/>
    <n v="66922.960000000006"/>
    <n v="66922.95"/>
    <n v="0"/>
    <n v="0"/>
    <n v="0"/>
    <n v="66922.95"/>
    <x v="44"/>
    <x v="0"/>
    <s v="953"/>
    <n v="5"/>
    <x v="20"/>
    <x v="0"/>
    <s v="KY-Trimble County"/>
    <s v="0000054648-001"/>
    <m/>
    <s v="KY"/>
    <s v="Trimble County, KY"/>
    <s v="Common School"/>
    <m/>
    <s v="Multiple"/>
    <s v="PSC Assessment"/>
    <n v="0"/>
    <n v="100"/>
    <s v="Property Tax Approval"/>
    <s v="Original Cost, then Quantity"/>
    <s v="No"/>
    <m/>
    <m/>
    <s v=" "/>
    <n v="13676"/>
    <n v="18"/>
    <n v="113"/>
    <s v="KY                "/>
    <s v="Trimble KY        "/>
    <n v="6"/>
    <n v="26"/>
    <n v="24"/>
    <n v="89"/>
    <n v="84"/>
    <n v="1"/>
    <n v="0"/>
    <m/>
  </r>
  <r>
    <x v="1"/>
    <s v="2014 Assessment Year"/>
    <x v="21"/>
    <s v="KY-041T"/>
    <n v="62963.61"/>
    <n v="62963.61"/>
    <n v="0"/>
    <n v="0"/>
    <n v="0"/>
    <n v="62963.61"/>
    <x v="45"/>
    <x v="0"/>
    <m/>
    <n v="5"/>
    <x v="21"/>
    <x v="0"/>
    <s v="KY-Grant County"/>
    <s v="0000054604-001"/>
    <m/>
    <s v="KY"/>
    <s v="Grant County, KY"/>
    <s v="Common School"/>
    <m/>
    <s v="Multiple"/>
    <s v=" "/>
    <n v="0"/>
    <n v="100"/>
    <s v="Property Tax Approval"/>
    <s v="Original Cost, then Quantity"/>
    <s v="No"/>
    <m/>
    <m/>
    <s v="Master Account - Bill converted from PTS."/>
    <n v="13638"/>
    <n v="18"/>
    <n v="75"/>
    <s v="KY                "/>
    <s v="Grant KY          "/>
    <n v="6"/>
    <n v="26"/>
    <n v="24"/>
    <n v="64"/>
    <n v="63"/>
    <n v="1"/>
    <n v="0"/>
    <m/>
  </r>
  <r>
    <x v="1"/>
    <s v="2014 Assessment Year"/>
    <x v="22"/>
    <s v="KY-058T-CI-210"/>
    <n v="58156.81"/>
    <n v="58156.81"/>
    <n v="0"/>
    <n v="0"/>
    <n v="0"/>
    <n v="58156.81"/>
    <x v="46"/>
    <x v="2"/>
    <s v="2057"/>
    <n v="7"/>
    <x v="22"/>
    <x v="0"/>
    <s v="KY-Paintsville, City Of"/>
    <s v="0000067424-003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8"/>
    <n v="18"/>
    <n v="695"/>
    <s v="KY                "/>
    <s v="Johnson KY        "/>
    <n v="6"/>
    <n v="26"/>
    <n v="24"/>
    <n v="420"/>
    <n v="504"/>
    <n v="0"/>
    <n v="0"/>
    <m/>
  </r>
  <r>
    <x v="1"/>
    <s v="2014 Assessment Year"/>
    <x v="23"/>
    <s v="KY-096T"/>
    <n v="55517.48"/>
    <n v="55517.48"/>
    <n v="0"/>
    <n v="0"/>
    <n v="0"/>
    <n v="55517.48"/>
    <x v="40"/>
    <x v="0"/>
    <m/>
    <n v="7"/>
    <x v="23"/>
    <x v="0"/>
    <s v="KY-Pendleton County"/>
    <s v="0000054640-002"/>
    <m/>
    <s v="KY"/>
    <s v="Pendleton County, KY"/>
    <s v="Common School"/>
    <m/>
    <s v="Multiple"/>
    <s v=" "/>
    <n v="0"/>
    <n v="100"/>
    <s v="Property Tax Approval"/>
    <s v="Original Cost, then Quantity"/>
    <s v="No"/>
    <m/>
    <m/>
    <s v=" "/>
    <n v="13667"/>
    <n v="18"/>
    <n v="106"/>
    <s v="KY                "/>
    <s v="Pendleton KY      "/>
    <n v="6"/>
    <n v="26"/>
    <n v="24"/>
    <n v="83"/>
    <n v="79"/>
    <n v="0"/>
    <n v="0"/>
    <m/>
  </r>
  <r>
    <x v="1"/>
    <s v="2014 Assessment Year"/>
    <x v="25"/>
    <s v="KY-088T"/>
    <n v="47780.38"/>
    <n v="47780.38"/>
    <n v="0"/>
    <n v="0"/>
    <n v="0"/>
    <n v="47780.38"/>
    <x v="33"/>
    <x v="0"/>
    <s v="9"/>
    <n v="7"/>
    <x v="25"/>
    <x v="0"/>
    <s v="KY-Morgan County"/>
    <s v="0000054632-001"/>
    <m/>
    <s v="KY"/>
    <s v="Morgan County, KY"/>
    <s v="Common School"/>
    <m/>
    <s v="Multiple"/>
    <s v=" "/>
    <n v="0"/>
    <n v="100"/>
    <s v="Property Tax Approval"/>
    <s v="Original Cost, then Quantity"/>
    <s v="No"/>
    <m/>
    <m/>
    <s v=" "/>
    <n v="13664"/>
    <n v="18"/>
    <n v="102"/>
    <s v="KY                "/>
    <s v="Morgan KY         "/>
    <n v="6"/>
    <n v="26"/>
    <n v="24"/>
    <n v="80"/>
    <n v="76"/>
    <n v="0"/>
    <n v="0"/>
    <m/>
  </r>
  <r>
    <x v="1"/>
    <s v="2014 Assessment Year"/>
    <x v="24"/>
    <s v="KY-101T"/>
    <n v="46839.200000000004"/>
    <n v="46839.199999999997"/>
    <n v="0"/>
    <n v="0"/>
    <n v="0"/>
    <n v="46839.200000000004"/>
    <x v="35"/>
    <x v="0"/>
    <m/>
    <n v="7"/>
    <x v="24"/>
    <x v="0"/>
    <s v="KY-Robertson County"/>
    <s v="0000054645-001"/>
    <m/>
    <s v="KY"/>
    <s v="Robertson County, KY"/>
    <s v="Common School"/>
    <m/>
    <s v="Multiple"/>
    <s v=" "/>
    <n v="0"/>
    <n v="100"/>
    <s v="Property Tax Approval"/>
    <s v="Original Cost, then Quantity"/>
    <s v="No"/>
    <m/>
    <m/>
    <s v=" "/>
    <n v="13674"/>
    <n v="18"/>
    <n v="109"/>
    <s v="KY                "/>
    <s v="Robertson KY      "/>
    <n v="6"/>
    <n v="26"/>
    <n v="24"/>
    <n v="86"/>
    <n v="82"/>
    <n v="0"/>
    <n v="0"/>
    <m/>
  </r>
  <r>
    <x v="1"/>
    <s v="2014 Assessment Year"/>
    <x v="26"/>
    <s v="KY-103T"/>
    <n v="35696.700000000004"/>
    <n v="35696.71"/>
    <n v="0"/>
    <n v="0"/>
    <n v="0"/>
    <n v="35696.71"/>
    <x v="33"/>
    <x v="0"/>
    <m/>
    <n v="5"/>
    <x v="26"/>
    <x v="0"/>
    <s v="KY-Rowan County"/>
    <s v="0000054646-001"/>
    <m/>
    <s v="KY"/>
    <s v="Rowan County, KY"/>
    <s v="Common School"/>
    <m/>
    <s v="Multiple"/>
    <s v=" "/>
    <n v="0"/>
    <n v="100"/>
    <s v="Property Tax Approval"/>
    <s v="Original Cost, then Quantity"/>
    <s v="No"/>
    <m/>
    <m/>
    <s v=" "/>
    <n v="147709"/>
    <n v="18"/>
    <n v="110"/>
    <s v="KY                "/>
    <s v="Rowan KY          "/>
    <n v="6"/>
    <n v="26"/>
    <n v="24"/>
    <n v="87"/>
    <n v="83"/>
    <n v="1"/>
    <n v="0"/>
    <m/>
  </r>
  <r>
    <x v="1"/>
    <s v="2014 Assessment Year"/>
    <x v="27"/>
    <s v="KY-097T-CI-110"/>
    <n v="32715.58"/>
    <n v="32715.56"/>
    <n v="0"/>
    <n v="0"/>
    <n v="0"/>
    <n v="32715.56"/>
    <x v="36"/>
    <x v="0"/>
    <m/>
    <n v="7"/>
    <x v="27"/>
    <x v="0"/>
    <s v="KY-Hazard, City Of"/>
    <s v="0000031105-001"/>
    <m/>
    <s v="KY"/>
    <s v="Perry County, KY"/>
    <s v="City"/>
    <m/>
    <s v="Multiple"/>
    <s v=" "/>
    <n v="0"/>
    <n v="100"/>
    <s v="Property Tax Approval"/>
    <s v="Original Cost, then Quantity"/>
    <s v="No"/>
    <m/>
    <m/>
    <s v=" "/>
    <n v="13669"/>
    <n v="18"/>
    <n v="39"/>
    <s v="KY                "/>
    <s v="Perry KY          "/>
    <n v="6"/>
    <n v="26"/>
    <n v="24"/>
    <n v="32"/>
    <n v="35"/>
    <n v="0"/>
    <n v="0"/>
    <m/>
  </r>
  <r>
    <x v="1"/>
    <s v="2014 Assessment Year"/>
    <x v="28"/>
    <s v="KY-045T-CI-110"/>
    <n v="25352"/>
    <n v="25352"/>
    <n v="0"/>
    <n v="0"/>
    <n v="0"/>
    <n v="25352"/>
    <x v="45"/>
    <x v="0"/>
    <s v="21813"/>
    <n v="5"/>
    <x v="28"/>
    <x v="0"/>
    <s v="KY-Russell, City Of"/>
    <s v="0000018249-001"/>
    <m/>
    <s v="KY"/>
    <s v="Greenup County, KY"/>
    <s v="City"/>
    <m/>
    <s v="Multiple"/>
    <s v="KY-045T-CI-110 - Payee Code 222"/>
    <n v="0"/>
    <n v="100"/>
    <s v="Property Tax Approval"/>
    <s v="Original Cost, then Quantity"/>
    <s v="No"/>
    <m/>
    <m/>
    <s v="Master Account - Bill converted from PTS."/>
    <n v="13640"/>
    <n v="18"/>
    <n v="23"/>
    <s v="KY                "/>
    <s v="Greenup KY        "/>
    <n v="6"/>
    <n v="26"/>
    <n v="24"/>
    <n v="19"/>
    <n v="22"/>
    <n v="1"/>
    <n v="0"/>
    <m/>
  </r>
  <r>
    <x v="1"/>
    <s v="2014 Assessment Year"/>
    <x v="29"/>
    <s v="KY-049T"/>
    <n v="23799.24"/>
    <n v="23799.24"/>
    <n v="0"/>
    <n v="0"/>
    <n v="0"/>
    <n v="23799.24"/>
    <x v="39"/>
    <x v="0"/>
    <m/>
    <n v="5"/>
    <x v="29"/>
    <x v="0"/>
    <s v="KY-Harrison County"/>
    <s v="0000080198-002"/>
    <m/>
    <s v="KY"/>
    <s v="Harrison County, KY"/>
    <s v="Common School"/>
    <m/>
    <s v="Multiple"/>
    <s v=" "/>
    <n v="0"/>
    <n v="100"/>
    <s v="Property Tax Approval"/>
    <s v="Original Cost, then Quantity"/>
    <s v="No"/>
    <m/>
    <m/>
    <s v=" "/>
    <n v="13645"/>
    <n v="18"/>
    <n v="702"/>
    <s v="KY                "/>
    <s v="Harrison KY       "/>
    <n v="6"/>
    <n v="26"/>
    <n v="24"/>
    <n v="426"/>
    <n v="510"/>
    <n v="1"/>
    <n v="0"/>
    <m/>
  </r>
  <r>
    <x v="1"/>
    <s v="2014 Assessment Year"/>
    <x v="30"/>
    <s v="KY-012T"/>
    <n v="19954.14"/>
    <n v="19954.150000000001"/>
    <n v="0"/>
    <n v="0"/>
    <n v="0"/>
    <n v="19954.150000000001"/>
    <x v="47"/>
    <x v="2"/>
    <m/>
    <n v="7"/>
    <x v="30"/>
    <x v="0"/>
    <s v="KY-Bracken County"/>
    <s v="0000054586-001"/>
    <m/>
    <s v="KY"/>
    <s v="Bracken County, KY"/>
    <s v="Common School"/>
    <m/>
    <s v="Multiple"/>
    <s v="KY-012T - Payee Code 204"/>
    <n v="0"/>
    <n v="100"/>
    <s v="Property Tax Approval"/>
    <s v="Original Cost, then Quantity"/>
    <s v="No"/>
    <m/>
    <m/>
    <s v="Master Account - Bill converted from PTS."/>
    <n v="13624"/>
    <n v="18"/>
    <n v="66"/>
    <s v="KY                "/>
    <s v="Bracken KY        "/>
    <n v="6"/>
    <n v="26"/>
    <n v="24"/>
    <n v="55"/>
    <n v="56"/>
    <n v="0"/>
    <n v="0"/>
    <m/>
  </r>
  <r>
    <x v="1"/>
    <s v="2014 Assessment Year"/>
    <x v="31"/>
    <s v="KY-052T"/>
    <n v="18952.240000000002"/>
    <n v="18952.23"/>
    <n v="0"/>
    <n v="0"/>
    <n v="0"/>
    <n v="18952.23"/>
    <x v="48"/>
    <x v="0"/>
    <s v="622"/>
    <n v="7"/>
    <x v="31"/>
    <x v="0"/>
    <s v="KY-Henry County"/>
    <s v="0000054609-001"/>
    <m/>
    <s v="KY"/>
    <s v="Henry County, KY"/>
    <s v="Common School"/>
    <m/>
    <s v="Multiple"/>
    <s v="KY-052T - Payee Code 229"/>
    <n v="0"/>
    <n v="100"/>
    <s v="Property Tax Approval"/>
    <s v="Original Cost, then Quantity"/>
    <s v="No"/>
    <m/>
    <m/>
    <s v="Master Account - Bill converted from PTS."/>
    <n v="13646"/>
    <n v="18"/>
    <n v="79"/>
    <s v="KY                "/>
    <s v="Henry KY          "/>
    <n v="6"/>
    <n v="26"/>
    <n v="24"/>
    <n v="67"/>
    <n v="66"/>
    <n v="0"/>
    <n v="0"/>
    <m/>
  </r>
  <r>
    <x v="1"/>
    <s v="2014 Assessment Year"/>
    <x v="32"/>
    <s v="KY-098T-CI-410"/>
    <n v="18123.37"/>
    <n v="18123.38"/>
    <n v="-362.47"/>
    <n v="0"/>
    <n v="0"/>
    <n v="17760.91"/>
    <x v="39"/>
    <x v="0"/>
    <s v="1400"/>
    <n v="5"/>
    <x v="32"/>
    <x v="0"/>
    <s v="KY-Pikeville, City Of"/>
    <s v="0000018248-003"/>
    <m/>
    <s v="KY"/>
    <s v="Pike County, KY"/>
    <s v="City"/>
    <m/>
    <s v="Multiple"/>
    <s v=" "/>
    <n v="0"/>
    <n v="100"/>
    <s v="Property Tax Approval"/>
    <s v="Original Cost, then Quantity"/>
    <s v="No"/>
    <m/>
    <m/>
    <s v=" "/>
    <n v="13671"/>
    <n v="18"/>
    <n v="22"/>
    <s v="KY                "/>
    <s v="Pike KY           "/>
    <n v="6"/>
    <n v="26"/>
    <n v="24"/>
    <n v="18"/>
    <n v="21"/>
    <n v="1"/>
    <n v="0"/>
    <m/>
  </r>
  <r>
    <x v="1"/>
    <s v="2014 Assessment Year"/>
    <x v="33"/>
    <s v="KY-021T"/>
    <n v="14277.82"/>
    <n v="14277.83"/>
    <n v="0"/>
    <n v="0"/>
    <n v="0"/>
    <n v="14277.83"/>
    <x v="49"/>
    <x v="0"/>
    <s v="4"/>
    <n v="7"/>
    <x v="33"/>
    <x v="0"/>
    <s v="KY-Carroll County"/>
    <s v="0000054592-001"/>
    <m/>
    <s v="KY"/>
    <s v="Carroll County, KY"/>
    <s v="Common School"/>
    <m/>
    <s v="Multiple"/>
    <s v=" "/>
    <n v="0"/>
    <n v="100"/>
    <s v="Property Tax Approval"/>
    <s v="Original Cost, then Quantity"/>
    <s v="No"/>
    <m/>
    <m/>
    <s v=" "/>
    <n v="13628"/>
    <n v="18"/>
    <n v="70"/>
    <s v="KY                "/>
    <s v="Carroll KY        "/>
    <n v="6"/>
    <n v="26"/>
    <n v="24"/>
    <n v="59"/>
    <n v="59"/>
    <n v="0"/>
    <n v="0"/>
    <m/>
  </r>
  <r>
    <x v="1"/>
    <s v="2014 Assessment Year"/>
    <x v="34"/>
    <s v="KY-077T-CI-910"/>
    <n v="14225.73"/>
    <n v="14225.71"/>
    <n v="0"/>
    <n v="0"/>
    <n v="0"/>
    <n v="14225.710000000001"/>
    <x v="50"/>
    <x v="0"/>
    <s v="F-03"/>
    <n v="7"/>
    <x v="34"/>
    <x v="0"/>
    <s v="KY-Salyersville, City Of"/>
    <s v="0000053120-001"/>
    <m/>
    <s v="KY"/>
    <s v="Magoffin County, KY"/>
    <s v="City"/>
    <m/>
    <s v="Multiple"/>
    <s v=" "/>
    <n v="0"/>
    <n v="100"/>
    <s v="Property Tax Approval"/>
    <s v="Original Cost, then Quantity"/>
    <s v="No"/>
    <m/>
    <m/>
    <s v=" "/>
    <n v="13661"/>
    <n v="18"/>
    <n v="61"/>
    <s v="KY                "/>
    <s v="Magoffin KY       "/>
    <n v="6"/>
    <n v="26"/>
    <n v="24"/>
    <n v="51"/>
    <n v="53"/>
    <n v="0"/>
    <n v="0"/>
    <m/>
  </r>
  <r>
    <x v="1"/>
    <s v="2014 Assessment Year"/>
    <x v="36"/>
    <s v="KY-036T-CI-910"/>
    <n v="13266.68"/>
    <n v="13266.68"/>
    <n v="0"/>
    <n v="0"/>
    <n v="0"/>
    <n v="13266.68"/>
    <x v="39"/>
    <x v="0"/>
    <m/>
    <n v="7"/>
    <x v="36"/>
    <x v="0"/>
    <s v="KY-Prestonsburg, City Of"/>
    <s v="0000067422-003"/>
    <m/>
    <s v="KY"/>
    <s v="Floyd County, KY"/>
    <s v="City"/>
    <m/>
    <s v="Multiple"/>
    <s v="KY-036T-CI-910 - Payee Code 215"/>
    <n v="0"/>
    <n v="100"/>
    <s v="Property Tax Approval"/>
    <s v="Original Cost, then Quantity"/>
    <s v="No"/>
    <m/>
    <m/>
    <s v="Master Account - Bill converted from PTS."/>
    <n v="13633"/>
    <n v="18"/>
    <n v="694"/>
    <s v="KY                "/>
    <s v="Floyd KY          "/>
    <n v="6"/>
    <n v="26"/>
    <n v="24"/>
    <n v="419"/>
    <n v="503"/>
    <n v="0"/>
    <n v="0"/>
    <m/>
  </r>
  <r>
    <x v="1"/>
    <s v="2014 Assessment Year"/>
    <x v="35"/>
    <s v="KY-067T-CI-930"/>
    <n v="13161.7"/>
    <n v="13161.71"/>
    <n v="-263.24"/>
    <n v="0"/>
    <n v="0"/>
    <n v="12898.470000000001"/>
    <x v="51"/>
    <x v="2"/>
    <m/>
    <n v="7"/>
    <x v="35"/>
    <x v="0"/>
    <s v="KY-Whitesburg, City Of"/>
    <s v="0000064774-002"/>
    <m/>
    <s v="KY"/>
    <s v="Letcher County, KY"/>
    <s v="City"/>
    <m/>
    <s v="Multiple"/>
    <s v="KY-067T-CI-930 - Payee Code 241"/>
    <n v="0"/>
    <n v="100"/>
    <s v="Property Tax Approval"/>
    <s v="Original Cost, then Quantity"/>
    <s v="No"/>
    <m/>
    <m/>
    <s v="Master Account - Bill converted from PTS."/>
    <n v="13658"/>
    <n v="18"/>
    <n v="692"/>
    <s v="KY                "/>
    <s v="Letcher KY        "/>
    <n v="6"/>
    <n v="26"/>
    <n v="24"/>
    <n v="417"/>
    <n v="501"/>
    <n v="0"/>
    <n v="0"/>
    <m/>
  </r>
  <r>
    <x v="1"/>
    <s v="2014 Assessment Year"/>
    <x v="37"/>
    <s v="102-00 00 051.01"/>
    <n v="9652.27"/>
    <n v="9652.26"/>
    <n v="-193.05"/>
    <n v="0"/>
    <n v="0"/>
    <n v="9459.2100000000009"/>
    <x v="29"/>
    <x v="0"/>
    <s v="12487"/>
    <n v="7"/>
    <x v="6"/>
    <x v="0"/>
    <s v="KY-Perry County"/>
    <s v="0000054641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3"/>
    <n v="18"/>
    <n v="107"/>
    <s v="KY                "/>
    <s v="Perry KY          "/>
    <n v="6"/>
    <n v="26"/>
    <n v="24"/>
    <n v="84"/>
    <n v="80"/>
    <n v="0"/>
    <n v="0"/>
    <m/>
  </r>
  <r>
    <x v="1"/>
    <s v="2014 Assessment Year"/>
    <x v="40"/>
    <s v="KY-010T-CI-910"/>
    <n v="9247.81"/>
    <n v="9247.81"/>
    <n v="-184.96"/>
    <n v="0"/>
    <n v="0"/>
    <n v="9062.85"/>
    <x v="52"/>
    <x v="0"/>
    <s v="559"/>
    <n v="7"/>
    <x v="39"/>
    <x v="0"/>
    <s v="KY-Catlettsburg, City Of"/>
    <s v="0000018222-001"/>
    <m/>
    <s v="KY"/>
    <s v="Boyd County, KY"/>
    <s v="City"/>
    <m/>
    <s v="Multiple"/>
    <s v=" "/>
    <n v="0"/>
    <n v="100"/>
    <s v="Property Tax Approval"/>
    <s v="Original Cost, then Quantity"/>
    <s v="No"/>
    <m/>
    <m/>
    <s v=" "/>
    <n v="13623"/>
    <n v="18"/>
    <n v="18"/>
    <s v="KY                "/>
    <s v="Boyd KY           "/>
    <n v="6"/>
    <n v="26"/>
    <n v="24"/>
    <n v="14"/>
    <n v="17"/>
    <n v="0"/>
    <n v="0"/>
    <m/>
  </r>
  <r>
    <x v="1"/>
    <s v="2014 Assessment Year"/>
    <x v="38"/>
    <s v="KY-061T"/>
    <n v="8572.41"/>
    <n v="8572.49"/>
    <n v="0"/>
    <n v="0"/>
    <n v="0"/>
    <n v="8572.49"/>
    <x v="53"/>
    <x v="2"/>
    <m/>
    <n v="7"/>
    <x v="37"/>
    <x v="0"/>
    <s v="KY-Knox County"/>
    <s v="0000054615-001"/>
    <m/>
    <s v="KY"/>
    <s v="Knox County, KY"/>
    <s v="Common School"/>
    <m/>
    <s v="Multiple"/>
    <s v=" "/>
    <n v="0"/>
    <n v="100"/>
    <s v="Property Tax Approval"/>
    <s v="Original Cost, then Quantity"/>
    <s v="No"/>
    <m/>
    <m/>
    <s v=" "/>
    <n v="10060"/>
    <n v="18"/>
    <n v="83"/>
    <s v="KY                "/>
    <s v="Knox KY           "/>
    <n v="6"/>
    <n v="26"/>
    <n v="24"/>
    <n v="70"/>
    <n v="68"/>
    <n v="0"/>
    <n v="0"/>
    <m/>
  </r>
  <r>
    <x v="1"/>
    <s v="2014 Assessment Year"/>
    <x v="39"/>
    <s v="KY-067T-CI-110"/>
    <n v="8311.2999999999993"/>
    <n v="8311.2999999999993"/>
    <n v="0"/>
    <n v="0"/>
    <n v="0"/>
    <n v="8311.2999999999993"/>
    <x v="46"/>
    <x v="2"/>
    <m/>
    <n v="7"/>
    <x v="38"/>
    <x v="0"/>
    <s v="KY-Jenkins, City Of"/>
    <s v="0000105601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6"/>
    <n v="18"/>
    <n v="743"/>
    <s v="KY                "/>
    <s v="Letcher KY        "/>
    <n v="6"/>
    <n v="26"/>
    <n v="24"/>
    <n v="457"/>
    <n v="519"/>
    <n v="0"/>
    <n v="0"/>
    <m/>
  </r>
  <r>
    <x v="1"/>
    <s v="2014 Assessment Year"/>
    <x v="41"/>
    <s v="KY-119T"/>
    <n v="6582.28"/>
    <n v="6582.28"/>
    <n v="0"/>
    <n v="0"/>
    <n v="0"/>
    <n v="6582.28"/>
    <x v="53"/>
    <x v="2"/>
    <s v="5220"/>
    <n v="7"/>
    <x v="40"/>
    <x v="0"/>
    <s v="KY-Wolfe County"/>
    <s v="0000054652-001"/>
    <m/>
    <s v="KY"/>
    <s v="Wolfe County, KY"/>
    <s v="Common School"/>
    <m/>
    <s v="Multiple"/>
    <s v="KY-119T - Payee Code 262"/>
    <n v="0"/>
    <n v="100"/>
    <s v="Property Tax Approval"/>
    <s v="Original Cost, then Quantity"/>
    <s v="No"/>
    <m/>
    <m/>
    <s v="Master Account - Bill converted from PTS."/>
    <n v="13677"/>
    <n v="18"/>
    <n v="116"/>
    <s v="KY                "/>
    <s v="Wolfe KY          "/>
    <n v="6"/>
    <n v="26"/>
    <n v="24"/>
    <n v="91"/>
    <n v="85"/>
    <n v="0"/>
    <n v="0"/>
    <m/>
  </r>
  <r>
    <x v="1"/>
    <s v="2014 Assessment Year"/>
    <x v="43"/>
    <s v="KY-064T-CI-910X"/>
    <n v="5816.95"/>
    <n v="5816.97"/>
    <n v="-116.34"/>
    <n v="0"/>
    <n v="0"/>
    <n v="5700.63"/>
    <x v="54"/>
    <x v="2"/>
    <s v="14F-005"/>
    <n v="7"/>
    <x v="42"/>
    <x v="0"/>
    <s v="KY-Louisa, City Of"/>
    <s v="0000067034-001"/>
    <m/>
    <s v="KY"/>
    <s v="Lawrence County, KY"/>
    <s v="City"/>
    <m/>
    <s v="Multiple"/>
    <s v=" "/>
    <n v="0"/>
    <n v="100"/>
    <s v="Property Tax Approval"/>
    <s v="Original Cost, then Quantity"/>
    <s v="No"/>
    <m/>
    <m/>
    <s v=" "/>
    <n v="150368"/>
    <n v="18"/>
    <n v="742"/>
    <s v="KY                "/>
    <s v="Lawrence KY       "/>
    <n v="6"/>
    <n v="26"/>
    <n v="24"/>
    <n v="456"/>
    <n v="518"/>
    <n v="0"/>
    <n v="0"/>
    <m/>
  </r>
  <r>
    <x v="1"/>
    <s v="2014 Assessment Year"/>
    <x v="46"/>
    <s v="KY-045T-CI-320"/>
    <n v="5683.41"/>
    <n v="5683.91"/>
    <n v="0"/>
    <n v="0"/>
    <n v="0"/>
    <n v="5683.91"/>
    <x v="55"/>
    <x v="2"/>
    <m/>
    <n v="7"/>
    <x v="45"/>
    <x v="0"/>
    <s v="KY-Worthington, City Of"/>
    <s v="0000018254-001"/>
    <m/>
    <s v="KY"/>
    <s v="Greenup County, KY"/>
    <s v="City"/>
    <m/>
    <s v="Multiple"/>
    <s v="KY-045T-CI-320 - Payee Code 225"/>
    <n v="0"/>
    <n v="100"/>
    <s v="Property Tax Approval"/>
    <s v="Original Cost, then Quantity"/>
    <s v="No"/>
    <m/>
    <m/>
    <s v="Master Account - Bill converted from PTS."/>
    <n v="13642"/>
    <n v="18"/>
    <n v="693"/>
    <s v="KY                "/>
    <s v="Greenup KY        "/>
    <n v="6"/>
    <n v="26"/>
    <n v="24"/>
    <n v="418"/>
    <n v="502"/>
    <n v="0"/>
    <n v="0"/>
    <m/>
  </r>
  <r>
    <x v="1"/>
    <s v="2014 Assessment Year"/>
    <x v="42"/>
    <s v="KY-013T-SC-100"/>
    <n v="5537.38"/>
    <n v="5537.39"/>
    <n v="0"/>
    <n v="0"/>
    <n v="0"/>
    <n v="5537.39"/>
    <x v="51"/>
    <x v="2"/>
    <m/>
    <n v="7"/>
    <x v="41"/>
    <x v="0"/>
    <s v="KY-Jackson, City Of"/>
    <s v="0000034601-002"/>
    <m/>
    <s v="KY"/>
    <s v="Breathitt County, KY"/>
    <s v="School District"/>
    <m/>
    <s v="Multiple"/>
    <s v="KY-013T-SC-100 - Payee Code 205"/>
    <n v="0"/>
    <n v="100"/>
    <s v="Property Tax Approval"/>
    <s v="Original Cost, then Quantity"/>
    <s v="No"/>
    <m/>
    <m/>
    <s v="Master Account - Bill converted from PTS."/>
    <n v="13626"/>
    <n v="18"/>
    <n v="40"/>
    <s v="KY                "/>
    <s v="Breathitt KY      "/>
    <n v="6"/>
    <n v="26"/>
    <n v="24"/>
    <n v="33"/>
    <n v="36"/>
    <n v="0"/>
    <n v="0"/>
    <m/>
  </r>
  <r>
    <x v="1"/>
    <s v="2014 Assessment Year"/>
    <x v="44"/>
    <s v="KY-022T-CI-219"/>
    <n v="4985.51"/>
    <n v="4985.51"/>
    <n v="-99.71"/>
    <n v="0"/>
    <n v="0"/>
    <n v="4885.8"/>
    <x v="38"/>
    <x v="2"/>
    <s v="5A"/>
    <n v="7"/>
    <x v="43"/>
    <x v="0"/>
    <s v="KY-Grayson, City Of"/>
    <s v="0000018236-002"/>
    <m/>
    <s v="KY"/>
    <s v="Carter County, KY"/>
    <s v="City"/>
    <m/>
    <s v="Multiple"/>
    <s v=" "/>
    <n v="0"/>
    <n v="100"/>
    <s v="Property Tax Approval"/>
    <s v="Original Cost, then Quantity"/>
    <s v="No"/>
    <m/>
    <m/>
    <s v=" "/>
    <n v="13630"/>
    <n v="18"/>
    <n v="20"/>
    <s v="KY                "/>
    <s v="Carter KY         "/>
    <n v="6"/>
    <n v="26"/>
    <n v="24"/>
    <n v="16"/>
    <n v="19"/>
    <n v="0"/>
    <n v="0"/>
    <m/>
  </r>
  <r>
    <x v="1"/>
    <s v="2014 Assessment Year"/>
    <x v="47"/>
    <s v="KY-045T-CI-940"/>
    <n v="4866.82"/>
    <n v="4866.82"/>
    <n v="0"/>
    <n v="0"/>
    <n v="0"/>
    <n v="4866.82"/>
    <x v="39"/>
    <x v="0"/>
    <m/>
    <n v="7"/>
    <x v="46"/>
    <x v="0"/>
    <s v="KY-Wurtland, City Of"/>
    <s v="0000018255-001"/>
    <m/>
    <s v="KY"/>
    <s v="Greenup County, KY"/>
    <s v="City"/>
    <m/>
    <s v="Multiple"/>
    <s v="KY-045T-CI-940 - Payee Code 223"/>
    <n v="0"/>
    <n v="100"/>
    <s v="Property Tax Approval"/>
    <s v="Original Cost, then Quantity"/>
    <s v="No"/>
    <m/>
    <m/>
    <s v="Master Account - Bill converted from PTS."/>
    <n v="13644"/>
    <n v="18"/>
    <n v="24"/>
    <s v="KY                "/>
    <s v="Greenup KY        "/>
    <n v="6"/>
    <n v="26"/>
    <n v="24"/>
    <n v="20"/>
    <n v="23"/>
    <n v="0"/>
    <n v="0"/>
    <m/>
  </r>
  <r>
    <x v="1"/>
    <s v="2014 Assessment Year"/>
    <x v="48"/>
    <s v="KY-026T"/>
    <n v="4715.99"/>
    <n v="4715.99"/>
    <n v="0"/>
    <n v="0"/>
    <n v="0"/>
    <n v="4715.99"/>
    <x v="36"/>
    <x v="0"/>
    <s v="12464"/>
    <n v="5"/>
    <x v="48"/>
    <x v="0"/>
    <s v="KY-Clay County"/>
    <s v="0000054595-003"/>
    <m/>
    <s v="KY"/>
    <s v="Clay County, KY"/>
    <s v="Common School"/>
    <m/>
    <s v="Multiple"/>
    <s v=" "/>
    <n v="0"/>
    <n v="100"/>
    <s v="Property Tax Approval"/>
    <s v="Original Cost, then Quantity"/>
    <s v="No"/>
    <m/>
    <m/>
    <s v=" "/>
    <n v="9324"/>
    <n v="18"/>
    <n v="73"/>
    <s v="KY                "/>
    <s v="Clay KY           "/>
    <n v="6"/>
    <n v="26"/>
    <n v="24"/>
    <n v="62"/>
    <n v="61"/>
    <n v="1"/>
    <n v="0"/>
    <m/>
  </r>
  <r>
    <x v="1"/>
    <s v="2014 Assessment Year"/>
    <x v="42"/>
    <s v="KY-013T-SC-100"/>
    <n v="4570.03"/>
    <n v="4570.03"/>
    <n v="-91.4"/>
    <n v="0"/>
    <n v="0"/>
    <n v="4478.63"/>
    <x v="51"/>
    <x v="2"/>
    <m/>
    <n v="7"/>
    <x v="47"/>
    <x v="0"/>
    <s v="KY-Jackson Independent School Dist"/>
    <s v="0000034623-001"/>
    <m/>
    <s v="KY"/>
    <s v="Breathitt County, KY"/>
    <s v="School District"/>
    <m/>
    <s v="Multiple"/>
    <s v="KY-013T-SC-100 - Payee Code 206"/>
    <n v="0"/>
    <n v="100"/>
    <s v="Property Tax Approval"/>
    <s v="Original Cost, then Quantity"/>
    <s v="No"/>
    <m/>
    <m/>
    <s v="Master Account - Bill converted from PTS."/>
    <n v="13627"/>
    <n v="18"/>
    <n v="41"/>
    <s v="KY                "/>
    <s v="Breathitt KY      "/>
    <n v="6"/>
    <n v="26"/>
    <n v="24"/>
    <n v="34"/>
    <n v="37"/>
    <n v="0"/>
    <n v="0"/>
    <m/>
  </r>
  <r>
    <x v="1"/>
    <s v="2014 Assessment Year"/>
    <x v="49"/>
    <s v="KY-067T-CI-920"/>
    <n v="4425.22"/>
    <n v="4426.7"/>
    <n v="0"/>
    <n v="0"/>
    <n v="0"/>
    <n v="4426.7"/>
    <x v="38"/>
    <x v="2"/>
    <m/>
    <n v="7"/>
    <x v="49"/>
    <x v="0"/>
    <s v="KY-Fleming-Neon, City Of"/>
    <s v="0000026510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7"/>
    <n v="18"/>
    <n v="30"/>
    <s v="KY                "/>
    <s v="Letcher KY        "/>
    <n v="6"/>
    <n v="26"/>
    <n v="24"/>
    <n v="25"/>
    <n v="28"/>
    <n v="0"/>
    <n v="0"/>
    <m/>
  </r>
  <r>
    <x v="1"/>
    <s v="2014 Assessment Year"/>
    <x v="50"/>
    <s v="6531-2 City of Paintsville"/>
    <n v="3812.7000000000003"/>
    <n v="3812.7"/>
    <n v="-76.25"/>
    <n v="0"/>
    <n v="0"/>
    <n v="3736.4500000000003"/>
    <x v="56"/>
    <x v="0"/>
    <s v="984"/>
    <n v="7"/>
    <x v="22"/>
    <x v="0"/>
    <s v="KY-Paintsville, City Of"/>
    <s v="0000067424-003"/>
    <m/>
    <s v="KY"/>
    <s v="Johnson County, KY"/>
    <s v="City"/>
    <m/>
    <s v="6531-2"/>
    <s v=" "/>
    <n v="0"/>
    <n v="100"/>
    <s v="Property Tax Approval"/>
    <s v="Original Cost, then Quantity"/>
    <s v="No"/>
    <m/>
    <m/>
    <s v=" "/>
    <n v="14699"/>
    <n v="18"/>
    <n v="695"/>
    <s v="KY                "/>
    <s v="Johnson KY        "/>
    <n v="6"/>
    <n v="26"/>
    <n v="24"/>
    <n v="420"/>
    <n v="504"/>
    <n v="0"/>
    <n v="0"/>
    <m/>
  </r>
  <r>
    <x v="1"/>
    <s v="2014 Assessment Year"/>
    <x v="45"/>
    <s v="KY-037T"/>
    <n v="3165.16"/>
    <n v="3165.15"/>
    <n v="0"/>
    <n v="0"/>
    <n v="0"/>
    <n v="3165.15"/>
    <x v="45"/>
    <x v="0"/>
    <s v="PS-4"/>
    <n v="7"/>
    <x v="44"/>
    <x v="0"/>
    <s v="KY-Franklin County"/>
    <s v="0000179629-001"/>
    <m/>
    <s v="KY"/>
    <s v="Franklin County, KY"/>
    <s v="Common School"/>
    <m/>
    <s v="Multiple"/>
    <s v=" "/>
    <n v="0"/>
    <n v="100"/>
    <s v="Property Tax Approval"/>
    <s v="Original Cost, then Quantity"/>
    <s v="No"/>
    <m/>
    <m/>
    <s v=" "/>
    <n v="13637"/>
    <n v="18"/>
    <n v="1147"/>
    <s v="KY                "/>
    <s v="Franklin KY       "/>
    <n v="6"/>
    <n v="26"/>
    <n v="24"/>
    <n v="824"/>
    <n v="530"/>
    <n v="0"/>
    <n v="0"/>
    <m/>
  </r>
  <r>
    <x v="1"/>
    <s v="2014 Assessment Year"/>
    <x v="51"/>
    <s v="102-00 00 051.01"/>
    <n v="3041.39"/>
    <n v="3041.39"/>
    <n v="-60.83"/>
    <n v="0"/>
    <n v="0"/>
    <n v="2980.56"/>
    <x v="29"/>
    <x v="0"/>
    <s v="1873"/>
    <n v="7"/>
    <x v="27"/>
    <x v="0"/>
    <s v="KY-Hazard, City Of"/>
    <s v="0000031105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2"/>
    <n v="18"/>
    <n v="39"/>
    <s v="KY                "/>
    <s v="Perry KY          "/>
    <n v="6"/>
    <n v="26"/>
    <n v="24"/>
    <n v="32"/>
    <n v="35"/>
    <n v="0"/>
    <n v="0"/>
    <m/>
  </r>
  <r>
    <x v="1"/>
    <s v="2014 Assessment Year"/>
    <x v="52"/>
    <s v="KY-036T-CI-950"/>
    <n v="2974.27"/>
    <n v="2974.27"/>
    <n v="0"/>
    <n v="0"/>
    <n v="0"/>
    <n v="2974.27"/>
    <x v="49"/>
    <x v="0"/>
    <s v="TPTKP1401"/>
    <n v="7"/>
    <x v="50"/>
    <x v="0"/>
    <s v="KY-Wayland, City Of"/>
    <s v="0000106382-001"/>
    <m/>
    <s v="KY"/>
    <s v="Floyd County, KY"/>
    <s v="City"/>
    <m/>
    <s v="Multiple"/>
    <s v="KY-036T-CI-950 "/>
    <n v="0"/>
    <n v="100"/>
    <s v="Property Tax Approval"/>
    <s v="Original Cost, then Quantity"/>
    <s v="No"/>
    <m/>
    <m/>
    <s v="Master Account - Bill converted from PTS."/>
    <n v="132857"/>
    <n v="18"/>
    <n v="756"/>
    <s v="KY                "/>
    <s v="Floyd KY          "/>
    <n v="6"/>
    <n v="26"/>
    <n v="24"/>
    <n v="470"/>
    <n v="520"/>
    <n v="0"/>
    <n v="0"/>
    <m/>
  </r>
  <r>
    <x v="1"/>
    <s v="2014 Assessment Year"/>
    <x v="53"/>
    <s v="KY-036T-CI-930"/>
    <n v="2624.07"/>
    <n v="2624.07"/>
    <n v="0"/>
    <n v="0"/>
    <n v="0"/>
    <n v="2624.07"/>
    <x v="57"/>
    <x v="2"/>
    <m/>
    <n v="7"/>
    <x v="51"/>
    <x v="0"/>
    <s v="KY-Wheelwright, City Of"/>
    <s v="0000084719-001"/>
    <m/>
    <s v="KY"/>
    <s v="Floyd County, KY"/>
    <s v="City"/>
    <m/>
    <s v="Multiple"/>
    <s v="KY-036T-CI-930 - Payee Code 216"/>
    <n v="0"/>
    <n v="100"/>
    <s v="Property Tax Approval"/>
    <s v="Original Cost, then Quantity"/>
    <s v="No"/>
    <m/>
    <m/>
    <s v="Master Account - Bill converted from PTS."/>
    <n v="13634"/>
    <n v="18"/>
    <n v="705"/>
    <s v="KY                "/>
    <s v="Floyd KY          "/>
    <n v="6"/>
    <n v="26"/>
    <n v="24"/>
    <n v="429"/>
    <n v="513"/>
    <n v="0"/>
    <n v="0"/>
    <m/>
  </r>
  <r>
    <x v="1"/>
    <s v="2014 Assessment Year"/>
    <x v="55"/>
    <s v="KY-045T-CI-140"/>
    <n v="2381.2200000000003"/>
    <n v="2381.23"/>
    <n v="0"/>
    <n v="0"/>
    <n v="0"/>
    <n v="2381.23"/>
    <x v="33"/>
    <x v="0"/>
    <m/>
    <n v="5"/>
    <x v="53"/>
    <x v="0"/>
    <s v="KY-Raceland, City Of"/>
    <s v="0000080762-001"/>
    <m/>
    <s v="KY"/>
    <s v="Greenup County, KY"/>
    <s v="City"/>
    <m/>
    <s v="Multiple"/>
    <s v=" "/>
    <n v="0"/>
    <n v="100"/>
    <s v="Property Tax Approval"/>
    <s v="Original Cost, then Quantity"/>
    <s v="No"/>
    <m/>
    <m/>
    <s v=" "/>
    <n v="13641"/>
    <n v="18"/>
    <n v="703"/>
    <s v="KY                "/>
    <s v="Greenup KY        "/>
    <n v="6"/>
    <n v="26"/>
    <n v="24"/>
    <n v="427"/>
    <n v="511"/>
    <n v="1"/>
    <n v="0"/>
    <m/>
  </r>
  <r>
    <x v="1"/>
    <s v="2014 Assessment Year"/>
    <x v="54"/>
    <s v="KY-088T-CI-910"/>
    <n v="2365.5100000000002"/>
    <n v="2365.5100000000002"/>
    <n v="-47.31"/>
    <n v="0"/>
    <n v="0"/>
    <n v="2318.2000000000003"/>
    <x v="37"/>
    <x v="2"/>
    <s v="2014-UT2"/>
    <n v="7"/>
    <x v="52"/>
    <x v="0"/>
    <s v="KY-West Liberty, City Of"/>
    <s v="0000064208-001"/>
    <m/>
    <s v="KY"/>
    <s v="Morgan County, KY"/>
    <s v="City"/>
    <m/>
    <s v="KY-Morgan-Common SD-West Liberty Personal (Kentucky Power)"/>
    <s v=" "/>
    <n v="0"/>
    <n v="100"/>
    <s v="Property Tax Approval"/>
    <s v="Original Cost, then Quantity"/>
    <s v="No"/>
    <m/>
    <m/>
    <s v=" "/>
    <n v="13665"/>
    <n v="18"/>
    <n v="689"/>
    <s v="KY                "/>
    <s v="Morgan KY         "/>
    <n v="6"/>
    <n v="26"/>
    <n v="24"/>
    <n v="415"/>
    <n v="498"/>
    <n v="0"/>
    <n v="0"/>
    <m/>
  </r>
  <r>
    <x v="1"/>
    <s v="2014 Assessment Year"/>
    <x v="56"/>
    <s v="074-30 02 011.00"/>
    <n v="2255.7600000000002"/>
    <n v="2255.7600000000002"/>
    <n v="-45.12"/>
    <n v="0"/>
    <n v="0"/>
    <n v="2210.64"/>
    <x v="29"/>
    <x v="0"/>
    <s v="9803"/>
    <n v="7"/>
    <x v="6"/>
    <x v="0"/>
    <s v="KY-Perry County"/>
    <s v="0000054641-001"/>
    <m/>
    <s v="KY"/>
    <s v="Perry County, KY"/>
    <s v="Common School"/>
    <m/>
    <s v="074-30 02 011.00"/>
    <s v=" "/>
    <n v="0"/>
    <n v="100"/>
    <s v="Property Tax Approval"/>
    <s v="Original Cost, then Quantity"/>
    <s v="No"/>
    <m/>
    <m/>
    <s v=" "/>
    <n v="138338"/>
    <n v="18"/>
    <n v="107"/>
    <s v="KY                "/>
    <s v="Perry KY          "/>
    <n v="6"/>
    <n v="26"/>
    <n v="24"/>
    <n v="84"/>
    <n v="80"/>
    <n v="0"/>
    <n v="0"/>
    <m/>
  </r>
  <r>
    <x v="1"/>
    <s v="2014 Assessment Year"/>
    <x v="58"/>
    <s v="KY-032T"/>
    <n v="2207.3200000000002"/>
    <n v="2207.38"/>
    <n v="0"/>
    <n v="0"/>
    <n v="0"/>
    <n v="2207.38"/>
    <x v="42"/>
    <x v="2"/>
    <m/>
    <n v="7"/>
    <x v="55"/>
    <x v="0"/>
    <s v="KY-Elliott County"/>
    <s v="0000054598-001"/>
    <m/>
    <s v="KY"/>
    <s v="Elliott County, KY"/>
    <s v="Common School"/>
    <m/>
    <s v="Multiple"/>
    <s v=" "/>
    <n v="0"/>
    <n v="100"/>
    <s v="Property Tax Approval"/>
    <s v="Original Cost, then Quantity"/>
    <s v="No"/>
    <m/>
    <m/>
    <s v=" "/>
    <n v="9369"/>
    <n v="18"/>
    <n v="1218"/>
    <s v="KY                "/>
    <s v="Elliott KY        "/>
    <n v="6"/>
    <n v="26"/>
    <n v="24"/>
    <n v="866"/>
    <n v="540"/>
    <n v="0"/>
    <n v="0"/>
    <m/>
  </r>
  <r>
    <x v="1"/>
    <s v="2014 Assessment Year"/>
    <x v="57"/>
    <s v="158-00-00-026.00"/>
    <n v="2066.31"/>
    <n v="2072.3200000000002"/>
    <n v="-41.45"/>
    <n v="0"/>
    <n v="0"/>
    <n v="2030.8700000000001"/>
    <x v="29"/>
    <x v="0"/>
    <s v="7246"/>
    <n v="5"/>
    <x v="54"/>
    <x v="1"/>
    <s v="KY-Greenup County"/>
    <s v="0000054605-001"/>
    <m/>
    <s v="KY"/>
    <s v="Greenup County, KY"/>
    <s v="School District"/>
    <m/>
    <s v="158-00-00-026.00"/>
    <s v=" "/>
    <n v="0"/>
    <n v="100"/>
    <s v="Property Tax Approval"/>
    <s v="Original Cost, then Quantity"/>
    <s v="No"/>
    <m/>
    <m/>
    <s v=" "/>
    <n v="8555"/>
    <n v="18"/>
    <n v="77"/>
    <s v="KY                "/>
    <s v="Greenup KY        "/>
    <n v="224"/>
    <n v="26"/>
    <n v="24"/>
    <n v="65"/>
    <n v="64"/>
    <n v="1"/>
    <n v="0"/>
    <m/>
  </r>
  <r>
    <x v="1"/>
    <s v="2014 Assessment Year"/>
    <x v="60"/>
    <s v="KY-045T-CI-930"/>
    <n v="1921"/>
    <n v="1921.01"/>
    <n v="0"/>
    <n v="0"/>
    <n v="0"/>
    <n v="1921.01"/>
    <x v="37"/>
    <x v="2"/>
    <m/>
    <n v="7"/>
    <x v="57"/>
    <x v="0"/>
    <s v="KY-Greenup, City Of"/>
    <s v="0000018237-001"/>
    <m/>
    <s v="KY"/>
    <s v="Greenup County, KY"/>
    <s v="City"/>
    <m/>
    <s v="Multiple"/>
    <s v="KY-045T-CI-930 - Payee Code 221"/>
    <n v="0"/>
    <n v="100"/>
    <s v="Property Tax Approval"/>
    <s v="Original Cost, then Quantity"/>
    <s v="No"/>
    <m/>
    <m/>
    <s v="Master Account - Bill converted from PTS."/>
    <n v="13643"/>
    <n v="18"/>
    <n v="21"/>
    <s v="KY                "/>
    <s v="Greenup KY        "/>
    <n v="6"/>
    <n v="26"/>
    <n v="24"/>
    <n v="17"/>
    <n v="20"/>
    <n v="0"/>
    <n v="0"/>
    <m/>
  </r>
  <r>
    <x v="1"/>
    <s v="2014 Assessment Year"/>
    <x v="59"/>
    <s v="001-00-00-023.00"/>
    <n v="1828.41"/>
    <n v="1829.97"/>
    <n v="-36.6"/>
    <n v="0"/>
    <n v="0"/>
    <n v="1793.3700000000001"/>
    <x v="29"/>
    <x v="0"/>
    <s v="1579"/>
    <n v="5"/>
    <x v="56"/>
    <x v="1"/>
    <s v="KY-Trimble County"/>
    <s v="0000054648-001"/>
    <m/>
    <s v="KY"/>
    <s v="Trimble County, KY"/>
    <s v="Common School"/>
    <m/>
    <s v="001-00-00-023.00"/>
    <s v=" "/>
    <n v="0"/>
    <n v="100"/>
    <s v="Property Tax Approval"/>
    <s v="Original Cost, then Quantity"/>
    <s v="No"/>
    <m/>
    <m/>
    <s v=" "/>
    <n v="4683"/>
    <n v="18"/>
    <n v="114"/>
    <s v="KY                "/>
    <s v="Trimble KY        "/>
    <n v="224"/>
    <n v="26"/>
    <n v="24"/>
    <n v="89"/>
    <n v="84"/>
    <n v="1"/>
    <n v="0"/>
    <m/>
  </r>
  <r>
    <x v="1"/>
    <s v="2014 Assessment Year"/>
    <x v="64"/>
    <s v="KY-098T-CI-910"/>
    <n v="1788.28"/>
    <n v="1788.29"/>
    <n v="-35.770000000000003"/>
    <n v="0"/>
    <n v="0"/>
    <n v="1752.52"/>
    <x v="33"/>
    <x v="0"/>
    <m/>
    <n v="7"/>
    <x v="60"/>
    <x v="0"/>
    <s v="KY-Elkhorn, City Of"/>
    <s v="0000018229-001"/>
    <m/>
    <s v="KY"/>
    <s v="Pike County, KY"/>
    <s v="City"/>
    <m/>
    <s v="Multiple"/>
    <s v="KY-098T-CI-910 - Payee Code 255"/>
    <n v="0"/>
    <n v="100"/>
    <s v="Property Tax Approval"/>
    <s v="Original Cost, then Quantity"/>
    <s v="No"/>
    <m/>
    <m/>
    <s v="Master Account - Bill converted from PTS."/>
    <n v="13672"/>
    <n v="18"/>
    <n v="1219"/>
    <s v="KY                "/>
    <s v="Pike KY           "/>
    <n v="6"/>
    <n v="26"/>
    <n v="24"/>
    <n v="867"/>
    <n v="541"/>
    <n v="0"/>
    <n v="0"/>
    <m/>
  </r>
  <r>
    <x v="1"/>
    <s v="2014 Assessment Year"/>
    <x v="61"/>
    <s v="KY-036T-CI-970"/>
    <n v="1464.08"/>
    <n v="1464.08"/>
    <n v="0"/>
    <n v="0"/>
    <n v="0"/>
    <n v="1464.08"/>
    <x v="18"/>
    <x v="0"/>
    <m/>
    <n v="7"/>
    <x v="58"/>
    <x v="0"/>
    <s v="KY-Martin, City Of"/>
    <s v="0000040327-001"/>
    <m/>
    <s v="KY"/>
    <s v="Floyd County, KY"/>
    <s v="City"/>
    <m/>
    <s v="Multiple"/>
    <s v="KY-036T-CI-970 - Payee Code 264"/>
    <n v="0"/>
    <n v="100"/>
    <s v="Property Tax Approval"/>
    <s v="Original Cost, then Quantity"/>
    <s v="No"/>
    <m/>
    <m/>
    <s v="Master Account - Bill converted from PTS."/>
    <n v="13636"/>
    <n v="18"/>
    <n v="1220"/>
    <s v="KY                "/>
    <s v="Floyd KY          "/>
    <n v="6"/>
    <n v="26"/>
    <n v="24"/>
    <n v="868"/>
    <n v="542"/>
    <n v="0"/>
    <n v="0"/>
    <m/>
  </r>
  <r>
    <x v="1"/>
    <s v="2014 Assessment Year"/>
    <x v="62"/>
    <s v="KY-060T-CI-910"/>
    <n v="1443.28"/>
    <n v="1443.28"/>
    <n v="-28.87"/>
    <n v="0"/>
    <n v="0"/>
    <n v="1414.41"/>
    <x v="28"/>
    <x v="2"/>
    <m/>
    <n v="7"/>
    <x v="59"/>
    <x v="0"/>
    <s v="KY-Hindman, Town Of"/>
    <s v="0000081659-001"/>
    <m/>
    <s v="KY"/>
    <s v="Knott County, KY"/>
    <s v="City"/>
    <m/>
    <s v="KY-Knott-Common SD-Hindman Personal (Kentucky Power)"/>
    <s v="KY-060T-CI-910 - Payee Code 234"/>
    <n v="0"/>
    <n v="100"/>
    <s v="Property Tax Approval"/>
    <s v="Original Cost, then Quantity"/>
    <s v="No"/>
    <m/>
    <m/>
    <s v="Master Account - Bill converted from PTS."/>
    <n v="13650"/>
    <n v="18"/>
    <n v="704"/>
    <s v="KY                "/>
    <s v="Knott KY          "/>
    <n v="6"/>
    <n v="26"/>
    <n v="24"/>
    <n v="428"/>
    <n v="512"/>
    <n v="0"/>
    <n v="0"/>
    <m/>
  </r>
  <r>
    <x v="1"/>
    <s v="2014 Assessment Year"/>
    <x v="63"/>
    <s v="6531-2"/>
    <n v="1317.05"/>
    <n v="1317.05"/>
    <n v="-26.34"/>
    <n v="0"/>
    <n v="0"/>
    <n v="1290.71"/>
    <x v="48"/>
    <x v="0"/>
    <m/>
    <n v="7"/>
    <x v="15"/>
    <x v="0"/>
    <s v="KY-Johnson County"/>
    <s v="0000054612-001"/>
    <m/>
    <s v="KY"/>
    <s v="Johnson County, KY"/>
    <s v="City"/>
    <m/>
    <s v="6531-2"/>
    <s v=" "/>
    <n v="0"/>
    <n v="100"/>
    <s v="Property Tax Approval"/>
    <s v="Original Cost, then Quantity"/>
    <s v="No"/>
    <m/>
    <m/>
    <s v=" "/>
    <n v="12942"/>
    <n v="18"/>
    <n v="80"/>
    <s v="KY                "/>
    <s v="Johnson KY        "/>
    <n v="6"/>
    <n v="26"/>
    <n v="24"/>
    <n v="68"/>
    <n v="67"/>
    <n v="0"/>
    <n v="0"/>
    <m/>
  </r>
  <r>
    <x v="1"/>
    <s v="2014 Assessment Year"/>
    <x v="65"/>
    <s v="086-40 02 011.00"/>
    <n v="1205"/>
    <n v="1205"/>
    <n v="-24.1"/>
    <n v="0"/>
    <n v="0"/>
    <n v="1180.9000000000001"/>
    <x v="29"/>
    <x v="0"/>
    <s v="9804"/>
    <n v="7"/>
    <x v="6"/>
    <x v="0"/>
    <s v="KY-Perry County"/>
    <s v="0000054641-001"/>
    <m/>
    <s v="KY"/>
    <s v="Perry County, KY"/>
    <s v="Common School"/>
    <m/>
    <s v="086-40 02 011.00"/>
    <s v=" "/>
    <n v="0"/>
    <n v="100"/>
    <s v="Property Tax Approval"/>
    <s v="Original Cost, then Quantity"/>
    <s v="No"/>
    <m/>
    <m/>
    <s v=" "/>
    <n v="146088"/>
    <n v="18"/>
    <n v="107"/>
    <s v="KY                "/>
    <s v="Perry KY          "/>
    <n v="6"/>
    <n v="26"/>
    <n v="24"/>
    <n v="84"/>
    <n v="80"/>
    <n v="0"/>
    <n v="0"/>
    <m/>
  </r>
  <r>
    <x v="1"/>
    <s v="2014 Assessment Year"/>
    <x v="66"/>
    <s v="KY-098R-CI-950"/>
    <n v="1102.58"/>
    <n v="1102.57"/>
    <n v="-22.05"/>
    <n v="0"/>
    <n v="0"/>
    <n v="1080.52"/>
    <x v="40"/>
    <x v="0"/>
    <m/>
    <n v="7"/>
    <x v="61"/>
    <x v="0"/>
    <s v="KY-Coal Run Village City"/>
    <s v="0000092205-002"/>
    <m/>
    <s v="KY"/>
    <s v="Pike County, KY"/>
    <s v="City"/>
    <m/>
    <s v="KY-Pike-Common SD-Coal Run Village Real (Kentucky Power)"/>
    <s v=" "/>
    <n v="0"/>
    <n v="100"/>
    <s v="Property Tax Approval"/>
    <s v="Original Cost, then Quantity"/>
    <s v="No"/>
    <m/>
    <m/>
    <s v=" "/>
    <n v="10059"/>
    <n v="18"/>
    <n v="709"/>
    <s v="KY                "/>
    <s v="Pike KY           "/>
    <n v="6"/>
    <n v="26"/>
    <n v="24"/>
    <n v="432"/>
    <n v="515"/>
    <n v="0"/>
    <n v="0"/>
    <m/>
  </r>
  <r>
    <x v="1"/>
    <s v="2014 Assessment Year"/>
    <x v="69"/>
    <s v="KY-007T"/>
    <n v="795.02"/>
    <n v="795.01"/>
    <n v="0"/>
    <n v="0"/>
    <n v="0"/>
    <n v="795.01"/>
    <x v="39"/>
    <x v="0"/>
    <m/>
    <n v="7"/>
    <x v="64"/>
    <x v="0"/>
    <s v="KY-Bell County"/>
    <s v="0000054583-002"/>
    <m/>
    <s v="KY"/>
    <s v="Bell County, KY"/>
    <s v="Common School"/>
    <m/>
    <s v="Multiple"/>
    <s v=" "/>
    <n v="0"/>
    <n v="100"/>
    <s v="Property Tax Approval"/>
    <s v="Original Cost, then Quantity"/>
    <s v="No"/>
    <m/>
    <m/>
    <s v=" "/>
    <n v="9318"/>
    <n v="18"/>
    <n v="62"/>
    <s v="KY                "/>
    <s v="Bell KY           "/>
    <n v="6"/>
    <n v="26"/>
    <n v="24"/>
    <n v="52"/>
    <n v="54"/>
    <n v="0"/>
    <n v="0"/>
    <m/>
  </r>
  <r>
    <x v="1"/>
    <s v="2014 Assessment Year"/>
    <x v="70"/>
    <s v="625684-2"/>
    <n v="597.96"/>
    <n v="597.96"/>
    <n v="-11.96"/>
    <n v="0"/>
    <n v="0"/>
    <n v="586"/>
    <x v="29"/>
    <x v="0"/>
    <s v="6848"/>
    <n v="7"/>
    <x v="65"/>
    <x v="1"/>
    <s v="KY-Henderson County"/>
    <s v="0000054608-002"/>
    <m/>
    <s v="KY"/>
    <s v="Henderson County, KY"/>
    <s v="Common School"/>
    <m/>
    <s v="625684-2"/>
    <s v=" "/>
    <n v="0"/>
    <n v="100"/>
    <s v="Property Tax Approval"/>
    <s v="Original Cost, then Quantity"/>
    <s v="No"/>
    <m/>
    <m/>
    <s v=" "/>
    <n v="144031"/>
    <n v="18"/>
    <n v="78"/>
    <s v="KY                "/>
    <s v="Henderson KY      "/>
    <n v="224"/>
    <n v="26"/>
    <n v="24"/>
    <n v="66"/>
    <n v="65"/>
    <n v="0"/>
    <n v="0"/>
    <m/>
  </r>
  <r>
    <x v="1"/>
    <s v="2014 Assessment Year"/>
    <x v="71"/>
    <s v="041-03-00-012.00"/>
    <n v="555.93000000000006"/>
    <n v="555.94000000000005"/>
    <n v="-11.12"/>
    <n v="0"/>
    <n v="0"/>
    <n v="544.82000000000005"/>
    <x v="29"/>
    <x v="0"/>
    <s v="7697"/>
    <n v="7"/>
    <x v="66"/>
    <x v="1"/>
    <s v="KY-Boyd County"/>
    <s v="0000054585-003"/>
    <m/>
    <s v="KY"/>
    <s v="Boyd County, KY"/>
    <s v="Fire District"/>
    <m/>
    <s v="041-03-00-012.00"/>
    <s v=" "/>
    <n v="0"/>
    <n v="100"/>
    <s v="Property Tax Approval"/>
    <s v="Original Cost, then Quantity"/>
    <s v="No"/>
    <m/>
    <m/>
    <s v=" "/>
    <n v="8884"/>
    <n v="18"/>
    <n v="65"/>
    <s v="KY                "/>
    <s v="Boyd KY           "/>
    <n v="224"/>
    <n v="26"/>
    <n v="24"/>
    <n v="54"/>
    <n v="55"/>
    <n v="0"/>
    <n v="0"/>
    <m/>
  </r>
  <r>
    <x v="1"/>
    <s v="2014 Assessment Year"/>
    <x v="72"/>
    <s v="KY-045R-CI-120"/>
    <n v="433.31"/>
    <n v="433.31"/>
    <n v="-8.67"/>
    <n v="0"/>
    <n v="0"/>
    <n v="424.64"/>
    <x v="39"/>
    <x v="0"/>
    <m/>
    <n v="7"/>
    <x v="67"/>
    <x v="0"/>
    <s v="KY-Flatwoods, City Of"/>
    <s v="0000018231-001"/>
    <m/>
    <s v="KY"/>
    <s v="Greenup County, KY"/>
    <s v="City"/>
    <m/>
    <s v="KY-Greenup-Raceland ISD-Flatwoods Real (Kentucky Power)"/>
    <s v=" "/>
    <n v="0"/>
    <n v="100"/>
    <s v="Property Tax Approval"/>
    <s v="Original Cost, then Quantity"/>
    <s v="No"/>
    <m/>
    <m/>
    <s v=" "/>
    <n v="10053"/>
    <n v="18"/>
    <n v="19"/>
    <s v="KY                "/>
    <s v="Greenup KY        "/>
    <n v="6"/>
    <n v="26"/>
    <n v="24"/>
    <n v="15"/>
    <n v="18"/>
    <n v="0"/>
    <n v="0"/>
    <m/>
  </r>
  <r>
    <x v="1"/>
    <s v="2014 Assessment Year"/>
    <x v="111"/>
    <s v="128-00-00-019.00"/>
    <n v="362.5"/>
    <n v="362.51"/>
    <n v="-7.25"/>
    <n v="0"/>
    <n v="0"/>
    <n v="355.26"/>
    <x v="58"/>
    <x v="0"/>
    <s v="3382"/>
    <n v="7"/>
    <x v="72"/>
    <x v="1"/>
    <s v="KY-Lewis County"/>
    <s v="0000054620-001"/>
    <m/>
    <s v="KY"/>
    <s v="Lewis County, KY"/>
    <s v="Common School"/>
    <m/>
    <s v="128-00-00-019.00"/>
    <s v="Map # 128-00-00-019.00"/>
    <n v="0"/>
    <n v="100"/>
    <s v="Property Tax Approval"/>
    <s v="Original Cost, then Quantity"/>
    <s v="No"/>
    <m/>
    <m/>
    <s v=" "/>
    <n v="148588"/>
    <n v="18"/>
    <n v="88"/>
    <s v="KY                "/>
    <s v="Lewis KY          "/>
    <n v="224"/>
    <n v="26"/>
    <n v="24"/>
    <n v="74"/>
    <n v="72"/>
    <n v="0"/>
    <n v="0"/>
    <m/>
  </r>
  <r>
    <x v="1"/>
    <s v="2014 Assessment Year"/>
    <x v="74"/>
    <s v="177-00-00-119.00"/>
    <n v="355.2"/>
    <n v="355.2"/>
    <n v="-7.1"/>
    <n v="0"/>
    <n v="0"/>
    <n v="348.1"/>
    <x v="29"/>
    <x v="0"/>
    <s v="7245"/>
    <n v="5"/>
    <x v="54"/>
    <x v="1"/>
    <s v="KY-Greenup County"/>
    <s v="0000054605-001"/>
    <m/>
    <s v="KY"/>
    <s v="Greenup County, KY"/>
    <s v="School District"/>
    <m/>
    <s v="177-00-00-119.00"/>
    <s v=" "/>
    <n v="0"/>
    <n v="100"/>
    <s v="Property Tax Approval"/>
    <s v="Original Cost, then Quantity"/>
    <s v="No"/>
    <m/>
    <m/>
    <s v=" "/>
    <n v="8554"/>
    <n v="18"/>
    <n v="77"/>
    <s v="KY                "/>
    <s v="Greenup KY        "/>
    <n v="224"/>
    <n v="26"/>
    <n v="24"/>
    <n v="65"/>
    <n v="64"/>
    <n v="1"/>
    <n v="0"/>
    <m/>
  </r>
  <r>
    <x v="1"/>
    <s v="2014 Assessment Year"/>
    <x v="75"/>
    <s v="KY-022T-CI-920"/>
    <n v="297.52"/>
    <n v="297.52"/>
    <n v="-5.95"/>
    <n v="0"/>
    <n v="0"/>
    <n v="291.57"/>
    <x v="33"/>
    <x v="0"/>
    <m/>
    <n v="7"/>
    <x v="68"/>
    <x v="0"/>
    <s v="KY-Olive Hill, City Of"/>
    <s v="0000046395-001"/>
    <m/>
    <s v="KY"/>
    <s v="Carter County, KY"/>
    <s v="City"/>
    <m/>
    <s v="Multiple"/>
    <s v="KY-022T-CI-920 - Payee Code 210"/>
    <n v="0"/>
    <n v="100"/>
    <s v="Property Tax Approval"/>
    <s v="Original Cost, then Quantity"/>
    <s v="No"/>
    <m/>
    <m/>
    <s v="Master Account - Bill converted from PTS."/>
    <n v="13631"/>
    <n v="18"/>
    <n v="54"/>
    <s v="KY                "/>
    <s v="Carter KY         "/>
    <n v="6"/>
    <n v="26"/>
    <n v="24"/>
    <n v="45"/>
    <n v="48"/>
    <n v="0"/>
    <n v="0"/>
    <m/>
  </r>
  <r>
    <x v="1"/>
    <s v="2014 Assessment Year"/>
    <x v="68"/>
    <s v="086-20 04 018.04"/>
    <n v="144.6"/>
    <n v="144.6"/>
    <n v="-2.89"/>
    <n v="0"/>
    <n v="0"/>
    <n v="141.71"/>
    <x v="59"/>
    <x v="0"/>
    <m/>
    <n v="7"/>
    <x v="63"/>
    <x v="1"/>
    <s v="KY-Perry County"/>
    <s v="0000054641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4448"/>
    <n v="18"/>
    <n v="12545"/>
    <s v="KY                "/>
    <s v="Perry KY          "/>
    <n v="224"/>
    <n v="26"/>
    <n v="24"/>
    <n v="84"/>
    <n v="80"/>
    <n v="0"/>
    <n v="0"/>
    <m/>
  </r>
  <r>
    <x v="1"/>
    <s v="2014 Assessment Year"/>
    <x v="77"/>
    <s v="KY-045R-CI-130"/>
    <n v="125.91"/>
    <n v="125.92"/>
    <n v="0"/>
    <n v="0"/>
    <n v="0"/>
    <n v="125.92"/>
    <x v="57"/>
    <x v="2"/>
    <s v="21813"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m/>
    <n v="0"/>
    <n v="100"/>
    <s v="Property Tax Approval"/>
    <s v="Original Cost, then Quantity"/>
    <s v="No"/>
    <m/>
    <m/>
    <s v="Bellefonte always bills around a year late. - JAS"/>
    <n v="158765"/>
    <n v="18"/>
    <n v="6"/>
    <s v="KY                "/>
    <s v="Greenup KY        "/>
    <n v="6"/>
    <n v="26"/>
    <n v="24"/>
    <n v="5"/>
    <n v="5"/>
    <n v="0"/>
    <n v="0"/>
    <m/>
  </r>
  <r>
    <x v="1"/>
    <s v="2014 Assessment Year"/>
    <x v="76"/>
    <s v="KY-045R-CI-910"/>
    <n v="117.06"/>
    <n v="117.06"/>
    <n v="0"/>
    <n v="0"/>
    <n v="0"/>
    <n v="117.06"/>
    <x v="34"/>
    <x v="0"/>
    <s v="21813"/>
    <n v="5"/>
    <x v="70"/>
    <x v="0"/>
    <s v="KY-South Shore, City Of"/>
    <s v="0000147584-001"/>
    <m/>
    <s v="KY"/>
    <s v="Greenup County, KY"/>
    <s v="City"/>
    <m/>
    <s v="KY-Greenup-Common SD-South Shore-Fullerton-South Shore FD Real (Kentucky Power)"/>
    <s v=" "/>
    <n v="0"/>
    <n v="100"/>
    <s v="Property Tax Approval"/>
    <s v="Original Cost, then Quantity"/>
    <s v="No"/>
    <m/>
    <m/>
    <s v=" "/>
    <n v="10055"/>
    <n v="18"/>
    <n v="1125"/>
    <s v="KY                "/>
    <s v="Greenup KY        "/>
    <n v="6"/>
    <n v="26"/>
    <n v="24"/>
    <n v="810"/>
    <n v="524"/>
    <n v="1"/>
    <n v="0"/>
    <m/>
  </r>
  <r>
    <x v="1"/>
    <s v="2013 Assessment Year"/>
    <x v="77"/>
    <s v="KY-045R-CI-130"/>
    <n v="113.48"/>
    <n v="113.48"/>
    <n v="0"/>
    <n v="0"/>
    <n v="0"/>
    <n v="113.48"/>
    <x v="44"/>
    <x v="0"/>
    <s v="21768"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s v="Statement 4135-219 - Seqnum 4135 - Payee Code 219"/>
    <n v="0"/>
    <n v="100"/>
    <s v="Property Tax Approval"/>
    <s v="Original Cost, then Quantity"/>
    <s v="No"/>
    <m/>
    <m/>
    <s v="Bellefonte always bills the previous years' assessed value. - JXS"/>
    <n v="149428"/>
    <n v="18"/>
    <n v="6"/>
    <s v="KY                "/>
    <s v="Greenup KY        "/>
    <n v="6"/>
    <n v="25"/>
    <n v="23"/>
    <n v="5"/>
    <n v="5"/>
    <n v="0"/>
    <n v="0"/>
    <m/>
  </r>
  <r>
    <x v="1"/>
    <s v="2014 Assessment Year"/>
    <x v="78"/>
    <s v="5199"/>
    <n v="98.5"/>
    <n v="98.5"/>
    <n v="-1.97"/>
    <n v="0"/>
    <n v="0"/>
    <n v="96.53"/>
    <x v="36"/>
    <x v="0"/>
    <m/>
    <n v="7"/>
    <x v="13"/>
    <x v="0"/>
    <s v="KY-Breathitt County"/>
    <s v="0000054587-002"/>
    <m/>
    <s v="KY"/>
    <s v="Breathitt County, KY"/>
    <s v="Common School"/>
    <m/>
    <s v="5199"/>
    <s v=" "/>
    <n v="0"/>
    <n v="100"/>
    <s v="Property Tax Approval"/>
    <s v="Original Cost, then Quantity"/>
    <s v="No"/>
    <m/>
    <m/>
    <s v=" "/>
    <n v="8789"/>
    <n v="18"/>
    <n v="67"/>
    <s v="KY                "/>
    <s v="Breathitt KY      "/>
    <n v="6"/>
    <n v="26"/>
    <n v="24"/>
    <n v="56"/>
    <n v="57"/>
    <n v="0"/>
    <n v="0"/>
    <m/>
  </r>
  <r>
    <x v="1"/>
    <s v="2014 Assessment Year"/>
    <x v="112"/>
    <s v="128-00-00-015.00"/>
    <n v="54.31"/>
    <n v="51.44"/>
    <n v="0"/>
    <n v="10.8"/>
    <n v="0"/>
    <n v="62.24"/>
    <x v="60"/>
    <x v="2"/>
    <s v="3381"/>
    <n v="7"/>
    <x v="72"/>
    <x v="1"/>
    <s v="KY-Lewis County"/>
    <s v="0000054620-001"/>
    <m/>
    <s v="KY"/>
    <s v="Lewis County, KY"/>
    <s v="Common School"/>
    <m/>
    <s v="128-00-00-015.00"/>
    <s v="Map # 128-00-00-015.00"/>
    <n v="0"/>
    <n v="100"/>
    <s v="Property Tax Approval"/>
    <s v="Original Cost, then Quantity"/>
    <s v="No"/>
    <m/>
    <m/>
    <s v=" "/>
    <n v="155788"/>
    <n v="18"/>
    <n v="88"/>
    <s v="KY                "/>
    <s v="Lewis KY          "/>
    <n v="224"/>
    <n v="26"/>
    <n v="24"/>
    <n v="74"/>
    <n v="72"/>
    <n v="0"/>
    <n v="0"/>
    <m/>
  </r>
  <r>
    <x v="1"/>
    <s v="2014 Assessment Year"/>
    <x v="113"/>
    <s v="086-20 04 018.04"/>
    <n v="46.65"/>
    <n v="46.65"/>
    <n v="-0.93"/>
    <n v="0"/>
    <n v="0"/>
    <n v="45.72"/>
    <x v="29"/>
    <x v="0"/>
    <s v="972"/>
    <n v="7"/>
    <x v="69"/>
    <x v="1"/>
    <s v="KY-Hazard, City Of"/>
    <s v="0000031105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48568"/>
    <n v="18"/>
    <n v="12633"/>
    <s v="KY                "/>
    <s v="Perry KY          "/>
    <n v="224"/>
    <n v="26"/>
    <n v="24"/>
    <n v="32"/>
    <n v="35"/>
    <n v="0"/>
    <n v="0"/>
    <m/>
  </r>
  <r>
    <x v="1"/>
    <s v="2014 Assessment Year"/>
    <x v="114"/>
    <s v="133-00-00-019.00"/>
    <n v="36.47"/>
    <n v="36.479999999999997"/>
    <n v="-0.73"/>
    <n v="0"/>
    <n v="0"/>
    <n v="35.75"/>
    <x v="58"/>
    <x v="0"/>
    <s v="3383"/>
    <n v="7"/>
    <x v="72"/>
    <x v="1"/>
    <s v="KY-Lewis County"/>
    <s v="0000054620-001"/>
    <m/>
    <s v="KY"/>
    <s v="Lewis County, KY"/>
    <s v="Common School"/>
    <m/>
    <s v="133-00-00-019.00"/>
    <s v="Map # 133-00-00-019.00"/>
    <n v="0"/>
    <n v="100"/>
    <s v="Property Tax Approval"/>
    <s v="Original Cost, then Quantity"/>
    <s v="No"/>
    <m/>
    <m/>
    <s v=" "/>
    <n v="148590"/>
    <n v="18"/>
    <n v="88"/>
    <s v="KY                "/>
    <s v="Lewis KY          "/>
    <n v="224"/>
    <n v="26"/>
    <n v="24"/>
    <n v="74"/>
    <n v="72"/>
    <n v="0"/>
    <n v="0"/>
    <m/>
  </r>
  <r>
    <x v="1"/>
    <s v="2014 Assessment Year"/>
    <x v="115"/>
    <s v="1004936 Mineral"/>
    <n v="18.18"/>
    <n v="18.18"/>
    <n v="-0.36"/>
    <n v="0"/>
    <n v="0"/>
    <n v="17.82"/>
    <x v="61"/>
    <x v="2"/>
    <s v="12508C"/>
    <n v="7"/>
    <x v="1"/>
    <x v="0"/>
    <s v="KY-Pike County"/>
    <s v="0000054642-001"/>
    <m/>
    <s v="KY"/>
    <s v="Pike County, KY"/>
    <s v="Common School"/>
    <m/>
    <s v="1004936"/>
    <s v=" "/>
    <n v="0"/>
    <n v="100"/>
    <s v="Property Tax Approval"/>
    <s v="Original Cost, then Quantity"/>
    <s v="No"/>
    <m/>
    <s v="Unmined Coal Tax"/>
    <m/>
    <n v="154488"/>
    <n v="18"/>
    <n v="108"/>
    <s v="KY                "/>
    <s v="Pike KY           "/>
    <n v="6"/>
    <n v="26"/>
    <n v="24"/>
    <n v="85"/>
    <n v="81"/>
    <n v="0"/>
    <n v="0"/>
    <m/>
  </r>
  <r>
    <x v="1"/>
    <s v="2014 Assessment Year"/>
    <x v="79"/>
    <s v="158-00-00-026.01"/>
    <n v="5.41"/>
    <n v="5.41"/>
    <n v="-0.11"/>
    <n v="0"/>
    <n v="0"/>
    <n v="5.3"/>
    <x v="29"/>
    <x v="0"/>
    <s v="7247"/>
    <n v="5"/>
    <x v="54"/>
    <x v="1"/>
    <s v="KY-Greenup County"/>
    <s v="0000054605-001"/>
    <m/>
    <s v="KY"/>
    <s v="Greenup County, KY"/>
    <s v="City"/>
    <m/>
    <s v="158-00-00-026.01"/>
    <s v=" "/>
    <n v="0"/>
    <n v="100"/>
    <s v="Property Tax Approval"/>
    <s v="Original Cost, then Quantity"/>
    <s v="No"/>
    <m/>
    <m/>
    <s v=" "/>
    <n v="8556"/>
    <n v="18"/>
    <n v="77"/>
    <s v="KY                "/>
    <s v="Greenup KY        "/>
    <n v="224"/>
    <n v="26"/>
    <n v="24"/>
    <n v="65"/>
    <n v="64"/>
    <n v="1"/>
    <n v="0"/>
    <m/>
  </r>
  <r>
    <x v="1"/>
    <s v="2014 Assessment Year"/>
    <x v="67"/>
    <s v="Owsley County PP"/>
    <n v="1121.94"/>
    <n v="0"/>
    <n v="0"/>
    <n v="0"/>
    <n v="0"/>
    <n v="1121.94"/>
    <x v="31"/>
    <x v="3"/>
    <m/>
    <n v="1"/>
    <x v="62"/>
    <x v="0"/>
    <s v="KY-Owsley County"/>
    <s v="0000054639-002"/>
    <m/>
    <s v="KY"/>
    <s v="Owsley County, KY"/>
    <s v="Common School"/>
    <m/>
    <s v="Multiple"/>
    <s v="Statement 4238-251 - Seqnum 4238 - Payee Code 251"/>
    <n v="0"/>
    <n v="100"/>
    <s v="Property Tax Approval"/>
    <s v="Original Cost, then Quantity"/>
    <s v="No"/>
    <m/>
    <m/>
    <s v="Bill converted from PTS."/>
    <n v="12923"/>
    <n v="18"/>
    <n v="104"/>
    <s v="KY                "/>
    <s v="Owsley KY         "/>
    <n v="6"/>
    <n v="26"/>
    <n v="24"/>
    <n v="82"/>
    <n v="78"/>
    <n v="1"/>
    <n v="0"/>
    <m/>
  </r>
  <r>
    <x v="2"/>
    <s v="2015 Assessment Year"/>
    <x v="67"/>
    <s v="Owsley County PP"/>
    <n v="1193.1600000000001"/>
    <n v="1193.1600000000001"/>
    <n v="0"/>
    <n v="0"/>
    <n v="0"/>
    <n v="1193.1600000000001"/>
    <x v="62"/>
    <x v="4"/>
    <m/>
    <n v="7"/>
    <x v="62"/>
    <x v="0"/>
    <s v="KY-Owsley County"/>
    <s v="0000054639-002"/>
    <m/>
    <s v="KY"/>
    <s v="Owsley County, KY"/>
    <s v="Common School"/>
    <m/>
    <s v="Multiple"/>
    <s v="Statement 4238-251 - Seqnum 4238 - Payee Code 251"/>
    <n v="0"/>
    <n v="100"/>
    <s v="Property Tax Approval"/>
    <s v="Original Cost, then Quantity"/>
    <s v="No"/>
    <m/>
    <m/>
    <s v="Bill converted from PTS."/>
    <n v="12923"/>
    <n v="19"/>
    <n v="104"/>
    <s v="KY                "/>
    <s v="Owsley KY         "/>
    <n v="6"/>
    <n v="27"/>
    <n v="25"/>
    <n v="82"/>
    <n v="78"/>
    <n v="0"/>
    <n v="0"/>
    <m/>
  </r>
  <r>
    <x v="2"/>
    <s v="2015 Assessment Year"/>
    <x v="74"/>
    <s v="177-00-00-119.00"/>
    <n v="372.25"/>
    <n v="372.25"/>
    <n v="-7.45"/>
    <n v="0"/>
    <n v="0"/>
    <n v="364.8"/>
    <x v="63"/>
    <x v="2"/>
    <m/>
    <n v="7"/>
    <x v="54"/>
    <x v="1"/>
    <s v="KY-Greenup County"/>
    <s v="0000054605-001"/>
    <m/>
    <s v="KY"/>
    <s v="Greenup County, KY"/>
    <s v="School District"/>
    <m/>
    <s v="177-00-00-119.00"/>
    <s v=" "/>
    <n v="0"/>
    <n v="100"/>
    <s v="Property Tax Approval"/>
    <s v="Original Cost, then Quantity"/>
    <s v="No"/>
    <m/>
    <m/>
    <s v=" "/>
    <n v="8554"/>
    <n v="19"/>
    <n v="77"/>
    <s v="KY                "/>
    <s v="Greenup KY        "/>
    <n v="224"/>
    <n v="27"/>
    <n v="25"/>
    <n v="65"/>
    <n v="64"/>
    <n v="0"/>
    <n v="0"/>
    <m/>
  </r>
  <r>
    <x v="2"/>
    <s v="2015 Assessment Year"/>
    <x v="57"/>
    <s v="158-00-00-026.00"/>
    <n v="2084.6"/>
    <n v="2090.6"/>
    <n v="-41.81"/>
    <n v="0"/>
    <n v="0"/>
    <n v="2048.79"/>
    <x v="63"/>
    <x v="2"/>
    <m/>
    <n v="7"/>
    <x v="54"/>
    <x v="1"/>
    <s v="KY-Greenup County"/>
    <s v="0000054605-001"/>
    <m/>
    <s v="KY"/>
    <s v="Greenup County, KY"/>
    <s v="School District"/>
    <m/>
    <s v="158-00-00-026.00"/>
    <s v=" "/>
    <n v="0"/>
    <n v="100"/>
    <s v="Property Tax Approval"/>
    <s v="Original Cost, then Quantity"/>
    <s v="No"/>
    <m/>
    <m/>
    <s v=" "/>
    <n v="8555"/>
    <n v="19"/>
    <n v="77"/>
    <s v="KY                "/>
    <s v="Greenup KY        "/>
    <n v="224"/>
    <n v="27"/>
    <n v="25"/>
    <n v="65"/>
    <n v="64"/>
    <n v="0"/>
    <n v="0"/>
    <m/>
  </r>
  <r>
    <x v="2"/>
    <s v="2015 Assessment Year"/>
    <x v="79"/>
    <s v="158-00-00-026.01"/>
    <n v="5.63"/>
    <n v="5.64"/>
    <n v="-0.11"/>
    <n v="0"/>
    <n v="0"/>
    <n v="5.53"/>
    <x v="63"/>
    <x v="2"/>
    <m/>
    <n v="7"/>
    <x v="54"/>
    <x v="1"/>
    <s v="KY-Greenup County"/>
    <s v="0000054605-001"/>
    <m/>
    <s v="KY"/>
    <s v="Greenup County, KY"/>
    <s v="City"/>
    <m/>
    <s v="158-00-00-026.01"/>
    <s v=" "/>
    <n v="0"/>
    <n v="100"/>
    <s v="Property Tax Approval"/>
    <s v="Original Cost, then Quantity"/>
    <s v="No"/>
    <m/>
    <m/>
    <s v=" "/>
    <n v="8556"/>
    <n v="19"/>
    <n v="77"/>
    <s v="KY                "/>
    <s v="Greenup KY        "/>
    <n v="224"/>
    <n v="27"/>
    <n v="25"/>
    <n v="65"/>
    <n v="64"/>
    <n v="0"/>
    <n v="0"/>
    <m/>
  </r>
  <r>
    <x v="2"/>
    <s v="2015 Assessment Year"/>
    <x v="115"/>
    <s v="1004936 Mineral"/>
    <n v="14.69"/>
    <n v="14.69"/>
    <n v="-0.28999999999999998"/>
    <n v="0"/>
    <n v="0"/>
    <n v="14.4"/>
    <x v="64"/>
    <x v="4"/>
    <m/>
    <n v="7"/>
    <x v="1"/>
    <x v="0"/>
    <s v="KY-Pike County"/>
    <s v="0000054642-001"/>
    <m/>
    <s v="KY"/>
    <s v="Pike County, KY"/>
    <s v="Common School"/>
    <m/>
    <s v="1004936"/>
    <s v=" "/>
    <n v="0"/>
    <n v="100"/>
    <s v="Property Tax Approval"/>
    <s v="Original Cost, then Quantity"/>
    <s v="No"/>
    <m/>
    <m/>
    <m/>
    <n v="154488"/>
    <n v="19"/>
    <n v="108"/>
    <s v="KY                "/>
    <s v="Pike KY           "/>
    <n v="6"/>
    <n v="27"/>
    <n v="25"/>
    <n v="85"/>
    <n v="81"/>
    <n v="0"/>
    <n v="0"/>
    <m/>
  </r>
  <r>
    <x v="2"/>
    <s v="2015 Assessment Year"/>
    <x v="51"/>
    <s v="102-00 00 051.01"/>
    <n v="3041.39"/>
    <n v="3041.39"/>
    <n v="-60.83"/>
    <n v="0"/>
    <n v="0"/>
    <n v="2980.56"/>
    <x v="65"/>
    <x v="2"/>
    <s v="1865"/>
    <n v="7"/>
    <x v="27"/>
    <x v="0"/>
    <s v="KY-Hazard, City Of"/>
    <s v="0000031105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2"/>
    <n v="19"/>
    <n v="39"/>
    <s v="KY                "/>
    <s v="Perry KY          "/>
    <n v="6"/>
    <n v="27"/>
    <n v="25"/>
    <n v="32"/>
    <n v="35"/>
    <n v="0"/>
    <n v="0"/>
    <m/>
  </r>
  <r>
    <x v="2"/>
    <s v="2015 Assessment Year"/>
    <x v="37"/>
    <s v="102-00 00 051.01"/>
    <n v="9798.9699999999993"/>
    <n v="9798.9599999999991"/>
    <n v="-195.98"/>
    <n v="0"/>
    <n v="0"/>
    <n v="9602.98"/>
    <x v="66"/>
    <x v="2"/>
    <s v="12538"/>
    <n v="7"/>
    <x v="6"/>
    <x v="0"/>
    <s v="KY-Perry County"/>
    <s v="0000054641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3"/>
    <n v="19"/>
    <n v="107"/>
    <s v="KY                "/>
    <s v="Perry KY          "/>
    <n v="6"/>
    <n v="27"/>
    <n v="25"/>
    <n v="84"/>
    <n v="80"/>
    <n v="0"/>
    <n v="0"/>
    <m/>
  </r>
  <r>
    <x v="2"/>
    <s v="2015 Assessment Year"/>
    <x v="116"/>
    <s v="Frozen Hill 0"/>
    <n v="102.8"/>
    <n v="102.8"/>
    <n v="0"/>
    <n v="78.03"/>
    <n v="0"/>
    <n v="180.83"/>
    <x v="67"/>
    <x v="4"/>
    <m/>
    <n v="7"/>
    <x v="13"/>
    <x v="0"/>
    <s v="KY-Breathitt County"/>
    <s v="0000054587-002"/>
    <m/>
    <s v="KY"/>
    <s v="Breathitt County, KY"/>
    <s v="Common School"/>
    <m/>
    <s v="118-00-00-026.01"/>
    <s v=" "/>
    <n v="0"/>
    <n v="100"/>
    <s v="Property Tax Approval"/>
    <s v="Original Cost, then Quantity"/>
    <s v="No"/>
    <m/>
    <m/>
    <s v=" "/>
    <n v="8789"/>
    <n v="19"/>
    <n v="67"/>
    <s v="KY                "/>
    <s v="Breathitt KY      "/>
    <n v="6"/>
    <n v="27"/>
    <n v="25"/>
    <n v="56"/>
    <n v="57"/>
    <n v="0"/>
    <n v="0"/>
    <m/>
  </r>
  <r>
    <x v="2"/>
    <s v="2015 Assessment Year"/>
    <x v="59"/>
    <s v="001-00-00-023.00"/>
    <n v="1876.2"/>
    <n v="1877.76"/>
    <n v="-37.56"/>
    <n v="0"/>
    <n v="0"/>
    <n v="1840.2"/>
    <x v="66"/>
    <x v="2"/>
    <s v="1591"/>
    <n v="7"/>
    <x v="56"/>
    <x v="1"/>
    <s v="KY-Trimble County"/>
    <s v="0000054648-001"/>
    <m/>
    <s v="KY"/>
    <s v="Trimble County, KY"/>
    <s v="Common School"/>
    <m/>
    <s v="001-00-00-023.00"/>
    <s v=" "/>
    <n v="0"/>
    <n v="100"/>
    <s v="Property Tax Approval"/>
    <s v="Original Cost, then Quantity"/>
    <s v="No"/>
    <m/>
    <m/>
    <s v=" "/>
    <n v="4683"/>
    <n v="19"/>
    <n v="114"/>
    <s v="KY                "/>
    <s v="Trimble KY        "/>
    <n v="224"/>
    <n v="27"/>
    <n v="25"/>
    <n v="89"/>
    <n v="84"/>
    <n v="0"/>
    <n v="0"/>
    <m/>
  </r>
  <r>
    <x v="2"/>
    <s v="2015 Assessment Year"/>
    <x v="112"/>
    <s v="128-00-00-015.00"/>
    <n v="52.09"/>
    <n v="52.1"/>
    <n v="-1.04"/>
    <n v="0"/>
    <n v="0"/>
    <n v="51.06"/>
    <x v="66"/>
    <x v="2"/>
    <s v="3351"/>
    <n v="7"/>
    <x v="72"/>
    <x v="1"/>
    <s v="KY-Lewis County"/>
    <s v="0000054620-001"/>
    <m/>
    <s v="KY"/>
    <s v="Lewis County, KY"/>
    <s v="Common School"/>
    <m/>
    <s v="128-00-00-015.00"/>
    <s v="Map # 128-00-00-015.00"/>
    <n v="0"/>
    <n v="100"/>
    <s v="Property Tax Approval"/>
    <s v="Original Cost, then Quantity"/>
    <s v="No"/>
    <m/>
    <m/>
    <s v=" "/>
    <n v="155788"/>
    <n v="19"/>
    <n v="88"/>
    <s v="KY                "/>
    <s v="Lewis KY          "/>
    <n v="224"/>
    <n v="27"/>
    <n v="25"/>
    <n v="74"/>
    <n v="72"/>
    <n v="0"/>
    <n v="0"/>
    <m/>
  </r>
  <r>
    <x v="2"/>
    <s v="2015 Assessment Year"/>
    <x v="111"/>
    <s v="128-00-00-019.00"/>
    <n v="0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Common School"/>
    <m/>
    <s v="128-00-00-019.00"/>
    <s v="Map # 128-00-00-019.00"/>
    <n v="0"/>
    <n v="100"/>
    <s v="Property Tax Approval"/>
    <s v="Original Cost, then Quantity"/>
    <s v="No"/>
    <m/>
    <m/>
    <s v=" "/>
    <n v="148588"/>
    <n v="19"/>
    <n v="88"/>
    <s v="KY                "/>
    <s v="Lewis KY          "/>
    <n v="224"/>
    <n v="27"/>
    <n v="25"/>
    <n v="74"/>
    <n v="72"/>
    <n v="1"/>
    <n v="0"/>
    <m/>
  </r>
  <r>
    <x v="2"/>
    <s v="2015 Assessment Year"/>
    <x v="114"/>
    <s v="133-00-00-019.00"/>
    <n v="36.93"/>
    <n v="36.94"/>
    <n v="-0.74"/>
    <n v="0"/>
    <n v="0"/>
    <n v="36.200000000000003"/>
    <x v="66"/>
    <x v="2"/>
    <s v="3353"/>
    <n v="7"/>
    <x v="72"/>
    <x v="1"/>
    <s v="KY-Lewis County"/>
    <s v="0000054620-001"/>
    <m/>
    <s v="KY"/>
    <s v="Lewis County, KY"/>
    <s v="Common School"/>
    <m/>
    <s v="133-00-00-019.00"/>
    <s v="Map # 133-00-00-019.00"/>
    <n v="0"/>
    <n v="100"/>
    <s v="Property Tax Approval"/>
    <s v="Original Cost, then Quantity"/>
    <s v="No"/>
    <m/>
    <m/>
    <s v=" "/>
    <n v="148590"/>
    <n v="19"/>
    <n v="88"/>
    <s v="KY                "/>
    <s v="Lewis KY          "/>
    <n v="224"/>
    <n v="27"/>
    <n v="25"/>
    <n v="74"/>
    <n v="72"/>
    <n v="0"/>
    <n v="0"/>
    <m/>
  </r>
  <r>
    <x v="2"/>
    <s v="2015 Assessment Year"/>
    <x v="68"/>
    <s v="086-20 04 018.04"/>
    <n v="146.4"/>
    <n v="146.4"/>
    <n v="-2.93"/>
    <n v="0"/>
    <n v="0"/>
    <n v="143.47"/>
    <x v="66"/>
    <x v="2"/>
    <s v="6853"/>
    <n v="7"/>
    <x v="63"/>
    <x v="1"/>
    <s v="KY-Perry County"/>
    <s v="0000054641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4448"/>
    <n v="19"/>
    <n v="12545"/>
    <s v="KY                "/>
    <s v="Perry KY          "/>
    <n v="224"/>
    <n v="27"/>
    <n v="25"/>
    <n v="84"/>
    <n v="80"/>
    <n v="0"/>
    <n v="0"/>
    <m/>
  </r>
  <r>
    <x v="2"/>
    <s v="2015 Assessment Year"/>
    <x v="113"/>
    <s v="086-20 04 018.04"/>
    <n v="46.65"/>
    <n v="46.65"/>
    <n v="-0.93"/>
    <n v="0"/>
    <n v="0"/>
    <n v="45.72"/>
    <x v="65"/>
    <x v="2"/>
    <s v="973"/>
    <n v="7"/>
    <x v="69"/>
    <x v="1"/>
    <s v="KY-Hazard, City Of"/>
    <s v="0000031105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48568"/>
    <n v="19"/>
    <n v="12633"/>
    <s v="KY                "/>
    <s v="Perry KY          "/>
    <n v="224"/>
    <n v="27"/>
    <n v="25"/>
    <n v="32"/>
    <n v="35"/>
    <n v="0"/>
    <n v="0"/>
    <m/>
  </r>
  <r>
    <x v="2"/>
    <s v="2015 Assessment Year"/>
    <x v="65"/>
    <s v="086-40 02 011.00"/>
    <n v="1220"/>
    <n v="1220"/>
    <n v="-24.4"/>
    <n v="0"/>
    <n v="0"/>
    <n v="1195.6000000000001"/>
    <x v="66"/>
    <x v="2"/>
    <s v="9864"/>
    <n v="7"/>
    <x v="6"/>
    <x v="0"/>
    <s v="KY-Perry County"/>
    <s v="0000054641-001"/>
    <m/>
    <s v="KY"/>
    <s v="Perry County, KY"/>
    <s v="Common School"/>
    <m/>
    <s v="086-40 02 011.00"/>
    <s v=" "/>
    <n v="0"/>
    <n v="100"/>
    <s v="Property Tax Approval"/>
    <s v="Original Cost, then Quantity"/>
    <s v="No"/>
    <m/>
    <m/>
    <s v=" "/>
    <n v="146088"/>
    <n v="19"/>
    <n v="107"/>
    <s v="KY                "/>
    <s v="Perry KY          "/>
    <n v="6"/>
    <n v="27"/>
    <n v="25"/>
    <n v="84"/>
    <n v="80"/>
    <n v="0"/>
    <n v="0"/>
    <m/>
  </r>
  <r>
    <x v="2"/>
    <s v="2015 Assessment Year"/>
    <x v="56"/>
    <s v="074-30 02 011.00"/>
    <n v="2283.84"/>
    <n v="2283.84"/>
    <n v="-45.68"/>
    <n v="0"/>
    <n v="0"/>
    <n v="2238.16"/>
    <x v="66"/>
    <x v="2"/>
    <s v="9863"/>
    <n v="7"/>
    <x v="6"/>
    <x v="0"/>
    <s v="KY-Perry County"/>
    <s v="0000054641-001"/>
    <m/>
    <s v="KY"/>
    <s v="Perry County, KY"/>
    <s v="Common School"/>
    <m/>
    <s v="074-30 02 011.00"/>
    <s v=" "/>
    <n v="0"/>
    <n v="100"/>
    <s v="Property Tax Approval"/>
    <s v="Original Cost, then Quantity"/>
    <s v="No"/>
    <m/>
    <m/>
    <s v=" "/>
    <n v="138338"/>
    <n v="19"/>
    <n v="107"/>
    <s v="KY                "/>
    <s v="Perry KY          "/>
    <n v="6"/>
    <n v="27"/>
    <n v="25"/>
    <n v="84"/>
    <n v="80"/>
    <n v="0"/>
    <n v="0"/>
    <m/>
  </r>
  <r>
    <x v="2"/>
    <s v="2015 Assessment Year"/>
    <x v="70"/>
    <s v="625684-2"/>
    <n v="644.82000000000005"/>
    <n v="644.82000000000005"/>
    <n v="-12.89"/>
    <n v="0"/>
    <n v="0"/>
    <n v="631.93000000000006"/>
    <x v="66"/>
    <x v="2"/>
    <s v="6867"/>
    <n v="7"/>
    <x v="65"/>
    <x v="1"/>
    <s v="KY-Henderson County"/>
    <s v="0000054608-002"/>
    <m/>
    <s v="KY"/>
    <s v="Henderson County, KY"/>
    <s v="Common School"/>
    <m/>
    <s v="625684-2"/>
    <s v=" "/>
    <n v="0"/>
    <n v="100"/>
    <s v="Property Tax Approval"/>
    <s v="Original Cost, then Quantity"/>
    <s v="No"/>
    <m/>
    <m/>
    <s v=" "/>
    <n v="144031"/>
    <n v="19"/>
    <n v="78"/>
    <s v="KY                "/>
    <s v="Henderson KY      "/>
    <n v="224"/>
    <n v="27"/>
    <n v="25"/>
    <n v="66"/>
    <n v="65"/>
    <n v="0"/>
    <n v="0"/>
    <m/>
  </r>
  <r>
    <x v="2"/>
    <s v="2015 Assessment Year"/>
    <x v="50"/>
    <s v="6531-2 City of Paintsville"/>
    <n v="3968.9"/>
    <n v="3968.9"/>
    <n v="-79.38"/>
    <n v="0"/>
    <n v="0"/>
    <n v="3889.52"/>
    <x v="68"/>
    <x v="2"/>
    <m/>
    <n v="7"/>
    <x v="22"/>
    <x v="0"/>
    <s v="KY-Paintsville, City Of"/>
    <s v="0000067424-003"/>
    <m/>
    <s v="KY"/>
    <s v="Johnson County, KY"/>
    <s v="City"/>
    <m/>
    <s v="6531-2"/>
    <s v=" "/>
    <n v="0"/>
    <n v="100"/>
    <s v="Property Tax Approval"/>
    <s v="Original Cost, then Quantity"/>
    <s v="No"/>
    <m/>
    <m/>
    <s v=" "/>
    <n v="14699"/>
    <n v="19"/>
    <n v="695"/>
    <s v="KY                "/>
    <s v="Johnson KY        "/>
    <n v="6"/>
    <n v="27"/>
    <n v="25"/>
    <n v="420"/>
    <n v="504"/>
    <n v="0"/>
    <n v="0"/>
    <m/>
  </r>
  <r>
    <x v="2"/>
    <s v="2015 Assessment Year"/>
    <x v="63"/>
    <s v="6531-2"/>
    <n v="1399.41"/>
    <n v="1399.41"/>
    <n v="-27.99"/>
    <n v="0"/>
    <n v="0"/>
    <n v="1371.42"/>
    <x v="68"/>
    <x v="2"/>
    <m/>
    <n v="7"/>
    <x v="15"/>
    <x v="0"/>
    <s v="KY-Johnson County"/>
    <s v="0000054612-001"/>
    <m/>
    <s v="KY"/>
    <s v="Johnson County, KY"/>
    <s v="City"/>
    <m/>
    <s v="6531-2"/>
    <s v=" "/>
    <n v="0"/>
    <n v="100"/>
    <s v="Property Tax Approval"/>
    <s v="Original Cost, then Quantity"/>
    <s v="No"/>
    <m/>
    <m/>
    <s v=" "/>
    <n v="12942"/>
    <n v="19"/>
    <n v="80"/>
    <s v="KY                "/>
    <s v="Johnson KY        "/>
    <n v="6"/>
    <n v="27"/>
    <n v="25"/>
    <n v="68"/>
    <n v="67"/>
    <n v="0"/>
    <n v="0"/>
    <m/>
  </r>
  <r>
    <x v="2"/>
    <s v="2015 Assessment Year"/>
    <x v="71"/>
    <s v="041-03-00-012.00"/>
    <n v="568.55000000000007"/>
    <n v="568.55999999999995"/>
    <n v="-11.37"/>
    <n v="0"/>
    <n v="0"/>
    <n v="557.19000000000005"/>
    <x v="66"/>
    <x v="2"/>
    <s v="7700"/>
    <n v="7"/>
    <x v="66"/>
    <x v="1"/>
    <s v="KY-Boyd County"/>
    <s v="0000054585-003"/>
    <m/>
    <s v="KY"/>
    <s v="Boyd County, KY"/>
    <s v="Fire District"/>
    <m/>
    <s v="041-03-00-012.00"/>
    <s v=" "/>
    <n v="0"/>
    <n v="100"/>
    <s v="Property Tax Approval"/>
    <s v="Original Cost, then Quantity"/>
    <s v="No"/>
    <m/>
    <m/>
    <s v=" "/>
    <n v="8884"/>
    <n v="19"/>
    <n v="65"/>
    <s v="KY                "/>
    <s v="Boyd KY           "/>
    <n v="224"/>
    <n v="27"/>
    <n v="25"/>
    <n v="54"/>
    <n v="55"/>
    <n v="0"/>
    <n v="0"/>
    <m/>
  </r>
  <r>
    <x v="2"/>
    <s v="2015 Assessment Year"/>
    <x v="117"/>
    <s v="KPCo-KY State PMT"/>
    <n v="4054050.87"/>
    <n v="4053981"/>
    <n v="0"/>
    <n v="0"/>
    <n v="0"/>
    <n v="4053981"/>
    <x v="69"/>
    <x v="2"/>
    <s v="107878714"/>
    <n v="7"/>
    <x v="73"/>
    <x v="0"/>
    <s v="KY-Kentucky State"/>
    <s v="0000036326-010"/>
    <m/>
    <s v="KY"/>
    <m/>
    <m/>
    <m/>
    <s v="Multiple"/>
    <m/>
    <n v="0"/>
    <n v="100"/>
    <s v="Property Tax Approval"/>
    <s v="Original Cost, then Quantity"/>
    <s v="No"/>
    <m/>
    <m/>
    <m/>
    <n v="156732"/>
    <n v="19"/>
    <n v="13020"/>
    <s v="KY                "/>
    <m/>
    <n v="6"/>
    <n v="27"/>
    <n v="25"/>
    <n v="35"/>
    <n v="38"/>
    <n v="0"/>
    <n v="0"/>
    <m/>
  </r>
  <r>
    <x v="2"/>
    <s v="2015 Assessment Year"/>
    <x v="69"/>
    <s v="KY-007T"/>
    <n v="899.75"/>
    <n v="992.26"/>
    <n v="0"/>
    <n v="0"/>
    <n v="0"/>
    <n v="992.26"/>
    <x v="70"/>
    <x v="4"/>
    <m/>
    <n v="7"/>
    <x v="64"/>
    <x v="0"/>
    <s v="KY-Bell County"/>
    <s v="0000054583-002"/>
    <m/>
    <s v="KY"/>
    <s v="Bell County, KY"/>
    <s v="Common School"/>
    <m/>
    <s v="Multiple"/>
    <s v=" "/>
    <n v="0"/>
    <n v="100"/>
    <s v="Property Tax Approval"/>
    <s v="Original Cost, then Quantity"/>
    <s v="No"/>
    <m/>
    <m/>
    <s v=" "/>
    <n v="9318"/>
    <n v="19"/>
    <n v="62"/>
    <s v="KY                "/>
    <s v="Bell KY           "/>
    <n v="6"/>
    <n v="27"/>
    <n v="25"/>
    <n v="52"/>
    <n v="54"/>
    <n v="0"/>
    <n v="0"/>
    <m/>
  </r>
  <r>
    <x v="2"/>
    <s v="2015 Assessment Year"/>
    <x v="3"/>
    <s v="KY-010T"/>
    <n v="812495.5"/>
    <n v="812495.57"/>
    <n v="0"/>
    <n v="0"/>
    <n v="0"/>
    <n v="812495.57000000007"/>
    <x v="71"/>
    <x v="4"/>
    <m/>
    <n v="7"/>
    <x v="3"/>
    <x v="0"/>
    <s v="KY-Boyd County"/>
    <s v="0000054585-003"/>
    <m/>
    <s v="KY"/>
    <s v="Boyd County, KY"/>
    <m/>
    <m/>
    <s v="Multiple"/>
    <s v=" "/>
    <n v="0"/>
    <n v="100"/>
    <s v="Property Tax Approval"/>
    <s v="Original Cost, then Quantity"/>
    <s v="No"/>
    <m/>
    <m/>
    <s v=" "/>
    <n v="13621"/>
    <n v="19"/>
    <n v="64"/>
    <s v="KY                "/>
    <s v="Boyd KY           "/>
    <n v="6"/>
    <n v="27"/>
    <n v="25"/>
    <n v="54"/>
    <n v="55"/>
    <n v="0"/>
    <n v="0"/>
    <m/>
  </r>
  <r>
    <x v="2"/>
    <s v="2015 Assessment Year"/>
    <x v="14"/>
    <s v="KY-010T-CI-210"/>
    <n v="153181.65"/>
    <n v="157007.78"/>
    <n v="-3140.16"/>
    <n v="0"/>
    <n v="0"/>
    <n v="153867.62"/>
    <x v="72"/>
    <x v="4"/>
    <m/>
    <n v="7"/>
    <x v="14"/>
    <x v="0"/>
    <s v="KY-Ashland, City Of"/>
    <s v="0000018214-002"/>
    <m/>
    <s v="KY"/>
    <s v="Boyd County, KY"/>
    <m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19"/>
    <n v="17"/>
    <s v="KY                "/>
    <s v="Boyd KY           "/>
    <n v="6"/>
    <n v="27"/>
    <n v="25"/>
    <n v="13"/>
    <n v="16"/>
    <n v="0"/>
    <n v="0"/>
    <m/>
  </r>
  <r>
    <x v="2"/>
    <s v="2015 Assessment Year"/>
    <x v="40"/>
    <s v="KY-010T-CI-910"/>
    <n v="9611.9600000000009"/>
    <n v="9611.9699999999993"/>
    <n v="-192.24"/>
    <n v="0"/>
    <n v="0"/>
    <n v="9419.73"/>
    <x v="72"/>
    <x v="4"/>
    <m/>
    <n v="7"/>
    <x v="39"/>
    <x v="0"/>
    <s v="KY-Catlettsburg, City Of"/>
    <s v="0000018222-001"/>
    <m/>
    <s v="KY"/>
    <s v="Boyd County, KY"/>
    <s v="City"/>
    <m/>
    <s v="Multiple"/>
    <s v=" "/>
    <n v="0"/>
    <n v="100"/>
    <s v="Property Tax Approval"/>
    <s v="Original Cost, then Quantity"/>
    <s v="No"/>
    <m/>
    <m/>
    <s v=" "/>
    <n v="13623"/>
    <n v="19"/>
    <n v="18"/>
    <s v="KY                "/>
    <s v="Boyd KY           "/>
    <n v="6"/>
    <n v="27"/>
    <n v="25"/>
    <n v="14"/>
    <n v="17"/>
    <n v="0"/>
    <n v="0"/>
    <m/>
  </r>
  <r>
    <x v="2"/>
    <s v="2015 Assessment Year"/>
    <x v="30"/>
    <s v="KY-012T"/>
    <n v="20705.670000000002"/>
    <n v="20705.66"/>
    <n v="0"/>
    <n v="0"/>
    <n v="0"/>
    <n v="20705.66"/>
    <x v="73"/>
    <x v="4"/>
    <m/>
    <n v="7"/>
    <x v="30"/>
    <x v="0"/>
    <s v="KY-Bracken County"/>
    <s v="0000054586-001"/>
    <m/>
    <s v="KY"/>
    <s v="Bracken County, KY"/>
    <s v="Common School"/>
    <m/>
    <s v="Multiple"/>
    <s v="KY-012T - Payee Code 204"/>
    <n v="0"/>
    <n v="100"/>
    <s v="Property Tax Approval"/>
    <s v="Original Cost, then Quantity"/>
    <s v="No"/>
    <m/>
    <m/>
    <s v="Master Account - Bill converted from PTS."/>
    <n v="13624"/>
    <n v="19"/>
    <n v="66"/>
    <s v="KY                "/>
    <s v="Bracken KY        "/>
    <n v="6"/>
    <n v="27"/>
    <n v="25"/>
    <n v="55"/>
    <n v="56"/>
    <n v="0"/>
    <n v="0"/>
    <m/>
  </r>
  <r>
    <x v="2"/>
    <s v="2015 Assessment Year"/>
    <x v="13"/>
    <s v="KY-013T"/>
    <n v="181660.05000000002"/>
    <n v="181660.04"/>
    <n v="0"/>
    <n v="0"/>
    <n v="0"/>
    <n v="181660.04"/>
    <x v="74"/>
    <x v="2"/>
    <m/>
    <n v="7"/>
    <x v="13"/>
    <x v="0"/>
    <s v="KY-Breathitt County"/>
    <s v="0000054587-002"/>
    <m/>
    <s v="KY"/>
    <s v="Breathitt County, KY"/>
    <m/>
    <m/>
    <s v="Multiple"/>
    <s v=" "/>
    <n v="0"/>
    <n v="100"/>
    <s v="Property Tax Approval"/>
    <s v="Original Cost, then Quantity"/>
    <s v="No"/>
    <m/>
    <m/>
    <s v=" "/>
    <n v="13625"/>
    <n v="19"/>
    <n v="67"/>
    <s v="KY                "/>
    <s v="Breathitt KY      "/>
    <n v="6"/>
    <n v="27"/>
    <n v="25"/>
    <n v="56"/>
    <n v="57"/>
    <n v="0"/>
    <n v="0"/>
    <m/>
  </r>
  <r>
    <x v="2"/>
    <s v="2015 Assessment Year"/>
    <x v="42"/>
    <s v="KY-013T-SC-100"/>
    <n v="5290.43"/>
    <n v="5313.7"/>
    <n v="0"/>
    <n v="0"/>
    <n v="0"/>
    <n v="5313.7"/>
    <x v="70"/>
    <x v="4"/>
    <m/>
    <n v="7"/>
    <x v="41"/>
    <x v="0"/>
    <s v="KY-Jackson, City Of"/>
    <s v="0000034601-002"/>
    <m/>
    <s v="KY"/>
    <s v="Breathitt County, KY"/>
    <s v="City"/>
    <m/>
    <s v="Multiple"/>
    <s v="KY-013T-SC-100 - Payee Code 205"/>
    <n v="0"/>
    <n v="100"/>
    <s v="Property Tax Approval"/>
    <s v="Original Cost, then Quantity"/>
    <s v="No"/>
    <m/>
    <m/>
    <s v="Master Account - Bill converted from PTS."/>
    <n v="13626"/>
    <n v="19"/>
    <n v="40"/>
    <s v="KY                "/>
    <s v="Breathitt KY      "/>
    <n v="6"/>
    <n v="27"/>
    <n v="25"/>
    <n v="33"/>
    <n v="36"/>
    <n v="0"/>
    <n v="0"/>
    <m/>
  </r>
  <r>
    <x v="2"/>
    <s v="2015 Assessment Year"/>
    <x v="42"/>
    <s v="KY-013T-SC-100"/>
    <n v="4909.72"/>
    <n v="4909.72"/>
    <n v="-98.19"/>
    <n v="0"/>
    <n v="0"/>
    <n v="4811.53"/>
    <x v="75"/>
    <x v="4"/>
    <m/>
    <n v="7"/>
    <x v="47"/>
    <x v="0"/>
    <s v="KY-Jackson Independent School Dist"/>
    <s v="0000034623-001"/>
    <m/>
    <s v="KY"/>
    <s v="Breathitt County, KY"/>
    <m/>
    <m/>
    <s v="Multiple"/>
    <s v="KY-013T-SC-100 - Payee Code 206"/>
    <n v="0"/>
    <n v="100"/>
    <s v="Property Tax Approval"/>
    <s v="Original Cost, then Quantity"/>
    <s v="No"/>
    <m/>
    <m/>
    <s v="Master Account - Bill converted from PTS."/>
    <n v="13627"/>
    <n v="19"/>
    <n v="41"/>
    <s v="KY                "/>
    <s v="Breathitt KY      "/>
    <n v="6"/>
    <n v="27"/>
    <n v="25"/>
    <n v="34"/>
    <n v="37"/>
    <n v="0"/>
    <n v="0"/>
    <m/>
  </r>
  <r>
    <x v="2"/>
    <s v="2015 Assessment Year"/>
    <x v="33"/>
    <s v="KY-021T"/>
    <n v="14704.470000000001"/>
    <n v="14704.47"/>
    <n v="-294.08999999999997"/>
    <n v="0"/>
    <n v="0"/>
    <n v="14410.380000000001"/>
    <x v="76"/>
    <x v="4"/>
    <m/>
    <n v="7"/>
    <x v="33"/>
    <x v="0"/>
    <s v="KY-Carroll County"/>
    <s v="0000054592-001"/>
    <m/>
    <s v="KY"/>
    <s v="Carroll County, KY"/>
    <s v="Common School"/>
    <m/>
    <s v="Multiple"/>
    <s v=" "/>
    <n v="0"/>
    <n v="100"/>
    <s v="Property Tax Approval"/>
    <s v="Original Cost, then Quantity"/>
    <s v="No"/>
    <m/>
    <m/>
    <s v=" "/>
    <n v="13628"/>
    <n v="19"/>
    <n v="70"/>
    <s v="KY                "/>
    <s v="Carroll KY        "/>
    <n v="6"/>
    <n v="27"/>
    <n v="25"/>
    <n v="59"/>
    <n v="59"/>
    <n v="0"/>
    <n v="0"/>
    <m/>
  </r>
  <r>
    <x v="2"/>
    <s v="2015 Assessment Year"/>
    <x v="12"/>
    <s v="KY-022T"/>
    <n v="178160.56"/>
    <n v="178160.55"/>
    <n v="0"/>
    <n v="0"/>
    <n v="0"/>
    <n v="178160.55000000002"/>
    <x v="70"/>
    <x v="4"/>
    <m/>
    <n v="7"/>
    <x v="12"/>
    <x v="0"/>
    <s v="KY-Carter County"/>
    <s v="0000054593-002"/>
    <m/>
    <s v="KY"/>
    <s v="Carter County, KY"/>
    <m/>
    <m/>
    <s v="Multiple"/>
    <s v=" "/>
    <n v="0"/>
    <n v="100"/>
    <s v="Property Tax Approval"/>
    <s v="Original Cost, then Quantity"/>
    <s v="No"/>
    <m/>
    <m/>
    <s v=" "/>
    <n v="13629"/>
    <n v="19"/>
    <n v="71"/>
    <s v="KY                "/>
    <s v="Carter KY         "/>
    <n v="6"/>
    <n v="27"/>
    <n v="25"/>
    <n v="60"/>
    <n v="60"/>
    <n v="0"/>
    <n v="0"/>
    <m/>
  </r>
  <r>
    <x v="2"/>
    <s v="2015 Assessment Year"/>
    <x v="44"/>
    <s v="KY-022T-CI-219"/>
    <n v="5613.04"/>
    <n v="5613.04"/>
    <n v="-112.26"/>
    <n v="0"/>
    <n v="0"/>
    <n v="5500.78"/>
    <x v="70"/>
    <x v="4"/>
    <m/>
    <n v="7"/>
    <x v="43"/>
    <x v="0"/>
    <s v="KY-Grayson, City Of"/>
    <s v="0000018236-002"/>
    <m/>
    <s v="KY"/>
    <s v="Carter County, KY"/>
    <s v="City"/>
    <m/>
    <s v="Multiple"/>
    <s v=" "/>
    <n v="0"/>
    <n v="100"/>
    <s v="Property Tax Approval"/>
    <s v="Original Cost, then Quantity"/>
    <s v="No"/>
    <m/>
    <m/>
    <s v=" "/>
    <n v="13630"/>
    <n v="19"/>
    <n v="20"/>
    <s v="KY                "/>
    <s v="Carter KY         "/>
    <n v="6"/>
    <n v="27"/>
    <n v="25"/>
    <n v="16"/>
    <n v="19"/>
    <n v="0"/>
    <n v="0"/>
    <m/>
  </r>
  <r>
    <x v="2"/>
    <s v="2015 Assessment Year"/>
    <x v="75"/>
    <s v="KY-022T-CI-920"/>
    <n v="258.04000000000002"/>
    <n v="258.04000000000002"/>
    <n v="-5.16"/>
    <n v="0"/>
    <n v="0"/>
    <n v="252.88"/>
    <x v="72"/>
    <x v="4"/>
    <m/>
    <n v="7"/>
    <x v="68"/>
    <x v="0"/>
    <s v="KY-Olive Hill, City Of"/>
    <s v="0000046395-001"/>
    <m/>
    <s v="KY"/>
    <s v="Carter County, KY"/>
    <s v="City"/>
    <m/>
    <s v="Multiple"/>
    <s v="KY-022T-CI-920 - Payee Code 210"/>
    <n v="0"/>
    <n v="100"/>
    <s v="Property Tax Approval"/>
    <s v="Original Cost, then Quantity"/>
    <s v="No"/>
    <m/>
    <m/>
    <s v="Master Account - Bill converted from PTS."/>
    <n v="13631"/>
    <n v="19"/>
    <n v="54"/>
    <s v="KY                "/>
    <s v="Carter KY         "/>
    <n v="6"/>
    <n v="27"/>
    <n v="25"/>
    <n v="45"/>
    <n v="48"/>
    <n v="0"/>
    <n v="0"/>
    <m/>
  </r>
  <r>
    <x v="2"/>
    <s v="2015 Assessment Year"/>
    <x v="48"/>
    <s v="KY-026T"/>
    <n v="5204.2300000000005"/>
    <n v="5204.24"/>
    <n v="0"/>
    <n v="0"/>
    <n v="0"/>
    <n v="5204.24"/>
    <x v="74"/>
    <x v="2"/>
    <m/>
    <n v="7"/>
    <x v="48"/>
    <x v="0"/>
    <s v="KY-Clay County"/>
    <s v="0000054595-003"/>
    <m/>
    <s v="KY"/>
    <s v="Clay County, KY"/>
    <s v="Common School"/>
    <m/>
    <s v="Multiple"/>
    <s v=" "/>
    <n v="0"/>
    <n v="100"/>
    <s v="Property Tax Approval"/>
    <s v="Original Cost, then Quantity"/>
    <s v="No"/>
    <m/>
    <m/>
    <s v=" "/>
    <n v="9324"/>
    <n v="19"/>
    <n v="73"/>
    <s v="KY                "/>
    <s v="Clay KY           "/>
    <n v="6"/>
    <n v="27"/>
    <n v="25"/>
    <n v="62"/>
    <n v="61"/>
    <n v="0"/>
    <n v="0"/>
    <m/>
  </r>
  <r>
    <x v="2"/>
    <s v="2015 Assessment Year"/>
    <x v="58"/>
    <s v="KY-032T"/>
    <n v="2285.16"/>
    <n v="0"/>
    <n v="0"/>
    <n v="0"/>
    <n v="0"/>
    <m/>
    <x v="31"/>
    <x v="3"/>
    <m/>
    <n v="1"/>
    <x v="55"/>
    <x v="0"/>
    <s v="KY-Elliott County"/>
    <s v="0000054598-001"/>
    <m/>
    <s v="KY"/>
    <s v="Elliott County, KY"/>
    <s v="Common School"/>
    <m/>
    <s v="Multiple"/>
    <s v=" "/>
    <n v="0"/>
    <n v="100"/>
    <s v="Property Tax Approval"/>
    <s v="Original Cost, then Quantity"/>
    <s v="No"/>
    <m/>
    <m/>
    <s v=" "/>
    <n v="9369"/>
    <n v="19"/>
    <n v="1218"/>
    <s v="KY                "/>
    <s v="Elliott KY        "/>
    <n v="6"/>
    <n v="27"/>
    <n v="25"/>
    <n v="866"/>
    <n v="540"/>
    <n v="1"/>
    <n v="0"/>
    <m/>
  </r>
  <r>
    <x v="2"/>
    <s v="2015 Assessment Year"/>
    <x v="4"/>
    <s v="KY-036T"/>
    <n v="774193.56"/>
    <n v="774193.63"/>
    <n v="0"/>
    <n v="0"/>
    <n v="0"/>
    <n v="774193.63"/>
    <x v="72"/>
    <x v="4"/>
    <m/>
    <n v="7"/>
    <x v="4"/>
    <x v="0"/>
    <s v="KY-Floyd County"/>
    <s v="0000054601-001"/>
    <m/>
    <s v="KY"/>
    <s v="Floyd County, KY"/>
    <m/>
    <m/>
    <s v="Multiple"/>
    <s v="KY-036T - Payee Code 214"/>
    <n v="0"/>
    <n v="100"/>
    <s v="Property Tax Approval"/>
    <s v="Original Cost, then Quantity"/>
    <s v="No"/>
    <m/>
    <m/>
    <s v="Master Account - Bill converted from PTS."/>
    <n v="13632"/>
    <n v="19"/>
    <n v="74"/>
    <s v="KY                "/>
    <s v="Floyd KY          "/>
    <n v="6"/>
    <n v="27"/>
    <n v="25"/>
    <n v="63"/>
    <n v="62"/>
    <n v="0"/>
    <n v="0"/>
    <m/>
  </r>
  <r>
    <x v="2"/>
    <s v="2015 Assessment Year"/>
    <x v="36"/>
    <s v="KY-036T-CI-910"/>
    <n v="14726.59"/>
    <n v="14726.59"/>
    <n v="0"/>
    <n v="0"/>
    <n v="0"/>
    <n v="14726.59"/>
    <x v="77"/>
    <x v="4"/>
    <m/>
    <n v="7"/>
    <x v="36"/>
    <x v="0"/>
    <s v="KY-Prestonsburg, City Of"/>
    <s v="0000067422-003"/>
    <m/>
    <s v="KY"/>
    <s v="Floyd County, KY"/>
    <s v="City"/>
    <m/>
    <s v="Multiple"/>
    <s v="KY-036T-CI-910 - Payee Code 215"/>
    <n v="0"/>
    <n v="100"/>
    <s v="Property Tax Approval"/>
    <s v="Original Cost, then Quantity"/>
    <s v="No"/>
    <m/>
    <m/>
    <s v="Master Account - Bill converted from PTS."/>
    <n v="13633"/>
    <n v="19"/>
    <n v="694"/>
    <s v="KY                "/>
    <s v="Floyd KY          "/>
    <n v="6"/>
    <n v="27"/>
    <n v="25"/>
    <n v="419"/>
    <n v="503"/>
    <n v="0"/>
    <n v="0"/>
    <m/>
  </r>
  <r>
    <x v="2"/>
    <s v="2015 Assessment Year"/>
    <x v="53"/>
    <s v="KY-036T-CI-930"/>
    <n v="2732.07"/>
    <n v="2732.06"/>
    <n v="0"/>
    <n v="0"/>
    <n v="0"/>
    <n v="2732.06"/>
    <x v="78"/>
    <x v="4"/>
    <m/>
    <n v="7"/>
    <x v="51"/>
    <x v="0"/>
    <s v="KY-Wheelwright, City Of"/>
    <s v="0000084719-001"/>
    <m/>
    <s v="KY"/>
    <s v="Floyd County, KY"/>
    <s v="City"/>
    <m/>
    <s v="Multiple"/>
    <s v="KY-036T-CI-930 - Payee Code 216"/>
    <n v="0"/>
    <n v="100"/>
    <s v="Property Tax Approval"/>
    <s v="Original Cost, then Quantity"/>
    <s v="No"/>
    <m/>
    <m/>
    <s v="Master Account - Bill converted from PTS."/>
    <n v="13634"/>
    <n v="19"/>
    <n v="705"/>
    <s v="KY                "/>
    <s v="Floyd KY          "/>
    <n v="6"/>
    <n v="27"/>
    <n v="25"/>
    <n v="429"/>
    <n v="513"/>
    <n v="0"/>
    <n v="0"/>
    <m/>
  </r>
  <r>
    <x v="2"/>
    <s v="2015 Assessment Year"/>
    <x v="52"/>
    <s v="KY-036T-CI-950"/>
    <n v="3129.81"/>
    <n v="3129.82"/>
    <n v="0"/>
    <n v="0"/>
    <n v="0"/>
    <n v="3129.82"/>
    <x v="76"/>
    <x v="4"/>
    <m/>
    <n v="7"/>
    <x v="50"/>
    <x v="0"/>
    <s v="KY-Wayland, City Of"/>
    <s v="0000106382-001"/>
    <m/>
    <s v="KY"/>
    <s v="Floyd County, KY"/>
    <m/>
    <m/>
    <s v="Multiple"/>
    <s v="KY-036T-CI-950 "/>
    <n v="0"/>
    <n v="100"/>
    <s v="Property Tax Approval"/>
    <s v="Original Cost, then Quantity"/>
    <s v="No"/>
    <m/>
    <m/>
    <s v="Master Account - Bill converted from PTS."/>
    <n v="132857"/>
    <n v="19"/>
    <n v="756"/>
    <s v="KY                "/>
    <s v="Floyd KY          "/>
    <n v="6"/>
    <n v="27"/>
    <n v="25"/>
    <n v="470"/>
    <n v="520"/>
    <n v="0"/>
    <n v="0"/>
    <m/>
  </r>
  <r>
    <x v="2"/>
    <s v="2015 Assessment Year"/>
    <x v="61"/>
    <s v="KY-036T-CI-970"/>
    <n v="1535.21"/>
    <n v="1535.21"/>
    <n v="0"/>
    <n v="0"/>
    <n v="0"/>
    <n v="1535.21"/>
    <x v="79"/>
    <x v="4"/>
    <m/>
    <n v="7"/>
    <x v="58"/>
    <x v="0"/>
    <s v="KY-Martin, City Of"/>
    <s v="0000040327-001"/>
    <m/>
    <s v="KY"/>
    <s v="Floyd County, KY"/>
    <s v="City"/>
    <m/>
    <s v="Multiple"/>
    <s v="KY-036T-CI-970 - Payee Code 264"/>
    <n v="0"/>
    <n v="100"/>
    <s v="Property Tax Approval"/>
    <s v="Original Cost, then Quantity"/>
    <s v="No"/>
    <m/>
    <m/>
    <s v="Master Account - Bill converted from PTS."/>
    <n v="13636"/>
    <n v="19"/>
    <n v="1220"/>
    <s v="KY                "/>
    <s v="Floyd KY          "/>
    <n v="6"/>
    <n v="27"/>
    <n v="25"/>
    <n v="868"/>
    <n v="542"/>
    <n v="0"/>
    <n v="0"/>
    <m/>
  </r>
  <r>
    <x v="2"/>
    <s v="2015 Assessment Year"/>
    <x v="45"/>
    <s v="KY-037T"/>
    <n v="8321.25"/>
    <n v="8321.26"/>
    <n v="0"/>
    <n v="0"/>
    <n v="0"/>
    <n v="8321.26"/>
    <x v="80"/>
    <x v="4"/>
    <m/>
    <n v="7"/>
    <x v="44"/>
    <x v="0"/>
    <s v="KY-Franklin County"/>
    <s v="0000179629-001"/>
    <m/>
    <s v="KY"/>
    <s v="Franklin County, KY"/>
    <s v="Common School"/>
    <m/>
    <s v="Multiple"/>
    <s v=" "/>
    <n v="0"/>
    <n v="100"/>
    <s v="Property Tax Approval"/>
    <s v="Original Cost, then Quantity"/>
    <s v="No"/>
    <m/>
    <m/>
    <s v=" "/>
    <n v="13637"/>
    <n v="19"/>
    <n v="1147"/>
    <s v="KY                "/>
    <s v="Franklin KY       "/>
    <n v="6"/>
    <n v="27"/>
    <n v="25"/>
    <n v="824"/>
    <n v="530"/>
    <n v="0"/>
    <n v="0"/>
    <m/>
  </r>
  <r>
    <x v="2"/>
    <s v="2015 Assessment Year"/>
    <x v="21"/>
    <s v="KY-041T"/>
    <n v="64796.5"/>
    <n v="64796.5"/>
    <n v="0"/>
    <n v="0"/>
    <n v="0"/>
    <n v="64796.5"/>
    <x v="70"/>
    <x v="4"/>
    <m/>
    <n v="7"/>
    <x v="21"/>
    <x v="0"/>
    <s v="KY-Grant County"/>
    <s v="0000054604-001"/>
    <m/>
    <s v="KY"/>
    <s v="Grant County, KY"/>
    <s v="Common School"/>
    <m/>
    <s v="Multiple"/>
    <s v=" "/>
    <n v="0"/>
    <n v="100"/>
    <s v="Property Tax Approval"/>
    <s v="Original Cost, then Quantity"/>
    <s v="No"/>
    <m/>
    <m/>
    <s v="Master Account - Bill converted from PTS."/>
    <n v="13638"/>
    <n v="19"/>
    <n v="75"/>
    <s v="KY                "/>
    <s v="Grant KY          "/>
    <n v="6"/>
    <n v="27"/>
    <n v="25"/>
    <n v="64"/>
    <n v="63"/>
    <n v="0"/>
    <n v="0"/>
    <m/>
  </r>
  <r>
    <x v="2"/>
    <s v="2015 Assessment Year"/>
    <x v="72"/>
    <s v="KY-045R-CI-120"/>
    <n v="449.04"/>
    <n v="451"/>
    <n v="0"/>
    <n v="0"/>
    <n v="0"/>
    <n v="451"/>
    <x v="70"/>
    <x v="4"/>
    <m/>
    <n v="7"/>
    <x v="67"/>
    <x v="0"/>
    <s v="KY-Flatwoods, City Of"/>
    <s v="0000018231-001"/>
    <m/>
    <s v="KY"/>
    <s v="Greenup County, KY"/>
    <s v="City"/>
    <m/>
    <s v="KY-Greenup-Russell ISD-Flatwoods Real (Kentucky Power)"/>
    <s v=" "/>
    <n v="0"/>
    <n v="100"/>
    <s v="Property Tax Approval"/>
    <s v="Original Cost, then Quantity"/>
    <s v="No"/>
    <m/>
    <m/>
    <s v=" "/>
    <n v="10053"/>
    <n v="19"/>
    <n v="19"/>
    <s v="KY                "/>
    <s v="Greenup KY        "/>
    <n v="6"/>
    <n v="27"/>
    <n v="25"/>
    <n v="15"/>
    <n v="18"/>
    <n v="0"/>
    <n v="0"/>
    <m/>
  </r>
  <r>
    <x v="2"/>
    <s v="2015 Assessment Year"/>
    <x v="77"/>
    <s v="KY-045R-CI-130"/>
    <n v="130.93"/>
    <n v="130.94"/>
    <n v="0"/>
    <n v="0"/>
    <n v="0"/>
    <n v="130.94"/>
    <x v="81"/>
    <x v="4"/>
    <s v="21813"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m/>
    <n v="0"/>
    <n v="100"/>
    <s v="Property Tax Approval"/>
    <s v="Original Cost, then Quantity"/>
    <s v="No"/>
    <m/>
    <m/>
    <s v="Bellefonte always bills around a year late. - JAS"/>
    <n v="158765"/>
    <n v="19"/>
    <n v="6"/>
    <s v="KY                "/>
    <s v="Greenup KY        "/>
    <n v="6"/>
    <n v="27"/>
    <n v="25"/>
    <n v="5"/>
    <n v="5"/>
    <n v="0"/>
    <n v="0"/>
    <m/>
  </r>
  <r>
    <x v="2"/>
    <s v="2015 Assessment Year"/>
    <x v="76"/>
    <s v="KY-045R-CI-910"/>
    <n v="122.13"/>
    <n v="122.13"/>
    <n v="0"/>
    <n v="0"/>
    <n v="0"/>
    <n v="122.13"/>
    <x v="82"/>
    <x v="2"/>
    <m/>
    <n v="7"/>
    <x v="70"/>
    <x v="0"/>
    <s v="KY-South Shore, City Of"/>
    <s v="0000147584-001"/>
    <m/>
    <s v="KY"/>
    <s v="Greenup County, KY"/>
    <s v="City"/>
    <m/>
    <s v="KY-Greenup-Common SD-South Shore-South Shore FD Real (Kentucky Power)"/>
    <s v=" "/>
    <n v="0"/>
    <n v="100"/>
    <s v="Property Tax Approval"/>
    <s v="Original Cost, then Quantity"/>
    <s v="No"/>
    <m/>
    <m/>
    <s v=" "/>
    <n v="10055"/>
    <n v="19"/>
    <n v="1125"/>
    <s v="KY                "/>
    <s v="Greenup KY        "/>
    <n v="6"/>
    <n v="27"/>
    <n v="25"/>
    <n v="810"/>
    <n v="524"/>
    <n v="0"/>
    <n v="0"/>
    <m/>
  </r>
  <r>
    <x v="2"/>
    <s v="2015 Assessment Year"/>
    <x v="5"/>
    <s v="KY-045T"/>
    <n v="511253.78"/>
    <n v="511498.04"/>
    <n v="0"/>
    <n v="0"/>
    <n v="0"/>
    <n v="511498.04000000004"/>
    <x v="83"/>
    <x v="2"/>
    <m/>
    <n v="7"/>
    <x v="5"/>
    <x v="0"/>
    <s v="KY-Greenup County"/>
    <s v="0000054605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39"/>
    <n v="19"/>
    <n v="76"/>
    <s v="KY                "/>
    <s v="Greenup KY        "/>
    <n v="6"/>
    <n v="27"/>
    <n v="25"/>
    <n v="65"/>
    <n v="64"/>
    <n v="0"/>
    <n v="0"/>
    <m/>
  </r>
  <r>
    <x v="2"/>
    <s v="2015 Assessment Year"/>
    <x v="28"/>
    <s v="KY-045T-CI-110"/>
    <n v="29406.79"/>
    <n v="29408.98"/>
    <n v="0"/>
    <n v="0"/>
    <n v="0"/>
    <n v="29408.98"/>
    <x v="70"/>
    <x v="4"/>
    <m/>
    <n v="7"/>
    <x v="28"/>
    <x v="0"/>
    <s v="KY-Russell, City Of"/>
    <s v="0000018249-001"/>
    <m/>
    <s v="KY"/>
    <s v="Greenup County, KY"/>
    <s v="City"/>
    <m/>
    <s v="Multiple"/>
    <s v="KY-045T-CI-110 - Payee Code 222"/>
    <n v="0"/>
    <n v="100"/>
    <s v="Property Tax Approval"/>
    <s v="Original Cost, then Quantity"/>
    <s v="No"/>
    <m/>
    <m/>
    <s v="Master Account - Bill converted from PTS."/>
    <n v="13640"/>
    <n v="19"/>
    <n v="23"/>
    <s v="KY                "/>
    <s v="Greenup KY        "/>
    <n v="6"/>
    <n v="27"/>
    <n v="25"/>
    <n v="19"/>
    <n v="22"/>
    <n v="0"/>
    <n v="0"/>
    <m/>
  </r>
  <r>
    <x v="2"/>
    <s v="2015 Assessment Year"/>
    <x v="55"/>
    <s v="KY-045T-CI-140"/>
    <n v="2550.16"/>
    <n v="2550.16"/>
    <n v="0"/>
    <n v="0"/>
    <n v="0"/>
    <n v="2550.16"/>
    <x v="70"/>
    <x v="4"/>
    <m/>
    <n v="7"/>
    <x v="53"/>
    <x v="0"/>
    <s v="KY-Raceland, City Of"/>
    <s v="0000080762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41"/>
    <n v="19"/>
    <n v="703"/>
    <s v="KY                "/>
    <s v="Greenup KY        "/>
    <n v="6"/>
    <n v="27"/>
    <n v="25"/>
    <n v="427"/>
    <n v="511"/>
    <n v="0"/>
    <n v="0"/>
    <m/>
  </r>
  <r>
    <x v="2"/>
    <s v="2015 Assessment Year"/>
    <x v="46"/>
    <s v="KY-045T-CI-320"/>
    <n v="5098.08"/>
    <n v="5098.08"/>
    <n v="0"/>
    <n v="0"/>
    <n v="0"/>
    <n v="5098.08"/>
    <x v="84"/>
    <x v="4"/>
    <m/>
    <n v="7"/>
    <x v="45"/>
    <x v="0"/>
    <s v="KY-Worthington, City Of"/>
    <s v="0000018254-001"/>
    <m/>
    <s v="KY"/>
    <s v="Greenup County, KY"/>
    <s v="City"/>
    <m/>
    <s v="Multiple"/>
    <s v="KY-045T-CI-320 - Payee Code 225"/>
    <n v="0"/>
    <n v="100"/>
    <s v="Property Tax Approval"/>
    <s v="Original Cost, then Quantity"/>
    <s v="No"/>
    <m/>
    <m/>
    <s v="Master Account - Bill converted from PTS."/>
    <n v="13642"/>
    <n v="19"/>
    <n v="693"/>
    <s v="KY                "/>
    <s v="Greenup KY        "/>
    <n v="6"/>
    <n v="27"/>
    <n v="25"/>
    <n v="418"/>
    <n v="502"/>
    <n v="0"/>
    <n v="0"/>
    <m/>
  </r>
  <r>
    <x v="2"/>
    <s v="2015 Assessment Year"/>
    <x v="60"/>
    <s v="KY-045T-CI-930"/>
    <n v="2064.2200000000003"/>
    <n v="2064.2199999999998"/>
    <n v="0"/>
    <n v="0"/>
    <n v="0"/>
    <n v="2064.2200000000003"/>
    <x v="76"/>
    <x v="4"/>
    <m/>
    <n v="7"/>
    <x v="57"/>
    <x v="0"/>
    <s v="KY-Greenup, City Of"/>
    <s v="0000018237-001"/>
    <m/>
    <s v="KY"/>
    <s v="Greenup County, KY"/>
    <s v="City"/>
    <m/>
    <s v="Multiple"/>
    <s v="KY-045T-CI-930 - Payee Code 221"/>
    <n v="0"/>
    <n v="100"/>
    <s v="Property Tax Approval"/>
    <s v="Original Cost, then Quantity"/>
    <s v="No"/>
    <m/>
    <m/>
    <s v="Master Account - Bill converted from PTS."/>
    <n v="13643"/>
    <n v="19"/>
    <n v="21"/>
    <s v="KY                "/>
    <s v="Greenup KY        "/>
    <n v="6"/>
    <n v="27"/>
    <n v="25"/>
    <n v="17"/>
    <n v="20"/>
    <n v="0"/>
    <n v="0"/>
    <m/>
  </r>
  <r>
    <x v="2"/>
    <s v="2015 Assessment Year"/>
    <x v="47"/>
    <s v="KY-045T-CI-940"/>
    <n v="5334.55"/>
    <n v="5334.54"/>
    <n v="0"/>
    <n v="0"/>
    <n v="0"/>
    <n v="5334.54"/>
    <x v="70"/>
    <x v="4"/>
    <m/>
    <n v="7"/>
    <x v="46"/>
    <x v="0"/>
    <s v="KY-Wurtland, City Of"/>
    <s v="0000018255-001"/>
    <m/>
    <s v="KY"/>
    <s v="Greenup County, KY"/>
    <m/>
    <m/>
    <s v="Multiple"/>
    <s v="KY-045T-CI-940 - Payee Code 223"/>
    <n v="0"/>
    <n v="100"/>
    <s v="Property Tax Approval"/>
    <s v="Original Cost, then Quantity"/>
    <s v="No"/>
    <m/>
    <m/>
    <s v="Master Account - Bill converted from PTS."/>
    <n v="13644"/>
    <n v="19"/>
    <n v="24"/>
    <s v="KY                "/>
    <s v="Greenup KY        "/>
    <n v="6"/>
    <n v="27"/>
    <n v="25"/>
    <n v="20"/>
    <n v="23"/>
    <n v="0"/>
    <n v="0"/>
    <m/>
  </r>
  <r>
    <x v="2"/>
    <s v="2015 Assessment Year"/>
    <x v="29"/>
    <s v="KY-049T"/>
    <n v="24396.55"/>
    <n v="24396.55"/>
    <n v="0"/>
    <n v="0"/>
    <n v="0"/>
    <n v="24396.55"/>
    <x v="82"/>
    <x v="2"/>
    <m/>
    <n v="7"/>
    <x v="29"/>
    <x v="0"/>
    <s v="KY-Harrison County"/>
    <s v="0000080198-002"/>
    <m/>
    <s v="KY"/>
    <s v="Harrison County, KY"/>
    <s v="Common School"/>
    <m/>
    <s v="Multiple"/>
    <s v=" "/>
    <n v="0"/>
    <n v="100"/>
    <s v="Property Tax Approval"/>
    <s v="Original Cost, then Quantity"/>
    <s v="No"/>
    <m/>
    <m/>
    <s v=" "/>
    <n v="13645"/>
    <n v="19"/>
    <n v="702"/>
    <s v="KY                "/>
    <s v="Harrison KY       "/>
    <n v="6"/>
    <n v="27"/>
    <n v="25"/>
    <n v="426"/>
    <n v="510"/>
    <n v="0"/>
    <n v="0"/>
    <m/>
  </r>
  <r>
    <x v="2"/>
    <s v="2015 Assessment Year"/>
    <x v="31"/>
    <s v="KY-052T"/>
    <n v="20223.97"/>
    <n v="20223.98"/>
    <n v="0"/>
    <n v="0"/>
    <n v="0"/>
    <n v="20223.98"/>
    <x v="82"/>
    <x v="2"/>
    <m/>
    <n v="7"/>
    <x v="31"/>
    <x v="0"/>
    <s v="KY-Henry County"/>
    <s v="0000054609-001"/>
    <m/>
    <s v="KY"/>
    <s v="Henry County, KY"/>
    <s v="Common School"/>
    <m/>
    <s v="Multiple"/>
    <s v="KY-052T - Payee Code 229"/>
    <n v="0"/>
    <n v="100"/>
    <s v="Property Tax Approval"/>
    <s v="Original Cost, then Quantity"/>
    <s v="No"/>
    <m/>
    <m/>
    <s v="Master Account - Bill converted from PTS."/>
    <n v="13646"/>
    <n v="19"/>
    <n v="79"/>
    <s v="KY                "/>
    <s v="Henry KY          "/>
    <n v="6"/>
    <n v="27"/>
    <n v="25"/>
    <n v="67"/>
    <n v="66"/>
    <n v="0"/>
    <n v="0"/>
    <m/>
  </r>
  <r>
    <x v="2"/>
    <s v="2015 Assessment Year"/>
    <x v="15"/>
    <s v="KY-058T"/>
    <n v="159227.28"/>
    <n v="159190.59"/>
    <n v="0"/>
    <n v="0"/>
    <n v="0"/>
    <n v="159190.59"/>
    <x v="71"/>
    <x v="4"/>
    <m/>
    <n v="7"/>
    <x v="15"/>
    <x v="0"/>
    <s v="KY-Johnson County"/>
    <s v="0000054612-001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7"/>
    <n v="19"/>
    <n v="80"/>
    <s v="KY                "/>
    <s v="Johnson KY        "/>
    <n v="6"/>
    <n v="27"/>
    <n v="25"/>
    <n v="68"/>
    <n v="67"/>
    <n v="0"/>
    <n v="0"/>
    <m/>
  </r>
  <r>
    <x v="2"/>
    <s v="2015 Assessment Year"/>
    <x v="22"/>
    <s v="KY-058T-CI-210"/>
    <n v="68623.42"/>
    <n v="68623.39"/>
    <n v="0"/>
    <n v="0"/>
    <n v="0"/>
    <n v="68623.39"/>
    <x v="85"/>
    <x v="4"/>
    <m/>
    <n v="7"/>
    <x v="22"/>
    <x v="0"/>
    <s v="KY-Paintsville, City Of"/>
    <s v="0000067424-003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8"/>
    <n v="19"/>
    <n v="695"/>
    <s v="KY                "/>
    <s v="Johnson KY        "/>
    <n v="6"/>
    <n v="27"/>
    <n v="25"/>
    <n v="420"/>
    <n v="504"/>
    <n v="0"/>
    <n v="0"/>
    <m/>
  </r>
  <r>
    <x v="2"/>
    <s v="2015 Assessment Year"/>
    <x v="7"/>
    <s v="KY-060T"/>
    <n v="552569.38"/>
    <n v="552569.43000000005"/>
    <n v="0"/>
    <n v="0"/>
    <n v="0"/>
    <n v="552569.43000000005"/>
    <x v="70"/>
    <x v="4"/>
    <m/>
    <n v="7"/>
    <x v="7"/>
    <x v="0"/>
    <s v="KY-Knott County"/>
    <s v="0000037020-001"/>
    <m/>
    <s v="KY"/>
    <s v="Knott County, KY"/>
    <m/>
    <m/>
    <s v="Multiple"/>
    <s v=" "/>
    <n v="0"/>
    <n v="100"/>
    <s v="Property Tax Approval"/>
    <s v="Original Cost, then Quantity"/>
    <s v="No"/>
    <m/>
    <m/>
    <s v=" "/>
    <n v="13649"/>
    <n v="19"/>
    <n v="46"/>
    <s v="KY                "/>
    <s v="Knott KY          "/>
    <n v="6"/>
    <n v="27"/>
    <n v="25"/>
    <n v="37"/>
    <n v="40"/>
    <n v="0"/>
    <n v="0"/>
    <m/>
  </r>
  <r>
    <x v="2"/>
    <s v="2015 Assessment Year"/>
    <x v="62"/>
    <s v="KY-060T-CI-910"/>
    <n v="1513.17"/>
    <n v="1513.18"/>
    <n v="-30.27"/>
    <n v="0"/>
    <n v="0"/>
    <n v="1482.91"/>
    <x v="86"/>
    <x v="4"/>
    <m/>
    <n v="7"/>
    <x v="59"/>
    <x v="0"/>
    <s v="KY-Hindman, Town Of"/>
    <s v="0000081659-001"/>
    <m/>
    <s v="KY"/>
    <s v="Knott County, KY"/>
    <s v="City"/>
    <m/>
    <s v="Multiple"/>
    <s v="KY-060T-CI-910 - Payee Code 234"/>
    <n v="0"/>
    <n v="100"/>
    <s v="Property Tax Approval"/>
    <s v="Original Cost, then Quantity"/>
    <s v="No"/>
    <m/>
    <m/>
    <s v="Master Account - Bill converted from PTS."/>
    <n v="13650"/>
    <n v="19"/>
    <n v="704"/>
    <s v="KY                "/>
    <s v="Knott KY          "/>
    <n v="6"/>
    <n v="27"/>
    <n v="25"/>
    <n v="428"/>
    <n v="512"/>
    <n v="0"/>
    <n v="0"/>
    <m/>
  </r>
  <r>
    <x v="2"/>
    <s v="2015 Assessment Year"/>
    <x v="38"/>
    <s v="KY-061T"/>
    <n v="8660.07"/>
    <n v="8661.68"/>
    <n v="0"/>
    <n v="0"/>
    <n v="0"/>
    <n v="8661.68"/>
    <x v="64"/>
    <x v="4"/>
    <m/>
    <n v="7"/>
    <x v="37"/>
    <x v="0"/>
    <s v="KY-Knox County"/>
    <s v="0000054615-001"/>
    <m/>
    <s v="KY"/>
    <s v="Knox County, KY"/>
    <s v="Common School"/>
    <m/>
    <s v="Multiple"/>
    <s v=" "/>
    <n v="0"/>
    <n v="100"/>
    <s v="Property Tax Approval"/>
    <s v="Original Cost, then Quantity"/>
    <s v="No"/>
    <m/>
    <m/>
    <s v=" "/>
    <n v="10060"/>
    <n v="19"/>
    <n v="83"/>
    <s v="KY                "/>
    <s v="Knox KY           "/>
    <n v="6"/>
    <n v="27"/>
    <n v="25"/>
    <n v="70"/>
    <n v="68"/>
    <n v="0"/>
    <n v="0"/>
    <m/>
  </r>
  <r>
    <x v="2"/>
    <s v="2015 Assessment Year"/>
    <x v="2"/>
    <s v="KY-064T"/>
    <n v="839510.81"/>
    <n v="839359.67"/>
    <n v="0"/>
    <n v="0"/>
    <n v="0"/>
    <n v="839359.67"/>
    <x v="74"/>
    <x v="2"/>
    <m/>
    <n v="7"/>
    <x v="2"/>
    <x v="0"/>
    <s v="KY-Lawrence County"/>
    <s v="0000054616-001"/>
    <m/>
    <s v="KY"/>
    <s v="Lawrence County, KY"/>
    <m/>
    <m/>
    <s v="Multiple"/>
    <s v=" "/>
    <n v="0"/>
    <n v="100"/>
    <s v="Property Tax Approval"/>
    <s v="Original Cost, then Quantity"/>
    <s v="No"/>
    <m/>
    <m/>
    <s v=" "/>
    <n v="13651"/>
    <n v="19"/>
    <n v="84"/>
    <s v="KY                "/>
    <s v="Lawrence KY       "/>
    <n v="6"/>
    <n v="27"/>
    <n v="25"/>
    <n v="71"/>
    <n v="69"/>
    <n v="0"/>
    <n v="0"/>
    <m/>
  </r>
  <r>
    <x v="2"/>
    <s v="2015 Assessment Year"/>
    <x v="43"/>
    <s v="KY-064T-CI-910X"/>
    <n v="6052"/>
    <n v="6052.01"/>
    <n v="-121.04"/>
    <n v="0"/>
    <n v="0"/>
    <n v="5930.97"/>
    <x v="70"/>
    <x v="4"/>
    <m/>
    <n v="7"/>
    <x v="42"/>
    <x v="0"/>
    <s v="KY-Louisa, City Of"/>
    <s v="0000067034-001"/>
    <m/>
    <s v="KY"/>
    <s v="Lawrence County, KY"/>
    <s v="City"/>
    <m/>
    <s v="Multiple"/>
    <s v=" "/>
    <n v="0"/>
    <n v="100"/>
    <s v="Property Tax Approval"/>
    <s v="Original Cost, then Quantity"/>
    <s v="No"/>
    <m/>
    <m/>
    <s v=" "/>
    <n v="150368"/>
    <n v="19"/>
    <n v="742"/>
    <s v="KY                "/>
    <s v="Lawrence KY       "/>
    <n v="6"/>
    <n v="27"/>
    <n v="25"/>
    <n v="456"/>
    <n v="518"/>
    <n v="0"/>
    <n v="0"/>
    <m/>
  </r>
  <r>
    <x v="2"/>
    <s v="2015 Assessment Year"/>
    <x v="11"/>
    <s v="KY-066T"/>
    <n v="269220.32"/>
    <n v="269220.32"/>
    <n v="0"/>
    <n v="0"/>
    <n v="0"/>
    <n v="269220.32"/>
    <x v="76"/>
    <x v="4"/>
    <m/>
    <n v="7"/>
    <x v="11"/>
    <x v="0"/>
    <s v="KY-Leslie County"/>
    <s v="0000054618-001"/>
    <m/>
    <s v="KY"/>
    <s v="Leslie County, KY"/>
    <m/>
    <m/>
    <s v="Multiple"/>
    <s v=" "/>
    <n v="0"/>
    <n v="100"/>
    <s v="Property Tax Approval"/>
    <s v="Original Cost, then Quantity"/>
    <s v="No"/>
    <m/>
    <m/>
    <s v=" "/>
    <n v="13653"/>
    <n v="19"/>
    <n v="85"/>
    <s v="KY                "/>
    <s v="Leslie KY         "/>
    <n v="6"/>
    <n v="27"/>
    <n v="25"/>
    <n v="72"/>
    <n v="70"/>
    <n v="0"/>
    <n v="0"/>
    <m/>
  </r>
  <r>
    <x v="2"/>
    <s v="2015 Assessment Year"/>
    <x v="8"/>
    <s v="KY-067R"/>
    <n v="410545.58"/>
    <n v="410545.58"/>
    <n v="0"/>
    <n v="0"/>
    <n v="0"/>
    <n v="410545.58"/>
    <x v="72"/>
    <x v="4"/>
    <m/>
    <n v="7"/>
    <x v="8"/>
    <x v="0"/>
    <s v="KY-Letcher County"/>
    <s v="0000054619-003"/>
    <m/>
    <s v="KY"/>
    <s v="Letcher County, KY"/>
    <m/>
    <m/>
    <s v="Multiple"/>
    <s v=" "/>
    <n v="0"/>
    <n v="200"/>
    <s v="Property Tax Approval"/>
    <s v="Original Cost, then Quantity"/>
    <s v="No"/>
    <m/>
    <m/>
    <s v=" "/>
    <n v="13654"/>
    <n v="19"/>
    <n v="86"/>
    <s v="KY                "/>
    <s v="Letcher KY        "/>
    <n v="6"/>
    <n v="27"/>
    <n v="25"/>
    <n v="73"/>
    <n v="71"/>
    <n v="0"/>
    <n v="0"/>
    <m/>
  </r>
  <r>
    <x v="2"/>
    <s v="2015 Assessment Year"/>
    <x v="39"/>
    <s v="KY-067T-CI-110"/>
    <n v="10018.530000000001"/>
    <n v="10018.530000000001"/>
    <n v="0"/>
    <n v="0"/>
    <n v="0"/>
    <n v="10018.530000000001"/>
    <x v="87"/>
    <x v="4"/>
    <m/>
    <n v="7"/>
    <x v="38"/>
    <x v="0"/>
    <s v="KY-Jenkins, City Of"/>
    <s v="0000105601-001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6"/>
    <n v="19"/>
    <n v="743"/>
    <s v="KY                "/>
    <s v="Letcher KY        "/>
    <n v="6"/>
    <n v="27"/>
    <n v="25"/>
    <n v="457"/>
    <n v="519"/>
    <n v="0"/>
    <n v="0"/>
    <m/>
  </r>
  <r>
    <x v="2"/>
    <s v="2015 Assessment Year"/>
    <x v="49"/>
    <s v="KY-067T-CI-920"/>
    <n v="4740.57"/>
    <n v="4740.57"/>
    <n v="0"/>
    <n v="0"/>
    <n v="0"/>
    <n v="4740.57"/>
    <x v="84"/>
    <x v="4"/>
    <m/>
    <n v="7"/>
    <x v="49"/>
    <x v="0"/>
    <s v="KY-Fleming-Neon, City Of"/>
    <s v="0000026510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7"/>
    <n v="19"/>
    <n v="30"/>
    <s v="KY                "/>
    <s v="Letcher KY        "/>
    <n v="6"/>
    <n v="27"/>
    <n v="25"/>
    <n v="25"/>
    <n v="28"/>
    <n v="0"/>
    <n v="0"/>
    <m/>
  </r>
  <r>
    <x v="2"/>
    <s v="2015 Assessment Year"/>
    <x v="35"/>
    <s v="KY-067T-CI-930"/>
    <n v="12660.28"/>
    <n v="12660.28"/>
    <n v="0"/>
    <n v="0"/>
    <n v="0"/>
    <n v="12660.28"/>
    <x v="86"/>
    <x v="4"/>
    <m/>
    <n v="7"/>
    <x v="35"/>
    <x v="0"/>
    <s v="KY-Whitesburg, City Of"/>
    <s v="0000064774-002"/>
    <m/>
    <s v="KY"/>
    <s v="Letcher County, KY"/>
    <s v="City"/>
    <m/>
    <s v="Multiple"/>
    <s v="KY-067T-CI-930 - Payee Code 241"/>
    <n v="0"/>
    <n v="100"/>
    <s v="Property Tax Approval"/>
    <s v="Original Cost, then Quantity"/>
    <s v="No"/>
    <m/>
    <m/>
    <s v="Master Account - Bill converted from PTS."/>
    <n v="13658"/>
    <n v="19"/>
    <n v="692"/>
    <s v="KY                "/>
    <s v="Letcher KY        "/>
    <n v="6"/>
    <n v="27"/>
    <n v="25"/>
    <n v="417"/>
    <n v="501"/>
    <n v="0"/>
    <n v="0"/>
    <m/>
  </r>
  <r>
    <x v="2"/>
    <s v="2015 Assessment Year"/>
    <x v="10"/>
    <s v="KY-068T"/>
    <n v="233574.31"/>
    <n v="233574.29"/>
    <n v="0"/>
    <n v="0"/>
    <n v="0"/>
    <n v="233574.29"/>
    <x v="70"/>
    <x v="4"/>
    <m/>
    <n v="7"/>
    <x v="10"/>
    <x v="0"/>
    <s v="KY-Lewis County"/>
    <s v="0000054620-001"/>
    <m/>
    <s v="KY"/>
    <s v="Lewis County, KY"/>
    <m/>
    <m/>
    <s v="Multiple"/>
    <s v=" "/>
    <n v="0"/>
    <n v="100"/>
    <s v="Property Tax Approval"/>
    <s v="Original Cost, then Quantity"/>
    <s v="No"/>
    <m/>
    <m/>
    <s v=" "/>
    <n v="13659"/>
    <n v="19"/>
    <n v="87"/>
    <s v="KY                "/>
    <s v="Lewis KY          "/>
    <n v="6"/>
    <n v="27"/>
    <n v="25"/>
    <n v="74"/>
    <n v="72"/>
    <n v="0"/>
    <n v="0"/>
    <m/>
  </r>
  <r>
    <x v="2"/>
    <s v="2015 Assessment Year"/>
    <x v="16"/>
    <s v="KY-077T"/>
    <n v="135514.84"/>
    <n v="135514.84"/>
    <n v="0"/>
    <n v="0"/>
    <n v="0"/>
    <n v="135514.84"/>
    <x v="74"/>
    <x v="2"/>
    <m/>
    <n v="7"/>
    <x v="16"/>
    <x v="0"/>
    <s v="KY-Magoffin County"/>
    <s v="0000054622-002"/>
    <m/>
    <s v="KY"/>
    <s v="Magoffin County, KY"/>
    <m/>
    <m/>
    <s v="Multiple"/>
    <s v="KY-077T - Payee Code 245"/>
    <n v="0"/>
    <n v="100"/>
    <s v="Property Tax Approval"/>
    <s v="Original Cost, then Quantity"/>
    <s v="No"/>
    <m/>
    <m/>
    <s v=" "/>
    <n v="13660"/>
    <n v="19"/>
    <n v="89"/>
    <s v="KY                "/>
    <s v="Magoffin KY       "/>
    <n v="6"/>
    <n v="27"/>
    <n v="25"/>
    <n v="75"/>
    <n v="73"/>
    <n v="0"/>
    <n v="0"/>
    <m/>
  </r>
  <r>
    <x v="2"/>
    <s v="2015 Assessment Year"/>
    <x v="34"/>
    <s v="KY-077T-CI-910"/>
    <n v="14898.970000000001"/>
    <n v="14898.96"/>
    <n v="0"/>
    <n v="0"/>
    <n v="0"/>
    <n v="14898.960000000001"/>
    <x v="70"/>
    <x v="4"/>
    <m/>
    <n v="7"/>
    <x v="34"/>
    <x v="0"/>
    <s v="KY-Salyersville, City Of"/>
    <s v="0000053120-001"/>
    <m/>
    <s v="KY"/>
    <s v="Magoffin County, KY"/>
    <s v="City"/>
    <m/>
    <s v="Multiple"/>
    <s v=" "/>
    <n v="0"/>
    <n v="100"/>
    <s v="Property Tax Approval"/>
    <s v="Original Cost, then Quantity"/>
    <s v="No"/>
    <m/>
    <m/>
    <s v=" "/>
    <n v="13661"/>
    <n v="19"/>
    <n v="61"/>
    <s v="KY                "/>
    <s v="Magoffin KY       "/>
    <n v="6"/>
    <n v="27"/>
    <n v="25"/>
    <n v="51"/>
    <n v="53"/>
    <n v="0"/>
    <n v="0"/>
    <m/>
  </r>
  <r>
    <x v="2"/>
    <s v="2015 Assessment Year"/>
    <x v="9"/>
    <s v="KY-080T"/>
    <n v="344790.75"/>
    <n v="344790.75"/>
    <n v="0"/>
    <n v="0"/>
    <n v="0"/>
    <n v="344790.75"/>
    <x v="88"/>
    <x v="4"/>
    <m/>
    <n v="7"/>
    <x v="9"/>
    <x v="0"/>
    <s v="KY-Martin County"/>
    <s v="0000054625-001"/>
    <m/>
    <s v="KY"/>
    <s v="Martin County, KY"/>
    <m/>
    <m/>
    <s v="Multiple"/>
    <s v=" "/>
    <n v="0"/>
    <n v="100"/>
    <s v="Property Tax Approval"/>
    <s v="Original Cost, then Quantity"/>
    <s v="No"/>
    <m/>
    <m/>
    <s v=" "/>
    <n v="13662"/>
    <n v="19"/>
    <n v="95"/>
    <s v="KY                "/>
    <s v="Martin KY         "/>
    <n v="6"/>
    <n v="27"/>
    <n v="25"/>
    <n v="77"/>
    <n v="74"/>
    <n v="0"/>
    <n v="0"/>
    <m/>
  </r>
  <r>
    <x v="2"/>
    <s v="2015 Assessment Year"/>
    <x v="18"/>
    <s v="KY-081T"/>
    <n v="76930.320000000007"/>
    <n v="76930.320000000007"/>
    <n v="0"/>
    <n v="0"/>
    <n v="0"/>
    <n v="76930.320000000007"/>
    <x v="70"/>
    <x v="4"/>
    <m/>
    <n v="7"/>
    <x v="18"/>
    <x v="0"/>
    <s v="KY-Mason County"/>
    <s v="0000238021-001"/>
    <m/>
    <s v="KY"/>
    <s v="Mason County, KY"/>
    <s v="Common School"/>
    <m/>
    <s v="Multiple"/>
    <s v=" "/>
    <n v="0"/>
    <n v="100"/>
    <s v="Property Tax Approval"/>
    <s v="Original Cost, then Quantity"/>
    <s v="No"/>
    <m/>
    <m/>
    <s v=" "/>
    <n v="13663"/>
    <n v="19"/>
    <n v="97"/>
    <s v="KY                "/>
    <s v="Mason KY          "/>
    <n v="6"/>
    <n v="27"/>
    <n v="25"/>
    <n v="78"/>
    <n v="75"/>
    <n v="0"/>
    <n v="0"/>
    <m/>
  </r>
  <r>
    <x v="2"/>
    <s v="2015 Assessment Year"/>
    <x v="25"/>
    <s v="KY-088T"/>
    <n v="54674.770000000004"/>
    <n v="54669.74"/>
    <n v="0"/>
    <n v="0"/>
    <n v="0"/>
    <n v="54669.74"/>
    <x v="70"/>
    <x v="4"/>
    <m/>
    <n v="7"/>
    <x v="25"/>
    <x v="0"/>
    <s v="KY-Morgan County"/>
    <s v="0000054632-001"/>
    <m/>
    <s v="KY"/>
    <s v="Morgan County, KY"/>
    <m/>
    <m/>
    <s v="Multiple"/>
    <s v=" "/>
    <n v="0"/>
    <n v="100"/>
    <s v="Property Tax Approval"/>
    <s v="Original Cost, then Quantity"/>
    <s v="No"/>
    <m/>
    <m/>
    <s v=" "/>
    <n v="13664"/>
    <n v="19"/>
    <n v="102"/>
    <s v="KY                "/>
    <s v="Morgan KY         "/>
    <n v="6"/>
    <n v="27"/>
    <n v="25"/>
    <n v="80"/>
    <n v="76"/>
    <n v="0"/>
    <n v="0"/>
    <m/>
  </r>
  <r>
    <x v="2"/>
    <s v="2015 Assessment Year"/>
    <x v="54"/>
    <s v="KY-088T-CI-910"/>
    <n v="2949.56"/>
    <n v="2949.56"/>
    <n v="-58.99"/>
    <n v="0"/>
    <n v="0"/>
    <n v="2890.57"/>
    <x v="70"/>
    <x v="4"/>
    <m/>
    <n v="7"/>
    <x v="52"/>
    <x v="0"/>
    <s v="KY-West Liberty, City Of"/>
    <s v="0000064208-001"/>
    <m/>
    <s v="KY"/>
    <s v="Morgan County, KY"/>
    <s v="City"/>
    <m/>
    <s v="Multiple"/>
    <s v=" "/>
    <n v="0"/>
    <n v="100"/>
    <s v="Property Tax Approval"/>
    <s v="Original Cost, then Quantity"/>
    <s v="No"/>
    <m/>
    <m/>
    <s v=" "/>
    <n v="13665"/>
    <n v="19"/>
    <n v="689"/>
    <s v="KY                "/>
    <s v="Morgan KY         "/>
    <n v="6"/>
    <n v="27"/>
    <n v="25"/>
    <n v="415"/>
    <n v="498"/>
    <n v="0"/>
    <n v="0"/>
    <m/>
  </r>
  <r>
    <x v="2"/>
    <s v="2015 Assessment Year"/>
    <x v="17"/>
    <s v="KY-094T"/>
    <n v="83867.320000000007"/>
    <n v="83867.320000000007"/>
    <n v="0"/>
    <n v="0"/>
    <n v="0"/>
    <n v="83867.320000000007"/>
    <x v="74"/>
    <x v="2"/>
    <m/>
    <n v="7"/>
    <x v="17"/>
    <x v="0"/>
    <s v="KY-Owen County"/>
    <s v="0000054638-001"/>
    <m/>
    <s v="KY"/>
    <s v="Owen County, KY"/>
    <s v="Common School"/>
    <m/>
    <s v="Multiple"/>
    <s v="KY-094T - Payee Code 250"/>
    <n v="0"/>
    <n v="100"/>
    <s v="Property Tax Approval"/>
    <s v="Original Cost, then Quantity"/>
    <s v="No"/>
    <m/>
    <m/>
    <s v=" "/>
    <n v="13666"/>
    <n v="19"/>
    <n v="103"/>
    <s v="KY                "/>
    <s v="Owen KY           "/>
    <n v="6"/>
    <n v="27"/>
    <n v="25"/>
    <n v="81"/>
    <n v="77"/>
    <n v="0"/>
    <n v="0"/>
    <m/>
  </r>
  <r>
    <x v="2"/>
    <s v="2015 Assessment Year"/>
    <x v="23"/>
    <s v="KY-096T"/>
    <n v="59544.1"/>
    <n v="59544.09"/>
    <n v="0"/>
    <n v="0"/>
    <n v="0"/>
    <n v="59544.090000000004"/>
    <x v="70"/>
    <x v="4"/>
    <m/>
    <n v="7"/>
    <x v="23"/>
    <x v="0"/>
    <s v="KY-Pendleton County"/>
    <s v="0000054640-002"/>
    <m/>
    <s v="KY"/>
    <s v="Pendleton County, KY"/>
    <s v="Common School"/>
    <m/>
    <s v="Multiple"/>
    <s v=" "/>
    <n v="0"/>
    <n v="100"/>
    <s v="Property Tax Approval"/>
    <s v="Original Cost, then Quantity"/>
    <s v="No"/>
    <m/>
    <m/>
    <s v=" "/>
    <n v="13667"/>
    <n v="19"/>
    <n v="106"/>
    <s v="KY                "/>
    <s v="Pendleton KY      "/>
    <n v="6"/>
    <n v="27"/>
    <n v="25"/>
    <n v="83"/>
    <n v="79"/>
    <n v="0"/>
    <n v="0"/>
    <m/>
  </r>
  <r>
    <x v="2"/>
    <s v="2015 Assessment Year"/>
    <x v="6"/>
    <s v="KY-097T"/>
    <n v="599968.71"/>
    <n v="599968.69999999995"/>
    <n v="0"/>
    <n v="0"/>
    <n v="0"/>
    <n v="599968.70000000007"/>
    <x v="89"/>
    <x v="4"/>
    <m/>
    <n v="7"/>
    <x v="6"/>
    <x v="0"/>
    <s v="KY-Perry County"/>
    <s v="0000054641-001"/>
    <m/>
    <s v="KY"/>
    <s v="Perry County, KY"/>
    <m/>
    <m/>
    <s v="Multiple"/>
    <s v=" "/>
    <n v="0"/>
    <n v="100"/>
    <s v="Property Tax Approval"/>
    <s v="Original Cost, then Quantity"/>
    <s v="No"/>
    <m/>
    <m/>
    <s v=" "/>
    <n v="13668"/>
    <n v="19"/>
    <n v="107"/>
    <s v="KY                "/>
    <s v="Perry KY          "/>
    <n v="6"/>
    <n v="27"/>
    <n v="25"/>
    <n v="84"/>
    <n v="80"/>
    <n v="0"/>
    <n v="0"/>
    <m/>
  </r>
  <r>
    <x v="2"/>
    <s v="2015 Assessment Year"/>
    <x v="27"/>
    <s v="KY-097T-CI-110"/>
    <n v="39762.07"/>
    <n v="39762.07"/>
    <n v="0"/>
    <n v="0"/>
    <n v="0"/>
    <n v="39762.07"/>
    <x v="90"/>
    <x v="4"/>
    <m/>
    <n v="7"/>
    <x v="27"/>
    <x v="0"/>
    <s v="KY-Hazard, City Of"/>
    <s v="0000031105-001"/>
    <m/>
    <s v="KY"/>
    <s v="Perry County, KY"/>
    <s v="City"/>
    <m/>
    <s v="Multiple"/>
    <s v=" "/>
    <n v="0"/>
    <n v="100"/>
    <s v="Property Tax Approval"/>
    <s v="Original Cost, then Quantity"/>
    <s v="No"/>
    <m/>
    <m/>
    <s v=" "/>
    <n v="13669"/>
    <n v="19"/>
    <n v="39"/>
    <s v="KY                "/>
    <s v="Perry KY          "/>
    <n v="6"/>
    <n v="27"/>
    <n v="25"/>
    <n v="32"/>
    <n v="35"/>
    <n v="0"/>
    <n v="0"/>
    <m/>
  </r>
  <r>
    <x v="2"/>
    <s v="2015 Assessment Year"/>
    <x v="66"/>
    <s v="KY-098R-CI-950"/>
    <n v="1051.83"/>
    <n v="1051.83"/>
    <n v="0"/>
    <n v="0"/>
    <n v="0"/>
    <n v="1051.83"/>
    <x v="91"/>
    <x v="4"/>
    <m/>
    <n v="7"/>
    <x v="61"/>
    <x v="0"/>
    <s v="KY-Coal Run Village City"/>
    <s v="0000092205-002"/>
    <m/>
    <s v="KY"/>
    <s v="Pike County, KY"/>
    <s v="City"/>
    <m/>
    <s v="KY-Pike-Common SD-Coal Run Village Real (Kentucky Power)"/>
    <s v=" "/>
    <n v="0"/>
    <n v="100"/>
    <s v="Property Tax Approval"/>
    <s v="Original Cost, then Quantity"/>
    <s v="No"/>
    <m/>
    <m/>
    <s v=" "/>
    <n v="10059"/>
    <n v="19"/>
    <n v="709"/>
    <s v="KY                "/>
    <s v="Pike KY           "/>
    <n v="6"/>
    <n v="27"/>
    <n v="25"/>
    <n v="432"/>
    <n v="515"/>
    <n v="0"/>
    <n v="0"/>
    <m/>
  </r>
  <r>
    <x v="2"/>
    <s v="2015 Assessment Year"/>
    <x v="1"/>
    <s v="KY-098T"/>
    <n v="1152299.18"/>
    <n v="1152299.2"/>
    <n v="0"/>
    <n v="0"/>
    <n v="0"/>
    <n v="1152299.2"/>
    <x v="92"/>
    <x v="4"/>
    <m/>
    <n v="7"/>
    <x v="1"/>
    <x v="0"/>
    <s v="KY-Pike County"/>
    <s v="0000054642-001"/>
    <m/>
    <s v="KY"/>
    <s v="Pike County, KY"/>
    <m/>
    <m/>
    <s v="Multiple"/>
    <s v=" "/>
    <n v="0"/>
    <n v="100"/>
    <s v="Property Tax Approval"/>
    <s v="Original Cost, then Quantity"/>
    <s v="No"/>
    <m/>
    <m/>
    <s v=" "/>
    <n v="13670"/>
    <n v="19"/>
    <n v="108"/>
    <s v="KY                "/>
    <s v="Pike KY           "/>
    <n v="6"/>
    <n v="27"/>
    <n v="25"/>
    <n v="85"/>
    <n v="81"/>
    <n v="0"/>
    <n v="0"/>
    <m/>
  </r>
  <r>
    <x v="2"/>
    <s v="2015 Assessment Year"/>
    <x v="32"/>
    <s v="KY-098T-CI-410"/>
    <n v="19456.64"/>
    <n v="19456.689999999999"/>
    <n v="0"/>
    <n v="0"/>
    <n v="0"/>
    <n v="19456.689999999999"/>
    <x v="93"/>
    <x v="4"/>
    <s v="1515"/>
    <n v="7"/>
    <x v="32"/>
    <x v="0"/>
    <s v="KY-Pikeville, City Of"/>
    <s v="0000018248-003"/>
    <m/>
    <s v="KY"/>
    <s v="Pike County, KY"/>
    <s v="City"/>
    <m/>
    <s v="Multiple"/>
    <s v=" "/>
    <n v="0"/>
    <n v="100"/>
    <s v="Property Tax Approval"/>
    <s v="Original Cost, then Quantity"/>
    <s v="No"/>
    <m/>
    <m/>
    <s v=" "/>
    <n v="13671"/>
    <n v="19"/>
    <n v="22"/>
    <s v="KY                "/>
    <s v="Pike KY           "/>
    <n v="6"/>
    <n v="27"/>
    <n v="25"/>
    <n v="18"/>
    <n v="21"/>
    <n v="0"/>
    <n v="0"/>
    <m/>
  </r>
  <r>
    <x v="2"/>
    <s v="2015 Assessment Year"/>
    <x v="64"/>
    <s v="KY-098T-CI-910"/>
    <n v="2147.75"/>
    <n v="2147.7399999999998"/>
    <n v="-42.95"/>
    <n v="0"/>
    <n v="0"/>
    <n v="2104.79"/>
    <x v="79"/>
    <x v="4"/>
    <m/>
    <n v="7"/>
    <x v="60"/>
    <x v="0"/>
    <s v="KY-Elkhorn, City Of"/>
    <s v="0000018229-001"/>
    <m/>
    <s v="KY"/>
    <s v="Pike County, KY"/>
    <s v="City"/>
    <m/>
    <s v="Multiple"/>
    <s v="KY-098T-CI-910 - Payee Code 255"/>
    <n v="0"/>
    <n v="100"/>
    <s v="Property Tax Approval"/>
    <s v="Original Cost, then Quantity"/>
    <s v="No"/>
    <m/>
    <m/>
    <s v="Master Account - Bill converted from PTS."/>
    <n v="13672"/>
    <n v="19"/>
    <n v="1219"/>
    <s v="KY                "/>
    <s v="Pike KY           "/>
    <n v="6"/>
    <n v="27"/>
    <n v="25"/>
    <n v="867"/>
    <n v="541"/>
    <n v="0"/>
    <n v="0"/>
    <m/>
  </r>
  <r>
    <x v="2"/>
    <s v="2015 Assessment Year"/>
    <x v="19"/>
    <s v="KY-098T-SC-400"/>
    <n v="85701.02"/>
    <n v="85701.03"/>
    <n v="0"/>
    <n v="0"/>
    <n v="0"/>
    <n v="85701.03"/>
    <x v="94"/>
    <x v="4"/>
    <m/>
    <n v="7"/>
    <x v="19"/>
    <x v="0"/>
    <s v="KY-Pikeville Independent Schools"/>
    <s v="0000048346-003"/>
    <m/>
    <s v="KY"/>
    <s v="Pike County, KY"/>
    <m/>
    <m/>
    <s v="Multiple"/>
    <s v=" "/>
    <n v="0"/>
    <n v="100"/>
    <s v="Property Tax Approval"/>
    <s v="Original Cost, then Quantity"/>
    <s v="No"/>
    <m/>
    <m/>
    <s v=" "/>
    <n v="13673"/>
    <n v="19"/>
    <n v="57"/>
    <s v="KY                "/>
    <s v="Pike KY           "/>
    <n v="6"/>
    <n v="27"/>
    <n v="25"/>
    <n v="48"/>
    <n v="51"/>
    <n v="0"/>
    <n v="0"/>
    <m/>
  </r>
  <r>
    <x v="2"/>
    <s v="2015 Assessment Year"/>
    <x v="24"/>
    <s v="KY-101T"/>
    <n v="49471.26"/>
    <n v="49471.28"/>
    <n v="0"/>
    <n v="0"/>
    <n v="0"/>
    <n v="49471.28"/>
    <x v="95"/>
    <x v="2"/>
    <m/>
    <n v="7"/>
    <x v="24"/>
    <x v="0"/>
    <s v="KY-Robertson County"/>
    <s v="0000054645-001"/>
    <m/>
    <s v="KY"/>
    <s v="Robertson County, KY"/>
    <s v="Common School"/>
    <m/>
    <s v="Multiple"/>
    <s v=" "/>
    <n v="0"/>
    <n v="100"/>
    <s v="Property Tax Approval"/>
    <s v="Original Cost, then Quantity"/>
    <s v="No"/>
    <m/>
    <m/>
    <s v=" "/>
    <n v="13674"/>
    <n v="19"/>
    <n v="109"/>
    <s v="KY                "/>
    <s v="Robertson KY      "/>
    <n v="6"/>
    <n v="27"/>
    <n v="25"/>
    <n v="86"/>
    <n v="82"/>
    <n v="0"/>
    <n v="0"/>
    <m/>
  </r>
  <r>
    <x v="2"/>
    <s v="2015 Assessment Year"/>
    <x v="26"/>
    <s v="KY-103T"/>
    <n v="37897.800000000003"/>
    <n v="37897.800000000003"/>
    <n v="0"/>
    <n v="0"/>
    <n v="0"/>
    <n v="37897.800000000003"/>
    <x v="70"/>
    <x v="4"/>
    <m/>
    <n v="7"/>
    <x v="26"/>
    <x v="0"/>
    <s v="KY-Rowan County"/>
    <s v="0000054646-001"/>
    <m/>
    <s v="KY"/>
    <s v="Rowan County, KY"/>
    <s v="Common School"/>
    <m/>
    <s v="Multiple"/>
    <s v=" "/>
    <n v="0"/>
    <n v="100"/>
    <s v="Property Tax Approval"/>
    <s v="Original Cost, then Quantity"/>
    <s v="No"/>
    <m/>
    <m/>
    <s v=" "/>
    <n v="147709"/>
    <n v="19"/>
    <n v="110"/>
    <s v="KY                "/>
    <s v="Rowan KY          "/>
    <n v="6"/>
    <n v="27"/>
    <n v="25"/>
    <n v="87"/>
    <n v="83"/>
    <n v="0"/>
    <n v="0"/>
    <m/>
  </r>
  <r>
    <x v="2"/>
    <s v="2015 Assessment Year"/>
    <x v="20"/>
    <s v="KY-112T"/>
    <n v="70102.73"/>
    <n v="70102.75"/>
    <n v="0"/>
    <n v="0"/>
    <n v="0"/>
    <n v="70102.75"/>
    <x v="95"/>
    <x v="2"/>
    <m/>
    <n v="7"/>
    <x v="20"/>
    <x v="0"/>
    <s v="KY-Trimble County"/>
    <s v="0000054648-001"/>
    <m/>
    <s v="KY"/>
    <s v="Trimble County, KY"/>
    <s v="Common School"/>
    <m/>
    <s v="Multiple"/>
    <s v="PSC Assessment"/>
    <n v="0"/>
    <n v="100"/>
    <s v="Property Tax Approval"/>
    <s v="Original Cost, then Quantity"/>
    <s v="No"/>
    <m/>
    <m/>
    <s v=" "/>
    <n v="13676"/>
    <n v="19"/>
    <n v="113"/>
    <s v="KY                "/>
    <s v="Trimble KY        "/>
    <n v="6"/>
    <n v="27"/>
    <n v="25"/>
    <n v="89"/>
    <n v="84"/>
    <n v="0"/>
    <n v="0"/>
    <m/>
  </r>
  <r>
    <x v="2"/>
    <s v="2015 Assessment Year"/>
    <x v="41"/>
    <s v="KY-119T"/>
    <n v="7090.59"/>
    <n v="7090.59"/>
    <n v="0"/>
    <n v="0"/>
    <n v="0"/>
    <n v="7090.59"/>
    <x v="96"/>
    <x v="4"/>
    <m/>
    <n v="7"/>
    <x v="40"/>
    <x v="0"/>
    <s v="KY-Wolfe County"/>
    <s v="0000054652-001"/>
    <m/>
    <s v="KY"/>
    <s v="Wolfe County, KY"/>
    <s v="Common School"/>
    <m/>
    <s v="Multiple"/>
    <s v="KY-119T - Payee Code 262"/>
    <n v="0"/>
    <n v="100"/>
    <s v="Property Tax Approval"/>
    <s v="Original Cost, then Quantity"/>
    <s v="No"/>
    <m/>
    <m/>
    <s v="Master Account - Bill converted from PTS."/>
    <n v="13677"/>
    <n v="19"/>
    <n v="116"/>
    <s v="KY                "/>
    <s v="Wolfe KY          "/>
    <n v="6"/>
    <n v="27"/>
    <n v="25"/>
    <n v="91"/>
    <n v="85"/>
    <n v="0"/>
    <n v="0"/>
    <m/>
  </r>
  <r>
    <x v="3"/>
    <s v="2016 Assessment Year"/>
    <x v="67"/>
    <s v="Owsley County PP"/>
    <n v="1239.29"/>
    <n v="1239.27"/>
    <n v="0"/>
    <n v="0"/>
    <n v="0"/>
    <n v="1239.27"/>
    <x v="97"/>
    <x v="5"/>
    <m/>
    <n v="7"/>
    <x v="62"/>
    <x v="0"/>
    <s v="KY-Owsley County"/>
    <s v="0000054639-002"/>
    <m/>
    <s v="KY"/>
    <s v="Owsley County, KY"/>
    <s v="Common School"/>
    <m/>
    <s v="Multiple"/>
    <s v="Statement 4238-251 - Seqnum 4238 - Payee Code 251"/>
    <n v="0"/>
    <n v="100"/>
    <s v="Property Tax Approval"/>
    <s v="Original Cost, then Quantity"/>
    <s v="No"/>
    <m/>
    <m/>
    <s v="Bill converted from PTS."/>
    <n v="12923"/>
    <n v="20"/>
    <n v="104"/>
    <s v="KY                "/>
    <s v="Owsley KY         "/>
    <n v="6"/>
    <n v="28"/>
    <n v="26"/>
    <n v="82"/>
    <n v="78"/>
    <n v="0"/>
    <n v="0"/>
    <m/>
  </r>
  <r>
    <x v="3"/>
    <s v="2016 Assessment Year"/>
    <x v="74"/>
    <s v="177-00-00-119.00"/>
    <n v="382.04"/>
    <n v="382.04"/>
    <n v="-7.64"/>
    <n v="0"/>
    <n v="0"/>
    <n v="374.40000000000003"/>
    <x v="98"/>
    <x v="4"/>
    <m/>
    <n v="7"/>
    <x v="54"/>
    <x v="1"/>
    <s v="KY-Greenup County"/>
    <s v="0000054605-001"/>
    <m/>
    <s v="KY"/>
    <s v="Greenup County, KY"/>
    <s v="School District"/>
    <m/>
    <s v="177-00-00-119.00"/>
    <s v=" "/>
    <n v="0"/>
    <n v="100"/>
    <s v="Property Tax Approval"/>
    <s v="Original Cost, then Quantity"/>
    <s v="No"/>
    <m/>
    <m/>
    <s v=" "/>
    <n v="8554"/>
    <n v="20"/>
    <n v="77"/>
    <s v="KY                "/>
    <s v="Greenup KY        "/>
    <n v="224"/>
    <n v="28"/>
    <n v="26"/>
    <n v="65"/>
    <n v="64"/>
    <n v="0"/>
    <n v="0"/>
    <m/>
  </r>
  <r>
    <x v="3"/>
    <s v="2016 Assessment Year"/>
    <x v="57"/>
    <s v="158-00-00-026.00"/>
    <n v="2100.04"/>
    <n v="2106.0500000000002"/>
    <n v="-42.12"/>
    <n v="0"/>
    <n v="0"/>
    <n v="2063.9299999999998"/>
    <x v="98"/>
    <x v="4"/>
    <m/>
    <n v="7"/>
    <x v="54"/>
    <x v="1"/>
    <s v="KY-Greenup County"/>
    <s v="0000054605-001"/>
    <m/>
    <s v="KY"/>
    <s v="Greenup County, KY"/>
    <s v="School District"/>
    <m/>
    <s v="158-00-00-026.00"/>
    <s v=" "/>
    <n v="0"/>
    <n v="100"/>
    <s v="Property Tax Approval"/>
    <s v="Original Cost, then Quantity"/>
    <s v="No"/>
    <m/>
    <m/>
    <s v=" "/>
    <n v="8555"/>
    <n v="20"/>
    <n v="77"/>
    <s v="KY                "/>
    <s v="Greenup KY        "/>
    <n v="224"/>
    <n v="28"/>
    <n v="26"/>
    <n v="65"/>
    <n v="64"/>
    <n v="0"/>
    <n v="0"/>
    <m/>
  </r>
  <r>
    <x v="3"/>
    <s v="2016 Assessment Year"/>
    <x v="79"/>
    <s v="158-00-00-026.01"/>
    <n v="5.71"/>
    <n v="5.71"/>
    <n v="-0.11"/>
    <n v="0"/>
    <n v="0"/>
    <n v="5.6000000000000005"/>
    <x v="98"/>
    <x v="4"/>
    <m/>
    <n v="7"/>
    <x v="54"/>
    <x v="1"/>
    <s v="KY-Greenup County"/>
    <s v="0000054605-001"/>
    <m/>
    <s v="KY"/>
    <s v="Greenup County, KY"/>
    <s v="City"/>
    <m/>
    <s v="158-00-00-026.01"/>
    <s v=" "/>
    <n v="0"/>
    <n v="100"/>
    <s v="Property Tax Approval"/>
    <s v="Original Cost, then Quantity"/>
    <s v="No"/>
    <m/>
    <m/>
    <s v=" "/>
    <n v="8556"/>
    <n v="20"/>
    <n v="77"/>
    <s v="KY                "/>
    <s v="Greenup KY        "/>
    <n v="224"/>
    <n v="28"/>
    <n v="26"/>
    <n v="65"/>
    <n v="64"/>
    <n v="0"/>
    <n v="0"/>
    <m/>
  </r>
  <r>
    <x v="3"/>
    <s v="2016 Assessment Year"/>
    <x v="115"/>
    <s v="1004936 Mineral"/>
    <n v="0"/>
    <n v="0"/>
    <n v="0"/>
    <n v="0"/>
    <n v="0"/>
    <m/>
    <x v="31"/>
    <x v="3"/>
    <m/>
    <n v="1"/>
    <x v="1"/>
    <x v="0"/>
    <s v="KY-Pike County"/>
    <s v="0000054642-001"/>
    <m/>
    <s v="KY"/>
    <s v="Pike County, KY"/>
    <s v="Common School"/>
    <m/>
    <s v="1004936"/>
    <s v=" "/>
    <n v="0"/>
    <n v="100"/>
    <s v="Property Tax Approval"/>
    <s v="Original Cost, then Quantity"/>
    <s v="No"/>
    <m/>
    <m/>
    <m/>
    <n v="154488"/>
    <n v="20"/>
    <n v="108"/>
    <s v="KY                "/>
    <s v="Pike KY           "/>
    <n v="6"/>
    <n v="28"/>
    <n v="26"/>
    <n v="85"/>
    <n v="81"/>
    <n v="1"/>
    <n v="0"/>
    <m/>
  </r>
  <r>
    <x v="3"/>
    <s v="2016 Assessment Year"/>
    <x v="51"/>
    <s v="102-00 00 051.01"/>
    <n v="3041.39"/>
    <n v="3041.39"/>
    <n v="-60.83"/>
    <n v="0"/>
    <n v="0"/>
    <n v="2980.56"/>
    <x v="75"/>
    <x v="4"/>
    <m/>
    <n v="7"/>
    <x v="27"/>
    <x v="0"/>
    <s v="KY-Hazard, City Of"/>
    <s v="0000031105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2"/>
    <n v="20"/>
    <n v="39"/>
    <s v="KY                "/>
    <s v="Perry KY          "/>
    <n v="6"/>
    <n v="28"/>
    <n v="26"/>
    <n v="32"/>
    <n v="35"/>
    <n v="0"/>
    <n v="0"/>
    <m/>
  </r>
  <r>
    <x v="3"/>
    <s v="2016 Assessment Year"/>
    <x v="37"/>
    <s v="102-00 00 051.01"/>
    <n v="9896.76"/>
    <n v="9896.75"/>
    <n v="-197.94"/>
    <n v="0"/>
    <n v="0"/>
    <n v="9698.81"/>
    <x v="98"/>
    <x v="4"/>
    <m/>
    <n v="7"/>
    <x v="6"/>
    <x v="0"/>
    <s v="KY-Perry County"/>
    <s v="0000054641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3"/>
    <n v="20"/>
    <n v="107"/>
    <s v="KY                "/>
    <s v="Perry KY          "/>
    <n v="6"/>
    <n v="28"/>
    <n v="26"/>
    <n v="84"/>
    <n v="80"/>
    <n v="0"/>
    <n v="0"/>
    <m/>
  </r>
  <r>
    <x v="3"/>
    <s v="2016 Assessment Year"/>
    <x v="116"/>
    <s v="Frozen Hill 0"/>
    <n v="0"/>
    <n v="0"/>
    <n v="0"/>
    <n v="0"/>
    <n v="0"/>
    <m/>
    <x v="31"/>
    <x v="3"/>
    <m/>
    <n v="3"/>
    <x v="13"/>
    <x v="0"/>
    <s v="KY-Breathitt County"/>
    <s v="0000054587-002"/>
    <m/>
    <s v="KY"/>
    <s v="Breathitt County, KY"/>
    <s v="Common School"/>
    <m/>
    <s v="118-00-00-026.01"/>
    <s v=" "/>
    <n v="0"/>
    <n v="100"/>
    <s v="Property Tax Approval"/>
    <s v="Original Cost, then Quantity"/>
    <s v="No"/>
    <m/>
    <s v="Bill voided - bill was for property that is included on state return, should not be locally assessed. Confirmed by county assessor."/>
    <s v=" "/>
    <n v="8789"/>
    <n v="20"/>
    <n v="67"/>
    <s v="KY                "/>
    <s v="Breathitt KY      "/>
    <n v="6"/>
    <n v="28"/>
    <n v="26"/>
    <n v="56"/>
    <n v="57"/>
    <n v="0"/>
    <n v="0"/>
    <m/>
  </r>
  <r>
    <x v="3"/>
    <s v="2016 Assessment Year"/>
    <x v="59"/>
    <s v="001-00-00-023.00"/>
    <n v="1892.13"/>
    <n v="1893.69"/>
    <n v="-37.869999999999997"/>
    <n v="0"/>
    <n v="0"/>
    <n v="1855.82"/>
    <x v="98"/>
    <x v="4"/>
    <m/>
    <n v="7"/>
    <x v="56"/>
    <x v="1"/>
    <s v="KY-Trimble County"/>
    <s v="0000054648-001"/>
    <m/>
    <s v="KY"/>
    <s v="Trimble County, KY"/>
    <s v="Common School"/>
    <m/>
    <s v="001-00-00-023.00"/>
    <s v=" "/>
    <n v="0"/>
    <n v="100"/>
    <s v="Property Tax Approval"/>
    <s v="Original Cost, then Quantity"/>
    <s v="No"/>
    <m/>
    <m/>
    <s v=" "/>
    <n v="4683"/>
    <n v="20"/>
    <n v="114"/>
    <s v="KY                "/>
    <s v="Trimble KY        "/>
    <n v="224"/>
    <n v="28"/>
    <n v="26"/>
    <n v="89"/>
    <n v="84"/>
    <n v="0"/>
    <n v="0"/>
    <m/>
  </r>
  <r>
    <x v="3"/>
    <s v="2016 Assessment Year"/>
    <x v="112"/>
    <s v="128-00-00-015.00"/>
    <n v="57.15"/>
    <n v="57.16"/>
    <n v="-1.1399999999999999"/>
    <n v="0"/>
    <n v="0"/>
    <n v="56.02"/>
    <x v="98"/>
    <x v="4"/>
    <m/>
    <n v="7"/>
    <x v="72"/>
    <x v="1"/>
    <s v="KY-Lewis County"/>
    <s v="0000054620-001"/>
    <m/>
    <s v="KY"/>
    <s v="Lewis County, KY"/>
    <s v="Common School"/>
    <m/>
    <s v="128-00-00-015.00"/>
    <s v="Map # 128-00-00-015.00"/>
    <n v="0"/>
    <n v="100"/>
    <s v="Property Tax Approval"/>
    <s v="Original Cost, then Quantity"/>
    <s v="No"/>
    <m/>
    <m/>
    <s v=" "/>
    <n v="155788"/>
    <n v="20"/>
    <n v="88"/>
    <s v="KY                "/>
    <s v="Lewis KY          "/>
    <n v="224"/>
    <n v="28"/>
    <n v="26"/>
    <n v="74"/>
    <n v="72"/>
    <n v="0"/>
    <n v="0"/>
    <m/>
  </r>
  <r>
    <x v="3"/>
    <s v="2016 Assessment Year"/>
    <x v="114"/>
    <s v="133-00-00-019.00"/>
    <n v="40.520000000000003"/>
    <n v="40.53"/>
    <n v="-0.81"/>
    <n v="0"/>
    <n v="0"/>
    <n v="39.72"/>
    <x v="98"/>
    <x v="4"/>
    <m/>
    <n v="7"/>
    <x v="72"/>
    <x v="1"/>
    <s v="KY-Lewis County"/>
    <s v="0000054620-001"/>
    <m/>
    <s v="KY"/>
    <s v="Lewis County, KY"/>
    <s v="Common School"/>
    <m/>
    <s v="133-00-00-019.00"/>
    <s v="Map # 133-00-00-019.00"/>
    <n v="0"/>
    <n v="100"/>
    <s v="Property Tax Approval"/>
    <s v="Original Cost, then Quantity"/>
    <s v="No"/>
    <m/>
    <m/>
    <s v=" "/>
    <n v="148590"/>
    <n v="20"/>
    <n v="88"/>
    <s v="KY                "/>
    <s v="Lewis KY          "/>
    <n v="224"/>
    <n v="28"/>
    <n v="26"/>
    <n v="74"/>
    <n v="72"/>
    <n v="0"/>
    <n v="0"/>
    <m/>
  </r>
  <r>
    <x v="3"/>
    <s v="2016 Assessment Year"/>
    <x v="68"/>
    <s v="086-20 04 018.04"/>
    <n v="148.20000000000002"/>
    <n v="148.19999999999999"/>
    <n v="-2.96"/>
    <n v="0"/>
    <n v="0"/>
    <n v="145.24"/>
    <x v="99"/>
    <x v="4"/>
    <m/>
    <n v="7"/>
    <x v="63"/>
    <x v="1"/>
    <s v="KY-Perry County"/>
    <s v="0000054641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4448"/>
    <n v="20"/>
    <n v="12545"/>
    <s v="KY                "/>
    <s v="Perry KY          "/>
    <n v="224"/>
    <n v="28"/>
    <n v="26"/>
    <n v="84"/>
    <n v="80"/>
    <n v="0"/>
    <n v="0"/>
    <m/>
  </r>
  <r>
    <x v="3"/>
    <s v="2016 Assessment Year"/>
    <x v="113"/>
    <s v="086-20 04 018.04"/>
    <n v="46.65"/>
    <n v="46.65"/>
    <n v="-0.93"/>
    <n v="0"/>
    <n v="0"/>
    <n v="45.72"/>
    <x v="75"/>
    <x v="4"/>
    <m/>
    <n v="7"/>
    <x v="69"/>
    <x v="1"/>
    <s v="KY-Hazard, City Of"/>
    <s v="0000031105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48568"/>
    <n v="20"/>
    <n v="12633"/>
    <s v="KY                "/>
    <s v="Perry KY          "/>
    <n v="224"/>
    <n v="28"/>
    <n v="26"/>
    <n v="32"/>
    <n v="35"/>
    <n v="0"/>
    <n v="0"/>
    <m/>
  </r>
  <r>
    <x v="3"/>
    <s v="2016 Assessment Year"/>
    <x v="65"/>
    <s v="086-40 02 011.00"/>
    <n v="1235"/>
    <n v="1235"/>
    <n v="-24.7"/>
    <n v="0"/>
    <n v="0"/>
    <n v="1210.3"/>
    <x v="98"/>
    <x v="4"/>
    <m/>
    <n v="7"/>
    <x v="6"/>
    <x v="0"/>
    <s v="KY-Perry County"/>
    <s v="0000054641-001"/>
    <m/>
    <s v="KY"/>
    <s v="Perry County, KY"/>
    <s v="Common School"/>
    <m/>
    <s v="086-40 02 011.00"/>
    <s v=" "/>
    <n v="0"/>
    <n v="100"/>
    <s v="Property Tax Approval"/>
    <s v="Original Cost, then Quantity"/>
    <s v="No"/>
    <m/>
    <m/>
    <s v=" "/>
    <n v="146088"/>
    <n v="20"/>
    <n v="107"/>
    <s v="KY                "/>
    <s v="Perry KY          "/>
    <n v="6"/>
    <n v="28"/>
    <n v="26"/>
    <n v="84"/>
    <n v="80"/>
    <n v="0"/>
    <n v="0"/>
    <m/>
  </r>
  <r>
    <x v="3"/>
    <s v="2016 Assessment Year"/>
    <x v="56"/>
    <s v="074-30 02 011.00"/>
    <n v="2311.92"/>
    <n v="2311.92"/>
    <n v="-46.24"/>
    <n v="0"/>
    <n v="0"/>
    <n v="2265.6799999999998"/>
    <x v="98"/>
    <x v="4"/>
    <m/>
    <n v="7"/>
    <x v="6"/>
    <x v="0"/>
    <s v="KY-Perry County"/>
    <s v="0000054641-001"/>
    <m/>
    <s v="KY"/>
    <s v="Perry County, KY"/>
    <s v="Common School"/>
    <m/>
    <s v="074-30 02 011.00"/>
    <s v=" "/>
    <n v="0"/>
    <n v="100"/>
    <s v="Property Tax Approval"/>
    <s v="Original Cost, then Quantity"/>
    <s v="No"/>
    <m/>
    <m/>
    <s v=" "/>
    <n v="138338"/>
    <n v="20"/>
    <n v="107"/>
    <s v="KY                "/>
    <s v="Perry KY          "/>
    <n v="6"/>
    <n v="28"/>
    <n v="26"/>
    <n v="84"/>
    <n v="80"/>
    <n v="0"/>
    <n v="0"/>
    <m/>
  </r>
  <r>
    <x v="3"/>
    <s v="2016 Assessment Year"/>
    <x v="70"/>
    <s v="625684-2"/>
    <n v="651.43000000000006"/>
    <n v="651.42999999999995"/>
    <n v="-13.03"/>
    <n v="0"/>
    <n v="0"/>
    <n v="638.4"/>
    <x v="99"/>
    <x v="4"/>
    <m/>
    <n v="7"/>
    <x v="65"/>
    <x v="1"/>
    <s v="KY-Henderson County"/>
    <s v="0000054608-002"/>
    <m/>
    <s v="KY"/>
    <s v="Henderson County, KY"/>
    <s v="Common School"/>
    <m/>
    <s v="625684-2"/>
    <s v=" "/>
    <n v="0"/>
    <n v="100"/>
    <s v="Property Tax Approval"/>
    <s v="Original Cost, then Quantity"/>
    <s v="No"/>
    <m/>
    <m/>
    <s v=" "/>
    <n v="144031"/>
    <n v="20"/>
    <n v="78"/>
    <s v="KY                "/>
    <s v="Henderson KY      "/>
    <n v="224"/>
    <n v="28"/>
    <n v="26"/>
    <n v="66"/>
    <n v="65"/>
    <n v="0"/>
    <n v="0"/>
    <m/>
  </r>
  <r>
    <x v="3"/>
    <s v="2016 Assessment Year"/>
    <x v="50"/>
    <s v="6531-2 City of Paintsville"/>
    <n v="3968.9"/>
    <n v="3968.9"/>
    <n v="-79.38"/>
    <n v="0"/>
    <n v="0"/>
    <n v="3889.52"/>
    <x v="100"/>
    <x v="4"/>
    <m/>
    <n v="7"/>
    <x v="22"/>
    <x v="0"/>
    <s v="KY-Paintsville, City Of"/>
    <s v="0000067424-003"/>
    <m/>
    <s v="KY"/>
    <s v="Johnson County, KY"/>
    <s v="City"/>
    <m/>
    <s v="P44-00-00-043.05"/>
    <s v=" "/>
    <n v="0"/>
    <n v="100"/>
    <s v="Property Tax Approval"/>
    <s v="Original Cost, then Quantity"/>
    <s v="No"/>
    <m/>
    <m/>
    <s v=" "/>
    <n v="14699"/>
    <n v="20"/>
    <n v="695"/>
    <s v="KY                "/>
    <s v="Johnson KY        "/>
    <n v="6"/>
    <n v="28"/>
    <n v="26"/>
    <n v="420"/>
    <n v="504"/>
    <n v="0"/>
    <n v="0"/>
    <m/>
  </r>
  <r>
    <x v="3"/>
    <s v="2016 Assessment Year"/>
    <x v="63"/>
    <s v="6531-2"/>
    <n v="1403.88"/>
    <n v="1403.88"/>
    <n v="-28.08"/>
    <n v="0"/>
    <n v="0"/>
    <n v="1375.8"/>
    <x v="101"/>
    <x v="4"/>
    <m/>
    <n v="7"/>
    <x v="15"/>
    <x v="0"/>
    <s v="KY-Johnson County"/>
    <s v="0000054612-001"/>
    <m/>
    <s v="KY"/>
    <s v="Johnson County, KY"/>
    <s v="City"/>
    <m/>
    <s v="P44-00-00-043.05"/>
    <s v=" "/>
    <n v="0"/>
    <n v="100"/>
    <s v="Property Tax Approval"/>
    <s v="Original Cost, then Quantity"/>
    <s v="No"/>
    <m/>
    <m/>
    <s v=" "/>
    <n v="12942"/>
    <n v="20"/>
    <n v="80"/>
    <s v="KY                "/>
    <s v="Johnson KY        "/>
    <n v="6"/>
    <n v="28"/>
    <n v="26"/>
    <n v="68"/>
    <n v="67"/>
    <n v="0"/>
    <n v="0"/>
    <m/>
  </r>
  <r>
    <x v="3"/>
    <s v="2016 Assessment Year"/>
    <x v="71"/>
    <s v="041-03-00-012.00"/>
    <n v="576.51"/>
    <n v="576.53"/>
    <n v="-11.53"/>
    <n v="0"/>
    <n v="0"/>
    <n v="565"/>
    <x v="102"/>
    <x v="4"/>
    <m/>
    <n v="7"/>
    <x v="66"/>
    <x v="1"/>
    <s v="KY-Boyd County"/>
    <s v="0000054585-003"/>
    <m/>
    <s v="KY"/>
    <s v="Boyd County, KY"/>
    <s v="Fire District"/>
    <m/>
    <s v="041-03-00-012.00"/>
    <s v=" "/>
    <n v="0"/>
    <n v="100"/>
    <s v="Property Tax Approval"/>
    <s v="Original Cost, then Quantity"/>
    <s v="No"/>
    <m/>
    <m/>
    <s v=" "/>
    <n v="8884"/>
    <n v="20"/>
    <n v="65"/>
    <s v="KY                "/>
    <s v="Boyd KY           "/>
    <n v="224"/>
    <n v="28"/>
    <n v="26"/>
    <n v="54"/>
    <n v="55"/>
    <n v="0"/>
    <n v="0"/>
    <m/>
  </r>
  <r>
    <x v="3"/>
    <s v="2016 Assessment Year"/>
    <x v="117"/>
    <s v="KPCo-KY State PMT"/>
    <n v="3464125.06"/>
    <n v="0"/>
    <n v="0"/>
    <n v="0"/>
    <n v="0"/>
    <m/>
    <x v="31"/>
    <x v="3"/>
    <m/>
    <n v="1"/>
    <x v="73"/>
    <x v="0"/>
    <s v="KY-Kentucky State"/>
    <s v="0000036326-010"/>
    <m/>
    <s v="KY"/>
    <m/>
    <m/>
    <m/>
    <s v="Multiple"/>
    <m/>
    <n v="0"/>
    <n v="100"/>
    <s v="Property Tax Approval"/>
    <s v="Original Cost, then Quantity"/>
    <s v="No"/>
    <m/>
    <m/>
    <m/>
    <n v="156732"/>
    <n v="20"/>
    <n v="13020"/>
    <s v="KY                "/>
    <m/>
    <n v="6"/>
    <n v="28"/>
    <n v="26"/>
    <n v="35"/>
    <n v="38"/>
    <n v="1"/>
    <n v="0"/>
    <m/>
  </r>
  <r>
    <x v="3"/>
    <s v="2016 Assessment Year"/>
    <x v="69"/>
    <s v="KY-007T"/>
    <n v="672.95"/>
    <n v="672.92"/>
    <n v="0"/>
    <n v="0"/>
    <n v="0"/>
    <n v="672.92"/>
    <x v="103"/>
    <x v="5"/>
    <m/>
    <n v="7"/>
    <x v="64"/>
    <x v="0"/>
    <s v="KY-Bell County"/>
    <s v="0000054583-002"/>
    <m/>
    <s v="KY"/>
    <s v="Bell County, KY"/>
    <s v="Common School"/>
    <m/>
    <s v="Multiple"/>
    <s v=" "/>
    <n v="0"/>
    <n v="100"/>
    <s v="Property Tax Approval"/>
    <s v="Original Cost, then Quantity"/>
    <s v="No"/>
    <m/>
    <m/>
    <s v=" "/>
    <n v="9318"/>
    <n v="20"/>
    <n v="62"/>
    <s v="KY                "/>
    <s v="Bell KY           "/>
    <n v="6"/>
    <n v="28"/>
    <n v="26"/>
    <n v="52"/>
    <n v="54"/>
    <n v="0"/>
    <n v="0"/>
    <m/>
  </r>
  <r>
    <x v="3"/>
    <s v="2016 Assessment Year"/>
    <x v="3"/>
    <s v="KY-010T"/>
    <n v="767183.72"/>
    <n v="781470.11"/>
    <n v="0"/>
    <n v="0"/>
    <n v="0"/>
    <n v="781470.11"/>
    <x v="104"/>
    <x v="5"/>
    <m/>
    <n v="7"/>
    <x v="3"/>
    <x v="0"/>
    <s v="KY-Boyd County"/>
    <s v="0000054585-003"/>
    <m/>
    <s v="KY"/>
    <s v="Boyd County, KY"/>
    <m/>
    <m/>
    <s v="Multiple"/>
    <s v=" "/>
    <n v="0"/>
    <n v="100"/>
    <s v="Property Tax Approval"/>
    <s v="Original Cost, then Quantity"/>
    <s v="No"/>
    <m/>
    <m/>
    <s v=" "/>
    <n v="13621"/>
    <n v="20"/>
    <n v="64"/>
    <s v="KY                "/>
    <s v="Boyd KY           "/>
    <n v="6"/>
    <n v="28"/>
    <n v="26"/>
    <n v="54"/>
    <n v="55"/>
    <n v="0"/>
    <n v="0"/>
    <m/>
  </r>
  <r>
    <x v="3"/>
    <s v="2016 Assessment Year"/>
    <x v="14"/>
    <s v="KY-010T-CI-210"/>
    <n v="142726.83000000002"/>
    <n v="143412.19"/>
    <n v="-2868.24"/>
    <n v="0"/>
    <n v="0"/>
    <n v="140543.95000000001"/>
    <x v="105"/>
    <x v="5"/>
    <m/>
    <n v="7"/>
    <x v="14"/>
    <x v="0"/>
    <s v="KY-Ashland, City Of"/>
    <s v="0000018214-002"/>
    <m/>
    <s v="KY"/>
    <s v="Boyd County, KY"/>
    <m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20"/>
    <n v="17"/>
    <s v="KY                "/>
    <s v="Boyd KY           "/>
    <n v="6"/>
    <n v="28"/>
    <n v="26"/>
    <n v="13"/>
    <n v="16"/>
    <n v="0"/>
    <n v="0"/>
    <m/>
  </r>
  <r>
    <x v="3"/>
    <s v="2016 Assessment Year"/>
    <x v="40"/>
    <s v="KY-010T-CI-910"/>
    <n v="8983.2900000000009"/>
    <n v="8983.31"/>
    <n v="-179.67"/>
    <n v="0"/>
    <n v="0"/>
    <n v="8803.64"/>
    <x v="106"/>
    <x v="5"/>
    <m/>
    <n v="7"/>
    <x v="39"/>
    <x v="0"/>
    <s v="KY-Catlettsburg, City Of"/>
    <s v="0000018222-001"/>
    <m/>
    <s v="KY"/>
    <s v="Boyd County, KY"/>
    <s v="City"/>
    <m/>
    <s v="Multiple"/>
    <s v=" "/>
    <n v="0"/>
    <n v="100"/>
    <s v="Property Tax Approval"/>
    <s v="Original Cost, then Quantity"/>
    <s v="No"/>
    <m/>
    <m/>
    <s v=" "/>
    <n v="13623"/>
    <n v="20"/>
    <n v="18"/>
    <s v="KY                "/>
    <s v="Boyd KY           "/>
    <n v="6"/>
    <n v="28"/>
    <n v="26"/>
    <n v="14"/>
    <n v="17"/>
    <n v="0"/>
    <n v="0"/>
    <m/>
  </r>
  <r>
    <x v="3"/>
    <s v="2016 Assessment Year"/>
    <x v="30"/>
    <s v="KY-012T"/>
    <n v="18833.11"/>
    <n v="18833.11"/>
    <n v="0"/>
    <n v="0"/>
    <n v="0"/>
    <n v="18833.11"/>
    <x v="107"/>
    <x v="5"/>
    <m/>
    <n v="7"/>
    <x v="30"/>
    <x v="0"/>
    <s v="KY-Bracken County"/>
    <s v="0000054586-001"/>
    <m/>
    <s v="KY"/>
    <s v="Bracken County, KY"/>
    <s v="Common School"/>
    <m/>
    <s v="Multiple"/>
    <s v="KY-012T - Payee Code 204"/>
    <n v="0"/>
    <n v="100"/>
    <s v="Property Tax Approval"/>
    <s v="Original Cost, then Quantity"/>
    <s v="No"/>
    <m/>
    <m/>
    <s v="Master Account - Bill converted from PTS."/>
    <n v="13624"/>
    <n v="20"/>
    <n v="66"/>
    <s v="KY                "/>
    <s v="Bracken KY        "/>
    <n v="6"/>
    <n v="28"/>
    <n v="26"/>
    <n v="55"/>
    <n v="56"/>
    <n v="0"/>
    <n v="0"/>
    <m/>
  </r>
  <r>
    <x v="3"/>
    <s v="2016 Assessment Year"/>
    <x v="13"/>
    <s v="KY-013T"/>
    <n v="198018.87"/>
    <n v="198018.87"/>
    <n v="0"/>
    <n v="0"/>
    <n v="0"/>
    <n v="198018.87"/>
    <x v="103"/>
    <x v="5"/>
    <m/>
    <n v="7"/>
    <x v="13"/>
    <x v="0"/>
    <s v="KY-Breathitt County"/>
    <s v="0000054587-002"/>
    <m/>
    <s v="KY"/>
    <s v="Breathitt County, KY"/>
    <m/>
    <m/>
    <s v="Multiple"/>
    <s v=" "/>
    <n v="0"/>
    <n v="100"/>
    <s v="Property Tax Approval"/>
    <s v="Original Cost, then Quantity"/>
    <s v="No"/>
    <m/>
    <m/>
    <s v=" "/>
    <n v="13625"/>
    <n v="20"/>
    <n v="67"/>
    <s v="KY                "/>
    <s v="Breathitt KY      "/>
    <n v="6"/>
    <n v="28"/>
    <n v="26"/>
    <n v="56"/>
    <n v="57"/>
    <n v="0"/>
    <n v="0"/>
    <m/>
  </r>
  <r>
    <x v="3"/>
    <s v="2016 Assessment Year"/>
    <x v="42"/>
    <s v="KY-013T-SC-100"/>
    <n v="4642.9800000000005"/>
    <n v="4642.99"/>
    <n v="-92.86"/>
    <n v="0"/>
    <n v="0"/>
    <n v="4550.13"/>
    <x v="108"/>
    <x v="5"/>
    <m/>
    <n v="7"/>
    <x v="47"/>
    <x v="0"/>
    <s v="KY-Jackson Independent School Dist"/>
    <s v="0000034623-001"/>
    <m/>
    <s v="KY"/>
    <s v="Breathitt County, KY"/>
    <m/>
    <m/>
    <s v="Multiple"/>
    <s v="KY-013T-SC-100 - Payee Code 206"/>
    <n v="0"/>
    <n v="100"/>
    <s v="Property Tax Approval"/>
    <s v="Original Cost, then Quantity"/>
    <s v="No"/>
    <m/>
    <m/>
    <s v="Master Account - Bill converted from PTS."/>
    <n v="13627"/>
    <n v="20"/>
    <n v="41"/>
    <s v="KY                "/>
    <s v="Breathitt KY      "/>
    <n v="6"/>
    <n v="28"/>
    <n v="26"/>
    <n v="34"/>
    <n v="37"/>
    <n v="0"/>
    <n v="0"/>
    <m/>
  </r>
  <r>
    <x v="3"/>
    <s v="2016 Assessment Year"/>
    <x v="42"/>
    <s v="KY-013T-SC-100"/>
    <n v="6229.5"/>
    <n v="6229.5"/>
    <n v="0"/>
    <n v="0"/>
    <n v="0"/>
    <n v="6229.5"/>
    <x v="109"/>
    <x v="5"/>
    <m/>
    <n v="7"/>
    <x v="41"/>
    <x v="0"/>
    <s v="KY-Jackson, City Of"/>
    <s v="0000034601-002"/>
    <m/>
    <s v="KY"/>
    <s v="Breathitt County, KY"/>
    <s v="City"/>
    <m/>
    <s v="Multiple"/>
    <s v="KY-013T-SC-100 - Payee Code 205"/>
    <n v="0"/>
    <n v="100"/>
    <s v="Property Tax Approval"/>
    <s v="Original Cost, then Quantity"/>
    <s v="No"/>
    <m/>
    <m/>
    <s v="Master Account - Bill converted from PTS."/>
    <n v="13626"/>
    <n v="20"/>
    <n v="40"/>
    <s v="KY                "/>
    <s v="Breathitt KY      "/>
    <n v="6"/>
    <n v="28"/>
    <n v="26"/>
    <n v="33"/>
    <n v="36"/>
    <n v="0"/>
    <n v="0"/>
    <m/>
  </r>
  <r>
    <x v="3"/>
    <s v="2016 Assessment Year"/>
    <x v="33"/>
    <s v="KY-021T"/>
    <n v="13394.02"/>
    <n v="14159.08"/>
    <n v="0"/>
    <n v="0"/>
    <n v="0"/>
    <n v="14159.08"/>
    <x v="103"/>
    <x v="5"/>
    <m/>
    <n v="7"/>
    <x v="33"/>
    <x v="0"/>
    <s v="KY-Carroll County"/>
    <s v="0000054592-001"/>
    <m/>
    <s v="KY"/>
    <s v="Carroll County, KY"/>
    <s v="Common School"/>
    <m/>
    <s v="Multiple"/>
    <s v=" "/>
    <n v="0"/>
    <n v="100"/>
    <s v="Property Tax Approval"/>
    <s v="Original Cost, then Quantity"/>
    <s v="No"/>
    <m/>
    <m/>
    <s v=" "/>
    <n v="13628"/>
    <n v="20"/>
    <n v="70"/>
    <s v="KY                "/>
    <s v="Carroll KY        "/>
    <n v="6"/>
    <n v="28"/>
    <n v="26"/>
    <n v="59"/>
    <n v="59"/>
    <n v="0"/>
    <n v="0"/>
    <m/>
  </r>
  <r>
    <x v="3"/>
    <s v="2016 Assessment Year"/>
    <x v="12"/>
    <s v="KY-022T"/>
    <n v="180117.07"/>
    <n v="180117.07"/>
    <n v="0"/>
    <n v="0"/>
    <n v="0"/>
    <n v="180117.07"/>
    <x v="97"/>
    <x v="5"/>
    <m/>
    <n v="7"/>
    <x v="12"/>
    <x v="0"/>
    <s v="KY-Carter County"/>
    <s v="0000054593-002"/>
    <m/>
    <s v="KY"/>
    <s v="Carter County, KY"/>
    <m/>
    <m/>
    <s v="Multiple"/>
    <s v=" "/>
    <n v="0"/>
    <n v="100"/>
    <s v="Property Tax Approval"/>
    <s v="Original Cost, then Quantity"/>
    <s v="No"/>
    <m/>
    <m/>
    <s v=" "/>
    <n v="13629"/>
    <n v="20"/>
    <n v="71"/>
    <s v="KY                "/>
    <s v="Carter KY         "/>
    <n v="6"/>
    <n v="28"/>
    <n v="26"/>
    <n v="60"/>
    <n v="60"/>
    <n v="0"/>
    <n v="0"/>
    <m/>
  </r>
  <r>
    <x v="3"/>
    <s v="2016 Assessment Year"/>
    <x v="44"/>
    <s v="KY-022T-CI-219"/>
    <n v="5878.01"/>
    <n v="0"/>
    <n v="0"/>
    <n v="0"/>
    <n v="0"/>
    <m/>
    <x v="31"/>
    <x v="3"/>
    <m/>
    <n v="1"/>
    <x v="43"/>
    <x v="0"/>
    <s v="KY-Grayson, City Of"/>
    <s v="0000018236-002"/>
    <m/>
    <s v="KY"/>
    <s v="Carter County, KY"/>
    <s v="City"/>
    <m/>
    <s v="Multiple"/>
    <s v=" "/>
    <n v="0"/>
    <n v="100"/>
    <s v="Property Tax Approval"/>
    <s v="Original Cost, then Quantity"/>
    <s v="No"/>
    <m/>
    <m/>
    <s v=" "/>
    <n v="13630"/>
    <n v="20"/>
    <n v="20"/>
    <s v="KY                "/>
    <s v="Carter KY         "/>
    <n v="6"/>
    <n v="28"/>
    <n v="26"/>
    <n v="16"/>
    <n v="19"/>
    <n v="1"/>
    <n v="0"/>
    <m/>
  </r>
  <r>
    <x v="3"/>
    <s v="2016 Assessment Year"/>
    <x v="75"/>
    <s v="KY-022T-CI-920"/>
    <n v="77.100000000000009"/>
    <n v="207.21"/>
    <n v="-2.6"/>
    <n v="0"/>
    <n v="0"/>
    <n v="204.61"/>
    <x v="110"/>
    <x v="5"/>
    <m/>
    <n v="7"/>
    <x v="68"/>
    <x v="0"/>
    <s v="KY-Olive Hill, City Of"/>
    <s v="0000046395-001"/>
    <m/>
    <s v="KY"/>
    <s v="Carter County, KY"/>
    <s v="City"/>
    <m/>
    <s v="KY-Carter-Common SD-Olive Hill Personal (Kentucky Power)"/>
    <s v="KY-022T-CI-920 - Payee Code 210"/>
    <n v="0"/>
    <n v="100"/>
    <s v="Property Tax Approval"/>
    <s v="Original Cost, then Quantity"/>
    <s v="No"/>
    <m/>
    <m/>
    <s v="Master Account - Bill converted from PTS."/>
    <n v="13631"/>
    <n v="20"/>
    <n v="54"/>
    <s v="KY                "/>
    <s v="Carter KY         "/>
    <n v="6"/>
    <n v="28"/>
    <n v="26"/>
    <n v="45"/>
    <n v="48"/>
    <n v="0"/>
    <n v="0"/>
    <m/>
  </r>
  <r>
    <x v="3"/>
    <s v="2016 Assessment Year"/>
    <x v="48"/>
    <s v="KY-026T"/>
    <n v="4571.4400000000005"/>
    <n v="4571.4399999999996"/>
    <n v="0"/>
    <n v="0"/>
    <n v="0"/>
    <n v="4571.4400000000005"/>
    <x v="103"/>
    <x v="5"/>
    <m/>
    <n v="7"/>
    <x v="48"/>
    <x v="0"/>
    <s v="KY-Clay County"/>
    <s v="0000054595-003"/>
    <m/>
    <s v="KY"/>
    <s v="Clay County, KY"/>
    <s v="Common School"/>
    <m/>
    <s v="Multiple"/>
    <s v=" "/>
    <n v="0"/>
    <n v="100"/>
    <s v="Property Tax Approval"/>
    <s v="Original Cost, then Quantity"/>
    <s v="No"/>
    <m/>
    <m/>
    <s v=" "/>
    <n v="9324"/>
    <n v="20"/>
    <n v="73"/>
    <s v="KY                "/>
    <s v="Clay KY           "/>
    <n v="6"/>
    <n v="28"/>
    <n v="26"/>
    <n v="62"/>
    <n v="61"/>
    <n v="0"/>
    <n v="0"/>
    <m/>
  </r>
  <r>
    <x v="3"/>
    <s v="2016 Assessment Year"/>
    <x v="58"/>
    <s v="KY-032T"/>
    <n v="2347.92"/>
    <n v="0"/>
    <n v="0"/>
    <n v="0"/>
    <n v="0"/>
    <m/>
    <x v="31"/>
    <x v="3"/>
    <m/>
    <n v="1"/>
    <x v="55"/>
    <x v="0"/>
    <s v="KY-Elliott County"/>
    <s v="0000054598-001"/>
    <m/>
    <s v="KY"/>
    <s v="Elliott County, KY"/>
    <s v="Common School"/>
    <m/>
    <s v="Multiple"/>
    <s v=" "/>
    <n v="0"/>
    <n v="100"/>
    <s v="Property Tax Approval"/>
    <s v="Original Cost, then Quantity"/>
    <s v="No"/>
    <m/>
    <m/>
    <s v=" "/>
    <n v="9369"/>
    <n v="20"/>
    <n v="1218"/>
    <s v="KY                "/>
    <s v="Elliott KY        "/>
    <n v="6"/>
    <n v="28"/>
    <n v="26"/>
    <n v="866"/>
    <n v="540"/>
    <n v="1"/>
    <n v="0"/>
    <m/>
  </r>
  <r>
    <x v="3"/>
    <s v="2016 Assessment Year"/>
    <x v="4"/>
    <s v="KY-036T"/>
    <n v="652223.77"/>
    <n v="652245.30000000005"/>
    <n v="0"/>
    <n v="0"/>
    <n v="0"/>
    <n v="652245.30000000005"/>
    <x v="111"/>
    <x v="5"/>
    <m/>
    <n v="7"/>
    <x v="4"/>
    <x v="0"/>
    <s v="KY-Floyd County"/>
    <s v="0000054601-001"/>
    <m/>
    <s v="KY"/>
    <s v="Floyd County, KY"/>
    <m/>
    <m/>
    <s v="Multiple"/>
    <s v="KY-036T - Payee Code 214"/>
    <n v="0"/>
    <n v="100"/>
    <s v="Property Tax Approval"/>
    <s v="Original Cost, then Quantity"/>
    <s v="No"/>
    <m/>
    <m/>
    <s v="Master Account - Bill converted from PTS."/>
    <n v="13632"/>
    <n v="20"/>
    <n v="74"/>
    <s v="KY                "/>
    <s v="Floyd KY          "/>
    <n v="6"/>
    <n v="28"/>
    <n v="26"/>
    <n v="63"/>
    <n v="62"/>
    <n v="0"/>
    <n v="0"/>
    <m/>
  </r>
  <r>
    <x v="3"/>
    <s v="2016 Assessment Year"/>
    <x v="36"/>
    <s v="KY-036T-CI-910"/>
    <n v="15009.56"/>
    <n v="15009.56"/>
    <n v="0"/>
    <n v="0"/>
    <n v="0"/>
    <n v="15009.56"/>
    <x v="111"/>
    <x v="5"/>
    <m/>
    <n v="7"/>
    <x v="36"/>
    <x v="0"/>
    <s v="KY-Prestonsburg, City Of"/>
    <s v="0000067422-003"/>
    <m/>
    <s v="KY"/>
    <s v="Floyd County, KY"/>
    <s v="City"/>
    <m/>
    <s v="Multiple"/>
    <s v="KY-036T-CI-910 - Payee Code 215"/>
    <n v="0"/>
    <n v="100"/>
    <s v="Property Tax Approval"/>
    <s v="Original Cost, then Quantity"/>
    <s v="No"/>
    <m/>
    <m/>
    <s v="Master Account - Bill converted from PTS."/>
    <n v="13633"/>
    <n v="20"/>
    <n v="694"/>
    <s v="KY                "/>
    <s v="Floyd KY          "/>
    <n v="6"/>
    <n v="28"/>
    <n v="26"/>
    <n v="419"/>
    <n v="503"/>
    <n v="0"/>
    <n v="0"/>
    <m/>
  </r>
  <r>
    <x v="3"/>
    <s v="2016 Assessment Year"/>
    <x v="53"/>
    <s v="KY-036T-CI-930"/>
    <n v="2568.33"/>
    <n v="0"/>
    <n v="0"/>
    <n v="0"/>
    <n v="0"/>
    <m/>
    <x v="31"/>
    <x v="3"/>
    <m/>
    <n v="1"/>
    <x v="51"/>
    <x v="0"/>
    <s v="KY-Wheelwright, City Of"/>
    <s v="0000084719-001"/>
    <m/>
    <s v="KY"/>
    <s v="Floyd County, KY"/>
    <s v="City"/>
    <m/>
    <s v="Multiple"/>
    <s v="KY-036T-CI-930 - Payee Code 216"/>
    <n v="0"/>
    <n v="100"/>
    <s v="Property Tax Approval"/>
    <s v="Original Cost, then Quantity"/>
    <s v="No"/>
    <m/>
    <m/>
    <s v="Master Account - Bill converted from PTS."/>
    <n v="13634"/>
    <n v="20"/>
    <n v="705"/>
    <s v="KY                "/>
    <s v="Floyd KY          "/>
    <n v="6"/>
    <n v="28"/>
    <n v="26"/>
    <n v="429"/>
    <n v="513"/>
    <n v="1"/>
    <n v="0"/>
    <m/>
  </r>
  <r>
    <x v="3"/>
    <s v="2016 Assessment Year"/>
    <x v="52"/>
    <s v="KY-036T-CI-950"/>
    <n v="2976.48"/>
    <n v="2976.47"/>
    <n v="0"/>
    <n v="0"/>
    <n v="0"/>
    <n v="2976.4700000000003"/>
    <x v="112"/>
    <x v="5"/>
    <m/>
    <n v="7"/>
    <x v="50"/>
    <x v="0"/>
    <s v="KY-Wayland, City Of"/>
    <s v="0000106382-001"/>
    <m/>
    <s v="KY"/>
    <s v="Floyd County, KY"/>
    <m/>
    <m/>
    <s v="Multiple"/>
    <s v="KY-036T-CI-950 "/>
    <n v="0"/>
    <n v="100"/>
    <s v="Property Tax Approval"/>
    <s v="Original Cost, then Quantity"/>
    <s v="No"/>
    <m/>
    <m/>
    <s v="Master Account - Bill converted from PTS."/>
    <n v="132857"/>
    <n v="20"/>
    <n v="756"/>
    <s v="KY                "/>
    <s v="Floyd KY          "/>
    <n v="6"/>
    <n v="28"/>
    <n v="26"/>
    <n v="470"/>
    <n v="520"/>
    <n v="0"/>
    <n v="0"/>
    <m/>
  </r>
  <r>
    <x v="3"/>
    <s v="2016 Assessment Year"/>
    <x v="61"/>
    <s v="KY-036T-CI-970"/>
    <n v="1451.08"/>
    <n v="1451.08"/>
    <n v="0"/>
    <n v="0"/>
    <n v="0"/>
    <n v="1451.08"/>
    <x v="113"/>
    <x v="5"/>
    <m/>
    <n v="7"/>
    <x v="58"/>
    <x v="0"/>
    <s v="KY-Martin, City Of"/>
    <s v="0000040327-001"/>
    <m/>
    <s v="KY"/>
    <s v="Floyd County, KY"/>
    <s v="City"/>
    <m/>
    <s v="Multiple"/>
    <s v="KY-036T-CI-970 - Payee Code 264"/>
    <n v="0"/>
    <n v="100"/>
    <s v="Property Tax Approval"/>
    <s v="Original Cost, then Quantity"/>
    <s v="No"/>
    <m/>
    <m/>
    <s v="Master Account - Bill converted from PTS."/>
    <n v="13636"/>
    <n v="20"/>
    <n v="1220"/>
    <s v="KY                "/>
    <s v="Floyd KY          "/>
    <n v="6"/>
    <n v="28"/>
    <n v="26"/>
    <n v="868"/>
    <n v="542"/>
    <n v="0"/>
    <n v="0"/>
    <m/>
  </r>
  <r>
    <x v="3"/>
    <s v="2016 Assessment Year"/>
    <x v="45"/>
    <s v="KY-037T"/>
    <n v="4119.28"/>
    <n v="4119.29"/>
    <n v="0"/>
    <n v="0"/>
    <n v="0"/>
    <n v="4119.29"/>
    <x v="113"/>
    <x v="5"/>
    <m/>
    <n v="7"/>
    <x v="44"/>
    <x v="0"/>
    <s v="KY-Franklin County"/>
    <s v="0000179629-001"/>
    <m/>
    <s v="KY"/>
    <s v="Franklin County, KY"/>
    <s v="Common School"/>
    <m/>
    <s v="KY-Franklin-Common SD Personal (Kentucky Power)"/>
    <s v=" "/>
    <n v="0"/>
    <n v="100"/>
    <s v="Property Tax Approval"/>
    <s v="Original Cost, then Quantity"/>
    <s v="No"/>
    <m/>
    <m/>
    <s v=" "/>
    <n v="13637"/>
    <n v="20"/>
    <n v="1147"/>
    <s v="KY                "/>
    <s v="Franklin KY       "/>
    <n v="6"/>
    <n v="28"/>
    <n v="26"/>
    <n v="824"/>
    <n v="530"/>
    <n v="0"/>
    <n v="0"/>
    <m/>
  </r>
  <r>
    <x v="3"/>
    <s v="2016 Assessment Year"/>
    <x v="21"/>
    <s v="KY-041T"/>
    <n v="58894.559999999998"/>
    <n v="58894.55"/>
    <n v="0"/>
    <n v="0"/>
    <n v="0"/>
    <n v="58894.55"/>
    <x v="103"/>
    <x v="5"/>
    <m/>
    <n v="7"/>
    <x v="21"/>
    <x v="0"/>
    <s v="KY-Grant County"/>
    <s v="0000054604-001"/>
    <m/>
    <s v="KY"/>
    <s v="Grant County, KY"/>
    <s v="Common School"/>
    <m/>
    <s v="Multiple"/>
    <s v=" "/>
    <n v="0"/>
    <n v="100"/>
    <s v="Property Tax Approval"/>
    <s v="Original Cost, then Quantity"/>
    <s v="No"/>
    <m/>
    <m/>
    <s v="Master Account - Bill converted from PTS."/>
    <n v="13638"/>
    <n v="20"/>
    <n v="75"/>
    <s v="KY                "/>
    <s v="Grant KY          "/>
    <n v="6"/>
    <n v="28"/>
    <n v="26"/>
    <n v="64"/>
    <n v="63"/>
    <n v="0"/>
    <n v="0"/>
    <m/>
  </r>
  <r>
    <x v="3"/>
    <s v="2016 Assessment Year"/>
    <x v="72"/>
    <s v="KY-045R-CI-120"/>
    <n v="471"/>
    <n v="471"/>
    <n v="0"/>
    <n v="0"/>
    <n v="0"/>
    <n v="471"/>
    <x v="114"/>
    <x v="5"/>
    <m/>
    <n v="7"/>
    <x v="67"/>
    <x v="0"/>
    <s v="KY-Flatwoods, City Of"/>
    <s v="0000018231-001"/>
    <m/>
    <s v="KY"/>
    <s v="Greenup County, KY"/>
    <s v="City"/>
    <m/>
    <s v="KY-Greenup-Russell ISD-Flatwoods Real (Kentucky Power)"/>
    <s v=" "/>
    <n v="0"/>
    <n v="100"/>
    <s v="Property Tax Approval"/>
    <s v="Original Cost, then Quantity"/>
    <s v="No"/>
    <m/>
    <m/>
    <s v=" "/>
    <n v="10053"/>
    <n v="20"/>
    <n v="19"/>
    <s v="KY                "/>
    <s v="Greenup KY        "/>
    <n v="6"/>
    <n v="28"/>
    <n v="26"/>
    <n v="15"/>
    <n v="18"/>
    <n v="0"/>
    <n v="0"/>
    <m/>
  </r>
  <r>
    <x v="3"/>
    <s v="2016 Assessment Year"/>
    <x v="77"/>
    <s v="KY-045R-CI-130"/>
    <n v="42.53"/>
    <n v="42.54"/>
    <n v="0"/>
    <n v="0"/>
    <n v="0"/>
    <n v="42.54"/>
    <x v="108"/>
    <x v="5"/>
    <m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m/>
    <n v="0"/>
    <n v="100"/>
    <s v="Property Tax Approval"/>
    <s v="Original Cost, then Quantity"/>
    <s v="No"/>
    <m/>
    <m/>
    <s v="Bellefonte always bills around a year late. - JAS"/>
    <n v="158765"/>
    <n v="20"/>
    <n v="6"/>
    <s v="KY                "/>
    <s v="Greenup KY        "/>
    <n v="6"/>
    <n v="28"/>
    <n v="26"/>
    <n v="5"/>
    <n v="5"/>
    <n v="0"/>
    <n v="0"/>
    <m/>
  </r>
  <r>
    <x v="3"/>
    <s v="2016 Assessment Year"/>
    <x v="118"/>
    <s v="KY-045R-CI-130-1"/>
    <n v="147.05000000000001"/>
    <n v="147.06"/>
    <n v="0"/>
    <n v="0"/>
    <n v="0"/>
    <n v="147.06"/>
    <x v="115"/>
    <x v="5"/>
    <m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m/>
    <n v="0"/>
    <n v="100"/>
    <s v="Property Tax Approval"/>
    <s v="Original Cost, then Quantity"/>
    <s v="No"/>
    <m/>
    <m/>
    <s v="Bellefonte always bills around a year late. - JAS"/>
    <n v="175079"/>
    <n v="20"/>
    <n v="6"/>
    <s v="KY                "/>
    <s v="Greenup KY        "/>
    <n v="6"/>
    <n v="28"/>
    <n v="26"/>
    <n v="5"/>
    <n v="5"/>
    <n v="0"/>
    <n v="0"/>
    <m/>
  </r>
  <r>
    <x v="3"/>
    <s v="2016 Assessment Year"/>
    <x v="76"/>
    <s v="KY-045R-CI-910"/>
    <n v="157.42000000000002"/>
    <n v="157.41999999999999"/>
    <n v="0"/>
    <n v="0"/>
    <n v="0"/>
    <n v="157.42000000000002"/>
    <x v="114"/>
    <x v="5"/>
    <m/>
    <n v="7"/>
    <x v="70"/>
    <x v="0"/>
    <s v="KY-South Shore, City Of"/>
    <s v="0000147584-001"/>
    <m/>
    <s v="KY"/>
    <s v="Greenup County, KY"/>
    <s v="City"/>
    <m/>
    <s v="KY-Greenup-Common SD-South Shore-South Shore FD Real (Kentucky Power)"/>
    <s v=" "/>
    <n v="0"/>
    <n v="100"/>
    <s v="Property Tax Approval"/>
    <s v="Original Cost, then Quantity"/>
    <s v="No"/>
    <m/>
    <m/>
    <s v=" "/>
    <n v="10055"/>
    <n v="20"/>
    <n v="1125"/>
    <s v="KY                "/>
    <s v="Greenup KY        "/>
    <n v="6"/>
    <n v="28"/>
    <n v="26"/>
    <n v="810"/>
    <n v="524"/>
    <n v="0"/>
    <n v="0"/>
    <m/>
  </r>
  <r>
    <x v="3"/>
    <s v="2016 Assessment Year"/>
    <x v="5"/>
    <s v="KY-045T"/>
    <n v="474924.48"/>
    <n v="475088.26"/>
    <n v="0"/>
    <n v="0"/>
    <n v="0"/>
    <n v="475088.26"/>
    <x v="111"/>
    <x v="5"/>
    <m/>
    <n v="7"/>
    <x v="5"/>
    <x v="0"/>
    <s v="KY-Greenup County"/>
    <s v="0000054605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39"/>
    <n v="20"/>
    <n v="76"/>
    <s v="KY                "/>
    <s v="Greenup KY        "/>
    <n v="6"/>
    <n v="28"/>
    <n v="26"/>
    <n v="65"/>
    <n v="64"/>
    <n v="0"/>
    <n v="0"/>
    <m/>
  </r>
  <r>
    <x v="3"/>
    <s v="2016 Assessment Year"/>
    <x v="28"/>
    <s v="KY-045T-CI-110"/>
    <n v="27381.920000000002"/>
    <n v="27383.88"/>
    <n v="0"/>
    <n v="0"/>
    <n v="0"/>
    <n v="27383.88"/>
    <x v="104"/>
    <x v="5"/>
    <m/>
    <n v="7"/>
    <x v="28"/>
    <x v="0"/>
    <s v="KY-Russell, City Of"/>
    <s v="0000018249-001"/>
    <m/>
    <s v="KY"/>
    <s v="Greenup County, KY"/>
    <s v="City"/>
    <m/>
    <s v="Multiple"/>
    <s v="KY-045T-CI-110 - Payee Code 222"/>
    <n v="0"/>
    <n v="100"/>
    <s v="Property Tax Approval"/>
    <s v="Original Cost, then Quantity"/>
    <s v="No"/>
    <m/>
    <m/>
    <s v="Master Account - Bill converted from PTS."/>
    <n v="13640"/>
    <n v="20"/>
    <n v="23"/>
    <s v="KY                "/>
    <s v="Greenup KY        "/>
    <n v="6"/>
    <n v="28"/>
    <n v="26"/>
    <n v="19"/>
    <n v="22"/>
    <n v="0"/>
    <n v="0"/>
    <m/>
  </r>
  <r>
    <x v="3"/>
    <s v="2016 Assessment Year"/>
    <x v="55"/>
    <s v="KY-045T-CI-140"/>
    <n v="2382.42"/>
    <n v="0"/>
    <n v="0"/>
    <n v="0"/>
    <n v="0"/>
    <m/>
    <x v="31"/>
    <x v="3"/>
    <m/>
    <n v="1"/>
    <x v="53"/>
    <x v="0"/>
    <s v="KY-Raceland, City Of"/>
    <s v="0000080762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41"/>
    <n v="20"/>
    <n v="703"/>
    <s v="KY                "/>
    <s v="Greenup KY        "/>
    <n v="6"/>
    <n v="28"/>
    <n v="26"/>
    <n v="427"/>
    <n v="511"/>
    <n v="1"/>
    <n v="0"/>
    <m/>
  </r>
  <r>
    <x v="3"/>
    <s v="2016 Assessment Year"/>
    <x v="46"/>
    <s v="KY-045T-CI-320"/>
    <n v="4634.53"/>
    <n v="4634.8100000000004"/>
    <n v="0"/>
    <n v="0"/>
    <n v="0"/>
    <n v="4634.8100000000004"/>
    <x v="107"/>
    <x v="5"/>
    <m/>
    <n v="7"/>
    <x v="45"/>
    <x v="0"/>
    <s v="KY-Worthington, City Of"/>
    <s v="0000018254-001"/>
    <m/>
    <s v="KY"/>
    <s v="Greenup County, KY"/>
    <s v="City"/>
    <m/>
    <s v="Multiple"/>
    <s v="KY-045T-CI-320 - Payee Code 225"/>
    <n v="0"/>
    <n v="100"/>
    <s v="Property Tax Approval"/>
    <s v="Original Cost, then Quantity"/>
    <s v="No"/>
    <m/>
    <m/>
    <s v="Master Account - Bill converted from PTS."/>
    <n v="13642"/>
    <n v="20"/>
    <n v="693"/>
    <s v="KY                "/>
    <s v="Greenup KY        "/>
    <n v="6"/>
    <n v="28"/>
    <n v="26"/>
    <n v="418"/>
    <n v="502"/>
    <n v="0"/>
    <n v="0"/>
    <m/>
  </r>
  <r>
    <x v="3"/>
    <s v="2016 Assessment Year"/>
    <x v="60"/>
    <s v="KY-045T-CI-930"/>
    <n v="1944.32"/>
    <n v="1945.23"/>
    <n v="0"/>
    <n v="0"/>
    <n v="0"/>
    <n v="1945.23"/>
    <x v="104"/>
    <x v="5"/>
    <m/>
    <n v="7"/>
    <x v="57"/>
    <x v="0"/>
    <s v="KY-Greenup, City Of"/>
    <s v="0000018237-001"/>
    <m/>
    <s v="KY"/>
    <s v="Greenup County, KY"/>
    <s v="City"/>
    <m/>
    <s v="Multiple"/>
    <s v="KY-045T-CI-930 - Payee Code 221"/>
    <n v="0"/>
    <n v="100"/>
    <s v="Property Tax Approval"/>
    <s v="Original Cost, then Quantity"/>
    <s v="No"/>
    <m/>
    <m/>
    <s v="Master Account - Bill converted from PTS."/>
    <n v="13643"/>
    <n v="20"/>
    <n v="21"/>
    <s v="KY                "/>
    <s v="Greenup KY        "/>
    <n v="6"/>
    <n v="28"/>
    <n v="26"/>
    <n v="17"/>
    <n v="20"/>
    <n v="0"/>
    <n v="0"/>
    <m/>
  </r>
  <r>
    <x v="3"/>
    <s v="2016 Assessment Year"/>
    <x v="47"/>
    <s v="KY-045T-CI-940"/>
    <n v="6273.1900000000005"/>
    <n v="6273.19"/>
    <n v="0"/>
    <n v="0"/>
    <n v="0"/>
    <n v="6273.1900000000005"/>
    <x v="114"/>
    <x v="5"/>
    <m/>
    <n v="7"/>
    <x v="46"/>
    <x v="0"/>
    <s v="KY-Wurtland, City Of"/>
    <s v="0000018255-001"/>
    <m/>
    <s v="KY"/>
    <s v="Greenup County, KY"/>
    <m/>
    <m/>
    <s v="Multiple"/>
    <s v="KY-045T-CI-940 - Payee Code 223"/>
    <n v="0"/>
    <n v="100"/>
    <s v="Property Tax Approval"/>
    <s v="Original Cost, then Quantity"/>
    <s v="No"/>
    <m/>
    <m/>
    <s v="Master Account - Bill converted from PTS."/>
    <n v="13644"/>
    <n v="20"/>
    <n v="24"/>
    <s v="KY                "/>
    <s v="Greenup KY        "/>
    <n v="6"/>
    <n v="28"/>
    <n v="26"/>
    <n v="20"/>
    <n v="23"/>
    <n v="0"/>
    <n v="0"/>
    <m/>
  </r>
  <r>
    <x v="3"/>
    <s v="2016 Assessment Year"/>
    <x v="29"/>
    <s v="KY-049T"/>
    <n v="22076.13"/>
    <n v="22076.12"/>
    <n v="0"/>
    <n v="0"/>
    <n v="0"/>
    <n v="22076.12"/>
    <x v="103"/>
    <x v="5"/>
    <m/>
    <n v="7"/>
    <x v="29"/>
    <x v="0"/>
    <s v="KY-Harrison County"/>
    <s v="0000080198-002"/>
    <m/>
    <s v="KY"/>
    <s v="Harrison County, KY"/>
    <s v="Common School"/>
    <m/>
    <s v="Multiple"/>
    <s v=" "/>
    <n v="0"/>
    <n v="100"/>
    <s v="Property Tax Approval"/>
    <s v="Original Cost, then Quantity"/>
    <s v="No"/>
    <m/>
    <m/>
    <s v=" "/>
    <n v="13645"/>
    <n v="20"/>
    <n v="702"/>
    <s v="KY                "/>
    <s v="Harrison KY       "/>
    <n v="6"/>
    <n v="28"/>
    <n v="26"/>
    <n v="426"/>
    <n v="510"/>
    <n v="0"/>
    <n v="0"/>
    <m/>
  </r>
  <r>
    <x v="3"/>
    <s v="2016 Assessment Year"/>
    <x v="31"/>
    <s v="KY-052T"/>
    <n v="18045.66"/>
    <n v="18045.64"/>
    <n v="0"/>
    <n v="0"/>
    <n v="0"/>
    <n v="18045.64"/>
    <x v="103"/>
    <x v="5"/>
    <m/>
    <n v="7"/>
    <x v="31"/>
    <x v="0"/>
    <s v="KY-Henry County"/>
    <s v="0000054609-001"/>
    <m/>
    <s v="KY"/>
    <s v="Henry County, KY"/>
    <s v="Common School"/>
    <m/>
    <s v="Multiple"/>
    <s v="KY-052T - Payee Code 229"/>
    <n v="0"/>
    <n v="100"/>
    <s v="Property Tax Approval"/>
    <s v="Original Cost, then Quantity"/>
    <s v="No"/>
    <m/>
    <m/>
    <s v="Master Account - Bill converted from PTS."/>
    <n v="13646"/>
    <n v="20"/>
    <n v="79"/>
    <s v="KY                "/>
    <s v="Henry KY          "/>
    <n v="6"/>
    <n v="28"/>
    <n v="26"/>
    <n v="67"/>
    <n v="66"/>
    <n v="0"/>
    <n v="0"/>
    <m/>
  </r>
  <r>
    <x v="3"/>
    <s v="2016 Assessment Year"/>
    <x v="15"/>
    <s v="KY-058T"/>
    <n v="144386.84"/>
    <n v="144389.84"/>
    <n v="0"/>
    <n v="0"/>
    <n v="0"/>
    <n v="144389.84"/>
    <x v="114"/>
    <x v="5"/>
    <m/>
    <n v="7"/>
    <x v="15"/>
    <x v="0"/>
    <s v="KY-Johnson County"/>
    <s v="0000054612-001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7"/>
    <n v="20"/>
    <n v="80"/>
    <s v="KY                "/>
    <s v="Johnson KY        "/>
    <n v="6"/>
    <n v="28"/>
    <n v="26"/>
    <n v="68"/>
    <n v="67"/>
    <n v="0"/>
    <n v="0"/>
    <m/>
  </r>
  <r>
    <x v="3"/>
    <s v="2016 Assessment Year"/>
    <x v="22"/>
    <s v="KY-058T-CI-210"/>
    <n v="61018.32"/>
    <n v="61029.58"/>
    <n v="-1220.5899999999999"/>
    <n v="0"/>
    <n v="0"/>
    <n v="59808.99"/>
    <x v="97"/>
    <x v="5"/>
    <m/>
    <n v="7"/>
    <x v="22"/>
    <x v="0"/>
    <s v="KY-Paintsville, City Of"/>
    <s v="0000067424-003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8"/>
    <n v="20"/>
    <n v="695"/>
    <s v="KY                "/>
    <s v="Johnson KY        "/>
    <n v="6"/>
    <n v="28"/>
    <n v="26"/>
    <n v="420"/>
    <n v="504"/>
    <n v="0"/>
    <n v="0"/>
    <m/>
  </r>
  <r>
    <x v="3"/>
    <s v="2016 Assessment Year"/>
    <x v="7"/>
    <s v="KY-060T"/>
    <n v="528437.16"/>
    <n v="528437.18999999994"/>
    <n v="0"/>
    <n v="0"/>
    <n v="0"/>
    <n v="528437.19000000006"/>
    <x v="111"/>
    <x v="5"/>
    <m/>
    <n v="7"/>
    <x v="7"/>
    <x v="0"/>
    <s v="KY-Knott County"/>
    <s v="0000037020-001"/>
    <m/>
    <s v="KY"/>
    <s v="Knott County, KY"/>
    <m/>
    <m/>
    <s v="Multiple"/>
    <s v=" "/>
    <n v="0"/>
    <n v="100"/>
    <s v="Property Tax Approval"/>
    <s v="Original Cost, then Quantity"/>
    <s v="No"/>
    <m/>
    <m/>
    <s v=" "/>
    <n v="13649"/>
    <n v="20"/>
    <n v="46"/>
    <s v="KY                "/>
    <s v="Knott KY          "/>
    <n v="6"/>
    <n v="28"/>
    <n v="26"/>
    <n v="37"/>
    <n v="40"/>
    <n v="0"/>
    <n v="0"/>
    <m/>
  </r>
  <r>
    <x v="3"/>
    <s v="2016 Assessment Year"/>
    <x v="62"/>
    <s v="KY-060T-CI-910"/>
    <n v="1415.88"/>
    <n v="1415.88"/>
    <n v="-28.32"/>
    <n v="0"/>
    <n v="0"/>
    <n v="1387.56"/>
    <x v="116"/>
    <x v="5"/>
    <m/>
    <n v="7"/>
    <x v="59"/>
    <x v="0"/>
    <s v="KY-Hindman, Town Of"/>
    <s v="0000081659-001"/>
    <m/>
    <s v="KY"/>
    <s v="Knott County, KY"/>
    <s v="City"/>
    <m/>
    <s v="KY-Knott-Common SD-Hindman Personal (Kentucky Power)"/>
    <s v="KY-060T-CI-910 - Payee Code 234"/>
    <n v="0"/>
    <n v="100"/>
    <s v="Property Tax Approval"/>
    <s v="Original Cost, then Quantity"/>
    <s v="No"/>
    <m/>
    <m/>
    <s v="Master Account - Bill converted from PTS."/>
    <n v="13650"/>
    <n v="20"/>
    <n v="704"/>
    <s v="KY                "/>
    <s v="Knott KY          "/>
    <n v="6"/>
    <n v="28"/>
    <n v="26"/>
    <n v="428"/>
    <n v="512"/>
    <n v="0"/>
    <n v="0"/>
    <m/>
  </r>
  <r>
    <x v="3"/>
    <s v="2016 Assessment Year"/>
    <x v="38"/>
    <s v="KY-061T"/>
    <n v="6278.62"/>
    <n v="6278.61"/>
    <n v="0"/>
    <n v="0"/>
    <n v="0"/>
    <n v="6278.6100000000006"/>
    <x v="114"/>
    <x v="5"/>
    <m/>
    <n v="7"/>
    <x v="37"/>
    <x v="0"/>
    <s v="KY-Knox County"/>
    <s v="0000054615-001"/>
    <m/>
    <s v="KY"/>
    <s v="Knox County, KY"/>
    <s v="Common School"/>
    <m/>
    <s v="Multiple"/>
    <s v=" "/>
    <n v="0"/>
    <n v="100"/>
    <s v="Property Tax Approval"/>
    <s v="Original Cost, then Quantity"/>
    <s v="No"/>
    <m/>
    <m/>
    <s v=" "/>
    <n v="10060"/>
    <n v="20"/>
    <n v="83"/>
    <s v="KY                "/>
    <s v="Knox KY           "/>
    <n v="6"/>
    <n v="28"/>
    <n v="26"/>
    <n v="70"/>
    <n v="68"/>
    <n v="0"/>
    <n v="0"/>
    <m/>
  </r>
  <r>
    <x v="3"/>
    <s v="2016 Assessment Year"/>
    <x v="2"/>
    <s v="KY-064T"/>
    <n v="507817.45"/>
    <n v="507817.45"/>
    <n v="0"/>
    <n v="0"/>
    <n v="0"/>
    <n v="507817.45"/>
    <x v="117"/>
    <x v="5"/>
    <m/>
    <n v="7"/>
    <x v="2"/>
    <x v="0"/>
    <s v="KY-Lawrence County"/>
    <s v="0000054616-001"/>
    <m/>
    <s v="KY"/>
    <s v="Lawrence County, KY"/>
    <m/>
    <m/>
    <s v="Multiple"/>
    <s v=" "/>
    <n v="0"/>
    <n v="100"/>
    <s v="Property Tax Approval"/>
    <s v="Original Cost, then Quantity"/>
    <s v="No"/>
    <m/>
    <m/>
    <s v=" "/>
    <n v="13651"/>
    <n v="20"/>
    <n v="84"/>
    <s v="KY                "/>
    <s v="Lawrence KY       "/>
    <n v="6"/>
    <n v="28"/>
    <n v="26"/>
    <n v="71"/>
    <n v="69"/>
    <n v="0"/>
    <n v="0"/>
    <m/>
  </r>
  <r>
    <x v="3"/>
    <s v="2016 Assessment Year"/>
    <x v="43"/>
    <s v="KY-064T-CI-910X"/>
    <n v="5840.46"/>
    <n v="5840.46"/>
    <n v="-116.81"/>
    <n v="0"/>
    <n v="0"/>
    <n v="5723.6500000000005"/>
    <x v="110"/>
    <x v="5"/>
    <m/>
    <n v="7"/>
    <x v="42"/>
    <x v="0"/>
    <s v="KY-Louisa, City Of"/>
    <s v="0000067034-001"/>
    <m/>
    <s v="KY"/>
    <s v="Lawrence County, KY"/>
    <s v="City"/>
    <m/>
    <s v="Multiple"/>
    <s v=" "/>
    <n v="0"/>
    <n v="100"/>
    <s v="Property Tax Approval"/>
    <s v="Original Cost, then Quantity"/>
    <s v="No"/>
    <m/>
    <m/>
    <s v=" "/>
    <n v="150368"/>
    <n v="20"/>
    <n v="742"/>
    <s v="KY                "/>
    <s v="Lawrence KY       "/>
    <n v="6"/>
    <n v="28"/>
    <n v="26"/>
    <n v="456"/>
    <n v="518"/>
    <n v="0"/>
    <n v="0"/>
    <m/>
  </r>
  <r>
    <x v="3"/>
    <s v="2016 Assessment Year"/>
    <x v="11"/>
    <s v="KY-066T"/>
    <n v="258873.01"/>
    <n v="258873.02"/>
    <n v="0"/>
    <n v="0"/>
    <n v="0"/>
    <n v="258873.02000000002"/>
    <x v="111"/>
    <x v="5"/>
    <m/>
    <n v="7"/>
    <x v="11"/>
    <x v="0"/>
    <s v="KY-Leslie County"/>
    <s v="0000054618-001"/>
    <m/>
    <s v="KY"/>
    <s v="Leslie County, KY"/>
    <m/>
    <m/>
    <s v="Multiple"/>
    <s v=" "/>
    <n v="0"/>
    <n v="100"/>
    <s v="Property Tax Approval"/>
    <s v="Original Cost, then Quantity"/>
    <s v="No"/>
    <m/>
    <m/>
    <s v=" "/>
    <n v="13653"/>
    <n v="20"/>
    <n v="85"/>
    <s v="KY                "/>
    <s v="Leslie KY         "/>
    <n v="6"/>
    <n v="28"/>
    <n v="26"/>
    <n v="72"/>
    <n v="70"/>
    <n v="0"/>
    <n v="0"/>
    <m/>
  </r>
  <r>
    <x v="3"/>
    <s v="2016 Assessment Year"/>
    <x v="8"/>
    <s v="KY-067R"/>
    <n v="385706.32"/>
    <n v="385706.32"/>
    <n v="0"/>
    <n v="0"/>
    <n v="0"/>
    <n v="385706.32"/>
    <x v="103"/>
    <x v="5"/>
    <m/>
    <n v="7"/>
    <x v="8"/>
    <x v="0"/>
    <s v="KY-Letcher County"/>
    <s v="0000054619-003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4"/>
    <n v="20"/>
    <n v="86"/>
    <s v="KY                "/>
    <s v="Letcher KY        "/>
    <n v="6"/>
    <n v="28"/>
    <n v="26"/>
    <n v="73"/>
    <n v="71"/>
    <n v="0"/>
    <n v="0"/>
    <m/>
  </r>
  <r>
    <x v="3"/>
    <s v="2016 Assessment Year"/>
    <x v="39"/>
    <s v="KY-067T-CI-110"/>
    <n v="9488.07"/>
    <n v="9488.07"/>
    <n v="0"/>
    <n v="0"/>
    <n v="0"/>
    <n v="9488.07"/>
    <x v="111"/>
    <x v="5"/>
    <m/>
    <n v="7"/>
    <x v="38"/>
    <x v="0"/>
    <s v="KY-Jenkins, City Of"/>
    <s v="0000105601-001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6"/>
    <n v="20"/>
    <n v="743"/>
    <s v="KY                "/>
    <s v="Letcher KY        "/>
    <n v="6"/>
    <n v="28"/>
    <n v="26"/>
    <n v="457"/>
    <n v="519"/>
    <n v="0"/>
    <n v="0"/>
    <m/>
  </r>
  <r>
    <x v="3"/>
    <s v="2016 Assessment Year"/>
    <x v="49"/>
    <s v="KY-067T-CI-920"/>
    <n v="4238.47"/>
    <n v="4238.49"/>
    <n v="0"/>
    <n v="0"/>
    <n v="0"/>
    <n v="4238.49"/>
    <x v="114"/>
    <x v="5"/>
    <m/>
    <n v="7"/>
    <x v="49"/>
    <x v="0"/>
    <s v="KY-Fleming-Neon, City Of"/>
    <s v="0000026510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7"/>
    <n v="20"/>
    <n v="30"/>
    <s v="KY                "/>
    <s v="Letcher KY        "/>
    <n v="6"/>
    <n v="28"/>
    <n v="26"/>
    <n v="25"/>
    <n v="28"/>
    <n v="0"/>
    <n v="0"/>
    <m/>
  </r>
  <r>
    <x v="3"/>
    <s v="2016 Assessment Year"/>
    <x v="35"/>
    <s v="KY-067T-CI-930"/>
    <n v="12663.91"/>
    <n v="12663.91"/>
    <n v="-253.28"/>
    <n v="0"/>
    <n v="0"/>
    <n v="12410.630000000001"/>
    <x v="117"/>
    <x v="5"/>
    <m/>
    <n v="7"/>
    <x v="35"/>
    <x v="0"/>
    <s v="KY-Whitesburg, City Of"/>
    <s v="0000064774-002"/>
    <m/>
    <s v="KY"/>
    <s v="Letcher County, KY"/>
    <s v="City"/>
    <m/>
    <s v="Multiple"/>
    <s v="KY-067T-CI-930 - Payee Code 241"/>
    <n v="0"/>
    <n v="100"/>
    <s v="Property Tax Approval"/>
    <s v="Original Cost, then Quantity"/>
    <s v="No"/>
    <m/>
    <m/>
    <s v="Master Account - Bill converted from PTS."/>
    <n v="13658"/>
    <n v="20"/>
    <n v="692"/>
    <s v="KY                "/>
    <s v="Letcher KY        "/>
    <n v="6"/>
    <n v="28"/>
    <n v="26"/>
    <n v="417"/>
    <n v="501"/>
    <n v="0"/>
    <n v="0"/>
    <m/>
  </r>
  <r>
    <x v="3"/>
    <s v="2016 Assessment Year"/>
    <x v="10"/>
    <s v="KY-068T"/>
    <n v="237023.68"/>
    <n v="237023.68"/>
    <n v="0"/>
    <n v="0"/>
    <n v="0"/>
    <n v="237023.68"/>
    <x v="110"/>
    <x v="5"/>
    <m/>
    <n v="7"/>
    <x v="10"/>
    <x v="0"/>
    <s v="KY-Lewis County"/>
    <s v="0000054620-001"/>
    <m/>
    <s v="KY"/>
    <s v="Lewis County, KY"/>
    <m/>
    <m/>
    <s v="Multiple"/>
    <s v=" "/>
    <n v="0"/>
    <n v="100"/>
    <s v="Property Tax Approval"/>
    <s v="Original Cost, then Quantity"/>
    <s v="No"/>
    <m/>
    <m/>
    <s v=" "/>
    <n v="13659"/>
    <n v="20"/>
    <n v="87"/>
    <s v="KY                "/>
    <s v="Lewis KY          "/>
    <n v="6"/>
    <n v="28"/>
    <n v="26"/>
    <n v="74"/>
    <n v="72"/>
    <n v="0"/>
    <n v="0"/>
    <m/>
  </r>
  <r>
    <x v="3"/>
    <s v="2016 Assessment Year"/>
    <x v="16"/>
    <s v="KY-077T"/>
    <n v="132666.16"/>
    <n v="132666.15"/>
    <n v="0"/>
    <n v="0"/>
    <n v="0"/>
    <n v="132666.15"/>
    <x v="117"/>
    <x v="5"/>
    <m/>
    <n v="7"/>
    <x v="16"/>
    <x v="0"/>
    <s v="KY-Magoffin County"/>
    <s v="0000054622-002"/>
    <m/>
    <s v="KY"/>
    <s v="Magoffin County, KY"/>
    <m/>
    <m/>
    <s v="Multiple"/>
    <s v="KY-077T - Payee Code 245"/>
    <n v="0"/>
    <n v="100"/>
    <s v="Property Tax Approval"/>
    <s v="Original Cost, then Quantity"/>
    <s v="No"/>
    <m/>
    <m/>
    <s v=" "/>
    <n v="13660"/>
    <n v="20"/>
    <n v="89"/>
    <s v="KY                "/>
    <s v="Magoffin KY       "/>
    <n v="6"/>
    <n v="28"/>
    <n v="26"/>
    <n v="75"/>
    <n v="73"/>
    <n v="0"/>
    <n v="0"/>
    <m/>
  </r>
  <r>
    <x v="3"/>
    <s v="2016 Assessment Year"/>
    <x v="34"/>
    <s v="KY-077T-CI-910"/>
    <n v="13869.460000000001"/>
    <n v="13869.45"/>
    <n v="0"/>
    <n v="0"/>
    <n v="0"/>
    <n v="13869.45"/>
    <x v="118"/>
    <x v="5"/>
    <m/>
    <n v="7"/>
    <x v="34"/>
    <x v="0"/>
    <s v="KY-Salyersville, City Of"/>
    <s v="0000053120-001"/>
    <m/>
    <s v="KY"/>
    <s v="Magoffin County, KY"/>
    <s v="City"/>
    <m/>
    <s v="Multiple"/>
    <s v=" "/>
    <n v="0"/>
    <n v="100"/>
    <s v="Property Tax Approval"/>
    <s v="Original Cost, then Quantity"/>
    <s v="No"/>
    <m/>
    <m/>
    <s v=" "/>
    <n v="13661"/>
    <n v="20"/>
    <n v="61"/>
    <s v="KY                "/>
    <s v="Magoffin KY       "/>
    <n v="6"/>
    <n v="28"/>
    <n v="26"/>
    <n v="51"/>
    <n v="53"/>
    <n v="0"/>
    <n v="0"/>
    <m/>
  </r>
  <r>
    <x v="3"/>
    <s v="2016 Assessment Year"/>
    <x v="9"/>
    <s v="KY-080T"/>
    <n v="315250.67"/>
    <n v="315250.69"/>
    <n v="0"/>
    <n v="0"/>
    <n v="0"/>
    <n v="315250.69"/>
    <x v="108"/>
    <x v="5"/>
    <m/>
    <n v="7"/>
    <x v="9"/>
    <x v="0"/>
    <s v="KY-Martin County"/>
    <s v="0000054625-001"/>
    <m/>
    <s v="KY"/>
    <s v="Martin County, KY"/>
    <m/>
    <m/>
    <s v="Multiple"/>
    <s v=" "/>
    <n v="0"/>
    <n v="100"/>
    <s v="Property Tax Approval"/>
    <s v="Original Cost, then Quantity"/>
    <s v="No"/>
    <m/>
    <m/>
    <s v=" "/>
    <n v="13662"/>
    <n v="20"/>
    <n v="95"/>
    <s v="KY                "/>
    <s v="Martin KY         "/>
    <n v="6"/>
    <n v="28"/>
    <n v="26"/>
    <n v="77"/>
    <n v="74"/>
    <n v="0"/>
    <n v="0"/>
    <m/>
  </r>
  <r>
    <x v="3"/>
    <s v="2016 Assessment Year"/>
    <x v="18"/>
    <s v="KY-081T"/>
    <n v="68851.930000000008"/>
    <n v="68851.91"/>
    <n v="0"/>
    <n v="0"/>
    <n v="0"/>
    <n v="68851.91"/>
    <x v="117"/>
    <x v="5"/>
    <m/>
    <n v="7"/>
    <x v="18"/>
    <x v="0"/>
    <s v="KY-Mason County"/>
    <s v="0000238021-001"/>
    <m/>
    <s v="KY"/>
    <s v="Mason County, KY"/>
    <s v="Common School"/>
    <m/>
    <s v="Multiple"/>
    <s v=" "/>
    <n v="0"/>
    <n v="100"/>
    <s v="Property Tax Approval"/>
    <s v="Original Cost, then Quantity"/>
    <s v="No"/>
    <m/>
    <m/>
    <s v=" "/>
    <n v="13663"/>
    <n v="20"/>
    <n v="97"/>
    <s v="KY                "/>
    <s v="Mason KY          "/>
    <n v="6"/>
    <n v="28"/>
    <n v="26"/>
    <n v="78"/>
    <n v="75"/>
    <n v="0"/>
    <n v="0"/>
    <m/>
  </r>
  <r>
    <x v="3"/>
    <s v="2016 Assessment Year"/>
    <x v="25"/>
    <s v="KY-088T"/>
    <n v="52217.37"/>
    <n v="52217.35"/>
    <n v="0"/>
    <n v="0"/>
    <n v="0"/>
    <n v="52217.35"/>
    <x v="109"/>
    <x v="5"/>
    <m/>
    <n v="7"/>
    <x v="25"/>
    <x v="0"/>
    <s v="KY-Morgan County"/>
    <s v="0000054632-001"/>
    <m/>
    <s v="KY"/>
    <s v="Morgan County, KY"/>
    <m/>
    <m/>
    <s v="Multiple"/>
    <s v=" "/>
    <n v="0"/>
    <n v="100"/>
    <s v="Property Tax Approval"/>
    <s v="Original Cost, then Quantity"/>
    <s v="No"/>
    <m/>
    <m/>
    <s v=" "/>
    <n v="13664"/>
    <n v="20"/>
    <n v="102"/>
    <s v="KY                "/>
    <s v="Morgan KY         "/>
    <n v="6"/>
    <n v="28"/>
    <n v="26"/>
    <n v="80"/>
    <n v="76"/>
    <n v="0"/>
    <n v="0"/>
    <m/>
  </r>
  <r>
    <x v="3"/>
    <s v="2016 Assessment Year"/>
    <x v="54"/>
    <s v="KY-088T-CI-910"/>
    <n v="2760.78"/>
    <n v="2760.78"/>
    <n v="-55.21"/>
    <n v="0"/>
    <n v="0"/>
    <n v="2705.57"/>
    <x v="110"/>
    <x v="5"/>
    <m/>
    <n v="7"/>
    <x v="52"/>
    <x v="0"/>
    <s v="KY-West Liberty, City Of"/>
    <s v="0000064208-001"/>
    <m/>
    <s v="KY"/>
    <s v="Morgan County, KY"/>
    <s v="City"/>
    <m/>
    <s v="Multiple"/>
    <s v=" "/>
    <n v="0"/>
    <n v="100"/>
    <s v="Property Tax Approval"/>
    <s v="Original Cost, then Quantity"/>
    <s v="No"/>
    <m/>
    <m/>
    <s v=" "/>
    <n v="13665"/>
    <n v="20"/>
    <n v="689"/>
    <s v="KY                "/>
    <s v="Morgan KY         "/>
    <n v="6"/>
    <n v="28"/>
    <n v="26"/>
    <n v="415"/>
    <n v="498"/>
    <n v="0"/>
    <n v="0"/>
    <m/>
  </r>
  <r>
    <x v="3"/>
    <s v="2016 Assessment Year"/>
    <x v="17"/>
    <s v="KY-094T"/>
    <n v="75608.7"/>
    <n v="75608.72"/>
    <n v="0"/>
    <n v="0"/>
    <n v="0"/>
    <n v="75608.72"/>
    <x v="103"/>
    <x v="5"/>
    <m/>
    <n v="7"/>
    <x v="17"/>
    <x v="0"/>
    <s v="KY-Owen County"/>
    <s v="0000054638-001"/>
    <m/>
    <s v="KY"/>
    <s v="Owen County, KY"/>
    <s v="Common School"/>
    <m/>
    <s v="Multiple"/>
    <s v="KY-094T - Payee Code 250"/>
    <n v="0"/>
    <n v="100"/>
    <s v="Property Tax Approval"/>
    <s v="Original Cost, then Quantity"/>
    <s v="No"/>
    <m/>
    <m/>
    <s v=" "/>
    <n v="13666"/>
    <n v="20"/>
    <n v="103"/>
    <s v="KY                "/>
    <s v="Owen KY           "/>
    <n v="6"/>
    <n v="28"/>
    <n v="26"/>
    <n v="81"/>
    <n v="77"/>
    <n v="0"/>
    <n v="0"/>
    <m/>
  </r>
  <r>
    <x v="3"/>
    <s v="2016 Assessment Year"/>
    <x v="23"/>
    <s v="KY-096T"/>
    <n v="52222.48"/>
    <n v="52222.49"/>
    <n v="0"/>
    <n v="0"/>
    <n v="0"/>
    <n v="52222.49"/>
    <x v="117"/>
    <x v="5"/>
    <m/>
    <n v="7"/>
    <x v="23"/>
    <x v="0"/>
    <s v="KY-Pendleton County"/>
    <s v="0000054640-002"/>
    <m/>
    <s v="KY"/>
    <s v="Pendleton County, KY"/>
    <s v="Common School"/>
    <m/>
    <s v="Multiple"/>
    <s v=" "/>
    <n v="0"/>
    <n v="100"/>
    <s v="Property Tax Approval"/>
    <s v="Original Cost, then Quantity"/>
    <s v="No"/>
    <m/>
    <m/>
    <s v=" "/>
    <n v="13667"/>
    <n v="20"/>
    <n v="106"/>
    <s v="KY                "/>
    <s v="Pendleton KY      "/>
    <n v="6"/>
    <n v="28"/>
    <n v="26"/>
    <n v="83"/>
    <n v="79"/>
    <n v="0"/>
    <n v="0"/>
    <m/>
  </r>
  <r>
    <x v="3"/>
    <s v="2016 Assessment Year"/>
    <x v="6"/>
    <s v="KY-097T"/>
    <n v="572499.57000000007"/>
    <n v="572499.56999999995"/>
    <n v="0"/>
    <n v="0"/>
    <n v="0"/>
    <n v="572499.57000000007"/>
    <x v="114"/>
    <x v="5"/>
    <m/>
    <n v="7"/>
    <x v="6"/>
    <x v="0"/>
    <s v="KY-Perry County"/>
    <s v="0000054641-001"/>
    <m/>
    <s v="KY"/>
    <s v="Perry County, KY"/>
    <m/>
    <m/>
    <s v="Multiple"/>
    <s v=" "/>
    <n v="0"/>
    <n v="100"/>
    <s v="Property Tax Approval"/>
    <s v="Original Cost, then Quantity"/>
    <s v="No"/>
    <m/>
    <m/>
    <s v=" "/>
    <n v="13668"/>
    <n v="20"/>
    <n v="107"/>
    <s v="KY                "/>
    <s v="Perry KY          "/>
    <n v="6"/>
    <n v="28"/>
    <n v="26"/>
    <n v="84"/>
    <n v="80"/>
    <n v="0"/>
    <n v="0"/>
    <m/>
  </r>
  <r>
    <x v="3"/>
    <s v="2016 Assessment Year"/>
    <x v="27"/>
    <s v="KY-097T-CI-110"/>
    <n v="34202.910000000003"/>
    <n v="34202.92"/>
    <n v="0"/>
    <n v="0"/>
    <n v="0"/>
    <n v="34202.92"/>
    <x v="119"/>
    <x v="5"/>
    <m/>
    <n v="7"/>
    <x v="27"/>
    <x v="0"/>
    <s v="KY-Hazard, City Of"/>
    <s v="0000031105-001"/>
    <m/>
    <s v="KY"/>
    <s v="Perry County, KY"/>
    <s v="City"/>
    <m/>
    <s v="Multiple"/>
    <s v=" "/>
    <n v="0"/>
    <n v="100"/>
    <s v="Property Tax Approval"/>
    <s v="Original Cost, then Quantity"/>
    <s v="No"/>
    <m/>
    <m/>
    <s v=" "/>
    <n v="13669"/>
    <n v="20"/>
    <n v="39"/>
    <s v="KY                "/>
    <s v="Perry KY          "/>
    <n v="6"/>
    <n v="28"/>
    <n v="26"/>
    <n v="32"/>
    <n v="35"/>
    <n v="0"/>
    <n v="0"/>
    <m/>
  </r>
  <r>
    <x v="3"/>
    <s v="2016 Assessment Year"/>
    <x v="66"/>
    <s v="KY-098R-CI-950"/>
    <n v="1198.56"/>
    <n v="1202.56"/>
    <n v="-24.05"/>
    <n v="0"/>
    <n v="0"/>
    <n v="1178.51"/>
    <x v="104"/>
    <x v="5"/>
    <m/>
    <n v="7"/>
    <x v="61"/>
    <x v="0"/>
    <s v="KY-Coal Run Village City"/>
    <s v="0000092205-002"/>
    <m/>
    <s v="KY"/>
    <s v="Pike County, KY"/>
    <s v="City"/>
    <m/>
    <s v="KY-Pike-Common SD-Coal Run Village Real (Kentucky Power)"/>
    <s v=" "/>
    <n v="0"/>
    <n v="100"/>
    <s v="Property Tax Approval"/>
    <s v="Original Cost, then Quantity"/>
    <s v="No"/>
    <m/>
    <m/>
    <s v=" "/>
    <n v="10059"/>
    <n v="20"/>
    <n v="709"/>
    <s v="KY                "/>
    <s v="Pike KY           "/>
    <n v="6"/>
    <n v="28"/>
    <n v="26"/>
    <n v="432"/>
    <n v="515"/>
    <n v="0"/>
    <n v="0"/>
    <m/>
  </r>
  <r>
    <x v="3"/>
    <s v="2016 Assessment Year"/>
    <x v="1"/>
    <s v="KY-098T"/>
    <n v="1306351.17"/>
    <n v="1306297.97"/>
    <n v="0"/>
    <n v="0"/>
    <n v="0"/>
    <n v="1306297.97"/>
    <x v="110"/>
    <x v="5"/>
    <m/>
    <n v="7"/>
    <x v="1"/>
    <x v="0"/>
    <s v="KY-Pike County"/>
    <s v="0000054642-001"/>
    <m/>
    <s v="KY"/>
    <s v="Pike County, KY"/>
    <m/>
    <m/>
    <s v="Multiple"/>
    <s v=" "/>
    <n v="0"/>
    <n v="100"/>
    <s v="Property Tax Approval"/>
    <s v="Original Cost, then Quantity"/>
    <s v="No"/>
    <m/>
    <m/>
    <s v=" "/>
    <n v="13670"/>
    <n v="20"/>
    <n v="108"/>
    <s v="KY                "/>
    <s v="Pike KY           "/>
    <n v="6"/>
    <n v="28"/>
    <n v="26"/>
    <n v="85"/>
    <n v="81"/>
    <n v="0"/>
    <n v="0"/>
    <m/>
  </r>
  <r>
    <x v="3"/>
    <s v="2016 Assessment Year"/>
    <x v="32"/>
    <s v="KY-098T-CI-410"/>
    <n v="21393.74"/>
    <n v="21393.74"/>
    <n v="0"/>
    <n v="0"/>
    <n v="0"/>
    <n v="21393.74"/>
    <x v="119"/>
    <x v="5"/>
    <m/>
    <n v="7"/>
    <x v="32"/>
    <x v="0"/>
    <s v="KY-Pikeville, City Of"/>
    <s v="0000018248-003"/>
    <m/>
    <s v="KY"/>
    <s v="Pike County, KY"/>
    <s v="City"/>
    <m/>
    <s v="Multiple"/>
    <s v=" "/>
    <n v="0"/>
    <n v="100"/>
    <s v="Property Tax Approval"/>
    <s v="Original Cost, then Quantity"/>
    <s v="No"/>
    <m/>
    <m/>
    <s v=" "/>
    <n v="13671"/>
    <n v="20"/>
    <n v="22"/>
    <s v="KY                "/>
    <s v="Pike KY           "/>
    <n v="6"/>
    <n v="28"/>
    <n v="26"/>
    <n v="18"/>
    <n v="21"/>
    <n v="0"/>
    <n v="0"/>
    <m/>
  </r>
  <r>
    <x v="3"/>
    <s v="2016 Assessment Year"/>
    <x v="64"/>
    <s v="KY-098T-CI-910"/>
    <n v="1950.79"/>
    <n v="1950.79"/>
    <n v="-39.020000000000003"/>
    <n v="0"/>
    <n v="0"/>
    <n v="1911.77"/>
    <x v="112"/>
    <x v="5"/>
    <m/>
    <n v="7"/>
    <x v="60"/>
    <x v="0"/>
    <s v="KY-Elkhorn, City Of"/>
    <s v="0000018229-001"/>
    <m/>
    <s v="KY"/>
    <s v="Pike County, KY"/>
    <s v="City"/>
    <m/>
    <s v="Multiple"/>
    <s v="KY-098T-CI-910 - Payee Code 255"/>
    <n v="0"/>
    <n v="100"/>
    <s v="Property Tax Approval"/>
    <s v="Original Cost, then Quantity"/>
    <s v="No"/>
    <m/>
    <m/>
    <s v="Master Account - Bill converted from PTS."/>
    <n v="13672"/>
    <n v="20"/>
    <n v="1219"/>
    <s v="KY                "/>
    <s v="Pike KY           "/>
    <n v="6"/>
    <n v="28"/>
    <n v="26"/>
    <n v="867"/>
    <n v="541"/>
    <n v="0"/>
    <n v="0"/>
    <m/>
  </r>
  <r>
    <x v="3"/>
    <s v="2016 Assessment Year"/>
    <x v="19"/>
    <s v="KY-098T-SC-400"/>
    <n v="95319.31"/>
    <n v="95319.31"/>
    <n v="0"/>
    <n v="0"/>
    <n v="0"/>
    <n v="95319.31"/>
    <x v="110"/>
    <x v="5"/>
    <m/>
    <n v="7"/>
    <x v="19"/>
    <x v="0"/>
    <s v="KY-Pikeville Independent Schools"/>
    <s v="0000048346-003"/>
    <m/>
    <s v="KY"/>
    <s v="Pike County, KY"/>
    <m/>
    <m/>
    <s v="Multiple"/>
    <s v=" "/>
    <n v="0"/>
    <n v="100"/>
    <s v="Property Tax Approval"/>
    <s v="Original Cost, then Quantity"/>
    <s v="No"/>
    <m/>
    <m/>
    <s v=" "/>
    <n v="13673"/>
    <n v="20"/>
    <n v="57"/>
    <s v="KY                "/>
    <s v="Pike KY           "/>
    <n v="6"/>
    <n v="28"/>
    <n v="26"/>
    <n v="48"/>
    <n v="51"/>
    <n v="0"/>
    <n v="0"/>
    <m/>
  </r>
  <r>
    <x v="3"/>
    <s v="2016 Assessment Year"/>
    <x v="24"/>
    <s v="KY-101T"/>
    <n v="43401.23"/>
    <n v="43401.23"/>
    <n v="0"/>
    <n v="0"/>
    <n v="0"/>
    <n v="43401.23"/>
    <x v="111"/>
    <x v="5"/>
    <m/>
    <n v="7"/>
    <x v="24"/>
    <x v="0"/>
    <s v="KY-Robertson County"/>
    <s v="0000054645-001"/>
    <m/>
    <s v="KY"/>
    <s v="Robertson County, KY"/>
    <s v="Common School"/>
    <m/>
    <s v="Multiple"/>
    <s v=" "/>
    <n v="0"/>
    <n v="100"/>
    <s v="Property Tax Approval"/>
    <s v="Original Cost, then Quantity"/>
    <s v="No"/>
    <m/>
    <m/>
    <s v=" "/>
    <n v="13674"/>
    <n v="20"/>
    <n v="109"/>
    <s v="KY                "/>
    <s v="Robertson KY      "/>
    <n v="6"/>
    <n v="28"/>
    <n v="26"/>
    <n v="86"/>
    <n v="82"/>
    <n v="0"/>
    <n v="0"/>
    <m/>
  </r>
  <r>
    <x v="3"/>
    <s v="2016 Assessment Year"/>
    <x v="26"/>
    <s v="KY-103T"/>
    <n v="36104.43"/>
    <n v="36104.42"/>
    <n v="0"/>
    <n v="0"/>
    <n v="0"/>
    <n v="36104.42"/>
    <x v="116"/>
    <x v="5"/>
    <m/>
    <n v="7"/>
    <x v="26"/>
    <x v="0"/>
    <s v="KY-Rowan County"/>
    <s v="0000054646-001"/>
    <m/>
    <s v="KY"/>
    <s v="Rowan County, KY"/>
    <s v="Common School"/>
    <m/>
    <s v="Multiple"/>
    <s v=" "/>
    <n v="0"/>
    <n v="100"/>
    <s v="Property Tax Approval"/>
    <s v="Original Cost, then Quantity"/>
    <s v="No"/>
    <m/>
    <m/>
    <s v=" "/>
    <n v="147709"/>
    <n v="20"/>
    <n v="110"/>
    <s v="KY                "/>
    <s v="Rowan KY          "/>
    <n v="6"/>
    <n v="28"/>
    <n v="26"/>
    <n v="87"/>
    <n v="83"/>
    <n v="0"/>
    <n v="0"/>
    <m/>
  </r>
  <r>
    <x v="3"/>
    <s v="2016 Assessment Year"/>
    <x v="20"/>
    <s v="KY-112T"/>
    <n v="63057.440000000002"/>
    <n v="63057.43"/>
    <n v="0"/>
    <n v="0"/>
    <n v="0"/>
    <n v="63057.43"/>
    <x v="117"/>
    <x v="5"/>
    <m/>
    <n v="7"/>
    <x v="20"/>
    <x v="0"/>
    <s v="KY-Trimble County"/>
    <s v="0000054648-001"/>
    <m/>
    <s v="KY"/>
    <s v="Trimble County, KY"/>
    <s v="Common School"/>
    <m/>
    <s v="Multiple"/>
    <s v="PSC Assessment"/>
    <n v="0"/>
    <n v="100"/>
    <s v="Property Tax Approval"/>
    <s v="Original Cost, then Quantity"/>
    <s v="No"/>
    <m/>
    <m/>
    <s v=" "/>
    <n v="13676"/>
    <n v="20"/>
    <n v="113"/>
    <s v="KY                "/>
    <s v="Trimble KY        "/>
    <n v="6"/>
    <n v="28"/>
    <n v="26"/>
    <n v="89"/>
    <n v="84"/>
    <n v="0"/>
    <n v="0"/>
    <m/>
  </r>
  <r>
    <x v="3"/>
    <s v="2016 Assessment Year"/>
    <x v="41"/>
    <s v="KY-119T"/>
    <n v="6129.1500000000005"/>
    <n v="6129.16"/>
    <n v="0"/>
    <n v="0"/>
    <n v="0"/>
    <n v="6129.16"/>
    <x v="110"/>
    <x v="5"/>
    <m/>
    <n v="7"/>
    <x v="40"/>
    <x v="0"/>
    <s v="KY-Wolfe County"/>
    <s v="0000054652-001"/>
    <m/>
    <s v="KY"/>
    <s v="Wolfe County, KY"/>
    <s v="Common School"/>
    <m/>
    <s v="Multiple"/>
    <s v="KY-119T - Payee Code 262"/>
    <n v="0"/>
    <n v="100"/>
    <s v="Property Tax Approval"/>
    <s v="Original Cost, then Quantity"/>
    <s v="No"/>
    <m/>
    <m/>
    <s v="Master Account - Bill converted from PTS."/>
    <n v="13677"/>
    <n v="20"/>
    <n v="116"/>
    <s v="KY                "/>
    <s v="Wolfe KY          "/>
    <n v="6"/>
    <n v="28"/>
    <n v="26"/>
    <n v="91"/>
    <n v="85"/>
    <n v="0"/>
    <n v="0"/>
    <m/>
  </r>
  <r>
    <x v="4"/>
    <s v="2017 Assessment Year"/>
    <x v="67"/>
    <s v="Owsley County PP"/>
    <n v="1077.06"/>
    <n v="1077.05"/>
    <n v="0"/>
    <n v="0"/>
    <n v="0"/>
    <n v="1077.05"/>
    <x v="120"/>
    <x v="6"/>
    <m/>
    <n v="7"/>
    <x v="62"/>
    <x v="0"/>
    <s v="KY-Owsley County"/>
    <s v="0000054639-002"/>
    <m/>
    <s v="KY"/>
    <s v="Owsley County, KY"/>
    <s v="Common School"/>
    <m/>
    <s v="Multiple"/>
    <s v="Statement 4238-251 - Seqnum 4238 - Payee Code 251"/>
    <n v="0"/>
    <n v="100"/>
    <s v="Property Tax Approval"/>
    <s v="Original Cost, then Quantity"/>
    <s v="No"/>
    <m/>
    <m/>
    <s v="Bill converted from PTS."/>
    <n v="12923"/>
    <n v="21"/>
    <n v="104"/>
    <s v="KY                "/>
    <s v="Owsley KY         "/>
    <n v="6"/>
    <n v="29"/>
    <n v="27"/>
    <n v="82"/>
    <n v="78"/>
    <n v="0"/>
    <n v="0"/>
    <m/>
  </r>
  <r>
    <x v="4"/>
    <s v="2017 Assessment Year"/>
    <x v="74"/>
    <s v="177-00-00-119.00"/>
    <n v="384.59000000000003"/>
    <n v="384.59"/>
    <n v="-7.69"/>
    <n v="0"/>
    <n v="0"/>
    <n v="376.90000000000003"/>
    <x v="121"/>
    <x v="5"/>
    <s v="7192"/>
    <n v="7"/>
    <x v="54"/>
    <x v="1"/>
    <s v="KY-Greenup County"/>
    <s v="0000054605-001"/>
    <m/>
    <s v="KY"/>
    <s v="Greenup County, KY"/>
    <s v="School District"/>
    <m/>
    <s v="177-00-00-119.00"/>
    <s v=" "/>
    <n v="0"/>
    <n v="100"/>
    <s v="Property Tax Approval"/>
    <s v="Original Cost, then Quantity"/>
    <s v="No"/>
    <m/>
    <m/>
    <s v=" "/>
    <n v="8554"/>
    <n v="21"/>
    <n v="77"/>
    <s v="KY                "/>
    <s v="Greenup KY        "/>
    <n v="224"/>
    <n v="29"/>
    <n v="27"/>
    <n v="65"/>
    <n v="64"/>
    <n v="0"/>
    <n v="0"/>
    <m/>
  </r>
  <r>
    <x v="4"/>
    <s v="2017 Assessment Year"/>
    <x v="57"/>
    <s v="158-00-00-026.00"/>
    <n v="2162.6799999999998"/>
    <n v="2168.69"/>
    <n v="-43.37"/>
    <n v="0"/>
    <n v="0"/>
    <n v="2125.3200000000002"/>
    <x v="121"/>
    <x v="5"/>
    <s v="7193"/>
    <n v="7"/>
    <x v="54"/>
    <x v="1"/>
    <s v="KY-Greenup County"/>
    <s v="0000054605-001"/>
    <m/>
    <s v="KY"/>
    <s v="Greenup County, KY"/>
    <s v="School District"/>
    <m/>
    <s v="158-00-00-026.00"/>
    <s v=" "/>
    <n v="0"/>
    <n v="100"/>
    <s v="Property Tax Approval"/>
    <s v="Original Cost, then Quantity"/>
    <s v="No"/>
    <m/>
    <m/>
    <s v=" "/>
    <n v="8555"/>
    <n v="21"/>
    <n v="77"/>
    <s v="KY                "/>
    <s v="Greenup KY        "/>
    <n v="224"/>
    <n v="29"/>
    <n v="27"/>
    <n v="65"/>
    <n v="64"/>
    <n v="0"/>
    <n v="0"/>
    <m/>
  </r>
  <r>
    <x v="4"/>
    <s v="2017 Assessment Year"/>
    <x v="79"/>
    <s v="158-00-00-026.01"/>
    <n v="5.84"/>
    <n v="5.85"/>
    <n v="-0.12"/>
    <n v="0"/>
    <n v="0"/>
    <n v="5.73"/>
    <x v="121"/>
    <x v="5"/>
    <s v="7194"/>
    <n v="7"/>
    <x v="54"/>
    <x v="1"/>
    <s v="KY-Greenup County"/>
    <s v="0000054605-001"/>
    <m/>
    <s v="KY"/>
    <s v="Greenup County, KY"/>
    <s v="City"/>
    <m/>
    <s v="158-00-00-026.01"/>
    <s v=" "/>
    <n v="0"/>
    <n v="100"/>
    <s v="Property Tax Approval"/>
    <s v="Original Cost, then Quantity"/>
    <s v="No"/>
    <m/>
    <m/>
    <s v=" "/>
    <n v="8556"/>
    <n v="21"/>
    <n v="77"/>
    <s v="KY                "/>
    <s v="Greenup KY        "/>
    <n v="224"/>
    <n v="29"/>
    <n v="27"/>
    <n v="65"/>
    <n v="64"/>
    <n v="0"/>
    <n v="0"/>
    <m/>
  </r>
  <r>
    <x v="4"/>
    <s v="2017 Assessment Year"/>
    <x v="51"/>
    <s v="102-00 00 051.01"/>
    <n v="3041.39"/>
    <n v="3041.39"/>
    <n v="-60.83"/>
    <n v="0"/>
    <n v="0"/>
    <n v="2980.56"/>
    <x v="115"/>
    <x v="5"/>
    <m/>
    <n v="7"/>
    <x v="27"/>
    <x v="0"/>
    <s v="KY-Hazard, City Of"/>
    <s v="0000031105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2"/>
    <n v="21"/>
    <n v="39"/>
    <s v="KY                "/>
    <s v="Perry KY          "/>
    <n v="6"/>
    <n v="29"/>
    <n v="27"/>
    <n v="32"/>
    <n v="35"/>
    <n v="0"/>
    <n v="0"/>
    <m/>
  </r>
  <r>
    <x v="4"/>
    <s v="2017 Assessment Year"/>
    <x v="37"/>
    <s v="102-00 00 051.01"/>
    <n v="10141.24"/>
    <n v="10141.23"/>
    <n v="-202.82"/>
    <n v="0"/>
    <n v="0"/>
    <n v="9938.41"/>
    <x v="121"/>
    <x v="5"/>
    <s v="12606"/>
    <n v="7"/>
    <x v="6"/>
    <x v="0"/>
    <s v="KY-Perry County"/>
    <s v="0000054641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3"/>
    <n v="21"/>
    <n v="107"/>
    <s v="KY                "/>
    <s v="Perry KY          "/>
    <n v="6"/>
    <n v="29"/>
    <n v="27"/>
    <n v="84"/>
    <n v="80"/>
    <n v="0"/>
    <n v="0"/>
    <m/>
  </r>
  <r>
    <x v="4"/>
    <s v="2017 Assessment Year"/>
    <x v="59"/>
    <s v="001-00-00-023.00"/>
    <n v="1959.39"/>
    <n v="1960.95"/>
    <n v="-39.22"/>
    <n v="0"/>
    <n v="0"/>
    <n v="1921.73"/>
    <x v="121"/>
    <x v="5"/>
    <s v="1647"/>
    <n v="7"/>
    <x v="56"/>
    <x v="1"/>
    <s v="KY-Trimble County"/>
    <s v="0000054648-001"/>
    <m/>
    <s v="KY"/>
    <s v="Trimble County, KY"/>
    <s v="Common School"/>
    <m/>
    <s v="001-00-00-023.00"/>
    <s v=" "/>
    <n v="0"/>
    <n v="100"/>
    <s v="Property Tax Approval"/>
    <s v="Original Cost, then Quantity"/>
    <s v="No"/>
    <m/>
    <m/>
    <s v=" "/>
    <n v="4683"/>
    <n v="21"/>
    <n v="114"/>
    <s v="KY                "/>
    <s v="Trimble KY        "/>
    <n v="224"/>
    <n v="29"/>
    <n v="27"/>
    <n v="89"/>
    <n v="84"/>
    <n v="0"/>
    <n v="0"/>
    <m/>
  </r>
  <r>
    <x v="4"/>
    <s v="2017 Assessment Year"/>
    <x v="112"/>
    <s v="128-00-00-015.00"/>
    <n v="56.27"/>
    <n v="56.28"/>
    <n v="-1.1299999999999999"/>
    <n v="0"/>
    <n v="0"/>
    <n v="55.15"/>
    <x v="121"/>
    <x v="5"/>
    <s v="3336"/>
    <n v="7"/>
    <x v="72"/>
    <x v="1"/>
    <s v="KY-Lewis County"/>
    <s v="0000054620-001"/>
    <m/>
    <s v="KY"/>
    <s v="Lewis County, KY"/>
    <s v="Common School"/>
    <m/>
    <s v="128-00-00-015.00"/>
    <s v="Map # 128-00-00-015.00"/>
    <n v="0"/>
    <n v="100"/>
    <s v="Property Tax Approval"/>
    <s v="Original Cost, then Quantity"/>
    <s v="No"/>
    <m/>
    <m/>
    <s v=" "/>
    <n v="155788"/>
    <n v="21"/>
    <n v="88"/>
    <s v="KY                "/>
    <s v="Lewis KY          "/>
    <n v="224"/>
    <n v="29"/>
    <n v="27"/>
    <n v="74"/>
    <n v="72"/>
    <n v="0"/>
    <n v="0"/>
    <m/>
  </r>
  <r>
    <x v="4"/>
    <s v="2017 Assessment Year"/>
    <x v="114"/>
    <s v="133-00-00-019.00"/>
    <n v="39.9"/>
    <n v="39.909999999999997"/>
    <n v="-0.8"/>
    <n v="0"/>
    <n v="0"/>
    <n v="39.11"/>
    <x v="121"/>
    <x v="5"/>
    <s v="3335"/>
    <n v="7"/>
    <x v="72"/>
    <x v="1"/>
    <s v="KY-Lewis County"/>
    <s v="0000054620-001"/>
    <m/>
    <s v="KY"/>
    <s v="Lewis County, KY"/>
    <s v="Common School"/>
    <m/>
    <s v="133-00-00-019.00"/>
    <s v="Map # 133-00-00-019.00"/>
    <n v="0"/>
    <n v="100"/>
    <s v="Property Tax Approval"/>
    <s v="Original Cost, then Quantity"/>
    <s v="No"/>
    <m/>
    <m/>
    <s v=" "/>
    <n v="148590"/>
    <n v="21"/>
    <n v="88"/>
    <s v="KY                "/>
    <s v="Lewis KY          "/>
    <n v="224"/>
    <n v="29"/>
    <n v="27"/>
    <n v="74"/>
    <n v="72"/>
    <n v="0"/>
    <n v="0"/>
    <m/>
  </r>
  <r>
    <x v="4"/>
    <s v="2017 Assessment Year"/>
    <x v="68"/>
    <s v="086-20 04 018.04"/>
    <n v="151.05000000000001"/>
    <n v="151.05000000000001"/>
    <n v="-3.02"/>
    <n v="0"/>
    <n v="0"/>
    <n v="148.03"/>
    <x v="121"/>
    <x v="5"/>
    <s v="6885"/>
    <n v="7"/>
    <x v="63"/>
    <x v="1"/>
    <s v="KY-Perry County"/>
    <s v="0000054641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4448"/>
    <n v="21"/>
    <n v="12545"/>
    <s v="KY                "/>
    <s v="Perry KY          "/>
    <n v="224"/>
    <n v="29"/>
    <n v="27"/>
    <n v="84"/>
    <n v="80"/>
    <n v="0"/>
    <n v="0"/>
    <m/>
  </r>
  <r>
    <x v="4"/>
    <s v="2017 Assessment Year"/>
    <x v="113"/>
    <s v="086-20 04 018.04"/>
    <n v="46.65"/>
    <n v="46.65"/>
    <n v="-0.93"/>
    <n v="0"/>
    <n v="0"/>
    <n v="45.72"/>
    <x v="115"/>
    <x v="5"/>
    <m/>
    <n v="7"/>
    <x v="69"/>
    <x v="1"/>
    <s v="KY-Hazard, City Of"/>
    <s v="0000031105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48568"/>
    <n v="21"/>
    <n v="12633"/>
    <s v="KY                "/>
    <s v="Perry KY          "/>
    <n v="224"/>
    <n v="29"/>
    <n v="27"/>
    <n v="32"/>
    <n v="35"/>
    <n v="0"/>
    <n v="0"/>
    <m/>
  </r>
  <r>
    <x v="4"/>
    <s v="2017 Assessment Year"/>
    <x v="65"/>
    <s v="086-40 02 011.00"/>
    <n v="1258.75"/>
    <n v="1258.75"/>
    <n v="-25.18"/>
    <n v="0"/>
    <n v="0"/>
    <n v="1233.57"/>
    <x v="121"/>
    <x v="5"/>
    <s v="9928"/>
    <n v="7"/>
    <x v="6"/>
    <x v="0"/>
    <s v="KY-Perry County"/>
    <s v="0000054641-001"/>
    <m/>
    <s v="KY"/>
    <s v="Perry County, KY"/>
    <s v="Common School"/>
    <m/>
    <s v="086-40 02 011.00"/>
    <s v=" "/>
    <n v="0"/>
    <n v="100"/>
    <s v="Property Tax Approval"/>
    <s v="Original Cost, then Quantity"/>
    <s v="No"/>
    <m/>
    <m/>
    <s v=" "/>
    <n v="146088"/>
    <n v="21"/>
    <n v="107"/>
    <s v="KY                "/>
    <s v="Perry KY          "/>
    <n v="6"/>
    <n v="29"/>
    <n v="27"/>
    <n v="84"/>
    <n v="80"/>
    <n v="0"/>
    <n v="0"/>
    <m/>
  </r>
  <r>
    <x v="4"/>
    <s v="2017 Assessment Year"/>
    <x v="56"/>
    <s v="074-30 02 011.00"/>
    <n v="2356.38"/>
    <n v="2356.38"/>
    <n v="-47.13"/>
    <n v="0"/>
    <n v="0"/>
    <n v="2309.25"/>
    <x v="121"/>
    <x v="5"/>
    <s v="9927"/>
    <n v="7"/>
    <x v="6"/>
    <x v="0"/>
    <s v="KY-Perry County"/>
    <s v="0000054641-001"/>
    <m/>
    <s v="KY"/>
    <s v="Perry County, KY"/>
    <s v="Common School"/>
    <m/>
    <s v="074-30 02 011.00"/>
    <s v=" "/>
    <n v="0"/>
    <n v="100"/>
    <s v="Property Tax Approval"/>
    <s v="Original Cost, then Quantity"/>
    <s v="No"/>
    <m/>
    <m/>
    <s v=" "/>
    <n v="138338"/>
    <n v="21"/>
    <n v="107"/>
    <s v="KY                "/>
    <s v="Perry KY          "/>
    <n v="6"/>
    <n v="29"/>
    <n v="27"/>
    <n v="84"/>
    <n v="80"/>
    <n v="0"/>
    <n v="0"/>
    <m/>
  </r>
  <r>
    <x v="4"/>
    <s v="2017 Assessment Year"/>
    <x v="70"/>
    <s v="625684-2"/>
    <n v="687.52"/>
    <n v="742.52"/>
    <n v="-13.75"/>
    <n v="0"/>
    <n v="0"/>
    <n v="728.77"/>
    <x v="121"/>
    <x v="5"/>
    <s v="6938"/>
    <n v="7"/>
    <x v="65"/>
    <x v="1"/>
    <s v="KY-Henderson County"/>
    <s v="0000054608-002"/>
    <m/>
    <s v="KY"/>
    <s v="Henderson County, KY"/>
    <s v="Common School"/>
    <m/>
    <s v="625684-2"/>
    <s v=" "/>
    <n v="0"/>
    <n v="100"/>
    <s v="Property Tax Approval"/>
    <s v="Original Cost, then Quantity"/>
    <s v="No"/>
    <m/>
    <m/>
    <s v=" "/>
    <n v="144031"/>
    <n v="21"/>
    <n v="78"/>
    <s v="KY                "/>
    <s v="Henderson KY      "/>
    <n v="224"/>
    <n v="29"/>
    <n v="27"/>
    <n v="66"/>
    <n v="65"/>
    <n v="0"/>
    <n v="0"/>
    <m/>
  </r>
  <r>
    <x v="4"/>
    <s v="2017 Assessment Year"/>
    <x v="71"/>
    <s v="041-03-00-012.00"/>
    <n v="598.06000000000006"/>
    <n v="598.07000000000005"/>
    <n v="-11.96"/>
    <n v="0"/>
    <n v="0"/>
    <n v="586.11"/>
    <x v="121"/>
    <x v="5"/>
    <s v="10956"/>
    <n v="7"/>
    <x v="66"/>
    <x v="1"/>
    <s v="KY-Boyd County"/>
    <s v="0000054585-003"/>
    <m/>
    <s v="KY"/>
    <s v="Boyd County, KY"/>
    <s v="Fire District"/>
    <m/>
    <s v="041-03-00-012.00"/>
    <s v=" "/>
    <n v="0"/>
    <n v="100"/>
    <s v="Property Tax Approval"/>
    <s v="Original Cost, then Quantity"/>
    <s v="No"/>
    <m/>
    <m/>
    <s v=" "/>
    <n v="8884"/>
    <n v="21"/>
    <n v="65"/>
    <s v="KY                "/>
    <s v="Boyd KY           "/>
    <n v="224"/>
    <n v="29"/>
    <n v="27"/>
    <n v="54"/>
    <n v="55"/>
    <n v="0"/>
    <n v="0"/>
    <m/>
  </r>
  <r>
    <x v="4"/>
    <s v="2017 Assessment Year"/>
    <x v="119"/>
    <s v="9423-1"/>
    <n v="1472.05"/>
    <n v="1472.05"/>
    <n v="-29.44"/>
    <n v="0"/>
    <n v="0"/>
    <n v="1442.6100000000001"/>
    <x v="122"/>
    <x v="5"/>
    <m/>
    <n v="7"/>
    <x v="15"/>
    <x v="0"/>
    <s v="KY-Johnson County"/>
    <s v="0000054612-001"/>
    <m/>
    <s v="KY"/>
    <s v="Johnson County, KY"/>
    <s v="City"/>
    <m/>
    <s v="P44-00-00-043.04"/>
    <s v=" "/>
    <n v="0"/>
    <n v="100"/>
    <s v="Property Tax Approval"/>
    <s v="Original Cost, then Quantity"/>
    <s v="No"/>
    <m/>
    <m/>
    <s v=" "/>
    <n v="176304"/>
    <n v="21"/>
    <n v="80"/>
    <s v="KY                "/>
    <s v="Johnson KY        "/>
    <n v="6"/>
    <n v="29"/>
    <n v="27"/>
    <n v="68"/>
    <n v="67"/>
    <n v="0"/>
    <n v="0"/>
    <m/>
  </r>
  <r>
    <x v="4"/>
    <s v="2017 Assessment Year"/>
    <x v="117"/>
    <s v="KPCo-KY State PMT"/>
    <n v="3346222.31"/>
    <n v="3348283.45"/>
    <n v="0"/>
    <n v="0"/>
    <n v="0"/>
    <n v="3348283.45"/>
    <x v="123"/>
    <x v="6"/>
    <m/>
    <n v="4"/>
    <x v="73"/>
    <x v="0"/>
    <s v="KY-Kentucky State"/>
    <s v="0000036326-010"/>
    <m/>
    <s v="KY"/>
    <m/>
    <m/>
    <m/>
    <s v="Multiple"/>
    <m/>
    <n v="0"/>
    <n v="100"/>
    <s v="Property Tax Approval"/>
    <s v="Original Cost, then Quantity"/>
    <s v="No"/>
    <m/>
    <m/>
    <m/>
    <n v="156732"/>
    <n v="21"/>
    <n v="13020"/>
    <s v="KY                "/>
    <m/>
    <n v="6"/>
    <n v="29"/>
    <n v="27"/>
    <n v="35"/>
    <n v="38"/>
    <n v="1"/>
    <n v="0"/>
    <m/>
  </r>
  <r>
    <x v="4"/>
    <s v="2017 Assessment Year"/>
    <x v="69"/>
    <s v="KY-007T"/>
    <n v="658.55000000000007"/>
    <n v="658.56"/>
    <n v="0"/>
    <n v="0"/>
    <n v="0"/>
    <n v="658.56000000000006"/>
    <x v="124"/>
    <x v="6"/>
    <m/>
    <n v="7"/>
    <x v="64"/>
    <x v="0"/>
    <s v="KY-Bell County"/>
    <s v="0000054583-002"/>
    <m/>
    <s v="KY"/>
    <s v="Bell County, KY"/>
    <s v="Common School"/>
    <m/>
    <s v="Multiple"/>
    <s v=" "/>
    <n v="0"/>
    <n v="100"/>
    <s v="Property Tax Approval"/>
    <s v="Original Cost, then Quantity"/>
    <s v="No"/>
    <m/>
    <m/>
    <s v=" "/>
    <n v="9318"/>
    <n v="21"/>
    <n v="62"/>
    <s v="KY                "/>
    <s v="Bell KY           "/>
    <n v="6"/>
    <n v="29"/>
    <n v="27"/>
    <n v="52"/>
    <n v="54"/>
    <n v="0"/>
    <n v="0"/>
    <m/>
  </r>
  <r>
    <x v="4"/>
    <s v="2017 Assessment Year"/>
    <x v="3"/>
    <s v="KY-010T"/>
    <n v="798304.36"/>
    <n v="807182.09"/>
    <n v="-16143.64"/>
    <n v="0"/>
    <n v="0"/>
    <n v="791038.45000000007"/>
    <x v="125"/>
    <x v="6"/>
    <m/>
    <n v="7"/>
    <x v="3"/>
    <x v="0"/>
    <s v="KY-Boyd County"/>
    <s v="0000054585-003"/>
    <m/>
    <s v="KY"/>
    <s v="Boyd County, KY"/>
    <m/>
    <m/>
    <s v="Multiple"/>
    <s v=" "/>
    <n v="0"/>
    <n v="100"/>
    <s v="Property Tax Approval"/>
    <s v="Original Cost, then Quantity"/>
    <s v="No"/>
    <m/>
    <m/>
    <s v=" "/>
    <n v="13621"/>
    <n v="21"/>
    <n v="64"/>
    <s v="KY                "/>
    <s v="Boyd KY           "/>
    <n v="6"/>
    <n v="29"/>
    <n v="27"/>
    <n v="54"/>
    <n v="55"/>
    <n v="0"/>
    <n v="0"/>
    <m/>
  </r>
  <r>
    <x v="4"/>
    <s v="2017 Assessment Year"/>
    <x v="14"/>
    <s v="KY-010T-CI-210"/>
    <n v="147429.25"/>
    <n v="147438.01"/>
    <n v="0"/>
    <n v="0"/>
    <n v="0"/>
    <n v="147438.01"/>
    <x v="126"/>
    <x v="6"/>
    <m/>
    <n v="7"/>
    <x v="14"/>
    <x v="0"/>
    <s v="KY-Ashland, City Of"/>
    <s v="0000018214-002"/>
    <m/>
    <s v="KY"/>
    <s v="Boyd County, KY"/>
    <m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21"/>
    <n v="17"/>
    <s v="KY                "/>
    <s v="Boyd KY           "/>
    <n v="6"/>
    <n v="29"/>
    <n v="27"/>
    <n v="13"/>
    <n v="16"/>
    <n v="0"/>
    <n v="0"/>
    <m/>
  </r>
  <r>
    <x v="4"/>
    <s v="2017 Assessment Year"/>
    <x v="40"/>
    <s v="KY-010T-CI-910"/>
    <n v="9721.52"/>
    <n v="8707.94"/>
    <n v="0"/>
    <n v="0"/>
    <n v="0"/>
    <n v="8707.94"/>
    <x v="127"/>
    <x v="6"/>
    <m/>
    <n v="7"/>
    <x v="39"/>
    <x v="0"/>
    <s v="KY-Catlettsburg, City Of"/>
    <s v="0000018222-001"/>
    <m/>
    <s v="KY"/>
    <s v="Boyd County, KY"/>
    <s v="City"/>
    <m/>
    <s v="Multiple"/>
    <s v=" "/>
    <n v="0"/>
    <n v="100"/>
    <s v="Property Tax Approval"/>
    <s v="Original Cost, then Quantity"/>
    <s v="No"/>
    <m/>
    <m/>
    <s v=" "/>
    <n v="13623"/>
    <n v="21"/>
    <n v="18"/>
    <s v="KY                "/>
    <s v="Boyd KY           "/>
    <n v="6"/>
    <n v="29"/>
    <n v="27"/>
    <n v="14"/>
    <n v="17"/>
    <n v="0"/>
    <n v="0"/>
    <m/>
  </r>
  <r>
    <x v="4"/>
    <s v="2017 Assessment Year"/>
    <x v="30"/>
    <s v="KY-012T"/>
    <n v="16652.66"/>
    <n v="16652.669999999998"/>
    <n v="0"/>
    <n v="0"/>
    <n v="0"/>
    <n v="16652.670000000002"/>
    <x v="128"/>
    <x v="6"/>
    <m/>
    <n v="7"/>
    <x v="30"/>
    <x v="0"/>
    <s v="KY-Bracken County"/>
    <s v="0000054586-001"/>
    <m/>
    <s v="KY"/>
    <s v="Bracken County, KY"/>
    <s v="Common School"/>
    <m/>
    <s v="Multiple"/>
    <s v="KY-012T - Payee Code 204"/>
    <n v="0"/>
    <n v="100"/>
    <s v="Property Tax Approval"/>
    <s v="Original Cost, then Quantity"/>
    <s v="No"/>
    <m/>
    <m/>
    <s v="Master Account - Bill converted from PTS."/>
    <n v="13624"/>
    <n v="21"/>
    <n v="66"/>
    <s v="KY                "/>
    <s v="Bracken KY        "/>
    <n v="6"/>
    <n v="29"/>
    <n v="27"/>
    <n v="55"/>
    <n v="56"/>
    <n v="0"/>
    <n v="0"/>
    <m/>
  </r>
  <r>
    <x v="4"/>
    <s v="2017 Assessment Year"/>
    <x v="13"/>
    <s v="KY-013T"/>
    <n v="210850.22"/>
    <n v="211242"/>
    <n v="0"/>
    <n v="0"/>
    <n v="0"/>
    <n v="211242"/>
    <x v="129"/>
    <x v="7"/>
    <m/>
    <n v="7"/>
    <x v="13"/>
    <x v="0"/>
    <s v="KY-Breathitt County"/>
    <s v="0000014664-002"/>
    <m/>
    <s v="KY"/>
    <s v="Breathitt County, KY"/>
    <s v="Common School"/>
    <m/>
    <s v="KY-Breathitt-Common SD Personal (Kentucky Power)"/>
    <s v=" "/>
    <n v="0"/>
    <n v="100"/>
    <s v="Property Tax Approval"/>
    <s v="Original Cost, then Quantity"/>
    <s v="No"/>
    <m/>
    <m/>
    <s v=" "/>
    <n v="13625"/>
    <n v="21"/>
    <n v="67"/>
    <s v="KY                "/>
    <s v="Breathitt KY      "/>
    <n v="6"/>
    <n v="29"/>
    <n v="27"/>
    <n v="56"/>
    <n v="57"/>
    <n v="0"/>
    <n v="0"/>
    <m/>
  </r>
  <r>
    <x v="4"/>
    <s v="2017 Assessment Year"/>
    <x v="42"/>
    <s v="KY-013T-SC-100"/>
    <n v="5522.41"/>
    <n v="5549.22"/>
    <n v="0"/>
    <n v="0"/>
    <n v="0"/>
    <n v="5549.22"/>
    <x v="130"/>
    <x v="6"/>
    <m/>
    <n v="7"/>
    <x v="41"/>
    <x v="0"/>
    <s v="KY-Jackson, City Of"/>
    <s v="0000034601-002"/>
    <m/>
    <s v="KY"/>
    <s v="Breathitt County, KY"/>
    <s v="City"/>
    <m/>
    <s v="Multiple"/>
    <s v="KY-013T-SC-100 - Payee Code 205"/>
    <n v="0"/>
    <n v="100"/>
    <s v="Property Tax Approval"/>
    <s v="Original Cost, then Quantity"/>
    <s v="No"/>
    <m/>
    <m/>
    <s v="Master Account - Bill converted from PTS."/>
    <n v="13626"/>
    <n v="21"/>
    <n v="40"/>
    <s v="KY                "/>
    <s v="Breathitt KY      "/>
    <n v="6"/>
    <n v="29"/>
    <n v="27"/>
    <n v="33"/>
    <n v="36"/>
    <n v="0"/>
    <n v="0"/>
    <m/>
  </r>
  <r>
    <x v="4"/>
    <s v="2017 Assessment Year"/>
    <x v="42"/>
    <s v="KY-013T-SC-100"/>
    <n v="5007.03"/>
    <n v="4913.3"/>
    <n v="-98.27"/>
    <n v="0"/>
    <n v="0"/>
    <n v="4815.03"/>
    <x v="131"/>
    <x v="6"/>
    <m/>
    <n v="7"/>
    <x v="47"/>
    <x v="0"/>
    <s v="KY-Jackson Independent School Dist"/>
    <s v="0000034623-001"/>
    <m/>
    <s v="KY"/>
    <s v="Breathitt County, KY"/>
    <m/>
    <m/>
    <s v="Multiple"/>
    <s v="KY-013T-SC-100 - Payee Code 206"/>
    <n v="0"/>
    <n v="100"/>
    <s v="Property Tax Approval"/>
    <s v="Original Cost, then Quantity"/>
    <s v="No"/>
    <m/>
    <m/>
    <s v="Master Account - Bill converted from PTS."/>
    <n v="13627"/>
    <n v="21"/>
    <n v="41"/>
    <s v="KY                "/>
    <s v="Breathitt KY      "/>
    <n v="6"/>
    <n v="29"/>
    <n v="27"/>
    <n v="34"/>
    <n v="37"/>
    <n v="0"/>
    <n v="0"/>
    <m/>
  </r>
  <r>
    <x v="4"/>
    <s v="2017 Assessment Year"/>
    <x v="33"/>
    <s v="KY-021T"/>
    <n v="12290.98"/>
    <n v="12291"/>
    <n v="-245.82"/>
    <n v="0"/>
    <n v="0"/>
    <n v="12045.18"/>
    <x v="125"/>
    <x v="6"/>
    <m/>
    <n v="7"/>
    <x v="33"/>
    <x v="0"/>
    <s v="KY-Carroll County"/>
    <s v="0000054592-001"/>
    <m/>
    <s v="KY"/>
    <s v="Carroll County, KY"/>
    <s v="Common School"/>
    <m/>
    <s v="Multiple"/>
    <s v=" "/>
    <n v="0"/>
    <n v="100"/>
    <s v="Property Tax Approval"/>
    <s v="Original Cost, then Quantity"/>
    <s v="No"/>
    <m/>
    <m/>
    <s v=" "/>
    <n v="13628"/>
    <n v="21"/>
    <n v="70"/>
    <s v="KY                "/>
    <s v="Carroll KY        "/>
    <n v="6"/>
    <n v="29"/>
    <n v="27"/>
    <n v="59"/>
    <n v="59"/>
    <n v="0"/>
    <n v="0"/>
    <m/>
  </r>
  <r>
    <x v="4"/>
    <s v="2017 Assessment Year"/>
    <x v="12"/>
    <s v="KY-022T"/>
    <n v="174434.15"/>
    <n v="171840.91"/>
    <n v="0"/>
    <n v="0"/>
    <n v="0"/>
    <n v="171840.91"/>
    <x v="132"/>
    <x v="6"/>
    <m/>
    <n v="7"/>
    <x v="12"/>
    <x v="0"/>
    <s v="KY-Carter County"/>
    <s v="0000054593-002"/>
    <m/>
    <s v="KY"/>
    <s v="Carter County, KY"/>
    <m/>
    <m/>
    <s v="Multiple"/>
    <s v=" "/>
    <n v="0"/>
    <n v="100"/>
    <s v="Property Tax Approval"/>
    <s v="Original Cost, then Quantity"/>
    <s v="No"/>
    <m/>
    <m/>
    <s v=" "/>
    <n v="13629"/>
    <n v="21"/>
    <n v="71"/>
    <s v="KY                "/>
    <s v="Carter KY         "/>
    <n v="6"/>
    <n v="29"/>
    <n v="27"/>
    <n v="60"/>
    <n v="60"/>
    <n v="0"/>
    <n v="0"/>
    <m/>
  </r>
  <r>
    <x v="4"/>
    <s v="2017 Assessment Year"/>
    <x v="44"/>
    <s v="KY-022T-CI-219"/>
    <n v="5629.07"/>
    <n v="5629.07"/>
    <n v="0"/>
    <n v="0"/>
    <n v="0"/>
    <n v="5629.07"/>
    <x v="133"/>
    <x v="6"/>
    <m/>
    <n v="7"/>
    <x v="43"/>
    <x v="0"/>
    <s v="KY-Grayson, City Of"/>
    <s v="0000018236-002"/>
    <m/>
    <s v="KY"/>
    <s v="Carter County, KY"/>
    <s v="City"/>
    <m/>
    <s v="Multiple"/>
    <s v=" "/>
    <n v="0"/>
    <n v="100"/>
    <s v="Property Tax Approval"/>
    <s v="Original Cost, then Quantity"/>
    <s v="No"/>
    <m/>
    <m/>
    <s v=" "/>
    <n v="13630"/>
    <n v="21"/>
    <n v="20"/>
    <s v="KY                "/>
    <s v="Carter KY         "/>
    <n v="6"/>
    <n v="29"/>
    <n v="27"/>
    <n v="16"/>
    <n v="19"/>
    <n v="0"/>
    <n v="0"/>
    <m/>
  </r>
  <r>
    <x v="4"/>
    <s v="2017 Assessment Year"/>
    <x v="75"/>
    <s v="KY-022T-CI-920"/>
    <n v="182.95000000000002"/>
    <n v="182.95"/>
    <n v="-3.66"/>
    <n v="0"/>
    <n v="0"/>
    <n v="179.29"/>
    <x v="125"/>
    <x v="6"/>
    <m/>
    <n v="7"/>
    <x v="68"/>
    <x v="0"/>
    <s v="KY-Olive Hill, City Of"/>
    <s v="0000046395-001"/>
    <m/>
    <s v="KY"/>
    <s v="Carter County, KY"/>
    <s v="City"/>
    <m/>
    <s v="Multiple"/>
    <s v="KY-022T-CI-920 - Payee Code 210"/>
    <n v="0"/>
    <n v="100"/>
    <s v="Property Tax Approval"/>
    <s v="Original Cost, then Quantity"/>
    <s v="No"/>
    <m/>
    <m/>
    <s v="Master Account - Bill converted from PTS."/>
    <n v="13631"/>
    <n v="21"/>
    <n v="54"/>
    <s v="KY                "/>
    <s v="Carter KY         "/>
    <n v="6"/>
    <n v="29"/>
    <n v="27"/>
    <n v="45"/>
    <n v="48"/>
    <n v="0"/>
    <n v="0"/>
    <m/>
  </r>
  <r>
    <x v="4"/>
    <s v="2017 Assessment Year"/>
    <x v="48"/>
    <s v="KY-026T"/>
    <n v="4705.04"/>
    <n v="4593.99"/>
    <n v="0"/>
    <n v="0"/>
    <n v="0"/>
    <n v="4593.99"/>
    <x v="134"/>
    <x v="6"/>
    <m/>
    <n v="7"/>
    <x v="48"/>
    <x v="0"/>
    <s v="KY-Clay County"/>
    <s v="0000054595-003"/>
    <m/>
    <s v="KY"/>
    <s v="Clay County, KY"/>
    <s v="Common School"/>
    <m/>
    <s v="Multiple"/>
    <s v=" "/>
    <n v="0"/>
    <n v="100"/>
    <s v="Property Tax Approval"/>
    <s v="Original Cost, then Quantity"/>
    <s v="No"/>
    <m/>
    <m/>
    <s v=" "/>
    <n v="9324"/>
    <n v="21"/>
    <n v="73"/>
    <s v="KY                "/>
    <s v="Clay KY           "/>
    <n v="6"/>
    <n v="29"/>
    <n v="27"/>
    <n v="62"/>
    <n v="61"/>
    <n v="0"/>
    <n v="0"/>
    <m/>
  </r>
  <r>
    <x v="4"/>
    <s v="2017 Assessment Year"/>
    <x v="58"/>
    <s v="KY-032T"/>
    <n v="2267.06"/>
    <n v="0"/>
    <n v="0"/>
    <n v="0"/>
    <n v="0"/>
    <m/>
    <x v="31"/>
    <x v="3"/>
    <m/>
    <n v="1"/>
    <x v="55"/>
    <x v="0"/>
    <s v="KY-Elliott County"/>
    <s v="0000251642-003"/>
    <m/>
    <s v="KY"/>
    <s v="Elliott County, KY"/>
    <s v="Common School"/>
    <m/>
    <s v="Multiple"/>
    <s v=" "/>
    <n v="0"/>
    <n v="100"/>
    <s v="Property Tax Approval"/>
    <s v="Original Cost, then Quantity"/>
    <s v="No"/>
    <m/>
    <m/>
    <s v=" "/>
    <n v="9369"/>
    <n v="21"/>
    <n v="1218"/>
    <s v="KY                "/>
    <s v="Elliott KY        "/>
    <n v="6"/>
    <n v="29"/>
    <n v="27"/>
    <n v="866"/>
    <n v="540"/>
    <n v="1"/>
    <n v="0"/>
    <m/>
  </r>
  <r>
    <x v="4"/>
    <s v="2017 Assessment Year"/>
    <x v="4"/>
    <s v="KY-036T"/>
    <n v="683908.55"/>
    <n v="681325.93"/>
    <n v="0"/>
    <n v="0"/>
    <n v="0"/>
    <n v="681325.93"/>
    <x v="135"/>
    <x v="6"/>
    <m/>
    <n v="7"/>
    <x v="4"/>
    <x v="0"/>
    <s v="KY-Floyd County"/>
    <s v="0000054601-001"/>
    <m/>
    <s v="KY"/>
    <s v="Floyd County, KY"/>
    <m/>
    <m/>
    <s v="Multiple"/>
    <s v="KY-036T - Payee Code 214"/>
    <n v="0"/>
    <n v="100"/>
    <s v="Property Tax Approval"/>
    <s v="Original Cost, then Quantity"/>
    <s v="No"/>
    <m/>
    <m/>
    <s v="Master Account - Bill converted from PTS."/>
    <n v="13632"/>
    <n v="21"/>
    <n v="74"/>
    <s v="KY                "/>
    <s v="Floyd KY          "/>
    <n v="6"/>
    <n v="29"/>
    <n v="27"/>
    <n v="63"/>
    <n v="62"/>
    <n v="0"/>
    <n v="0"/>
    <m/>
  </r>
  <r>
    <x v="4"/>
    <s v="2017 Assessment Year"/>
    <x v="36"/>
    <s v="KY-036T-CI-910"/>
    <n v="3234.55"/>
    <n v="3234.55"/>
    <n v="0"/>
    <n v="0"/>
    <n v="0"/>
    <n v="3234.55"/>
    <x v="132"/>
    <x v="6"/>
    <m/>
    <n v="7"/>
    <x v="36"/>
    <x v="0"/>
    <s v="KY-Prestonsburg, City Of"/>
    <s v="0000067422-003"/>
    <m/>
    <s v="KY"/>
    <s v="Floyd County, KY"/>
    <s v="City"/>
    <m/>
    <s v="Multiple"/>
    <s v="KY-036T-CI-910 - Payee Code 215"/>
    <n v="0"/>
    <n v="100"/>
    <s v="Property Tax Approval"/>
    <s v="Original Cost, then Quantity"/>
    <s v="No"/>
    <m/>
    <m/>
    <s v="Master Account - Bill converted from PTS."/>
    <n v="13633"/>
    <n v="21"/>
    <n v="694"/>
    <s v="KY                "/>
    <s v="Floyd KY          "/>
    <n v="6"/>
    <n v="29"/>
    <n v="27"/>
    <n v="419"/>
    <n v="503"/>
    <n v="0"/>
    <n v="0"/>
    <m/>
  </r>
  <r>
    <x v="4"/>
    <s v="2017 Assessment Year"/>
    <x v="53"/>
    <s v="KY-036T-CI-930"/>
    <n v="2516.83"/>
    <n v="0"/>
    <n v="0"/>
    <n v="0"/>
    <n v="0"/>
    <m/>
    <x v="31"/>
    <x v="3"/>
    <m/>
    <n v="1"/>
    <x v="51"/>
    <x v="0"/>
    <s v="KY-Wheelwright, City Of"/>
    <s v="0000084719-001"/>
    <m/>
    <s v="KY"/>
    <s v="Floyd County, KY"/>
    <s v="City"/>
    <m/>
    <s v="Multiple"/>
    <s v="KY-036T-CI-930 - Payee Code 216"/>
    <n v="0"/>
    <n v="100"/>
    <s v="Property Tax Approval"/>
    <s v="Original Cost, then Quantity"/>
    <s v="No"/>
    <m/>
    <m/>
    <s v="Master Account - Bill converted from PTS."/>
    <n v="13634"/>
    <n v="21"/>
    <n v="705"/>
    <s v="KY                "/>
    <s v="Floyd KY          "/>
    <n v="6"/>
    <n v="29"/>
    <n v="27"/>
    <n v="429"/>
    <n v="513"/>
    <n v="1"/>
    <n v="0"/>
    <m/>
  </r>
  <r>
    <x v="4"/>
    <s v="2017 Assessment Year"/>
    <x v="52"/>
    <s v="KY-036T-CI-950"/>
    <n v="2894.98"/>
    <n v="2825.18"/>
    <n v="0"/>
    <n v="0"/>
    <n v="0"/>
    <n v="2825.18"/>
    <x v="136"/>
    <x v="6"/>
    <m/>
    <n v="7"/>
    <x v="50"/>
    <x v="0"/>
    <s v="KY-Wayland, City Of"/>
    <s v="0000106382-001"/>
    <m/>
    <s v="KY"/>
    <s v="Floyd County, KY"/>
    <m/>
    <m/>
    <s v="Multiple"/>
    <s v="KY-036T-CI-950 "/>
    <n v="0"/>
    <n v="100"/>
    <s v="Property Tax Approval"/>
    <s v="Original Cost, then Quantity"/>
    <s v="No"/>
    <m/>
    <m/>
    <s v="Master Account - Bill converted from PTS."/>
    <n v="132857"/>
    <n v="21"/>
    <n v="756"/>
    <s v="KY                "/>
    <s v="Floyd KY          "/>
    <n v="6"/>
    <n v="29"/>
    <n v="27"/>
    <n v="470"/>
    <n v="520"/>
    <n v="0"/>
    <n v="0"/>
    <m/>
  </r>
  <r>
    <x v="4"/>
    <s v="2017 Assessment Year"/>
    <x v="61"/>
    <s v="KY-036T-CI-970"/>
    <n v="1444"/>
    <n v="0"/>
    <n v="0"/>
    <n v="0"/>
    <n v="0"/>
    <m/>
    <x v="31"/>
    <x v="3"/>
    <m/>
    <n v="1"/>
    <x v="58"/>
    <x v="0"/>
    <s v="KY-Martin, City Of"/>
    <s v="0000040327-001"/>
    <m/>
    <s v="KY"/>
    <s v="Floyd County, KY"/>
    <s v="City"/>
    <m/>
    <s v="Multiple"/>
    <s v="KY-036T-CI-970 - Payee Code 264"/>
    <n v="0"/>
    <n v="100"/>
    <s v="Property Tax Approval"/>
    <s v="Original Cost, then Quantity"/>
    <s v="No"/>
    <m/>
    <m/>
    <s v="Master Account - Bill converted from PTS."/>
    <n v="13636"/>
    <n v="21"/>
    <n v="1220"/>
    <s v="KY                "/>
    <s v="Floyd KY          "/>
    <n v="6"/>
    <n v="29"/>
    <n v="27"/>
    <n v="868"/>
    <n v="542"/>
    <n v="1"/>
    <n v="0"/>
    <m/>
  </r>
  <r>
    <x v="4"/>
    <s v="2017 Assessment Year"/>
    <x v="45"/>
    <s v="KY-037T"/>
    <n v="4896.54"/>
    <n v="4896.55"/>
    <n v="0"/>
    <n v="0"/>
    <n v="0"/>
    <n v="4896.55"/>
    <x v="137"/>
    <x v="6"/>
    <m/>
    <n v="7"/>
    <x v="44"/>
    <x v="0"/>
    <s v="KY-Franklin County"/>
    <s v="0000179629-001"/>
    <m/>
    <s v="KY"/>
    <s v="Franklin County, KY"/>
    <s v="Common School"/>
    <m/>
    <s v="KY-Franklin-Common SD Personal (Kentucky Power)"/>
    <s v=" "/>
    <n v="0"/>
    <n v="100"/>
    <s v="Property Tax Approval"/>
    <s v="Original Cost, then Quantity"/>
    <s v="No"/>
    <m/>
    <m/>
    <s v=" "/>
    <n v="13637"/>
    <n v="21"/>
    <n v="1147"/>
    <s v="KY                "/>
    <s v="Franklin KY       "/>
    <n v="6"/>
    <n v="29"/>
    <n v="27"/>
    <n v="824"/>
    <n v="530"/>
    <n v="0"/>
    <n v="0"/>
    <m/>
  </r>
  <r>
    <x v="4"/>
    <s v="2017 Assessment Year"/>
    <x v="21"/>
    <s v="KY-041T"/>
    <n v="52844.08"/>
    <n v="51805.77"/>
    <n v="0"/>
    <n v="0"/>
    <n v="0"/>
    <n v="51805.770000000004"/>
    <x v="135"/>
    <x v="6"/>
    <m/>
    <n v="7"/>
    <x v="21"/>
    <x v="0"/>
    <s v="KY-Grant County"/>
    <s v="0000054604-001"/>
    <m/>
    <s v="KY"/>
    <s v="Grant County, KY"/>
    <s v="Common School"/>
    <m/>
    <s v="Multiple"/>
    <s v=" "/>
    <n v="0"/>
    <n v="100"/>
    <s v="Property Tax Approval"/>
    <s v="Original Cost, then Quantity"/>
    <s v="No"/>
    <m/>
    <m/>
    <s v="Master Account - Bill converted from PTS."/>
    <n v="13638"/>
    <n v="21"/>
    <n v="75"/>
    <s v="KY                "/>
    <s v="Grant KY          "/>
    <n v="6"/>
    <n v="29"/>
    <n v="27"/>
    <n v="64"/>
    <n v="63"/>
    <n v="0"/>
    <n v="0"/>
    <m/>
  </r>
  <r>
    <x v="4"/>
    <s v="2017 Assessment Year"/>
    <x v="72"/>
    <s v="KY-045R-CI-120"/>
    <n v="423.05"/>
    <n v="470.77"/>
    <n v="0"/>
    <n v="0"/>
    <n v="0"/>
    <n v="470.77"/>
    <x v="132"/>
    <x v="6"/>
    <m/>
    <n v="7"/>
    <x v="67"/>
    <x v="0"/>
    <s v="KY-Flatwoods, City Of"/>
    <s v="0000018231-001"/>
    <m/>
    <s v="KY"/>
    <s v="Greenup County, KY"/>
    <s v="City"/>
    <m/>
    <s v="KY-Greenup-Russell ISD-Flatwoods Real (Kentucky Power)"/>
    <s v=" "/>
    <n v="0"/>
    <n v="100"/>
    <s v="Property Tax Approval"/>
    <s v="Original Cost, then Quantity"/>
    <s v="No"/>
    <m/>
    <m/>
    <s v=" "/>
    <n v="10053"/>
    <n v="21"/>
    <n v="19"/>
    <s v="KY                "/>
    <s v="Greenup KY        "/>
    <n v="6"/>
    <n v="29"/>
    <n v="27"/>
    <n v="15"/>
    <n v="18"/>
    <n v="0"/>
    <n v="0"/>
    <m/>
  </r>
  <r>
    <x v="4"/>
    <s v="2017 Assessment Year"/>
    <x v="77"/>
    <s v="KY-045R-CI-130"/>
    <n v="46.36"/>
    <n v="46.36"/>
    <n v="0"/>
    <n v="0"/>
    <n v="0"/>
    <n v="46.36"/>
    <x v="137"/>
    <x v="6"/>
    <m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m/>
    <n v="0"/>
    <n v="100"/>
    <s v="Property Tax Approval"/>
    <s v="Original Cost, then Quantity"/>
    <s v="No"/>
    <m/>
    <m/>
    <s v="Bellefonte always bills around a year late. - JAS"/>
    <n v="158765"/>
    <n v="21"/>
    <n v="6"/>
    <s v="KY                "/>
    <s v="Greenup KY        "/>
    <n v="6"/>
    <n v="29"/>
    <n v="27"/>
    <n v="5"/>
    <n v="5"/>
    <n v="0"/>
    <n v="0"/>
    <m/>
  </r>
  <r>
    <x v="4"/>
    <s v="2017 Assessment Year"/>
    <x v="118"/>
    <s v="KY-045R-CI-130-1"/>
    <n v="45.09"/>
    <n v="149.18"/>
    <n v="0"/>
    <n v="0"/>
    <n v="0"/>
    <n v="149.18"/>
    <x v="138"/>
    <x v="6"/>
    <m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m/>
    <n v="0"/>
    <n v="100"/>
    <s v="Property Tax Approval"/>
    <s v="Original Cost, then Quantity"/>
    <s v="No"/>
    <m/>
    <m/>
    <s v="Bellefonte always bills around a year late. - JAS"/>
    <n v="175079"/>
    <n v="21"/>
    <n v="6"/>
    <s v="KY                "/>
    <s v="Greenup KY        "/>
    <n v="6"/>
    <n v="29"/>
    <n v="27"/>
    <n v="5"/>
    <n v="5"/>
    <n v="0"/>
    <n v="0"/>
    <m/>
  </r>
  <r>
    <x v="4"/>
    <s v="2017 Assessment Year"/>
    <x v="76"/>
    <s v="KY-045R-CI-910"/>
    <n v="158.15"/>
    <n v="158.16999999999999"/>
    <n v="0"/>
    <n v="0"/>
    <n v="0"/>
    <n v="158.17000000000002"/>
    <x v="125"/>
    <x v="6"/>
    <m/>
    <n v="7"/>
    <x v="70"/>
    <x v="0"/>
    <s v="KY-South Shore, City Of"/>
    <s v="0000147584-001"/>
    <m/>
    <s v="KY"/>
    <s v="Greenup County, KY"/>
    <s v="City"/>
    <m/>
    <s v="KY-Greenup-Common SD-South Shore-South Shore FD Real (Kentucky Power)"/>
    <s v=" "/>
    <n v="0"/>
    <n v="100"/>
    <s v="Property Tax Approval"/>
    <s v="Original Cost, then Quantity"/>
    <s v="No"/>
    <m/>
    <m/>
    <s v=" "/>
    <n v="10055"/>
    <n v="21"/>
    <n v="1125"/>
    <s v="KY                "/>
    <s v="Greenup KY        "/>
    <n v="6"/>
    <n v="29"/>
    <n v="27"/>
    <n v="810"/>
    <n v="524"/>
    <n v="0"/>
    <n v="0"/>
    <m/>
  </r>
  <r>
    <x v="4"/>
    <s v="2017 Assessment Year"/>
    <x v="5"/>
    <s v="KY-045T"/>
    <n v="460123.79000000004"/>
    <n v="447477.63"/>
    <n v="0"/>
    <n v="0"/>
    <n v="0"/>
    <n v="447477.63"/>
    <x v="134"/>
    <x v="6"/>
    <m/>
    <n v="7"/>
    <x v="5"/>
    <x v="0"/>
    <s v="KY-Greenup County"/>
    <s v="0000054605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39"/>
    <n v="21"/>
    <n v="76"/>
    <s v="KY                "/>
    <s v="Greenup KY        "/>
    <n v="6"/>
    <n v="29"/>
    <n v="27"/>
    <n v="65"/>
    <n v="64"/>
    <n v="0"/>
    <n v="0"/>
    <m/>
  </r>
  <r>
    <x v="4"/>
    <s v="2017 Assessment Year"/>
    <x v="28"/>
    <s v="KY-045T-CI-110"/>
    <n v="27668.89"/>
    <n v="27676.68"/>
    <n v="0"/>
    <n v="0"/>
    <n v="0"/>
    <n v="27676.68"/>
    <x v="127"/>
    <x v="6"/>
    <m/>
    <n v="7"/>
    <x v="28"/>
    <x v="0"/>
    <s v="KY-Russell, City Of"/>
    <s v="0000018249-001"/>
    <m/>
    <s v="KY"/>
    <s v="Greenup County, KY"/>
    <s v="City"/>
    <m/>
    <s v="Multiple"/>
    <s v="KY-045T-CI-110 - Payee Code 222"/>
    <n v="0"/>
    <n v="100"/>
    <s v="Property Tax Approval"/>
    <s v="Original Cost, then Quantity"/>
    <s v="No"/>
    <m/>
    <m/>
    <s v="Master Account - Bill converted from PTS."/>
    <n v="13640"/>
    <n v="21"/>
    <n v="23"/>
    <s v="KY                "/>
    <s v="Greenup KY        "/>
    <n v="6"/>
    <n v="29"/>
    <n v="27"/>
    <n v="19"/>
    <n v="22"/>
    <n v="0"/>
    <n v="0"/>
    <m/>
  </r>
  <r>
    <x v="4"/>
    <s v="2017 Assessment Year"/>
    <x v="55"/>
    <s v="KY-045T-CI-140"/>
    <n v="2279.16"/>
    <n v="2281.98"/>
    <n v="0"/>
    <n v="0"/>
    <n v="0"/>
    <n v="2281.98"/>
    <x v="134"/>
    <x v="6"/>
    <m/>
    <n v="7"/>
    <x v="53"/>
    <x v="0"/>
    <s v="KY-Raceland, City Of"/>
    <s v="0000080762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41"/>
    <n v="21"/>
    <n v="703"/>
    <s v="KY                "/>
    <s v="Greenup KY        "/>
    <n v="6"/>
    <n v="29"/>
    <n v="27"/>
    <n v="427"/>
    <n v="511"/>
    <n v="0"/>
    <n v="0"/>
    <m/>
  </r>
  <r>
    <x v="4"/>
    <s v="2017 Assessment Year"/>
    <x v="46"/>
    <s v="KY-045T-CI-320"/>
    <n v="4557.47"/>
    <n v="4413.47"/>
    <n v="0"/>
    <n v="0"/>
    <n v="0"/>
    <n v="4413.47"/>
    <x v="137"/>
    <x v="6"/>
    <m/>
    <n v="7"/>
    <x v="45"/>
    <x v="0"/>
    <s v="KY-Worthington, City Of"/>
    <s v="0000018254-001"/>
    <m/>
    <s v="KY"/>
    <s v="Greenup County, KY"/>
    <s v="City"/>
    <m/>
    <s v="Multiple"/>
    <s v="KY-045T-CI-320 - Payee Code 225"/>
    <n v="0"/>
    <n v="100"/>
    <s v="Property Tax Approval"/>
    <s v="Original Cost, then Quantity"/>
    <s v="No"/>
    <m/>
    <m/>
    <s v="Master Account - Bill converted from PTS."/>
    <n v="13642"/>
    <n v="21"/>
    <n v="693"/>
    <s v="KY                "/>
    <s v="Greenup KY        "/>
    <n v="6"/>
    <n v="29"/>
    <n v="27"/>
    <n v="418"/>
    <n v="502"/>
    <n v="0"/>
    <n v="0"/>
    <m/>
  </r>
  <r>
    <x v="4"/>
    <s v="2017 Assessment Year"/>
    <x v="60"/>
    <s v="KY-045T-CI-930"/>
    <n v="1822.96"/>
    <n v="1795.22"/>
    <n v="0"/>
    <n v="0"/>
    <n v="0"/>
    <n v="1795.22"/>
    <x v="134"/>
    <x v="6"/>
    <m/>
    <n v="7"/>
    <x v="57"/>
    <x v="0"/>
    <s v="KY-Greenup, City Of"/>
    <s v="0000018237-001"/>
    <m/>
    <s v="KY"/>
    <s v="Greenup County, KY"/>
    <s v="City"/>
    <m/>
    <s v="Multiple"/>
    <s v="KY-045T-CI-930 - Payee Code 221"/>
    <n v="0"/>
    <n v="100"/>
    <s v="Property Tax Approval"/>
    <s v="Original Cost, then Quantity"/>
    <s v="No"/>
    <m/>
    <m/>
    <s v="Master Account - Bill converted from PTS."/>
    <n v="13643"/>
    <n v="21"/>
    <n v="21"/>
    <s v="KY                "/>
    <s v="Greenup KY        "/>
    <n v="6"/>
    <n v="29"/>
    <n v="27"/>
    <n v="17"/>
    <n v="20"/>
    <n v="0"/>
    <n v="0"/>
    <m/>
  </r>
  <r>
    <x v="4"/>
    <s v="2017 Assessment Year"/>
    <x v="47"/>
    <s v="KY-045T-CI-940"/>
    <n v="6663.16"/>
    <n v="6563.2"/>
    <n v="0"/>
    <n v="0"/>
    <n v="0"/>
    <n v="6563.2"/>
    <x v="132"/>
    <x v="6"/>
    <m/>
    <n v="7"/>
    <x v="46"/>
    <x v="0"/>
    <s v="KY-Wurtland, City Of"/>
    <s v="0000018255-001"/>
    <m/>
    <s v="KY"/>
    <s v="Greenup County, KY"/>
    <m/>
    <m/>
    <s v="Multiple"/>
    <s v="KY-045T-CI-940 - Payee Code 223"/>
    <n v="0"/>
    <n v="100"/>
    <s v="Property Tax Approval"/>
    <s v="Original Cost, then Quantity"/>
    <s v="No"/>
    <m/>
    <m/>
    <s v="Master Account - Bill converted from PTS."/>
    <n v="13644"/>
    <n v="21"/>
    <n v="24"/>
    <s v="KY                "/>
    <s v="Greenup KY        "/>
    <n v="6"/>
    <n v="29"/>
    <n v="27"/>
    <n v="20"/>
    <n v="23"/>
    <n v="0"/>
    <n v="0"/>
    <m/>
  </r>
  <r>
    <x v="4"/>
    <s v="2017 Assessment Year"/>
    <x v="29"/>
    <s v="KY-049T"/>
    <n v="19726.29"/>
    <n v="19336.400000000001"/>
    <n v="0"/>
    <n v="0"/>
    <n v="0"/>
    <n v="19336.400000000001"/>
    <x v="135"/>
    <x v="6"/>
    <m/>
    <n v="7"/>
    <x v="29"/>
    <x v="0"/>
    <s v="KY-Harrison County"/>
    <s v="0000080198-002"/>
    <m/>
    <s v="KY"/>
    <s v="Harrison County, KY"/>
    <s v="Common School"/>
    <m/>
    <s v="Multiple"/>
    <s v=" "/>
    <n v="0"/>
    <n v="100"/>
    <s v="Property Tax Approval"/>
    <s v="Original Cost, then Quantity"/>
    <s v="No"/>
    <m/>
    <m/>
    <s v=" "/>
    <n v="13645"/>
    <n v="21"/>
    <n v="702"/>
    <s v="KY                "/>
    <s v="Harrison KY       "/>
    <n v="6"/>
    <n v="29"/>
    <n v="27"/>
    <n v="426"/>
    <n v="510"/>
    <n v="0"/>
    <n v="0"/>
    <m/>
  </r>
  <r>
    <x v="4"/>
    <s v="2017 Assessment Year"/>
    <x v="31"/>
    <s v="KY-052T"/>
    <n v="15825.62"/>
    <n v="15952.26"/>
    <n v="0"/>
    <n v="0"/>
    <n v="0"/>
    <n v="15952.26"/>
    <x v="139"/>
    <x v="6"/>
    <m/>
    <n v="7"/>
    <x v="31"/>
    <x v="0"/>
    <s v="KY-Henry County"/>
    <s v="0000054609-001"/>
    <m/>
    <s v="KY"/>
    <s v="Henry County, KY"/>
    <s v="Common School"/>
    <m/>
    <s v="Multiple"/>
    <s v="KY-052T - Payee Code 229"/>
    <n v="0"/>
    <n v="100"/>
    <s v="Property Tax Approval"/>
    <s v="Original Cost, then Quantity"/>
    <s v="No"/>
    <m/>
    <m/>
    <s v="Master Account - Bill converted from PTS."/>
    <n v="13646"/>
    <n v="21"/>
    <n v="79"/>
    <s v="KY                "/>
    <s v="Henry KY          "/>
    <n v="6"/>
    <n v="29"/>
    <n v="27"/>
    <n v="67"/>
    <n v="66"/>
    <n v="0"/>
    <n v="0"/>
    <m/>
  </r>
  <r>
    <x v="4"/>
    <s v="2017 Assessment Year"/>
    <x v="15"/>
    <s v="KY-058T"/>
    <n v="136556.59"/>
    <n v="136650.16"/>
    <n v="0"/>
    <n v="0"/>
    <n v="0"/>
    <n v="136650.16"/>
    <x v="127"/>
    <x v="6"/>
    <m/>
    <n v="7"/>
    <x v="15"/>
    <x v="0"/>
    <s v="KY-Johnson County"/>
    <s v="0000054612-001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7"/>
    <n v="21"/>
    <n v="80"/>
    <s v="KY                "/>
    <s v="Johnson KY        "/>
    <n v="6"/>
    <n v="29"/>
    <n v="27"/>
    <n v="68"/>
    <n v="67"/>
    <n v="0"/>
    <n v="0"/>
    <m/>
  </r>
  <r>
    <x v="4"/>
    <s v="2017 Assessment Year"/>
    <x v="22"/>
    <s v="KY-058T-CI-210"/>
    <n v="59343.21"/>
    <n v="60128.67"/>
    <n v="-1202.57"/>
    <n v="0"/>
    <n v="0"/>
    <n v="58926.1"/>
    <x v="125"/>
    <x v="6"/>
    <m/>
    <n v="7"/>
    <x v="22"/>
    <x v="0"/>
    <s v="KY-Paintsville, City Of"/>
    <s v="0000067424-003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8"/>
    <n v="21"/>
    <n v="695"/>
    <s v="KY                "/>
    <s v="Johnson KY        "/>
    <n v="6"/>
    <n v="29"/>
    <n v="27"/>
    <n v="420"/>
    <n v="504"/>
    <n v="0"/>
    <n v="0"/>
    <m/>
  </r>
  <r>
    <x v="4"/>
    <s v="2017 Assessment Year"/>
    <x v="7"/>
    <s v="KY-060T"/>
    <n v="478217.9"/>
    <n v="478219.69"/>
    <n v="0"/>
    <n v="0"/>
    <n v="0"/>
    <n v="478219.69"/>
    <x v="140"/>
    <x v="6"/>
    <m/>
    <n v="7"/>
    <x v="7"/>
    <x v="0"/>
    <s v="KY-Knott County"/>
    <s v="0000037020-001"/>
    <m/>
    <s v="KY"/>
    <s v="Knott County, KY"/>
    <m/>
    <m/>
    <s v="Multiple"/>
    <s v=" "/>
    <n v="0"/>
    <n v="100"/>
    <s v="Property Tax Approval"/>
    <s v="Original Cost, then Quantity"/>
    <s v="No"/>
    <m/>
    <m/>
    <s v=" "/>
    <n v="13649"/>
    <n v="21"/>
    <n v="46"/>
    <s v="KY                "/>
    <s v="Knott KY          "/>
    <n v="6"/>
    <n v="29"/>
    <n v="27"/>
    <n v="37"/>
    <n v="40"/>
    <n v="0"/>
    <n v="0"/>
    <m/>
  </r>
  <r>
    <x v="4"/>
    <s v="2017 Assessment Year"/>
    <x v="62"/>
    <s v="KY-060T-CI-910"/>
    <n v="1349.56"/>
    <n v="1349.56"/>
    <n v="-26.99"/>
    <n v="0"/>
    <n v="0"/>
    <n v="1322.57"/>
    <x v="141"/>
    <x v="6"/>
    <m/>
    <n v="7"/>
    <x v="59"/>
    <x v="0"/>
    <s v="KY-Hindman, Town Of"/>
    <s v="0000081659-001"/>
    <m/>
    <s v="KY"/>
    <s v="Knott County, KY"/>
    <s v="City"/>
    <m/>
    <s v="KY-Knott-Common SD-Hindman Personal (Kentucky Power)"/>
    <s v="KY-060T-CI-910 - Payee Code 234"/>
    <n v="0"/>
    <n v="100"/>
    <s v="Property Tax Approval"/>
    <s v="Original Cost, then Quantity"/>
    <s v="No"/>
    <m/>
    <m/>
    <s v="Master Account - Bill converted from PTS."/>
    <n v="13650"/>
    <n v="21"/>
    <n v="704"/>
    <s v="KY                "/>
    <s v="Knott KY          "/>
    <n v="6"/>
    <n v="29"/>
    <n v="27"/>
    <n v="428"/>
    <n v="512"/>
    <n v="0"/>
    <n v="0"/>
    <m/>
  </r>
  <r>
    <x v="4"/>
    <s v="2017 Assessment Year"/>
    <x v="38"/>
    <s v="KY-061T"/>
    <n v="6107.01"/>
    <n v="6094.8"/>
    <n v="0"/>
    <n v="0"/>
    <n v="0"/>
    <n v="6094.8"/>
    <x v="137"/>
    <x v="6"/>
    <m/>
    <n v="7"/>
    <x v="37"/>
    <x v="0"/>
    <s v="KY-Knox County"/>
    <s v="0000054615-001"/>
    <m/>
    <s v="KY"/>
    <s v="Knox County, KY"/>
    <s v="Common School"/>
    <m/>
    <s v="Multiple"/>
    <s v=" "/>
    <n v="0"/>
    <n v="100"/>
    <s v="Property Tax Approval"/>
    <s v="Original Cost, then Quantity"/>
    <s v="No"/>
    <m/>
    <m/>
    <s v=" "/>
    <n v="10060"/>
    <n v="21"/>
    <n v="83"/>
    <s v="KY                "/>
    <s v="Knox KY           "/>
    <n v="6"/>
    <n v="29"/>
    <n v="27"/>
    <n v="70"/>
    <n v="68"/>
    <n v="0"/>
    <n v="0"/>
    <m/>
  </r>
  <r>
    <x v="4"/>
    <s v="2017 Assessment Year"/>
    <x v="2"/>
    <s v="KY-064T"/>
    <n v="404389.37"/>
    <n v="469487.05"/>
    <n v="0"/>
    <n v="0"/>
    <n v="0"/>
    <n v="469487.05"/>
    <x v="125"/>
    <x v="6"/>
    <m/>
    <n v="7"/>
    <x v="2"/>
    <x v="0"/>
    <s v="KY-Lawrence County"/>
    <s v="0000054616-001"/>
    <m/>
    <s v="KY"/>
    <s v="Lawrence County, KY"/>
    <m/>
    <m/>
    <s v="Multiple"/>
    <s v=" "/>
    <n v="0"/>
    <n v="100"/>
    <s v="Property Tax Approval"/>
    <s v="Original Cost, then Quantity"/>
    <s v="No"/>
    <m/>
    <m/>
    <s v=" "/>
    <n v="13651"/>
    <n v="21"/>
    <n v="84"/>
    <s v="KY                "/>
    <s v="Lawrence KY       "/>
    <n v="6"/>
    <n v="29"/>
    <n v="27"/>
    <n v="71"/>
    <n v="69"/>
    <n v="0"/>
    <n v="0"/>
    <m/>
  </r>
  <r>
    <x v="4"/>
    <s v="2017 Assessment Year"/>
    <x v="43"/>
    <s v="KY-064T-CI-910X"/>
    <n v="5617.12"/>
    <n v="5572.59"/>
    <n v="-111.45"/>
    <n v="0"/>
    <n v="0"/>
    <n v="5461.14"/>
    <x v="131"/>
    <x v="6"/>
    <m/>
    <n v="7"/>
    <x v="42"/>
    <x v="0"/>
    <s v="KY-Louisa, City Of"/>
    <s v="0000067034-001"/>
    <m/>
    <s v="KY"/>
    <s v="Lawrence County, KY"/>
    <s v="City"/>
    <m/>
    <s v="Multiple"/>
    <s v=" "/>
    <n v="0"/>
    <n v="100"/>
    <s v="Property Tax Approval"/>
    <s v="Original Cost, then Quantity"/>
    <s v="No"/>
    <m/>
    <m/>
    <s v=" "/>
    <n v="150368"/>
    <n v="21"/>
    <n v="742"/>
    <s v="KY                "/>
    <s v="Lawrence KY       "/>
    <n v="6"/>
    <n v="29"/>
    <n v="27"/>
    <n v="456"/>
    <n v="518"/>
    <n v="0"/>
    <n v="0"/>
    <m/>
  </r>
  <r>
    <x v="4"/>
    <s v="2017 Assessment Year"/>
    <x v="11"/>
    <s v="KY-066T"/>
    <n v="248311"/>
    <n v="246898.97"/>
    <n v="0"/>
    <n v="0"/>
    <n v="0"/>
    <n v="246898.97"/>
    <x v="142"/>
    <x v="7"/>
    <m/>
    <n v="7"/>
    <x v="11"/>
    <x v="0"/>
    <s v="KY-Leslie County"/>
    <s v="0000054618-001"/>
    <m/>
    <s v="KY"/>
    <s v="Leslie County, KY"/>
    <m/>
    <m/>
    <s v="Multiple"/>
    <s v=" "/>
    <n v="0"/>
    <n v="100"/>
    <s v="Property Tax Approval"/>
    <s v="Original Cost, then Quantity"/>
    <s v="No"/>
    <m/>
    <m/>
    <s v=" "/>
    <n v="13653"/>
    <n v="21"/>
    <n v="85"/>
    <s v="KY                "/>
    <s v="Leslie KY         "/>
    <n v="6"/>
    <n v="29"/>
    <n v="27"/>
    <n v="72"/>
    <n v="70"/>
    <n v="0"/>
    <n v="0"/>
    <m/>
  </r>
  <r>
    <x v="4"/>
    <s v="2017 Assessment Year"/>
    <x v="8"/>
    <s v="KY-067R"/>
    <n v="403146.31"/>
    <n v="398642.81"/>
    <n v="0"/>
    <n v="0"/>
    <n v="0"/>
    <n v="398642.81"/>
    <x v="134"/>
    <x v="6"/>
    <m/>
    <n v="7"/>
    <x v="8"/>
    <x v="0"/>
    <s v="KY-Letcher County"/>
    <s v="0000054619-003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4"/>
    <n v="21"/>
    <n v="86"/>
    <s v="KY                "/>
    <s v="Letcher KY        "/>
    <n v="6"/>
    <n v="29"/>
    <n v="27"/>
    <n v="73"/>
    <n v="71"/>
    <n v="0"/>
    <n v="0"/>
    <m/>
  </r>
  <r>
    <x v="4"/>
    <s v="2017 Assessment Year"/>
    <x v="39"/>
    <s v="KY-067T-CI-110"/>
    <n v="8995.92"/>
    <n v="9000.27"/>
    <n v="0"/>
    <n v="0"/>
    <n v="0"/>
    <n v="9000.27"/>
    <x v="130"/>
    <x v="6"/>
    <m/>
    <n v="7"/>
    <x v="38"/>
    <x v="0"/>
    <s v="KY-Jenkins, City Of"/>
    <s v="0000105601-001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6"/>
    <n v="21"/>
    <n v="743"/>
    <s v="KY                "/>
    <s v="Letcher KY        "/>
    <n v="6"/>
    <n v="29"/>
    <n v="27"/>
    <n v="457"/>
    <n v="519"/>
    <n v="0"/>
    <n v="0"/>
    <m/>
  </r>
  <r>
    <x v="4"/>
    <s v="2017 Assessment Year"/>
    <x v="49"/>
    <s v="KY-067T-CI-920"/>
    <n v="4036.4700000000003"/>
    <n v="3955.48"/>
    <n v="0"/>
    <n v="0"/>
    <n v="0"/>
    <n v="3955.48"/>
    <x v="124"/>
    <x v="6"/>
    <m/>
    <n v="7"/>
    <x v="49"/>
    <x v="0"/>
    <s v="KY-Fleming-Neon, City Of"/>
    <s v="0000026510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7"/>
    <n v="21"/>
    <n v="30"/>
    <s v="KY                "/>
    <s v="Letcher KY        "/>
    <n v="6"/>
    <n v="29"/>
    <n v="27"/>
    <n v="25"/>
    <n v="28"/>
    <n v="0"/>
    <n v="0"/>
    <m/>
  </r>
  <r>
    <x v="4"/>
    <s v="2017 Assessment Year"/>
    <x v="35"/>
    <s v="KY-067T-CI-930"/>
    <n v="11726.15"/>
    <n v="11726.15"/>
    <n v="-234.52"/>
    <n v="0"/>
    <n v="0"/>
    <n v="11491.630000000001"/>
    <x v="139"/>
    <x v="6"/>
    <m/>
    <n v="7"/>
    <x v="35"/>
    <x v="0"/>
    <s v="KY-Whitesburg, City Of"/>
    <s v="0000064774-002"/>
    <m/>
    <s v="KY"/>
    <s v="Letcher County, KY"/>
    <s v="City"/>
    <m/>
    <s v="Multiple"/>
    <s v="KY-067T-CI-930 - Payee Code 241"/>
    <n v="0"/>
    <n v="100"/>
    <s v="Property Tax Approval"/>
    <s v="Original Cost, then Quantity"/>
    <s v="No"/>
    <m/>
    <m/>
    <s v="Master Account - Bill converted from PTS."/>
    <n v="13658"/>
    <n v="21"/>
    <n v="692"/>
    <s v="KY                "/>
    <s v="Letcher KY        "/>
    <n v="6"/>
    <n v="29"/>
    <n v="27"/>
    <n v="417"/>
    <n v="501"/>
    <n v="0"/>
    <n v="0"/>
    <m/>
  </r>
  <r>
    <x v="4"/>
    <s v="2017 Assessment Year"/>
    <x v="10"/>
    <s v="KY-068T"/>
    <n v="200833.86000000002"/>
    <n v="199646.31"/>
    <n v="0"/>
    <n v="0"/>
    <n v="0"/>
    <n v="199646.31"/>
    <x v="132"/>
    <x v="6"/>
    <m/>
    <n v="7"/>
    <x v="10"/>
    <x v="0"/>
    <s v="KY-Lewis County"/>
    <s v="0000054620-001"/>
    <m/>
    <s v="KY"/>
    <s v="Lewis County, KY"/>
    <m/>
    <m/>
    <s v="Multiple"/>
    <s v=" "/>
    <n v="0"/>
    <n v="100"/>
    <s v="Property Tax Approval"/>
    <s v="Original Cost, then Quantity"/>
    <s v="No"/>
    <m/>
    <m/>
    <s v=" "/>
    <n v="13659"/>
    <n v="21"/>
    <n v="87"/>
    <s v="KY                "/>
    <s v="Lewis KY          "/>
    <n v="6"/>
    <n v="29"/>
    <n v="27"/>
    <n v="74"/>
    <n v="72"/>
    <n v="0"/>
    <n v="0"/>
    <m/>
  </r>
  <r>
    <x v="4"/>
    <s v="2017 Assessment Year"/>
    <x v="16"/>
    <s v="KY-077T"/>
    <n v="136092.89000000001"/>
    <n v="133614.16"/>
    <n v="0"/>
    <n v="0"/>
    <n v="0"/>
    <n v="133614.16"/>
    <x v="135"/>
    <x v="6"/>
    <m/>
    <n v="7"/>
    <x v="16"/>
    <x v="0"/>
    <s v="KY-Magoffin County"/>
    <s v="0000054622-002"/>
    <m/>
    <s v="KY"/>
    <s v="Magoffin County, KY"/>
    <m/>
    <m/>
    <s v="Multiple"/>
    <s v="KY-077T - Payee Code 245"/>
    <n v="0"/>
    <n v="100"/>
    <s v="Property Tax Approval"/>
    <s v="Original Cost, then Quantity"/>
    <s v="No"/>
    <m/>
    <m/>
    <s v=" "/>
    <n v="13660"/>
    <n v="21"/>
    <n v="89"/>
    <s v="KY                "/>
    <s v="Magoffin KY       "/>
    <n v="6"/>
    <n v="29"/>
    <n v="27"/>
    <n v="75"/>
    <n v="73"/>
    <n v="0"/>
    <n v="0"/>
    <m/>
  </r>
  <r>
    <x v="4"/>
    <s v="2017 Assessment Year"/>
    <x v="34"/>
    <s v="KY-077T-CI-910"/>
    <n v="13334.64"/>
    <n v="13334.64"/>
    <n v="0"/>
    <n v="0"/>
    <n v="0"/>
    <n v="13334.64"/>
    <x v="125"/>
    <x v="6"/>
    <m/>
    <n v="7"/>
    <x v="34"/>
    <x v="0"/>
    <s v="KY-Salyersville, City Of"/>
    <s v="0000053120-001"/>
    <m/>
    <s v="KY"/>
    <s v="Magoffin County, KY"/>
    <s v="City"/>
    <m/>
    <s v="Multiple"/>
    <s v=" "/>
    <n v="0"/>
    <n v="100"/>
    <s v="Property Tax Approval"/>
    <s v="Original Cost, then Quantity"/>
    <s v="No"/>
    <m/>
    <m/>
    <s v=" "/>
    <n v="13661"/>
    <n v="21"/>
    <n v="61"/>
    <s v="KY                "/>
    <s v="Magoffin KY       "/>
    <n v="6"/>
    <n v="29"/>
    <n v="27"/>
    <n v="51"/>
    <n v="53"/>
    <n v="0"/>
    <n v="0"/>
    <m/>
  </r>
  <r>
    <x v="4"/>
    <s v="2017 Assessment Year"/>
    <x v="9"/>
    <s v="KY-080T"/>
    <n v="292890.03000000003"/>
    <n v="299970"/>
    <n v="0"/>
    <n v="0"/>
    <n v="0"/>
    <n v="299970"/>
    <x v="143"/>
    <x v="7"/>
    <m/>
    <n v="7"/>
    <x v="9"/>
    <x v="0"/>
    <s v="KY-Martin County"/>
    <s v="0000054625-001"/>
    <m/>
    <s v="KY"/>
    <s v="Martin County, KY"/>
    <m/>
    <m/>
    <s v="Multiple"/>
    <s v=" "/>
    <n v="0"/>
    <n v="100"/>
    <s v="Property Tax Approval"/>
    <s v="Original Cost, then Quantity"/>
    <s v="No"/>
    <m/>
    <m/>
    <s v=" "/>
    <n v="13662"/>
    <n v="21"/>
    <n v="95"/>
    <s v="KY                "/>
    <s v="Martin KY         "/>
    <n v="6"/>
    <n v="29"/>
    <n v="27"/>
    <n v="77"/>
    <n v="74"/>
    <n v="0"/>
    <n v="0"/>
    <m/>
  </r>
  <r>
    <x v="4"/>
    <s v="2017 Assessment Year"/>
    <x v="18"/>
    <s v="KY-081T"/>
    <n v="59750.66"/>
    <n v="59563.07"/>
    <n v="0"/>
    <n v="0"/>
    <n v="0"/>
    <n v="59563.07"/>
    <x v="134"/>
    <x v="6"/>
    <m/>
    <n v="7"/>
    <x v="18"/>
    <x v="0"/>
    <s v="KY-Mason County"/>
    <s v="0000238021-001"/>
    <m/>
    <s v="KY"/>
    <s v="Mason County, KY"/>
    <s v="Common School"/>
    <m/>
    <s v="Multiple"/>
    <s v=" "/>
    <n v="0"/>
    <n v="100"/>
    <s v="Property Tax Approval"/>
    <s v="Original Cost, then Quantity"/>
    <s v="No"/>
    <m/>
    <m/>
    <s v=" "/>
    <n v="13663"/>
    <n v="21"/>
    <n v="97"/>
    <s v="KY                "/>
    <s v="Mason KY          "/>
    <n v="6"/>
    <n v="29"/>
    <n v="27"/>
    <n v="78"/>
    <n v="75"/>
    <n v="0"/>
    <n v="0"/>
    <m/>
  </r>
  <r>
    <x v="4"/>
    <s v="2017 Assessment Year"/>
    <x v="25"/>
    <s v="KY-088T"/>
    <n v="53623.630000000005"/>
    <n v="53119.09"/>
    <n v="0"/>
    <n v="0"/>
    <n v="0"/>
    <n v="53119.090000000004"/>
    <x v="124"/>
    <x v="6"/>
    <m/>
    <n v="7"/>
    <x v="25"/>
    <x v="0"/>
    <s v="KY-Morgan County"/>
    <s v="0000054632-001"/>
    <m/>
    <s v="KY"/>
    <s v="Morgan County, KY"/>
    <m/>
    <m/>
    <s v="Multiple"/>
    <s v=" "/>
    <n v="0"/>
    <n v="100"/>
    <s v="Property Tax Approval"/>
    <s v="Original Cost, then Quantity"/>
    <s v="No"/>
    <m/>
    <m/>
    <s v=" "/>
    <n v="13664"/>
    <n v="21"/>
    <n v="102"/>
    <s v="KY                "/>
    <s v="Morgan KY         "/>
    <n v="6"/>
    <n v="29"/>
    <n v="27"/>
    <n v="80"/>
    <n v="76"/>
    <n v="0"/>
    <n v="0"/>
    <m/>
  </r>
  <r>
    <x v="4"/>
    <s v="2017 Assessment Year"/>
    <x v="54"/>
    <s v="KY-088T-CI-910"/>
    <n v="2658.29"/>
    <n v="2633.02"/>
    <n v="-52.66"/>
    <n v="0"/>
    <n v="0"/>
    <n v="2580.36"/>
    <x v="125"/>
    <x v="6"/>
    <m/>
    <n v="7"/>
    <x v="52"/>
    <x v="0"/>
    <s v="KY-West Liberty, City Of"/>
    <s v="0000064208-001"/>
    <m/>
    <s v="KY"/>
    <s v="Morgan County, KY"/>
    <s v="City"/>
    <m/>
    <s v="Multiple"/>
    <s v=" "/>
    <n v="0"/>
    <n v="100"/>
    <s v="Property Tax Approval"/>
    <s v="Original Cost, then Quantity"/>
    <s v="No"/>
    <m/>
    <m/>
    <s v=" "/>
    <n v="13665"/>
    <n v="21"/>
    <n v="689"/>
    <s v="KY                "/>
    <s v="Morgan KY         "/>
    <n v="6"/>
    <n v="29"/>
    <n v="27"/>
    <n v="415"/>
    <n v="498"/>
    <n v="0"/>
    <n v="0"/>
    <m/>
  </r>
  <r>
    <x v="4"/>
    <s v="2017 Assessment Year"/>
    <x v="17"/>
    <s v="KY-094T"/>
    <n v="66118.23"/>
    <n v="64838.720000000001"/>
    <n v="0"/>
    <n v="0"/>
    <n v="0"/>
    <n v="64838.720000000001"/>
    <x v="135"/>
    <x v="6"/>
    <m/>
    <n v="7"/>
    <x v="17"/>
    <x v="0"/>
    <s v="KY-Owen County"/>
    <s v="0000054638-001"/>
    <m/>
    <s v="KY"/>
    <s v="Owen County, KY"/>
    <s v="Common School"/>
    <m/>
    <s v="Multiple"/>
    <s v="KY-094T - Payee Code 250"/>
    <n v="0"/>
    <n v="100"/>
    <s v="Property Tax Approval"/>
    <s v="Original Cost, then Quantity"/>
    <s v="No"/>
    <m/>
    <m/>
    <s v=" "/>
    <n v="13666"/>
    <n v="21"/>
    <n v="103"/>
    <s v="KY                "/>
    <s v="Owen KY           "/>
    <n v="6"/>
    <n v="29"/>
    <n v="27"/>
    <n v="81"/>
    <n v="77"/>
    <n v="0"/>
    <n v="0"/>
    <m/>
  </r>
  <r>
    <x v="4"/>
    <s v="2017 Assessment Year"/>
    <x v="23"/>
    <s v="KY-096T"/>
    <n v="47344.28"/>
    <n v="46413.34"/>
    <n v="0"/>
    <n v="0"/>
    <n v="0"/>
    <n v="46413.340000000004"/>
    <x v="134"/>
    <x v="6"/>
    <m/>
    <n v="7"/>
    <x v="23"/>
    <x v="0"/>
    <s v="KY-Pendleton County"/>
    <s v="0000054640-002"/>
    <m/>
    <s v="KY"/>
    <s v="Pendleton County, KY"/>
    <s v="Common School"/>
    <m/>
    <s v="Multiple"/>
    <s v=" "/>
    <n v="0"/>
    <n v="100"/>
    <s v="Property Tax Approval"/>
    <s v="Original Cost, then Quantity"/>
    <s v="No"/>
    <m/>
    <m/>
    <s v=" "/>
    <n v="13667"/>
    <n v="21"/>
    <n v="106"/>
    <s v="KY                "/>
    <s v="Pendleton KY      "/>
    <n v="6"/>
    <n v="29"/>
    <n v="27"/>
    <n v="83"/>
    <n v="79"/>
    <n v="0"/>
    <n v="0"/>
    <m/>
  </r>
  <r>
    <x v="4"/>
    <s v="2017 Assessment Year"/>
    <x v="6"/>
    <s v="KY-097T"/>
    <n v="547710.85"/>
    <n v="552610.91"/>
    <n v="0"/>
    <n v="0"/>
    <n v="0"/>
    <n v="552610.91"/>
    <x v="144"/>
    <x v="6"/>
    <m/>
    <n v="7"/>
    <x v="6"/>
    <x v="0"/>
    <s v="KY-Perry County"/>
    <s v="0000054641-001"/>
    <m/>
    <s v="KY"/>
    <s v="Perry County, KY"/>
    <m/>
    <m/>
    <s v="Multiple"/>
    <s v=" "/>
    <n v="0"/>
    <n v="100"/>
    <s v="Property Tax Approval"/>
    <s v="Original Cost, then Quantity"/>
    <s v="No"/>
    <m/>
    <m/>
    <s v=" "/>
    <n v="13668"/>
    <n v="21"/>
    <n v="107"/>
    <s v="KY                "/>
    <s v="Perry KY          "/>
    <n v="6"/>
    <n v="29"/>
    <n v="27"/>
    <n v="84"/>
    <n v="80"/>
    <n v="0"/>
    <n v="0"/>
    <m/>
  </r>
  <r>
    <x v="4"/>
    <s v="2017 Assessment Year"/>
    <x v="27"/>
    <s v="KY-097T-CI-110"/>
    <n v="34105.68"/>
    <n v="34140.339999999997"/>
    <n v="0"/>
    <n v="0"/>
    <n v="0"/>
    <n v="34140.340000000004"/>
    <x v="131"/>
    <x v="6"/>
    <m/>
    <n v="7"/>
    <x v="27"/>
    <x v="0"/>
    <s v="KY-Hazard, City Of"/>
    <s v="0000031105-001"/>
    <m/>
    <s v="KY"/>
    <s v="Perry County, KY"/>
    <s v="City"/>
    <m/>
    <s v="Multiple"/>
    <s v=" "/>
    <n v="0"/>
    <n v="100"/>
    <s v="Property Tax Approval"/>
    <s v="Original Cost, then Quantity"/>
    <s v="No"/>
    <m/>
    <m/>
    <s v=" "/>
    <n v="13669"/>
    <n v="21"/>
    <n v="39"/>
    <s v="KY                "/>
    <s v="Perry KY          "/>
    <n v="6"/>
    <n v="29"/>
    <n v="27"/>
    <n v="32"/>
    <n v="35"/>
    <n v="0"/>
    <n v="0"/>
    <m/>
  </r>
  <r>
    <x v="4"/>
    <s v="2017 Assessment Year"/>
    <x v="66"/>
    <s v="KY-098R-CI-950"/>
    <n v="1146.99"/>
    <n v="1150.83"/>
    <n v="-23.01"/>
    <n v="0"/>
    <n v="0"/>
    <n v="1127.82"/>
    <x v="145"/>
    <x v="6"/>
    <m/>
    <n v="7"/>
    <x v="61"/>
    <x v="0"/>
    <s v="KY-Coal Run Village City"/>
    <s v="0000092205-002"/>
    <m/>
    <s v="KY"/>
    <s v="Pike County, KY"/>
    <s v="City"/>
    <m/>
    <s v="KY-Pike-Common SD-Coal Run Village Real (Kentucky Power)"/>
    <s v=" "/>
    <n v="0"/>
    <n v="100"/>
    <s v="Property Tax Approval"/>
    <s v="Original Cost, then Quantity"/>
    <s v="No"/>
    <m/>
    <m/>
    <s v=" "/>
    <n v="10059"/>
    <n v="21"/>
    <n v="709"/>
    <s v="KY                "/>
    <s v="Pike KY           "/>
    <n v="6"/>
    <n v="29"/>
    <n v="27"/>
    <n v="432"/>
    <n v="515"/>
    <n v="0"/>
    <n v="0"/>
    <m/>
  </r>
  <r>
    <x v="4"/>
    <s v="2017 Assessment Year"/>
    <x v="1"/>
    <s v="KY-098T"/>
    <n v="1570007.52"/>
    <n v="1551403.38"/>
    <n v="0"/>
    <n v="0"/>
    <n v="0"/>
    <n v="1551403.38"/>
    <x v="145"/>
    <x v="6"/>
    <m/>
    <n v="7"/>
    <x v="1"/>
    <x v="0"/>
    <s v="KY-Pike County"/>
    <s v="0000054642-001"/>
    <m/>
    <s v="KY"/>
    <s v="Pike County, KY"/>
    <m/>
    <m/>
    <s v="Multiple"/>
    <s v=" "/>
    <n v="0"/>
    <n v="100"/>
    <s v="Property Tax Approval"/>
    <s v="Original Cost, then Quantity"/>
    <s v="No"/>
    <m/>
    <m/>
    <s v=" "/>
    <n v="13670"/>
    <n v="21"/>
    <n v="108"/>
    <s v="KY                "/>
    <s v="Pike KY           "/>
    <n v="6"/>
    <n v="29"/>
    <n v="27"/>
    <n v="85"/>
    <n v="81"/>
    <n v="0"/>
    <n v="0"/>
    <m/>
  </r>
  <r>
    <x v="4"/>
    <s v="2017 Assessment Year"/>
    <x v="32"/>
    <s v="KY-098T-CI-410"/>
    <n v="25048.54"/>
    <n v="24793.919999999998"/>
    <n v="-495.88"/>
    <n v="0"/>
    <n v="0"/>
    <n v="24298.04"/>
    <x v="120"/>
    <x v="6"/>
    <m/>
    <n v="7"/>
    <x v="32"/>
    <x v="0"/>
    <s v="KY-Pikeville, City Of"/>
    <s v="0000018248-003"/>
    <m/>
    <s v="KY"/>
    <s v="Pike County, KY"/>
    <s v="City"/>
    <m/>
    <s v="Multiple"/>
    <s v=" "/>
    <n v="0"/>
    <n v="100"/>
    <s v="Property Tax Approval"/>
    <s v="Original Cost, then Quantity"/>
    <s v="No"/>
    <m/>
    <m/>
    <s v=" "/>
    <n v="13671"/>
    <n v="21"/>
    <n v="22"/>
    <s v="KY                "/>
    <s v="Pike KY           "/>
    <n v="6"/>
    <n v="29"/>
    <n v="27"/>
    <n v="18"/>
    <n v="21"/>
    <n v="0"/>
    <n v="0"/>
    <m/>
  </r>
  <r>
    <x v="4"/>
    <s v="2017 Assessment Year"/>
    <x v="64"/>
    <s v="KY-098T-CI-910"/>
    <n v="1731.17"/>
    <n v="1731.17"/>
    <n v="-34.619999999999997"/>
    <n v="0"/>
    <n v="0"/>
    <n v="1696.55"/>
    <x v="146"/>
    <x v="6"/>
    <m/>
    <n v="7"/>
    <x v="60"/>
    <x v="0"/>
    <s v="KY-Elkhorn, City Of"/>
    <s v="0000018229-001"/>
    <m/>
    <s v="KY"/>
    <s v="Pike County, KY"/>
    <s v="City"/>
    <m/>
    <s v="Multiple"/>
    <s v="KY-098T-CI-910 - Payee Code 255"/>
    <n v="0"/>
    <n v="100"/>
    <s v="Property Tax Approval"/>
    <s v="Original Cost, then Quantity"/>
    <s v="No"/>
    <m/>
    <m/>
    <s v="Master Account - Bill converted from PTS."/>
    <n v="13672"/>
    <n v="21"/>
    <n v="1219"/>
    <s v="KY                "/>
    <s v="Pike KY           "/>
    <n v="6"/>
    <n v="29"/>
    <n v="27"/>
    <n v="867"/>
    <n v="541"/>
    <n v="0"/>
    <n v="0"/>
    <m/>
  </r>
  <r>
    <x v="4"/>
    <s v="2017 Assessment Year"/>
    <x v="19"/>
    <s v="KY-098T-SC-400"/>
    <n v="113866.06"/>
    <n v="113866.05"/>
    <n v="0"/>
    <n v="0"/>
    <n v="0"/>
    <n v="113866.05"/>
    <x v="145"/>
    <x v="6"/>
    <m/>
    <n v="7"/>
    <x v="19"/>
    <x v="0"/>
    <s v="KY-Pikeville Independent Schools"/>
    <s v="0000048346-003"/>
    <m/>
    <s v="KY"/>
    <s v="Pike County, KY"/>
    <m/>
    <m/>
    <s v="Multiple"/>
    <s v=" "/>
    <n v="0"/>
    <n v="100"/>
    <s v="Property Tax Approval"/>
    <s v="Original Cost, then Quantity"/>
    <s v="No"/>
    <m/>
    <m/>
    <s v=" "/>
    <n v="13673"/>
    <n v="21"/>
    <n v="57"/>
    <s v="KY                "/>
    <s v="Pike KY           "/>
    <n v="6"/>
    <n v="29"/>
    <n v="27"/>
    <n v="48"/>
    <n v="51"/>
    <n v="0"/>
    <n v="0"/>
    <m/>
  </r>
  <r>
    <x v="4"/>
    <s v="2017 Assessment Year"/>
    <x v="24"/>
    <s v="KY-101T"/>
    <n v="38701.83"/>
    <n v="37948.06"/>
    <n v="0"/>
    <n v="0"/>
    <n v="0"/>
    <n v="37948.06"/>
    <x v="147"/>
    <x v="6"/>
    <m/>
    <n v="7"/>
    <x v="24"/>
    <x v="0"/>
    <s v="KY-Robertson County"/>
    <s v="0000054645-001"/>
    <m/>
    <s v="KY"/>
    <s v="Robertson County, KY"/>
    <s v="Common School"/>
    <m/>
    <s v="Multiple"/>
    <s v=" "/>
    <n v="0"/>
    <n v="100"/>
    <s v="Property Tax Approval"/>
    <s v="Original Cost, then Quantity"/>
    <s v="No"/>
    <m/>
    <m/>
    <s v=" "/>
    <n v="13674"/>
    <n v="21"/>
    <n v="109"/>
    <s v="KY                "/>
    <s v="Robertson KY      "/>
    <n v="6"/>
    <n v="29"/>
    <n v="27"/>
    <n v="86"/>
    <n v="82"/>
    <n v="0"/>
    <n v="0"/>
    <m/>
  </r>
  <r>
    <x v="4"/>
    <s v="2017 Assessment Year"/>
    <x v="26"/>
    <s v="KY-103T"/>
    <n v="33083.61"/>
    <n v="33083.620000000003"/>
    <n v="0"/>
    <n v="0"/>
    <n v="0"/>
    <n v="33083.620000000003"/>
    <x v="127"/>
    <x v="6"/>
    <m/>
    <n v="7"/>
    <x v="26"/>
    <x v="0"/>
    <s v="KY-Rowan County"/>
    <s v="0000054646-001"/>
    <m/>
    <s v="KY"/>
    <s v="Rowan County, KY"/>
    <s v="Common School"/>
    <m/>
    <s v="Multiple"/>
    <s v=" "/>
    <n v="0"/>
    <n v="100"/>
    <s v="Property Tax Approval"/>
    <s v="Original Cost, then Quantity"/>
    <s v="No"/>
    <m/>
    <m/>
    <s v=" "/>
    <n v="147709"/>
    <n v="21"/>
    <n v="110"/>
    <s v="KY                "/>
    <s v="Rowan KY          "/>
    <n v="6"/>
    <n v="29"/>
    <n v="27"/>
    <n v="87"/>
    <n v="83"/>
    <n v="0"/>
    <n v="0"/>
    <m/>
  </r>
  <r>
    <x v="4"/>
    <s v="2017 Assessment Year"/>
    <x v="20"/>
    <s v="KY-112T"/>
    <n v="57655.55"/>
    <n v="56580.49"/>
    <n v="0"/>
    <n v="0"/>
    <n v="0"/>
    <n v="56580.49"/>
    <x v="134"/>
    <x v="6"/>
    <m/>
    <n v="7"/>
    <x v="20"/>
    <x v="0"/>
    <s v="KY-Trimble County"/>
    <s v="0000054648-001"/>
    <m/>
    <s v="KY"/>
    <s v="Trimble County, KY"/>
    <s v="Common School"/>
    <m/>
    <s v="Multiple"/>
    <s v="PSC Assessment"/>
    <n v="0"/>
    <n v="100"/>
    <s v="Property Tax Approval"/>
    <s v="Original Cost, then Quantity"/>
    <s v="No"/>
    <m/>
    <m/>
    <s v=" "/>
    <n v="13676"/>
    <n v="21"/>
    <n v="113"/>
    <s v="KY                "/>
    <s v="Trimble KY        "/>
    <n v="6"/>
    <n v="29"/>
    <n v="27"/>
    <n v="89"/>
    <n v="84"/>
    <n v="0"/>
    <n v="0"/>
    <m/>
  </r>
  <r>
    <x v="4"/>
    <s v="2017 Assessment Year"/>
    <x v="41"/>
    <s v="KY-119T"/>
    <n v="6013.7"/>
    <n v="6013.7"/>
    <n v="0"/>
    <n v="0"/>
    <n v="0"/>
    <n v="6013.7"/>
    <x v="131"/>
    <x v="6"/>
    <m/>
    <n v="7"/>
    <x v="40"/>
    <x v="0"/>
    <s v="KY-Wolfe County"/>
    <s v="0000054652-001"/>
    <m/>
    <s v="KY"/>
    <s v="Wolfe County, KY"/>
    <s v="Common School"/>
    <m/>
    <s v="Multiple"/>
    <s v="KY-119T - Payee Code 262"/>
    <n v="0"/>
    <n v="100"/>
    <s v="Property Tax Approval"/>
    <s v="Original Cost, then Quantity"/>
    <s v="No"/>
    <m/>
    <m/>
    <s v="Master Account - Bill converted from PTS."/>
    <n v="13677"/>
    <n v="21"/>
    <n v="116"/>
    <s v="KY                "/>
    <s v="Wolfe KY          "/>
    <n v="6"/>
    <n v="29"/>
    <n v="27"/>
    <n v="91"/>
    <n v="85"/>
    <n v="0"/>
    <n v="0"/>
    <m/>
  </r>
  <r>
    <x v="4"/>
    <s v="2017 Assessment Year"/>
    <x v="120"/>
    <s v="9423-01 City of Paintsville"/>
    <n v="329.28000000000003"/>
    <n v="329.28"/>
    <n v="-6.59"/>
    <n v="0"/>
    <n v="0"/>
    <n v="322.69"/>
    <x v="148"/>
    <x v="5"/>
    <m/>
    <n v="7"/>
    <x v="22"/>
    <x v="0"/>
    <s v="KY-Paintsville, City Of"/>
    <s v="0000067424-003"/>
    <m/>
    <s v="KY"/>
    <s v="Johnson County, KY"/>
    <s v="City"/>
    <m/>
    <s v="P44-00-00-043.04"/>
    <s v=" "/>
    <n v="0"/>
    <n v="100"/>
    <s v="Property Tax Approval"/>
    <s v="Original Cost, then Quantity"/>
    <s v="No"/>
    <m/>
    <m/>
    <s v=" "/>
    <n v="176095"/>
    <n v="21"/>
    <n v="695"/>
    <s v="KY                "/>
    <s v="Johnson KY        "/>
    <n v="6"/>
    <n v="29"/>
    <n v="27"/>
    <n v="420"/>
    <n v="504"/>
    <n v="0"/>
    <n v="0"/>
    <m/>
  </r>
  <r>
    <x v="5"/>
    <s v="2018 Assessment Year"/>
    <x v="67"/>
    <s v="Owsley County PP"/>
    <n v="1301.03"/>
    <n v="1301.02"/>
    <n v="0"/>
    <n v="0"/>
    <n v="0"/>
    <n v="1301.02"/>
    <x v="149"/>
    <x v="7"/>
    <m/>
    <n v="7"/>
    <x v="62"/>
    <x v="0"/>
    <s v="KY-Owsley County"/>
    <s v="0000054639-002"/>
    <m/>
    <s v="KY"/>
    <s v="Owsley County, KY"/>
    <s v="Common School"/>
    <m/>
    <s v="KY-Owsley-Common SD Personal (Kentucky Power)"/>
    <s v="Statement 4238-251 - Seqnum 4238 - Payee Code 251"/>
    <n v="0"/>
    <n v="100"/>
    <s v="Property Tax Approval"/>
    <s v="Original Cost, then Quantity"/>
    <s v="No"/>
    <m/>
    <m/>
    <s v="Bill converted from PTS."/>
    <n v="12923"/>
    <n v="22"/>
    <n v="104"/>
    <s v="KY                "/>
    <s v="Owsley KY         "/>
    <n v="6"/>
    <n v="30"/>
    <n v="28"/>
    <n v="82"/>
    <n v="78"/>
    <n v="0"/>
    <n v="0"/>
    <m/>
  </r>
  <r>
    <x v="5"/>
    <s v="2018 Assessment Year"/>
    <x v="74"/>
    <s v="177-00-00-119.00"/>
    <n v="389.39"/>
    <n v="389.39"/>
    <n v="-7.79"/>
    <n v="0"/>
    <n v="0"/>
    <n v="381.6"/>
    <x v="120"/>
    <x v="6"/>
    <m/>
    <n v="7"/>
    <x v="54"/>
    <x v="1"/>
    <s v="KY-Greenup County"/>
    <s v="0000054605-001"/>
    <m/>
    <s v="KY"/>
    <s v="Greenup County, KY"/>
    <s v="School District"/>
    <m/>
    <s v="177-00-00-119.00"/>
    <s v=" "/>
    <n v="0"/>
    <n v="100"/>
    <s v="Property Tax Approval"/>
    <s v="Original Cost, then Quantity"/>
    <s v="No"/>
    <m/>
    <m/>
    <s v=" "/>
    <n v="8554"/>
    <n v="22"/>
    <n v="77"/>
    <s v="KY                "/>
    <s v="Greenup KY        "/>
    <n v="224"/>
    <n v="30"/>
    <n v="28"/>
    <n v="65"/>
    <n v="64"/>
    <n v="0"/>
    <n v="0"/>
    <m/>
  </r>
  <r>
    <x v="5"/>
    <s v="2018 Assessment Year"/>
    <x v="57"/>
    <s v="158-00-00-026.00"/>
    <n v="2182.3200000000002"/>
    <n v="2188.31"/>
    <n v="-43.77"/>
    <n v="0"/>
    <n v="0"/>
    <n v="2144.54"/>
    <x v="120"/>
    <x v="6"/>
    <m/>
    <n v="7"/>
    <x v="54"/>
    <x v="1"/>
    <s v="KY-Greenup County"/>
    <s v="0000054605-001"/>
    <m/>
    <s v="KY"/>
    <s v="Greenup County, KY"/>
    <s v="School District"/>
    <m/>
    <s v="158-00-00-026.00"/>
    <s v=" "/>
    <n v="0"/>
    <n v="100"/>
    <s v="Property Tax Approval"/>
    <s v="Original Cost, then Quantity"/>
    <s v="No"/>
    <m/>
    <m/>
    <s v=" "/>
    <n v="8555"/>
    <n v="22"/>
    <n v="77"/>
    <s v="KY                "/>
    <s v="Greenup KY        "/>
    <n v="224"/>
    <n v="30"/>
    <n v="28"/>
    <n v="65"/>
    <n v="64"/>
    <n v="0"/>
    <n v="0"/>
    <m/>
  </r>
  <r>
    <x v="5"/>
    <s v="2018 Assessment Year"/>
    <x v="79"/>
    <s v="158-00-00-026.01"/>
    <n v="5.9"/>
    <n v="5.9"/>
    <n v="-0.12"/>
    <n v="0"/>
    <n v="0"/>
    <n v="5.78"/>
    <x v="120"/>
    <x v="6"/>
    <m/>
    <n v="7"/>
    <x v="54"/>
    <x v="1"/>
    <s v="KY-Greenup County"/>
    <s v="0000054605-001"/>
    <m/>
    <s v="KY"/>
    <s v="Greenup County, KY"/>
    <s v="City"/>
    <m/>
    <s v="158-00-00-026.01"/>
    <s v=" "/>
    <n v="0"/>
    <n v="100"/>
    <s v="Property Tax Approval"/>
    <s v="Original Cost, then Quantity"/>
    <s v="No"/>
    <m/>
    <m/>
    <s v=" "/>
    <n v="8556"/>
    <n v="22"/>
    <n v="77"/>
    <s v="KY                "/>
    <s v="Greenup KY        "/>
    <n v="224"/>
    <n v="30"/>
    <n v="28"/>
    <n v="65"/>
    <n v="64"/>
    <n v="0"/>
    <n v="0"/>
    <m/>
  </r>
  <r>
    <x v="5"/>
    <s v="2018 Assessment Year"/>
    <x v="51"/>
    <s v="102-00 00 051.01"/>
    <n v="3041.39"/>
    <n v="3041.39"/>
    <n v="-60.83"/>
    <n v="0"/>
    <n v="0"/>
    <n v="2980.56"/>
    <x v="150"/>
    <x v="6"/>
    <m/>
    <n v="7"/>
    <x v="27"/>
    <x v="0"/>
    <s v="KY-Hazard, City Of"/>
    <s v="0000031105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2"/>
    <n v="22"/>
    <n v="39"/>
    <s v="KY                "/>
    <s v="Perry KY          "/>
    <n v="6"/>
    <n v="30"/>
    <n v="28"/>
    <n v="32"/>
    <n v="35"/>
    <n v="0"/>
    <n v="0"/>
    <m/>
  </r>
  <r>
    <x v="5"/>
    <s v="2018 Assessment Year"/>
    <x v="37"/>
    <s v="102-00 00 051.01"/>
    <n v="10204.51"/>
    <n v="10204.5"/>
    <n v="-204.09"/>
    <n v="0"/>
    <n v="0"/>
    <n v="10000.41"/>
    <x v="120"/>
    <x v="6"/>
    <m/>
    <n v="7"/>
    <x v="6"/>
    <x v="0"/>
    <s v="KY-Perry County"/>
    <s v="0000054641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3"/>
    <n v="22"/>
    <n v="107"/>
    <s v="KY                "/>
    <s v="Perry KY          "/>
    <n v="6"/>
    <n v="30"/>
    <n v="28"/>
    <n v="84"/>
    <n v="80"/>
    <n v="0"/>
    <n v="0"/>
    <m/>
  </r>
  <r>
    <x v="5"/>
    <s v="2018 Assessment Year"/>
    <x v="59"/>
    <s v="001-00-00-023.00"/>
    <n v="2011.27"/>
    <n v="2012.83"/>
    <n v="-40.26"/>
    <n v="0"/>
    <n v="0"/>
    <n v="1972.57"/>
    <x v="120"/>
    <x v="6"/>
    <m/>
    <n v="7"/>
    <x v="56"/>
    <x v="1"/>
    <s v="KY-Trimble County"/>
    <s v="0000054648-001"/>
    <m/>
    <s v="KY"/>
    <s v="Trimble County, KY"/>
    <s v="Common School"/>
    <m/>
    <s v="001-00-00-023.00"/>
    <s v=" "/>
    <n v="0"/>
    <n v="100"/>
    <s v="Property Tax Approval"/>
    <s v="Original Cost, then Quantity"/>
    <s v="No"/>
    <m/>
    <m/>
    <s v=" "/>
    <n v="4683"/>
    <n v="22"/>
    <n v="114"/>
    <s v="KY                "/>
    <s v="Trimble KY        "/>
    <n v="224"/>
    <n v="30"/>
    <n v="28"/>
    <n v="89"/>
    <n v="84"/>
    <n v="0"/>
    <n v="0"/>
    <m/>
  </r>
  <r>
    <x v="5"/>
    <s v="2018 Assessment Year"/>
    <x v="112"/>
    <s v="128-00-00-015.00"/>
    <n v="57.59"/>
    <n v="57.6"/>
    <n v="-1.1499999999999999"/>
    <n v="0"/>
    <n v="0"/>
    <n v="56.45"/>
    <x v="120"/>
    <x v="6"/>
    <m/>
    <n v="7"/>
    <x v="72"/>
    <x v="1"/>
    <s v="KY-Lewis County"/>
    <s v="0000054620-001"/>
    <m/>
    <s v="KY"/>
    <s v="Lewis County, KY"/>
    <s v="Common School"/>
    <m/>
    <s v="128-00-00-015.00"/>
    <s v="Map # 128-00-00-015.00"/>
    <n v="0"/>
    <n v="100"/>
    <s v="Property Tax Approval"/>
    <s v="Original Cost, then Quantity"/>
    <s v="No"/>
    <m/>
    <m/>
    <s v=" "/>
    <n v="155788"/>
    <n v="22"/>
    <n v="88"/>
    <s v="KY                "/>
    <s v="Lewis KY          "/>
    <n v="224"/>
    <n v="30"/>
    <n v="28"/>
    <n v="74"/>
    <n v="72"/>
    <n v="0"/>
    <n v="0"/>
    <m/>
  </r>
  <r>
    <x v="5"/>
    <s v="2018 Assessment Year"/>
    <x v="114"/>
    <s v="133-00-00-019.00"/>
    <n v="40.840000000000003"/>
    <n v="40.85"/>
    <n v="-0.82"/>
    <n v="0"/>
    <n v="0"/>
    <n v="40.03"/>
    <x v="120"/>
    <x v="6"/>
    <m/>
    <n v="7"/>
    <x v="72"/>
    <x v="1"/>
    <s v="KY-Lewis County"/>
    <s v="0000054620-001"/>
    <m/>
    <s v="KY"/>
    <s v="Lewis County, KY"/>
    <s v="Common School"/>
    <m/>
    <s v="133-00-00-019.00"/>
    <s v="Map # 133-00-00-019.00"/>
    <n v="0"/>
    <n v="100"/>
    <s v="Property Tax Approval"/>
    <s v="Original Cost, then Quantity"/>
    <s v="No"/>
    <m/>
    <m/>
    <s v=" "/>
    <n v="148590"/>
    <n v="22"/>
    <n v="88"/>
    <s v="KY                "/>
    <s v="Lewis KY          "/>
    <n v="224"/>
    <n v="30"/>
    <n v="28"/>
    <n v="74"/>
    <n v="72"/>
    <n v="0"/>
    <n v="0"/>
    <m/>
  </r>
  <r>
    <x v="5"/>
    <s v="2018 Assessment Year"/>
    <x v="68"/>
    <s v="086-20 04 018.04"/>
    <n v="151.57"/>
    <n v="151.57"/>
    <n v="-3.03"/>
    <n v="0"/>
    <n v="0"/>
    <n v="148.54"/>
    <x v="120"/>
    <x v="6"/>
    <m/>
    <n v="7"/>
    <x v="63"/>
    <x v="1"/>
    <s v="KY-Perry County"/>
    <s v="0000054641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4448"/>
    <n v="22"/>
    <n v="12545"/>
    <s v="KY                "/>
    <s v="Perry KY          "/>
    <n v="224"/>
    <n v="30"/>
    <n v="28"/>
    <n v="84"/>
    <n v="80"/>
    <n v="0"/>
    <n v="0"/>
    <m/>
  </r>
  <r>
    <x v="5"/>
    <s v="2018 Assessment Year"/>
    <x v="113"/>
    <s v="086-20 04 018.04"/>
    <n v="46.65"/>
    <n v="46.65"/>
    <n v="-0.93"/>
    <n v="0"/>
    <n v="0"/>
    <n v="45.72"/>
    <x v="150"/>
    <x v="6"/>
    <m/>
    <n v="7"/>
    <x v="69"/>
    <x v="1"/>
    <s v="KY-Hazard, City Of"/>
    <s v="0000031105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48568"/>
    <n v="22"/>
    <n v="12633"/>
    <s v="KY                "/>
    <s v="Perry KY          "/>
    <n v="224"/>
    <n v="30"/>
    <n v="28"/>
    <n v="32"/>
    <n v="35"/>
    <n v="0"/>
    <n v="0"/>
    <m/>
  </r>
  <r>
    <x v="5"/>
    <s v="2018 Assessment Year"/>
    <x v="65"/>
    <s v="086-40 02 011.00"/>
    <n v="1263.0899999999999"/>
    <n v="1263.0899999999999"/>
    <n v="-25.26"/>
    <n v="0"/>
    <n v="0"/>
    <n v="1237.83"/>
    <x v="120"/>
    <x v="6"/>
    <m/>
    <n v="7"/>
    <x v="6"/>
    <x v="0"/>
    <s v="KY-Perry County"/>
    <s v="0000054641-001"/>
    <m/>
    <s v="KY"/>
    <s v="Perry County, KY"/>
    <s v="Common School"/>
    <m/>
    <s v="086-40 02 011.00"/>
    <s v=" "/>
    <n v="0"/>
    <n v="100"/>
    <s v="Property Tax Approval"/>
    <s v="Original Cost, then Quantity"/>
    <s v="No"/>
    <m/>
    <m/>
    <s v=" "/>
    <n v="146088"/>
    <n v="22"/>
    <n v="107"/>
    <s v="KY                "/>
    <s v="Perry KY          "/>
    <n v="6"/>
    <n v="30"/>
    <n v="28"/>
    <n v="84"/>
    <n v="80"/>
    <n v="0"/>
    <n v="0"/>
    <m/>
  </r>
  <r>
    <x v="5"/>
    <s v="2018 Assessment Year"/>
    <x v="56"/>
    <s v="074-30 02 011.00"/>
    <n v="2364.5"/>
    <n v="2364.5"/>
    <n v="-47.29"/>
    <n v="0"/>
    <n v="0"/>
    <n v="2317.21"/>
    <x v="120"/>
    <x v="6"/>
    <m/>
    <n v="7"/>
    <x v="6"/>
    <x v="0"/>
    <s v="KY-Perry County"/>
    <s v="0000054641-001"/>
    <m/>
    <s v="KY"/>
    <s v="Perry County, KY"/>
    <s v="Common School"/>
    <m/>
    <s v="074-30 02 011.00"/>
    <s v=" "/>
    <n v="0"/>
    <n v="100"/>
    <s v="Property Tax Approval"/>
    <s v="Original Cost, then Quantity"/>
    <s v="No"/>
    <m/>
    <m/>
    <s v=" "/>
    <n v="138338"/>
    <n v="22"/>
    <n v="107"/>
    <s v="KY                "/>
    <s v="Perry KY          "/>
    <n v="6"/>
    <n v="30"/>
    <n v="28"/>
    <n v="84"/>
    <n v="80"/>
    <n v="0"/>
    <n v="0"/>
    <m/>
  </r>
  <r>
    <x v="5"/>
    <s v="2018 Assessment Year"/>
    <x v="121"/>
    <s v="031-00-00-006.01"/>
    <n v="45.9"/>
    <n v="45.91"/>
    <n v="-0.92"/>
    <n v="0"/>
    <n v="0"/>
    <n v="44.99"/>
    <x v="138"/>
    <x v="6"/>
    <m/>
    <n v="7"/>
    <x v="1"/>
    <x v="0"/>
    <s v="KY-Pike County"/>
    <s v="0000054642-001"/>
    <m/>
    <s v="KY"/>
    <s v="Pike County, KY"/>
    <s v="Common School"/>
    <m/>
    <s v="031-00-00-006.01"/>
    <s v=" "/>
    <n v="0"/>
    <n v="100"/>
    <s v="Property Tax Approval"/>
    <s v="Original Cost, then Quantity"/>
    <s v="No"/>
    <m/>
    <m/>
    <m/>
    <n v="178987"/>
    <n v="22"/>
    <n v="108"/>
    <s v="KY                "/>
    <s v="Pike KY           "/>
    <n v="6"/>
    <n v="30"/>
    <n v="28"/>
    <n v="85"/>
    <n v="81"/>
    <n v="0"/>
    <n v="0"/>
    <m/>
  </r>
  <r>
    <x v="5"/>
    <s v="2018 Assessment Year"/>
    <x v="122"/>
    <s v="094-00-00-018.04"/>
    <n v="51.65"/>
    <n v="51.64"/>
    <n v="-1.03"/>
    <n v="0"/>
    <n v="0"/>
    <n v="50.61"/>
    <x v="138"/>
    <x v="6"/>
    <m/>
    <n v="7"/>
    <x v="1"/>
    <x v="0"/>
    <s v="KY-Pike County"/>
    <s v="0000054642-001"/>
    <m/>
    <s v="KY"/>
    <s v="Pike County, KY"/>
    <s v="Common School"/>
    <m/>
    <s v="094-00-00-018.04"/>
    <s v=" "/>
    <n v="0"/>
    <n v="100"/>
    <s v="Property Tax Approval"/>
    <s v="Original Cost, then Quantity"/>
    <s v="No"/>
    <m/>
    <m/>
    <m/>
    <n v="178988"/>
    <n v="22"/>
    <n v="108"/>
    <s v="KY                "/>
    <s v="Pike KY           "/>
    <n v="6"/>
    <n v="30"/>
    <n v="28"/>
    <n v="85"/>
    <n v="81"/>
    <n v="0"/>
    <n v="0"/>
    <m/>
  </r>
  <r>
    <x v="5"/>
    <s v="2018 Assessment Year"/>
    <x v="70"/>
    <s v="625684-2"/>
    <n v="703.36"/>
    <n v="758.36"/>
    <n v="-14.07"/>
    <n v="0"/>
    <n v="0"/>
    <n v="744.29"/>
    <x v="120"/>
    <x v="6"/>
    <m/>
    <n v="7"/>
    <x v="65"/>
    <x v="1"/>
    <s v="KY-Henderson County"/>
    <s v="0000054608-002"/>
    <m/>
    <s v="KY"/>
    <s v="Henderson County, KY"/>
    <s v="Common School"/>
    <m/>
    <s v="625684-2"/>
    <s v=" "/>
    <n v="0"/>
    <n v="100"/>
    <s v="Property Tax Approval"/>
    <s v="Original Cost, then Quantity"/>
    <s v="No"/>
    <m/>
    <m/>
    <s v=" "/>
    <n v="144031"/>
    <n v="22"/>
    <n v="78"/>
    <s v="KY                "/>
    <s v="Henderson KY      "/>
    <n v="224"/>
    <n v="30"/>
    <n v="28"/>
    <n v="66"/>
    <n v="65"/>
    <n v="0"/>
    <n v="0"/>
    <m/>
  </r>
  <r>
    <x v="5"/>
    <s v="2018 Assessment Year"/>
    <x v="71"/>
    <s v="041-03-00-012.00"/>
    <n v="600.43000000000006"/>
    <n v="600.44000000000005"/>
    <n v="-12.01"/>
    <n v="0"/>
    <n v="0"/>
    <n v="588.43000000000006"/>
    <x v="120"/>
    <x v="6"/>
    <m/>
    <n v="7"/>
    <x v="66"/>
    <x v="1"/>
    <s v="KY-Boyd County"/>
    <s v="0000054585-003"/>
    <m/>
    <s v="KY"/>
    <s v="Boyd County, KY"/>
    <s v="Fire District"/>
    <m/>
    <s v="041-03-00-012.00"/>
    <s v=" "/>
    <n v="0"/>
    <n v="100"/>
    <s v="Property Tax Approval"/>
    <s v="Original Cost, then Quantity"/>
    <s v="No"/>
    <m/>
    <m/>
    <s v=" "/>
    <n v="8884"/>
    <n v="22"/>
    <n v="65"/>
    <s v="KY                "/>
    <s v="Boyd KY           "/>
    <n v="224"/>
    <n v="30"/>
    <n v="28"/>
    <n v="54"/>
    <n v="55"/>
    <n v="0"/>
    <n v="0"/>
    <m/>
  </r>
  <r>
    <x v="5"/>
    <s v="2018 Assessment Year"/>
    <x v="117"/>
    <s v="KPCo-KY State PMT"/>
    <n v="0"/>
    <n v="3539191.1"/>
    <n v="0"/>
    <n v="0"/>
    <n v="0"/>
    <n v="3539191.1"/>
    <x v="151"/>
    <x v="6"/>
    <m/>
    <n v="1"/>
    <x v="73"/>
    <x v="0"/>
    <s v="KY-Kentucky State"/>
    <s v="0000036326-010"/>
    <m/>
    <s v="KY"/>
    <m/>
    <m/>
    <m/>
    <s v="Multiple"/>
    <m/>
    <n v="0"/>
    <n v="100"/>
    <s v="Property Tax Approval"/>
    <s v="Original Cost, then Quantity"/>
    <s v="No"/>
    <m/>
    <m/>
    <m/>
    <n v="156732"/>
    <n v="22"/>
    <n v="13020"/>
    <s v="KY                "/>
    <m/>
    <n v="6"/>
    <n v="30"/>
    <n v="28"/>
    <n v="35"/>
    <n v="38"/>
    <n v="1"/>
    <n v="0"/>
    <m/>
  </r>
  <r>
    <x v="5"/>
    <s v="2018 Assessment Year"/>
    <x v="69"/>
    <s v="KY-007T"/>
    <n v="485.02"/>
    <n v="485.02"/>
    <n v="0"/>
    <n v="0"/>
    <n v="0"/>
    <n v="485.02"/>
    <x v="149"/>
    <x v="7"/>
    <m/>
    <n v="7"/>
    <x v="64"/>
    <x v="0"/>
    <s v="KY-Bell County"/>
    <s v="0000054583-002"/>
    <m/>
    <s v="KY"/>
    <s v="Bell County, KY"/>
    <s v="Common School"/>
    <m/>
    <s v="KY-Bell-Common SD Personal (Kentucky Power)"/>
    <s v=" "/>
    <n v="0"/>
    <n v="100"/>
    <s v="Property Tax Approval"/>
    <s v="Original Cost, then Quantity"/>
    <s v="No"/>
    <m/>
    <m/>
    <s v=" "/>
    <n v="9318"/>
    <n v="22"/>
    <n v="62"/>
    <s v="KY                "/>
    <s v="Bell KY           "/>
    <n v="6"/>
    <n v="30"/>
    <n v="28"/>
    <n v="52"/>
    <n v="54"/>
    <n v="0"/>
    <n v="0"/>
    <m/>
  </r>
  <r>
    <x v="5"/>
    <s v="2018 Assessment Year"/>
    <x v="3"/>
    <s v="KY-010T"/>
    <n v="910907.48"/>
    <n v="910907.63"/>
    <n v="0"/>
    <n v="0"/>
    <n v="0"/>
    <n v="910907.63"/>
    <x v="152"/>
    <x v="7"/>
    <m/>
    <n v="7"/>
    <x v="3"/>
    <x v="0"/>
    <s v="KY-Boyd County"/>
    <s v="0000054585-003"/>
    <m/>
    <s v="KY"/>
    <s v="Boyd County, KY"/>
    <m/>
    <m/>
    <s v="Multiple"/>
    <s v=" "/>
    <n v="0"/>
    <n v="100"/>
    <s v="Property Tax Approval"/>
    <s v="Original Cost, then Quantity"/>
    <s v="No"/>
    <m/>
    <m/>
    <s v=" "/>
    <n v="13621"/>
    <n v="22"/>
    <n v="64"/>
    <s v="KY                "/>
    <s v="Boyd KY           "/>
    <n v="6"/>
    <n v="30"/>
    <n v="28"/>
    <n v="54"/>
    <n v="55"/>
    <n v="0"/>
    <n v="0"/>
    <m/>
  </r>
  <r>
    <x v="5"/>
    <s v="2018 Assessment Year"/>
    <x v="14"/>
    <s v="KY-010T-CI-210"/>
    <n v="158479.56"/>
    <n v="158479.56"/>
    <n v="-3169.59"/>
    <n v="0"/>
    <n v="0"/>
    <n v="155309.97"/>
    <x v="153"/>
    <x v="7"/>
    <m/>
    <n v="7"/>
    <x v="14"/>
    <x v="0"/>
    <s v="KY-Ashland, City Of"/>
    <s v="0000018214-002"/>
    <m/>
    <s v="KY"/>
    <s v="Boyd County, KY"/>
    <s v="City"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22"/>
    <n v="17"/>
    <s v="KY                "/>
    <s v="Boyd KY           "/>
    <n v="6"/>
    <n v="30"/>
    <n v="28"/>
    <n v="13"/>
    <n v="16"/>
    <n v="0"/>
    <n v="0"/>
    <m/>
  </r>
  <r>
    <x v="5"/>
    <s v="2018 Assessment Year"/>
    <x v="40"/>
    <s v="KY-010T-CI-910"/>
    <n v="9139.48"/>
    <n v="9139.48"/>
    <n v="0"/>
    <n v="0"/>
    <n v="0"/>
    <n v="9139.48"/>
    <x v="149"/>
    <x v="7"/>
    <m/>
    <n v="7"/>
    <x v="39"/>
    <x v="0"/>
    <s v="KY-Catlettsburg, City Of"/>
    <s v="0000018222-001"/>
    <m/>
    <s v="KY"/>
    <s v="Boyd County, KY"/>
    <s v="City"/>
    <m/>
    <s v="Multiple"/>
    <s v=" "/>
    <n v="0"/>
    <n v="100"/>
    <s v="Property Tax Approval"/>
    <s v="Original Cost, then Quantity"/>
    <s v="No"/>
    <m/>
    <m/>
    <s v=" "/>
    <n v="13623"/>
    <n v="22"/>
    <n v="18"/>
    <s v="KY                "/>
    <s v="Boyd KY           "/>
    <n v="6"/>
    <n v="30"/>
    <n v="28"/>
    <n v="14"/>
    <n v="17"/>
    <n v="0"/>
    <n v="0"/>
    <m/>
  </r>
  <r>
    <x v="5"/>
    <s v="2018 Assessment Year"/>
    <x v="30"/>
    <s v="KY-012T"/>
    <n v="16289.81"/>
    <n v="16289.82"/>
    <n v="0"/>
    <n v="0"/>
    <n v="0"/>
    <n v="16289.82"/>
    <x v="154"/>
    <x v="7"/>
    <m/>
    <n v="7"/>
    <x v="30"/>
    <x v="0"/>
    <s v="KY-Bracken County"/>
    <s v="0000054586-001"/>
    <m/>
    <s v="KY"/>
    <s v="Bracken County, KY"/>
    <s v="Common School"/>
    <m/>
    <s v="KY-Bracken-Common SD Personal (Kentucky Power)"/>
    <s v="KY-012T - Payee Code 204"/>
    <n v="0"/>
    <n v="100"/>
    <s v="Property Tax Approval"/>
    <s v="Original Cost, then Quantity"/>
    <s v="No"/>
    <m/>
    <m/>
    <s v="Master Account - Bill converted from PTS."/>
    <n v="13624"/>
    <n v="22"/>
    <n v="66"/>
    <s v="KY                "/>
    <s v="Bracken KY        "/>
    <n v="6"/>
    <n v="30"/>
    <n v="28"/>
    <n v="55"/>
    <n v="56"/>
    <n v="0"/>
    <n v="0"/>
    <m/>
  </r>
  <r>
    <x v="5"/>
    <s v="2018 Assessment Year"/>
    <x v="13"/>
    <s v="KY-013T"/>
    <n v="230943.25"/>
    <n v="230943.25"/>
    <n v="0"/>
    <n v="0"/>
    <n v="0"/>
    <n v="230943.25"/>
    <x v="152"/>
    <x v="7"/>
    <m/>
    <n v="7"/>
    <x v="13"/>
    <x v="0"/>
    <s v="KY-Breathitt County"/>
    <s v="0000014664-002"/>
    <m/>
    <s v="KY"/>
    <s v="Breathitt County, KY"/>
    <s v="Common School"/>
    <m/>
    <s v="KY-Breathitt-Common SD Personal (Kentucky Power)"/>
    <s v=" "/>
    <n v="0"/>
    <n v="100"/>
    <s v="Property Tax Approval"/>
    <s v="Original Cost, then Quantity"/>
    <s v="No"/>
    <m/>
    <m/>
    <s v=" "/>
    <n v="13625"/>
    <n v="22"/>
    <n v="67"/>
    <s v="KY                "/>
    <s v="Breathitt KY      "/>
    <n v="6"/>
    <n v="30"/>
    <n v="28"/>
    <n v="56"/>
    <n v="57"/>
    <n v="0"/>
    <n v="0"/>
    <m/>
  </r>
  <r>
    <x v="5"/>
    <s v="2018 Assessment Year"/>
    <x v="42"/>
    <s v="KY-013T-SC-100"/>
    <n v="5522.49"/>
    <n v="5522.49"/>
    <n v="-110.45"/>
    <n v="0"/>
    <n v="0"/>
    <n v="5412.04"/>
    <x v="149"/>
    <x v="7"/>
    <m/>
    <n v="7"/>
    <x v="47"/>
    <x v="0"/>
    <s v="KY-Jackson Independent School Dist"/>
    <s v="0000034623-001"/>
    <m/>
    <s v="KY"/>
    <s v="Breathitt County, KY"/>
    <s v="School District"/>
    <m/>
    <s v="KY-Breathitt-Jackson ISD Personal (Kentucky Power)"/>
    <s v="KY-013T-SC-100 - Payee Code 206"/>
    <n v="0"/>
    <n v="100"/>
    <s v="Property Tax Approval"/>
    <s v="Original Cost, then Quantity"/>
    <s v="No"/>
    <m/>
    <m/>
    <s v="Master Account - Bill converted from PTS."/>
    <n v="13627"/>
    <n v="22"/>
    <n v="41"/>
    <s v="KY                "/>
    <s v="Breathitt KY      "/>
    <n v="6"/>
    <n v="30"/>
    <n v="28"/>
    <n v="34"/>
    <n v="37"/>
    <n v="0"/>
    <n v="0"/>
    <m/>
  </r>
  <r>
    <x v="5"/>
    <s v="2018 Assessment Year"/>
    <x v="33"/>
    <s v="KY-021T"/>
    <n v="11859.4"/>
    <n v="11859.01"/>
    <n v="0"/>
    <n v="0"/>
    <n v="0"/>
    <n v="11859.01"/>
    <x v="155"/>
    <x v="7"/>
    <m/>
    <n v="7"/>
    <x v="33"/>
    <x v="0"/>
    <s v="KY-Carroll County"/>
    <s v="0000054592-001"/>
    <m/>
    <s v="KY"/>
    <s v="Carroll County, KY"/>
    <s v="Common School"/>
    <m/>
    <s v="KY-Carroll-Common SD Personal (Kentucky Power)"/>
    <s v=" "/>
    <n v="0"/>
    <n v="100"/>
    <s v="Property Tax Approval"/>
    <s v="Original Cost, then Quantity"/>
    <s v="No"/>
    <m/>
    <m/>
    <s v=" "/>
    <n v="13628"/>
    <n v="22"/>
    <n v="70"/>
    <s v="KY                "/>
    <s v="Carroll KY        "/>
    <n v="6"/>
    <n v="30"/>
    <n v="28"/>
    <n v="59"/>
    <n v="59"/>
    <n v="0"/>
    <n v="0"/>
    <m/>
  </r>
  <r>
    <x v="5"/>
    <s v="2018 Assessment Year"/>
    <x v="12"/>
    <s v="KY-022T"/>
    <n v="192548.74"/>
    <n v="192548.74"/>
    <n v="0"/>
    <n v="0"/>
    <n v="0"/>
    <n v="192548.74"/>
    <x v="149"/>
    <x v="7"/>
    <m/>
    <n v="7"/>
    <x v="12"/>
    <x v="0"/>
    <s v="KY-Carter County"/>
    <s v="0000054593-002"/>
    <m/>
    <s v="KY"/>
    <s v="Carter County, KY"/>
    <s v="Common School"/>
    <m/>
    <s v="KY-Carter-Common SD Personal (Kentucky Power)"/>
    <s v=" "/>
    <n v="0"/>
    <n v="100"/>
    <s v="Property Tax Approval"/>
    <s v="Original Cost, then Quantity"/>
    <s v="No"/>
    <m/>
    <m/>
    <s v=" "/>
    <n v="13629"/>
    <n v="22"/>
    <n v="71"/>
    <s v="KY                "/>
    <s v="Carter KY         "/>
    <n v="6"/>
    <n v="30"/>
    <n v="28"/>
    <n v="60"/>
    <n v="60"/>
    <n v="0"/>
    <n v="0"/>
    <m/>
  </r>
  <r>
    <x v="5"/>
    <s v="2018 Assessment Year"/>
    <x v="44"/>
    <s v="KY-022T-CI-219"/>
    <n v="5850.16"/>
    <n v="5850.17"/>
    <n v="-117.01"/>
    <n v="0"/>
    <n v="0"/>
    <n v="5733.16"/>
    <x v="156"/>
    <x v="7"/>
    <m/>
    <n v="7"/>
    <x v="43"/>
    <x v="0"/>
    <s v="KY-Grayson, City Of"/>
    <s v="0000018236-002"/>
    <m/>
    <s v="KY"/>
    <s v="Carter County, KY"/>
    <s v="City"/>
    <m/>
    <s v="KY-Carter-Common SD-Grayson Personal (Kentucky Power)"/>
    <s v=" "/>
    <n v="0"/>
    <n v="100"/>
    <s v="Property Tax Approval"/>
    <s v="Original Cost, then Quantity"/>
    <s v="No"/>
    <m/>
    <m/>
    <s v=" "/>
    <n v="13630"/>
    <n v="22"/>
    <n v="20"/>
    <s v="KY                "/>
    <s v="Carter KY         "/>
    <n v="6"/>
    <n v="30"/>
    <n v="28"/>
    <n v="16"/>
    <n v="19"/>
    <n v="0"/>
    <n v="0"/>
    <m/>
  </r>
  <r>
    <x v="5"/>
    <s v="2018 Assessment Year"/>
    <x v="75"/>
    <s v="KY-022T-CI-920"/>
    <n v="120.35000000000001"/>
    <n v="120.35"/>
    <n v="-2.41"/>
    <n v="0"/>
    <n v="0"/>
    <n v="117.94"/>
    <x v="152"/>
    <x v="7"/>
    <m/>
    <n v="7"/>
    <x v="68"/>
    <x v="0"/>
    <s v="KY-Olive Hill, City Of"/>
    <s v="0000046395-001"/>
    <m/>
    <s v="KY"/>
    <s v="Carter County, KY"/>
    <s v="City"/>
    <m/>
    <s v="KY-Carter-Common SD-Olive Hill Personal (Kentucky Power)"/>
    <s v="KY-022T-CI-920 - Payee Code 210"/>
    <n v="0"/>
    <n v="100"/>
    <s v="Property Tax Approval"/>
    <s v="Original Cost, then Quantity"/>
    <s v="No"/>
    <m/>
    <m/>
    <s v="Master Account - Bill converted from PTS."/>
    <n v="13631"/>
    <n v="22"/>
    <n v="54"/>
    <s v="KY                "/>
    <s v="Carter KY         "/>
    <n v="6"/>
    <n v="30"/>
    <n v="28"/>
    <n v="45"/>
    <n v="48"/>
    <n v="0"/>
    <n v="0"/>
    <m/>
  </r>
  <r>
    <x v="5"/>
    <s v="2018 Assessment Year"/>
    <x v="48"/>
    <s v="KY-026T"/>
    <n v="4593.43"/>
    <n v="4593.43"/>
    <n v="0"/>
    <n v="0"/>
    <n v="0"/>
    <n v="4593.43"/>
    <x v="157"/>
    <x v="7"/>
    <m/>
    <n v="7"/>
    <x v="48"/>
    <x v="0"/>
    <s v="KY-Clay County"/>
    <s v="0000054595-003"/>
    <m/>
    <s v="KY"/>
    <s v="Clay County, KY"/>
    <s v="Common School"/>
    <m/>
    <s v="KY-Clay-Common SD Personal (Kentucky Power)"/>
    <s v=" "/>
    <n v="0"/>
    <n v="100"/>
    <s v="Property Tax Approval"/>
    <s v="Original Cost, then Quantity"/>
    <s v="No"/>
    <m/>
    <m/>
    <s v=" "/>
    <n v="9324"/>
    <n v="22"/>
    <n v="73"/>
    <s v="KY                "/>
    <s v="Clay KY           "/>
    <n v="6"/>
    <n v="30"/>
    <n v="28"/>
    <n v="62"/>
    <n v="61"/>
    <n v="0"/>
    <n v="0"/>
    <m/>
  </r>
  <r>
    <x v="5"/>
    <s v="2018 Assessment Year"/>
    <x v="58"/>
    <s v="KY-032T"/>
    <n v="2769.37"/>
    <n v="2769.38"/>
    <n v="0"/>
    <n v="0"/>
    <n v="0"/>
    <n v="2769.38"/>
    <x v="158"/>
    <x v="7"/>
    <m/>
    <n v="7"/>
    <x v="55"/>
    <x v="0"/>
    <s v="KY-Elliott County"/>
    <s v="0000251642-003"/>
    <m/>
    <s v="KY"/>
    <s v="Elliott County, KY"/>
    <s v="Common School"/>
    <m/>
    <s v="KY-Elliott-Common SD Personal (Kentucky Power)"/>
    <s v=" "/>
    <n v="0"/>
    <n v="100"/>
    <s v="Property Tax Approval"/>
    <s v="Original Cost, then Quantity"/>
    <s v="No"/>
    <m/>
    <m/>
    <s v=" "/>
    <n v="9369"/>
    <n v="22"/>
    <n v="1218"/>
    <s v="KY                "/>
    <s v="Elliott KY        "/>
    <n v="6"/>
    <n v="30"/>
    <n v="28"/>
    <n v="866"/>
    <n v="540"/>
    <n v="0"/>
    <n v="0"/>
    <m/>
  </r>
  <r>
    <x v="5"/>
    <s v="2018 Assessment Year"/>
    <x v="4"/>
    <s v="KY-036T"/>
    <n v="727731.77"/>
    <n v="727731.77"/>
    <n v="0"/>
    <n v="0"/>
    <n v="0"/>
    <n v="727731.77"/>
    <x v="154"/>
    <x v="7"/>
    <m/>
    <n v="7"/>
    <x v="4"/>
    <x v="0"/>
    <s v="KY-Floyd County"/>
    <s v="0000054601-001"/>
    <m/>
    <s v="KY"/>
    <s v="Floyd County, KY"/>
    <s v="Fire District"/>
    <m/>
    <s v="KY-Floyd-Common SD-Allen FD Personal (Kentucky Power)"/>
    <s v="KY-036T - Payee Code 214"/>
    <n v="0"/>
    <n v="100"/>
    <s v="Property Tax Approval"/>
    <s v="Original Cost, then Quantity"/>
    <s v="No"/>
    <m/>
    <m/>
    <s v="Master Account - Bill converted from PTS."/>
    <n v="13632"/>
    <n v="22"/>
    <n v="74"/>
    <s v="KY                "/>
    <s v="Floyd KY          "/>
    <n v="6"/>
    <n v="30"/>
    <n v="28"/>
    <n v="63"/>
    <n v="62"/>
    <n v="0"/>
    <n v="0"/>
    <m/>
  </r>
  <r>
    <x v="5"/>
    <s v="2018 Assessment Year"/>
    <x v="36"/>
    <s v="KY-036T-CI-910"/>
    <n v="15249.84"/>
    <n v="15249.84"/>
    <n v="0"/>
    <n v="0"/>
    <n v="0"/>
    <n v="15249.84"/>
    <x v="153"/>
    <x v="7"/>
    <m/>
    <n v="7"/>
    <x v="36"/>
    <x v="0"/>
    <s v="KY-Prestonsburg, City Of"/>
    <s v="0000067422-003"/>
    <m/>
    <s v="KY"/>
    <s v="Floyd County, KY"/>
    <s v="City"/>
    <m/>
    <s v="KY-Floyd-Common SD-Prestonsburg-North Floyd FD Personal (Kentucky Power)"/>
    <s v="KY-036T-CI-910 - Payee Code 215"/>
    <n v="0"/>
    <n v="100"/>
    <s v="Property Tax Approval"/>
    <s v="Original Cost, then Quantity"/>
    <s v="No"/>
    <m/>
    <m/>
    <s v="Master Account - Bill converted from PTS."/>
    <n v="13633"/>
    <n v="22"/>
    <n v="694"/>
    <s v="KY                "/>
    <s v="Floyd KY          "/>
    <n v="6"/>
    <n v="30"/>
    <n v="28"/>
    <n v="419"/>
    <n v="503"/>
    <n v="0"/>
    <n v="0"/>
    <m/>
  </r>
  <r>
    <x v="5"/>
    <s v="2018 Assessment Year"/>
    <x v="53"/>
    <s v="KY-036T-CI-930"/>
    <n v="2610.21"/>
    <n v="0"/>
    <n v="0"/>
    <n v="0"/>
    <n v="0"/>
    <n v="0"/>
    <x v="31"/>
    <x v="3"/>
    <m/>
    <n v="1"/>
    <x v="51"/>
    <x v="0"/>
    <s v="KY-Wheelwright, City Of"/>
    <s v="0000084719-001"/>
    <m/>
    <s v="KY"/>
    <s v="Floyd County, KY"/>
    <s v="City"/>
    <m/>
    <s v="KY-Floyd-Common SD-Wheelwright-Southeast FD Personal (Kentucky Power)"/>
    <s v="KY-036T-CI-930 - Payee Code 216"/>
    <n v="0"/>
    <n v="100"/>
    <s v="Property Tax Approval"/>
    <s v="Original Cost, then Quantity"/>
    <s v="No"/>
    <m/>
    <m/>
    <s v="Master Account - Bill converted from PTS."/>
    <n v="13634"/>
    <n v="22"/>
    <n v="705"/>
    <s v="KY                "/>
    <s v="Floyd KY          "/>
    <n v="6"/>
    <n v="30"/>
    <n v="28"/>
    <n v="429"/>
    <n v="513"/>
    <n v="1"/>
    <n v="0"/>
    <m/>
  </r>
  <r>
    <x v="5"/>
    <s v="2018 Assessment Year"/>
    <x v="52"/>
    <s v="KY-036T-CI-950"/>
    <n v="3001.08"/>
    <n v="3001.07"/>
    <n v="0"/>
    <n v="0"/>
    <n v="0"/>
    <n v="3001.07"/>
    <x v="159"/>
    <x v="7"/>
    <m/>
    <n v="7"/>
    <x v="50"/>
    <x v="0"/>
    <s v="KY-Wayland, City Of"/>
    <s v="0000106382-001"/>
    <m/>
    <s v="KY"/>
    <s v="Floyd County, KY"/>
    <s v="City"/>
    <m/>
    <s v="KY-Floyd-Common SD-Wayland-Wayland FD Personal (Kentucky Power)"/>
    <s v="KY-036T-CI-950 "/>
    <n v="0"/>
    <n v="100"/>
    <s v="Property Tax Approval"/>
    <s v="Original Cost, then Quantity"/>
    <s v="No"/>
    <m/>
    <m/>
    <s v="Master Account - Bill converted from PTS."/>
    <n v="132857"/>
    <n v="22"/>
    <n v="756"/>
    <s v="KY                "/>
    <s v="Floyd KY          "/>
    <n v="6"/>
    <n v="30"/>
    <n v="28"/>
    <n v="470"/>
    <n v="520"/>
    <n v="0"/>
    <n v="0"/>
    <m/>
  </r>
  <r>
    <x v="5"/>
    <s v="2018 Assessment Year"/>
    <x v="61"/>
    <s v="KY-036T-CI-970"/>
    <n v="1510.9"/>
    <n v="0"/>
    <n v="0"/>
    <n v="0"/>
    <n v="0"/>
    <n v="0"/>
    <x v="31"/>
    <x v="3"/>
    <m/>
    <n v="1"/>
    <x v="58"/>
    <x v="0"/>
    <s v="KY-Martin, City Of"/>
    <s v="0000040327-001"/>
    <m/>
    <s v="KY"/>
    <s v="Floyd County, KY"/>
    <s v="City"/>
    <m/>
    <s v="KY-Floyd-Common SD-Martin-Martin Area FD Personal (Kentucky Power)"/>
    <s v="KY-036T-CI-970 - Payee Code 264"/>
    <n v="0"/>
    <n v="100"/>
    <s v="Property Tax Approval"/>
    <s v="Original Cost, then Quantity"/>
    <s v="No"/>
    <m/>
    <m/>
    <s v="Master Account - Bill converted from PTS."/>
    <n v="13636"/>
    <n v="22"/>
    <n v="1220"/>
    <s v="KY                "/>
    <s v="Floyd KY          "/>
    <n v="6"/>
    <n v="30"/>
    <n v="28"/>
    <n v="868"/>
    <n v="542"/>
    <n v="1"/>
    <n v="0"/>
    <m/>
  </r>
  <r>
    <x v="5"/>
    <s v="2018 Assessment Year"/>
    <x v="45"/>
    <s v="KY-037T"/>
    <n v="2379.63"/>
    <n v="2379.64"/>
    <n v="0"/>
    <n v="0"/>
    <n v="0"/>
    <n v="2379.64"/>
    <x v="160"/>
    <x v="7"/>
    <m/>
    <n v="7"/>
    <x v="44"/>
    <x v="0"/>
    <s v="KY-Franklin County"/>
    <s v="0000179629-001"/>
    <m/>
    <s v="KY"/>
    <s v="Franklin County, KY"/>
    <s v="Common School"/>
    <m/>
    <s v="KY-Franklin-Common SD Personal (Kentucky Power)"/>
    <s v=" "/>
    <n v="0"/>
    <n v="100"/>
    <s v="Property Tax Approval"/>
    <s v="Original Cost, then Quantity"/>
    <s v="No"/>
    <m/>
    <m/>
    <s v=" "/>
    <n v="13637"/>
    <n v="22"/>
    <n v="1147"/>
    <s v="KY                "/>
    <s v="Franklin KY       "/>
    <n v="6"/>
    <n v="30"/>
    <n v="28"/>
    <n v="824"/>
    <n v="530"/>
    <n v="0"/>
    <n v="0"/>
    <m/>
  </r>
  <r>
    <x v="5"/>
    <s v="2018 Assessment Year"/>
    <x v="21"/>
    <s v="KY-041T"/>
    <n v="51145.35"/>
    <n v="51145.35"/>
    <n v="0"/>
    <n v="0"/>
    <n v="0"/>
    <n v="51145.35"/>
    <x v="157"/>
    <x v="7"/>
    <m/>
    <n v="7"/>
    <x v="21"/>
    <x v="0"/>
    <s v="KY-Grant County"/>
    <s v="0000054604-001"/>
    <m/>
    <s v="KY"/>
    <s v="Grant County, KY"/>
    <s v="Common School"/>
    <m/>
    <s v="KY-Grant-Common SD Personal (Kentucky Power)"/>
    <s v=" "/>
    <n v="0"/>
    <n v="100"/>
    <s v="Property Tax Approval"/>
    <s v="Original Cost, then Quantity"/>
    <s v="No"/>
    <m/>
    <m/>
    <s v="Master Account - Bill converted from PTS."/>
    <n v="13638"/>
    <n v="22"/>
    <n v="75"/>
    <s v="KY                "/>
    <s v="Grant KY          "/>
    <n v="6"/>
    <n v="30"/>
    <n v="28"/>
    <n v="64"/>
    <n v="63"/>
    <n v="0"/>
    <n v="0"/>
    <m/>
  </r>
  <r>
    <x v="5"/>
    <s v="2018 Assessment Year"/>
    <x v="72"/>
    <s v="KY-045R-CI-120"/>
    <n v="461.85"/>
    <n v="461.85"/>
    <n v="0"/>
    <n v="0"/>
    <n v="0"/>
    <n v="461.85"/>
    <x v="161"/>
    <x v="7"/>
    <m/>
    <n v="7"/>
    <x v="67"/>
    <x v="0"/>
    <s v="KY-Flatwoods, City Of"/>
    <s v="0000018231-001"/>
    <m/>
    <s v="KY"/>
    <s v="Greenup County, KY"/>
    <s v="City"/>
    <m/>
    <s v="KY-Greenup-Russell ISD-Flatwoods Real (Kentucky Power)"/>
    <s v=" "/>
    <n v="0"/>
    <n v="100"/>
    <s v="Property Tax Approval"/>
    <s v="Original Cost, then Quantity"/>
    <s v="No"/>
    <m/>
    <m/>
    <s v=" "/>
    <n v="10053"/>
    <n v="22"/>
    <n v="19"/>
    <s v="KY                "/>
    <s v="Greenup KY        "/>
    <n v="6"/>
    <n v="30"/>
    <n v="28"/>
    <n v="15"/>
    <n v="18"/>
    <n v="0"/>
    <n v="0"/>
    <m/>
  </r>
  <r>
    <x v="5"/>
    <s v="2018 Assessment Year"/>
    <x v="77"/>
    <s v="KY-045R-CI-130"/>
    <n v="0"/>
    <n v="45.4"/>
    <n v="0"/>
    <n v="0"/>
    <n v="0"/>
    <n v="45.4"/>
    <x v="162"/>
    <x v="7"/>
    <m/>
    <n v="7"/>
    <x v="71"/>
    <x v="0"/>
    <s v="KY-Bellefonte, City Of"/>
    <s v="0000012823-003"/>
    <m/>
    <s v="KY"/>
    <s v="Greenup County, KY"/>
    <s v="City"/>
    <m/>
    <s v="KY-Greenup-Russell ISD-Bellefonte-Ambulance Personal (Kentucky Power)"/>
    <m/>
    <n v="0"/>
    <n v="100"/>
    <s v="Property Tax Approval"/>
    <s v="Original Cost, then Quantity"/>
    <s v="No"/>
    <m/>
    <m/>
    <s v="Bellefonte always bills around a year late. - JAS"/>
    <n v="158765"/>
    <n v="22"/>
    <n v="6"/>
    <s v="KY                "/>
    <s v="Greenup KY        "/>
    <n v="6"/>
    <n v="30"/>
    <n v="28"/>
    <n v="5"/>
    <n v="5"/>
    <n v="0"/>
    <n v="0"/>
    <m/>
  </r>
  <r>
    <x v="5"/>
    <s v="2018 Assessment Year"/>
    <x v="118"/>
    <s v="KY-045R-CI-130-1"/>
    <n v="151.13999999999999"/>
    <n v="151.13999999999999"/>
    <n v="0"/>
    <n v="0"/>
    <n v="0"/>
    <n v="151.13999999999999"/>
    <x v="31"/>
    <x v="3"/>
    <m/>
    <n v="1"/>
    <x v="71"/>
    <x v="0"/>
    <s v="KY-Bellefonte, City Of"/>
    <s v="0000012823-003"/>
    <m/>
    <s v="KY"/>
    <s v="Greenup County, KY"/>
    <s v="City"/>
    <m/>
    <s v="KY-Greenup-Russell ISD-Bellefonte-Ambulance Personal (Kentucky Power)"/>
    <m/>
    <n v="0"/>
    <n v="100"/>
    <s v="Property Tax Approval"/>
    <s v="Original Cost, then Quantity"/>
    <s v="No"/>
    <m/>
    <m/>
    <s v="Bellefonte always bills around a year late. - JAS"/>
    <n v="175079"/>
    <n v="22"/>
    <n v="6"/>
    <s v="KY                "/>
    <s v="Greenup KY        "/>
    <n v="6"/>
    <n v="30"/>
    <n v="28"/>
    <n v="5"/>
    <n v="5"/>
    <n v="1"/>
    <n v="0"/>
    <m/>
  </r>
  <r>
    <x v="5"/>
    <s v="2018 Assessment Year"/>
    <x v="76"/>
    <s v="KY-045R-CI-910"/>
    <n v="160.53"/>
    <n v="160.53"/>
    <n v="0"/>
    <n v="0"/>
    <n v="0"/>
    <n v="160.53"/>
    <x v="149"/>
    <x v="7"/>
    <m/>
    <n v="7"/>
    <x v="70"/>
    <x v="0"/>
    <s v="KY-South Shore, City Of"/>
    <s v="0000147584-001"/>
    <m/>
    <s v="KY"/>
    <s v="Greenup County, KY"/>
    <s v="City"/>
    <m/>
    <s v="KY-Greenup-Common SD-South Shore-South Shore FD Personal (Kentucky Power)"/>
    <s v=" "/>
    <n v="0"/>
    <n v="100"/>
    <s v="Property Tax Approval"/>
    <s v="Original Cost, then Quantity"/>
    <s v="No"/>
    <m/>
    <m/>
    <s v=" "/>
    <n v="10055"/>
    <n v="22"/>
    <n v="1125"/>
    <s v="KY                "/>
    <s v="Greenup KY        "/>
    <n v="6"/>
    <n v="30"/>
    <n v="28"/>
    <n v="810"/>
    <n v="524"/>
    <n v="0"/>
    <n v="0"/>
    <m/>
  </r>
  <r>
    <x v="5"/>
    <s v="2018 Assessment Year"/>
    <x v="5"/>
    <s v="KY-045T"/>
    <n v="472449.04000000004"/>
    <n v="472449.04"/>
    <n v="0"/>
    <n v="0"/>
    <n v="0"/>
    <n v="472449.04000000004"/>
    <x v="157"/>
    <x v="7"/>
    <m/>
    <n v="7"/>
    <x v="5"/>
    <x v="0"/>
    <s v="KY-Greenup County"/>
    <s v="0000054605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39"/>
    <n v="22"/>
    <n v="76"/>
    <s v="KY                "/>
    <s v="Greenup KY        "/>
    <n v="6"/>
    <n v="30"/>
    <n v="28"/>
    <n v="65"/>
    <n v="64"/>
    <n v="0"/>
    <n v="0"/>
    <m/>
  </r>
  <r>
    <x v="5"/>
    <s v="2018 Assessment Year"/>
    <x v="28"/>
    <s v="KY-045T-CI-110"/>
    <n v="27619.62"/>
    <n v="27619.62"/>
    <n v="0"/>
    <n v="0"/>
    <n v="0"/>
    <n v="27619.62"/>
    <x v="152"/>
    <x v="7"/>
    <m/>
    <n v="7"/>
    <x v="28"/>
    <x v="0"/>
    <s v="KY-Russell, City Of"/>
    <s v="0000018249-001"/>
    <m/>
    <s v="KY"/>
    <s v="Greenup County, KY"/>
    <s v="City"/>
    <m/>
    <s v="KY-Greenup-Russell ISD-Russell-Ambulance Personal (Kentucky Power)"/>
    <s v="KY-045T-CI-110 - Payee Code 222"/>
    <n v="0"/>
    <n v="100"/>
    <s v="Property Tax Approval"/>
    <s v="Original Cost, then Quantity"/>
    <s v="No"/>
    <m/>
    <m/>
    <s v="Master Account - Bill converted from PTS."/>
    <n v="13640"/>
    <n v="22"/>
    <n v="23"/>
    <s v="KY                "/>
    <s v="Greenup KY        "/>
    <n v="6"/>
    <n v="30"/>
    <n v="28"/>
    <n v="19"/>
    <n v="22"/>
    <n v="0"/>
    <n v="0"/>
    <m/>
  </r>
  <r>
    <x v="5"/>
    <s v="2018 Assessment Year"/>
    <x v="55"/>
    <s v="KY-045T-CI-140"/>
    <n v="2410.48"/>
    <n v="2461.4899999999998"/>
    <n v="0"/>
    <n v="0"/>
    <n v="0"/>
    <n v="2461.4900000000002"/>
    <x v="157"/>
    <x v="7"/>
    <m/>
    <n v="7"/>
    <x v="53"/>
    <x v="0"/>
    <s v="KY-Raceland, City Of"/>
    <s v="0000080762-001"/>
    <m/>
    <s v="KY"/>
    <s v="Greenup County, KY"/>
    <s v="City"/>
    <m/>
    <s v="KY-Greenup-Common SD-Raceland Personal (Kentucky Power)"/>
    <s v=" "/>
    <n v="0"/>
    <n v="100"/>
    <s v="Property Tax Approval"/>
    <s v="Original Cost, then Quantity"/>
    <s v="No"/>
    <m/>
    <m/>
    <s v=" "/>
    <n v="13641"/>
    <n v="22"/>
    <n v="703"/>
    <s v="KY                "/>
    <s v="Greenup KY        "/>
    <n v="6"/>
    <n v="30"/>
    <n v="28"/>
    <n v="427"/>
    <n v="511"/>
    <n v="0"/>
    <n v="0"/>
    <m/>
  </r>
  <r>
    <x v="5"/>
    <s v="2018 Assessment Year"/>
    <x v="46"/>
    <s v="KY-045T-CI-320"/>
    <n v="4692.1000000000004"/>
    <n v="4643.8100000000004"/>
    <n v="0"/>
    <n v="0"/>
    <n v="0"/>
    <n v="4643.8100000000004"/>
    <x v="157"/>
    <x v="7"/>
    <m/>
    <n v="7"/>
    <x v="45"/>
    <x v="0"/>
    <s v="KY-Worthington, City Of"/>
    <s v="0000018254-001"/>
    <m/>
    <s v="KY"/>
    <s v="Greenup County, KY"/>
    <s v="City"/>
    <m/>
    <s v="KY-Greenup-Raceland ISD-Worthington-Ambulance Personal (Kentucky Power)"/>
    <s v="KY-045T-CI-320 - Payee Code 225"/>
    <n v="0"/>
    <n v="100"/>
    <s v="Property Tax Approval"/>
    <s v="Original Cost, then Quantity"/>
    <s v="No"/>
    <m/>
    <m/>
    <s v="Master Account - Bill converted from PTS."/>
    <n v="13642"/>
    <n v="22"/>
    <n v="693"/>
    <s v="KY                "/>
    <s v="Greenup KY        "/>
    <n v="6"/>
    <n v="30"/>
    <n v="28"/>
    <n v="418"/>
    <n v="502"/>
    <n v="0"/>
    <n v="0"/>
    <m/>
  </r>
  <r>
    <x v="5"/>
    <s v="2018 Assessment Year"/>
    <x v="60"/>
    <s v="KY-045T-CI-930"/>
    <n v="1920.39"/>
    <n v="1920.39"/>
    <n v="0"/>
    <n v="0"/>
    <n v="0"/>
    <n v="1920.39"/>
    <x v="157"/>
    <x v="7"/>
    <m/>
    <n v="7"/>
    <x v="57"/>
    <x v="0"/>
    <s v="KY-Greenup, City Of"/>
    <s v="0000018237-001"/>
    <m/>
    <s v="KY"/>
    <s v="Greenup County, KY"/>
    <s v="City"/>
    <m/>
    <s v="KY-Greenup-Common SD-Greenup-Ambulance Personal (Kentucky Power)"/>
    <s v="KY-045T-CI-930 - Payee Code 221"/>
    <n v="0"/>
    <n v="100"/>
    <s v="Property Tax Approval"/>
    <s v="Original Cost, then Quantity"/>
    <s v="No"/>
    <m/>
    <m/>
    <s v="Master Account - Bill converted from PTS."/>
    <n v="13643"/>
    <n v="22"/>
    <n v="21"/>
    <s v="KY                "/>
    <s v="Greenup KY        "/>
    <n v="6"/>
    <n v="30"/>
    <n v="28"/>
    <n v="17"/>
    <n v="20"/>
    <n v="0"/>
    <n v="0"/>
    <m/>
  </r>
  <r>
    <x v="5"/>
    <s v="2018 Assessment Year"/>
    <x v="47"/>
    <s v="KY-045T-CI-940"/>
    <n v="7391.85"/>
    <n v="7391.85"/>
    <n v="0"/>
    <n v="0"/>
    <n v="0"/>
    <n v="7391.85"/>
    <x v="149"/>
    <x v="7"/>
    <m/>
    <n v="7"/>
    <x v="46"/>
    <x v="0"/>
    <s v="KY-Wurtland, City Of"/>
    <s v="0000018255-001"/>
    <m/>
    <s v="KY"/>
    <s v="Greenup County, KY"/>
    <s v="City"/>
    <m/>
    <s v="KY-Greenup-Common SD-Wurtland-Wurtland FD Personal (Kentucky Power)"/>
    <s v="KY-045T-CI-940 - Payee Code 223"/>
    <n v="0"/>
    <n v="100"/>
    <s v="Property Tax Approval"/>
    <s v="Original Cost, then Quantity"/>
    <s v="No"/>
    <m/>
    <m/>
    <s v="Master Account - Bill converted from PTS."/>
    <n v="13644"/>
    <n v="22"/>
    <n v="24"/>
    <s v="KY                "/>
    <s v="Greenup KY        "/>
    <n v="6"/>
    <n v="30"/>
    <n v="28"/>
    <n v="20"/>
    <n v="23"/>
    <n v="0"/>
    <n v="0"/>
    <m/>
  </r>
  <r>
    <x v="5"/>
    <s v="2018 Assessment Year"/>
    <x v="29"/>
    <s v="KY-049T"/>
    <n v="19010.03"/>
    <n v="19025.98"/>
    <n v="0"/>
    <n v="0"/>
    <n v="0"/>
    <n v="19025.98"/>
    <x v="157"/>
    <x v="7"/>
    <m/>
    <n v="7"/>
    <x v="29"/>
    <x v="0"/>
    <s v="KY-Harrison County"/>
    <s v="0000080198-002"/>
    <m/>
    <s v="KY"/>
    <s v="Harrison County, KY"/>
    <s v="Common School"/>
    <m/>
    <s v="KY-Harrison-Common SD Personal (Kentucky Power)"/>
    <s v=" "/>
    <n v="0"/>
    <n v="100"/>
    <s v="Property Tax Approval"/>
    <s v="Original Cost, then Quantity"/>
    <s v="No"/>
    <m/>
    <m/>
    <s v=" "/>
    <n v="13645"/>
    <n v="22"/>
    <n v="702"/>
    <s v="KY                "/>
    <s v="Harrison KY       "/>
    <n v="6"/>
    <n v="30"/>
    <n v="28"/>
    <n v="426"/>
    <n v="510"/>
    <n v="0"/>
    <n v="0"/>
    <m/>
  </r>
  <r>
    <x v="5"/>
    <s v="2018 Assessment Year"/>
    <x v="31"/>
    <s v="KY-052T"/>
    <n v="15577.59"/>
    <n v="15577.59"/>
    <n v="0"/>
    <n v="0"/>
    <n v="0"/>
    <n v="15577.59"/>
    <x v="153"/>
    <x v="7"/>
    <m/>
    <n v="7"/>
    <x v="31"/>
    <x v="0"/>
    <s v="KY-Henry County"/>
    <s v="0000054609-001"/>
    <m/>
    <s v="KY"/>
    <s v="Henry County, KY"/>
    <s v="Common School"/>
    <m/>
    <s v="KY-Henry-Common SD Personal (Kentucky Power)"/>
    <s v="KY-052T - Payee Code 229"/>
    <n v="0"/>
    <n v="100"/>
    <s v="Property Tax Approval"/>
    <s v="Original Cost, then Quantity"/>
    <s v="No"/>
    <m/>
    <m/>
    <s v="Master Account - Bill converted from PTS."/>
    <n v="13646"/>
    <n v="22"/>
    <n v="79"/>
    <s v="KY                "/>
    <s v="Henry KY          "/>
    <n v="6"/>
    <n v="30"/>
    <n v="28"/>
    <n v="67"/>
    <n v="66"/>
    <n v="0"/>
    <n v="0"/>
    <m/>
  </r>
  <r>
    <x v="5"/>
    <s v="2018 Assessment Year"/>
    <x v="15"/>
    <s v="KY-058T"/>
    <n v="157199.63"/>
    <n v="157199.64000000001"/>
    <n v="0"/>
    <n v="0"/>
    <n v="0"/>
    <n v="157199.64000000001"/>
    <x v="157"/>
    <x v="7"/>
    <m/>
    <n v="7"/>
    <x v="15"/>
    <x v="0"/>
    <s v="KY-Johnson County"/>
    <s v="0000054612-001"/>
    <m/>
    <s v="KY"/>
    <s v="Johnson County, KY"/>
    <s v="Common School"/>
    <m/>
    <s v="KY-Johnson-Common SD Personal (Kentucky Power)"/>
    <s v=" "/>
    <n v="0"/>
    <n v="100"/>
    <s v="Property Tax Approval"/>
    <s v="Original Cost, then Quantity"/>
    <s v="No"/>
    <m/>
    <m/>
    <s v=" "/>
    <n v="13647"/>
    <n v="22"/>
    <n v="80"/>
    <s v="KY                "/>
    <s v="Johnson KY        "/>
    <n v="6"/>
    <n v="30"/>
    <n v="28"/>
    <n v="68"/>
    <n v="67"/>
    <n v="0"/>
    <n v="0"/>
    <m/>
  </r>
  <r>
    <x v="5"/>
    <s v="2018 Assessment Year"/>
    <x v="22"/>
    <s v="KY-058T-CI-210"/>
    <n v="69993.009999999995"/>
    <n v="69993.009999999995"/>
    <n v="-1399.86"/>
    <n v="0"/>
    <n v="0"/>
    <n v="68593.149999999994"/>
    <x v="163"/>
    <x v="7"/>
    <m/>
    <n v="7"/>
    <x v="22"/>
    <x v="0"/>
    <s v="KY-Paintsville, City Of"/>
    <s v="0000067424-003"/>
    <m/>
    <s v="KY"/>
    <s v="Johnson County, KY"/>
    <s v="City"/>
    <m/>
    <s v="KY-Johnson-Paintsville ISD-Paintsville Personal (Kentucky Power)"/>
    <s v=" "/>
    <n v="0"/>
    <n v="100"/>
    <s v="Property Tax Approval"/>
    <s v="Original Cost, then Quantity"/>
    <s v="No"/>
    <m/>
    <m/>
    <s v=" "/>
    <n v="13648"/>
    <n v="22"/>
    <n v="695"/>
    <s v="KY                "/>
    <s v="Johnson KY        "/>
    <n v="6"/>
    <n v="30"/>
    <n v="28"/>
    <n v="420"/>
    <n v="504"/>
    <n v="0"/>
    <n v="0"/>
    <m/>
  </r>
  <r>
    <x v="5"/>
    <s v="2018 Assessment Year"/>
    <x v="7"/>
    <s v="KY-060T"/>
    <n v="517963.97000000003"/>
    <n v="517964.13"/>
    <n v="0"/>
    <n v="0"/>
    <n v="0"/>
    <n v="517964.13"/>
    <x v="149"/>
    <x v="7"/>
    <m/>
    <n v="7"/>
    <x v="7"/>
    <x v="0"/>
    <s v="KY-Knott County"/>
    <s v="0000037020-001"/>
    <m/>
    <s v="KY"/>
    <s v="Knott County, KY"/>
    <s v="Common School"/>
    <m/>
    <s v="KY-Knott-Common SD Personal (Kentucky Power)"/>
    <s v=" "/>
    <n v="0"/>
    <n v="100"/>
    <s v="Property Tax Approval"/>
    <s v="Original Cost, then Quantity"/>
    <s v="No"/>
    <m/>
    <m/>
    <s v=" "/>
    <n v="13649"/>
    <n v="22"/>
    <n v="46"/>
    <s v="KY                "/>
    <s v="Knott KY          "/>
    <n v="6"/>
    <n v="30"/>
    <n v="28"/>
    <n v="37"/>
    <n v="40"/>
    <n v="0"/>
    <n v="0"/>
    <m/>
  </r>
  <r>
    <x v="5"/>
    <s v="2018 Assessment Year"/>
    <x v="62"/>
    <s v="KY-060T-CI-910"/>
    <n v="1444.77"/>
    <n v="0"/>
    <n v="0"/>
    <n v="0"/>
    <n v="0"/>
    <n v="0"/>
    <x v="31"/>
    <x v="3"/>
    <m/>
    <n v="1"/>
    <x v="59"/>
    <x v="0"/>
    <s v="KY-Hindman, Town Of"/>
    <s v="0000081659-001"/>
    <m/>
    <s v="KY"/>
    <s v="Knott County, KY"/>
    <s v="City"/>
    <m/>
    <s v="KY-Knott-Common SD-Hindman Personal (Kentucky Power)"/>
    <s v="KY-060T-CI-910 - Payee Code 234"/>
    <n v="0"/>
    <n v="100"/>
    <s v="Property Tax Approval"/>
    <s v="Original Cost, then Quantity"/>
    <s v="No"/>
    <m/>
    <m/>
    <s v="Master Account - Bill converted from PTS."/>
    <n v="13650"/>
    <n v="22"/>
    <n v="704"/>
    <s v="KY                "/>
    <s v="Knott KY          "/>
    <n v="6"/>
    <n v="30"/>
    <n v="28"/>
    <n v="428"/>
    <n v="512"/>
    <n v="1"/>
    <n v="0"/>
    <m/>
  </r>
  <r>
    <x v="5"/>
    <s v="2018 Assessment Year"/>
    <x v="38"/>
    <s v="KY-061T"/>
    <n v="5215.3500000000004"/>
    <n v="5150.47"/>
    <n v="0"/>
    <n v="0"/>
    <n v="0"/>
    <n v="5150.47"/>
    <x v="153"/>
    <x v="7"/>
    <m/>
    <n v="7"/>
    <x v="37"/>
    <x v="0"/>
    <s v="KY-Knox County"/>
    <s v="0000054615-001"/>
    <m/>
    <s v="KY"/>
    <s v="Knox County, KY"/>
    <s v="Common School"/>
    <m/>
    <s v="KY-Knox-Common SD Personal (Kentucky Power)"/>
    <s v=" "/>
    <n v="0"/>
    <n v="100"/>
    <s v="Property Tax Approval"/>
    <s v="Original Cost, then Quantity"/>
    <s v="No"/>
    <m/>
    <m/>
    <s v=" "/>
    <n v="10060"/>
    <n v="22"/>
    <n v="83"/>
    <s v="KY                "/>
    <s v="Knox KY           "/>
    <n v="6"/>
    <n v="30"/>
    <n v="28"/>
    <n v="70"/>
    <n v="68"/>
    <n v="0"/>
    <n v="0"/>
    <m/>
  </r>
  <r>
    <x v="5"/>
    <s v="2018 Assessment Year"/>
    <x v="2"/>
    <s v="KY-064T"/>
    <n v="549375.07000000007"/>
    <n v="549375.06999999995"/>
    <n v="0"/>
    <n v="0"/>
    <n v="0"/>
    <n v="549375.07000000007"/>
    <x v="156"/>
    <x v="7"/>
    <m/>
    <n v="7"/>
    <x v="2"/>
    <x v="0"/>
    <s v="KY-Lawrence County"/>
    <s v="0000054616-001"/>
    <m/>
    <s v="KY"/>
    <s v="Lawrence County, KY"/>
    <s v="Common School"/>
    <m/>
    <s v="KY-Lawrence-Common SD Personal (Kentucky Power)"/>
    <s v=" "/>
    <n v="0"/>
    <n v="100"/>
    <s v="Property Tax Approval"/>
    <s v="Original Cost, then Quantity"/>
    <s v="No"/>
    <m/>
    <m/>
    <s v=" "/>
    <n v="13651"/>
    <n v="22"/>
    <n v="84"/>
    <s v="KY                "/>
    <s v="Lawrence KY       "/>
    <n v="6"/>
    <n v="30"/>
    <n v="28"/>
    <n v="71"/>
    <n v="69"/>
    <n v="0"/>
    <n v="0"/>
    <m/>
  </r>
  <r>
    <x v="5"/>
    <s v="2018 Assessment Year"/>
    <x v="43"/>
    <s v="KY-064T-CI-910X"/>
    <n v="5807.06"/>
    <n v="5809.62"/>
    <n v="-116.2"/>
    <n v="0"/>
    <n v="0"/>
    <n v="5693.42"/>
    <x v="159"/>
    <x v="7"/>
    <m/>
    <n v="7"/>
    <x v="42"/>
    <x v="0"/>
    <s v="KY-Louisa, City Of"/>
    <s v="0000067034-001"/>
    <m/>
    <s v="KY"/>
    <s v="Lawrence County, KY"/>
    <s v="City"/>
    <m/>
    <s v="Multiple"/>
    <s v=" "/>
    <n v="0"/>
    <n v="100"/>
    <s v="Property Tax Approval"/>
    <s v="Original Cost, then Quantity"/>
    <s v="No"/>
    <m/>
    <m/>
    <s v=" "/>
    <n v="150368"/>
    <n v="22"/>
    <n v="742"/>
    <s v="KY                "/>
    <s v="Lawrence KY       "/>
    <n v="6"/>
    <n v="30"/>
    <n v="28"/>
    <n v="456"/>
    <n v="518"/>
    <n v="0"/>
    <n v="0"/>
    <m/>
  </r>
  <r>
    <x v="5"/>
    <s v="2018 Assessment Year"/>
    <x v="11"/>
    <s v="KY-066T"/>
    <n v="276604.99"/>
    <n v="276605"/>
    <n v="0"/>
    <n v="0"/>
    <n v="0"/>
    <n v="276605"/>
    <x v="149"/>
    <x v="7"/>
    <m/>
    <n v="7"/>
    <x v="11"/>
    <x v="0"/>
    <s v="KY-Leslie County"/>
    <s v="0000054618-001"/>
    <m/>
    <s v="KY"/>
    <s v="Leslie County, KY"/>
    <m/>
    <m/>
    <s v="Multiple"/>
    <s v=" "/>
    <n v="0"/>
    <n v="100"/>
    <s v="Property Tax Approval"/>
    <s v="Original Cost, then Quantity"/>
    <s v="No"/>
    <m/>
    <m/>
    <s v=" "/>
    <n v="13653"/>
    <n v="22"/>
    <n v="85"/>
    <s v="KY                "/>
    <s v="Leslie KY         "/>
    <n v="6"/>
    <n v="30"/>
    <n v="28"/>
    <n v="72"/>
    <n v="70"/>
    <n v="0"/>
    <n v="0"/>
    <m/>
  </r>
  <r>
    <x v="5"/>
    <s v="2018 Assessment Year"/>
    <x v="8"/>
    <s v="KY-067R"/>
    <n v="509377.35000000003"/>
    <n v="509377.34"/>
    <n v="0"/>
    <n v="0"/>
    <n v="0"/>
    <n v="509377.34"/>
    <x v="156"/>
    <x v="7"/>
    <m/>
    <n v="7"/>
    <x v="8"/>
    <x v="0"/>
    <s v="KY-Letcher County"/>
    <s v="0000054619-003"/>
    <m/>
    <s v="KY"/>
    <s v="Letcher County, KY"/>
    <s v="Common School"/>
    <m/>
    <s v="KY-Letcher-Common SD Personal (Kentucky Power)"/>
    <s v=" "/>
    <n v="0"/>
    <n v="100"/>
    <s v="Property Tax Approval"/>
    <s v="Original Cost, then Quantity"/>
    <s v="No"/>
    <m/>
    <m/>
    <s v=" "/>
    <n v="13654"/>
    <n v="22"/>
    <n v="86"/>
    <s v="KY                "/>
    <s v="Letcher KY        "/>
    <n v="6"/>
    <n v="30"/>
    <n v="28"/>
    <n v="73"/>
    <n v="71"/>
    <n v="0"/>
    <n v="0"/>
    <m/>
  </r>
  <r>
    <x v="5"/>
    <s v="2018 Assessment Year"/>
    <x v="39"/>
    <s v="KY-067T-CI-110"/>
    <n v="9361.83"/>
    <n v="9361.83"/>
    <n v="0"/>
    <n v="0"/>
    <n v="0"/>
    <n v="9361.83"/>
    <x v="164"/>
    <x v="7"/>
    <m/>
    <n v="7"/>
    <x v="38"/>
    <x v="0"/>
    <s v="KY-Jenkins, City Of"/>
    <s v="0000105601-001"/>
    <m/>
    <s v="KY"/>
    <s v="Letcher County, KY"/>
    <m/>
    <m/>
    <s v="KY-Letcher-Jenkins ISD-Jenkins Personal (Kentucky Power)"/>
    <s v=" "/>
    <n v="0"/>
    <n v="100"/>
    <s v="Property Tax Approval"/>
    <s v="Original Cost, then Quantity"/>
    <s v="No"/>
    <m/>
    <m/>
    <s v=" "/>
    <n v="13656"/>
    <n v="22"/>
    <n v="743"/>
    <s v="KY                "/>
    <s v="Letcher KY        "/>
    <n v="6"/>
    <n v="30"/>
    <n v="28"/>
    <n v="457"/>
    <n v="519"/>
    <n v="0"/>
    <n v="0"/>
    <m/>
  </r>
  <r>
    <x v="5"/>
    <s v="2018 Assessment Year"/>
    <x v="49"/>
    <s v="KY-067T-CI-920"/>
    <n v="4199.37"/>
    <n v="4199.3500000000004"/>
    <n v="0"/>
    <n v="0"/>
    <n v="0"/>
    <n v="4199.3500000000004"/>
    <x v="152"/>
    <x v="7"/>
    <m/>
    <n v="7"/>
    <x v="49"/>
    <x v="0"/>
    <s v="KY-Fleming-Neon, City Of"/>
    <s v="0000026510-001"/>
    <m/>
    <s v="KY"/>
    <s v="Letcher County, KY"/>
    <s v="City"/>
    <m/>
    <s v="KY-Letcher-Common SD-Fleming-Neon Personal (Kentucky Power)"/>
    <s v=" "/>
    <n v="0"/>
    <n v="100"/>
    <s v="Property Tax Approval"/>
    <s v="Original Cost, then Quantity"/>
    <s v="No"/>
    <m/>
    <m/>
    <s v=" "/>
    <n v="13657"/>
    <n v="22"/>
    <n v="30"/>
    <s v="KY                "/>
    <s v="Letcher KY        "/>
    <n v="6"/>
    <n v="30"/>
    <n v="28"/>
    <n v="25"/>
    <n v="28"/>
    <n v="0"/>
    <n v="0"/>
    <m/>
  </r>
  <r>
    <x v="5"/>
    <s v="2018 Assessment Year"/>
    <x v="35"/>
    <s v="KY-067T-CI-930"/>
    <n v="12412.25"/>
    <n v="0"/>
    <n v="0"/>
    <n v="0"/>
    <n v="0"/>
    <n v="0"/>
    <x v="31"/>
    <x v="3"/>
    <m/>
    <n v="1"/>
    <x v="35"/>
    <x v="0"/>
    <s v="KY-Whitesburg, City Of"/>
    <s v="0000064774-002"/>
    <m/>
    <s v="KY"/>
    <s v="Letcher County, KY"/>
    <s v="City"/>
    <m/>
    <s v="KY-Letcher-Common SD-Whitesburg Personal (Kentucky Power)"/>
    <s v="KY-067T-CI-930 - Payee Code 241"/>
    <n v="0"/>
    <n v="100"/>
    <s v="Property Tax Approval"/>
    <s v="Original Cost, then Quantity"/>
    <s v="No"/>
    <m/>
    <m/>
    <s v="Master Account - Bill converted from PTS."/>
    <n v="13658"/>
    <n v="22"/>
    <n v="692"/>
    <s v="KY                "/>
    <s v="Letcher KY        "/>
    <n v="6"/>
    <n v="30"/>
    <n v="28"/>
    <n v="417"/>
    <n v="501"/>
    <n v="1"/>
    <n v="0"/>
    <m/>
  </r>
  <r>
    <x v="5"/>
    <s v="2018 Assessment Year"/>
    <x v="10"/>
    <s v="KY-068T"/>
    <n v="147497.85"/>
    <n v="147497.85"/>
    <n v="0"/>
    <n v="0"/>
    <n v="0"/>
    <n v="147497.85"/>
    <x v="149"/>
    <x v="7"/>
    <m/>
    <n v="7"/>
    <x v="10"/>
    <x v="0"/>
    <s v="KY-Lewis County"/>
    <s v="0000054620-001"/>
    <m/>
    <s v="KY"/>
    <s v="Lewis County, KY"/>
    <m/>
    <m/>
    <s v="Multiple"/>
    <s v=" "/>
    <n v="0"/>
    <n v="100"/>
    <s v="Property Tax Approval"/>
    <s v="Original Cost, then Quantity"/>
    <s v="No"/>
    <m/>
    <m/>
    <s v=" "/>
    <n v="13659"/>
    <n v="22"/>
    <n v="87"/>
    <s v="KY                "/>
    <s v="Lewis KY          "/>
    <n v="6"/>
    <n v="30"/>
    <n v="28"/>
    <n v="74"/>
    <n v="72"/>
    <n v="0"/>
    <n v="0"/>
    <m/>
  </r>
  <r>
    <x v="5"/>
    <s v="2018 Assessment Year"/>
    <x v="16"/>
    <s v="KY-077T"/>
    <n v="139987.37"/>
    <n v="139987.35999999999"/>
    <n v="0"/>
    <n v="0"/>
    <n v="0"/>
    <n v="139987.36000000002"/>
    <x v="152"/>
    <x v="7"/>
    <m/>
    <n v="7"/>
    <x v="16"/>
    <x v="0"/>
    <s v="KY-Magoffin County"/>
    <s v="0000054622-002"/>
    <m/>
    <s v="KY"/>
    <s v="Magoffin County, KY"/>
    <s v="Common School"/>
    <m/>
    <s v="KY-Magoffin-Common SD Personal (Kentucky Power)"/>
    <s v="KY-077T - Payee Code 245"/>
    <n v="0"/>
    <n v="100"/>
    <s v="Property Tax Approval"/>
    <s v="Original Cost, then Quantity"/>
    <s v="No"/>
    <m/>
    <m/>
    <s v=" "/>
    <n v="13660"/>
    <n v="22"/>
    <n v="89"/>
    <s v="KY                "/>
    <s v="Magoffin KY       "/>
    <n v="6"/>
    <n v="30"/>
    <n v="28"/>
    <n v="75"/>
    <n v="73"/>
    <n v="0"/>
    <n v="0"/>
    <m/>
  </r>
  <r>
    <x v="5"/>
    <s v="2018 Assessment Year"/>
    <x v="34"/>
    <s v="KY-077T-CI-910"/>
    <n v="14094.54"/>
    <n v="14094.56"/>
    <n v="0"/>
    <n v="0"/>
    <n v="0"/>
    <n v="14094.56"/>
    <x v="152"/>
    <x v="7"/>
    <m/>
    <n v="7"/>
    <x v="34"/>
    <x v="0"/>
    <s v="KY-Salyersville, City Of"/>
    <s v="0000053120-001"/>
    <m/>
    <s v="KY"/>
    <s v="Magoffin County, KY"/>
    <s v="City"/>
    <m/>
    <s v="KY-Magoffin-Common SD-Salyersville Personal (Kentucky Power)"/>
    <s v=" "/>
    <n v="0"/>
    <n v="100"/>
    <s v="Property Tax Approval"/>
    <s v="Original Cost, then Quantity"/>
    <s v="No"/>
    <m/>
    <m/>
    <s v=" "/>
    <n v="13661"/>
    <n v="22"/>
    <n v="61"/>
    <s v="KY                "/>
    <s v="Magoffin KY       "/>
    <n v="6"/>
    <n v="30"/>
    <n v="28"/>
    <n v="51"/>
    <n v="53"/>
    <n v="0"/>
    <n v="0"/>
    <m/>
  </r>
  <r>
    <x v="5"/>
    <s v="2018 Assessment Year"/>
    <x v="9"/>
    <s v="KY-080T"/>
    <n v="309746.91000000003"/>
    <n v="309746.93"/>
    <n v="0"/>
    <n v="0"/>
    <n v="0"/>
    <n v="309746.93"/>
    <x v="156"/>
    <x v="7"/>
    <m/>
    <n v="7"/>
    <x v="9"/>
    <x v="0"/>
    <s v="KY-Martin County"/>
    <s v="0000054625-001"/>
    <m/>
    <s v="KY"/>
    <s v="Martin County, KY"/>
    <m/>
    <m/>
    <s v="Multiple"/>
    <s v=" "/>
    <n v="0"/>
    <n v="100"/>
    <s v="Property Tax Approval"/>
    <s v="Original Cost, then Quantity"/>
    <s v="No"/>
    <m/>
    <m/>
    <s v=" "/>
    <n v="13662"/>
    <n v="22"/>
    <n v="95"/>
    <s v="KY                "/>
    <s v="Martin KY         "/>
    <n v="6"/>
    <n v="30"/>
    <n v="28"/>
    <n v="77"/>
    <n v="74"/>
    <n v="0"/>
    <n v="0"/>
    <m/>
  </r>
  <r>
    <x v="5"/>
    <s v="2018 Assessment Year"/>
    <x v="18"/>
    <s v="KY-081T"/>
    <n v="60810.46"/>
    <n v="60913.36"/>
    <n v="0"/>
    <n v="0"/>
    <n v="0"/>
    <n v="60913.36"/>
    <x v="152"/>
    <x v="7"/>
    <m/>
    <n v="7"/>
    <x v="18"/>
    <x v="0"/>
    <s v="KY-Mason County"/>
    <s v="0000238021-001"/>
    <m/>
    <s v="KY"/>
    <s v="Mason County, KY"/>
    <s v="Common School"/>
    <m/>
    <s v="KY-Mason-Common SD Personal (Kentucky Power)"/>
    <s v=" "/>
    <n v="0"/>
    <n v="100"/>
    <s v="Property Tax Approval"/>
    <s v="Original Cost, then Quantity"/>
    <s v="No"/>
    <m/>
    <m/>
    <s v=" "/>
    <n v="13663"/>
    <n v="22"/>
    <n v="97"/>
    <s v="KY                "/>
    <s v="Mason KY          "/>
    <n v="6"/>
    <n v="30"/>
    <n v="28"/>
    <n v="78"/>
    <n v="75"/>
    <n v="0"/>
    <n v="0"/>
    <m/>
  </r>
  <r>
    <x v="5"/>
    <s v="2018 Assessment Year"/>
    <x v="25"/>
    <s v="KY-088T"/>
    <n v="57075.97"/>
    <n v="57075.97"/>
    <n v="0"/>
    <n v="0"/>
    <n v="0"/>
    <n v="57075.97"/>
    <x v="152"/>
    <x v="7"/>
    <m/>
    <n v="7"/>
    <x v="25"/>
    <x v="0"/>
    <s v="KY-Morgan County"/>
    <s v="0000054632-001"/>
    <m/>
    <s v="KY"/>
    <s v="Morgan County, KY"/>
    <s v="Common School"/>
    <m/>
    <s v="KY-Morgan-Common SD Personal (Kentucky Power)"/>
    <s v=" "/>
    <n v="0"/>
    <n v="100"/>
    <s v="Property Tax Approval"/>
    <s v="Original Cost, then Quantity"/>
    <s v="No"/>
    <m/>
    <m/>
    <s v=" "/>
    <n v="13664"/>
    <n v="22"/>
    <n v="102"/>
    <s v="KY                "/>
    <s v="Morgan KY         "/>
    <n v="6"/>
    <n v="30"/>
    <n v="28"/>
    <n v="80"/>
    <n v="76"/>
    <n v="0"/>
    <n v="0"/>
    <m/>
  </r>
  <r>
    <x v="5"/>
    <s v="2018 Assessment Year"/>
    <x v="54"/>
    <s v="KY-088T-CI-910"/>
    <n v="2367.21"/>
    <n v="2367.21"/>
    <n v="-67.11"/>
    <n v="0"/>
    <n v="0"/>
    <n v="2300.1"/>
    <x v="152"/>
    <x v="7"/>
    <m/>
    <n v="7"/>
    <x v="52"/>
    <x v="0"/>
    <s v="KY-West Liberty, City Of"/>
    <s v="0000064208-001"/>
    <m/>
    <s v="KY"/>
    <s v="Morgan County, KY"/>
    <s v="City"/>
    <m/>
    <s v="KY-Morgan-Common SD-West Liberty Personal (Kentucky Power)"/>
    <s v=" "/>
    <n v="0"/>
    <n v="100"/>
    <s v="Property Tax Approval"/>
    <s v="Original Cost, then Quantity"/>
    <s v="No"/>
    <m/>
    <m/>
    <s v=" "/>
    <n v="13665"/>
    <n v="22"/>
    <n v="689"/>
    <s v="KY                "/>
    <s v="Morgan KY         "/>
    <n v="6"/>
    <n v="30"/>
    <n v="28"/>
    <n v="415"/>
    <n v="498"/>
    <n v="0"/>
    <n v="0"/>
    <m/>
  </r>
  <r>
    <x v="5"/>
    <s v="2018 Assessment Year"/>
    <x v="17"/>
    <s v="KY-094T"/>
    <n v="63749.72"/>
    <n v="63749.72"/>
    <n v="0"/>
    <n v="0"/>
    <n v="0"/>
    <n v="63749.72"/>
    <x v="156"/>
    <x v="7"/>
    <m/>
    <n v="7"/>
    <x v="17"/>
    <x v="0"/>
    <s v="KY-Owen County"/>
    <s v="0000054638-001"/>
    <m/>
    <s v="KY"/>
    <s v="Owen County, KY"/>
    <s v="Common School"/>
    <m/>
    <s v="KY-Owen-Common SD Personal (Kentucky Power)"/>
    <s v="KY-094T - Payee Code 250"/>
    <n v="0"/>
    <n v="100"/>
    <s v="Property Tax Approval"/>
    <s v="Original Cost, then Quantity"/>
    <s v="No"/>
    <m/>
    <m/>
    <s v=" "/>
    <n v="13666"/>
    <n v="22"/>
    <n v="103"/>
    <s v="KY                "/>
    <s v="Owen KY           "/>
    <n v="6"/>
    <n v="30"/>
    <n v="28"/>
    <n v="81"/>
    <n v="77"/>
    <n v="0"/>
    <n v="0"/>
    <m/>
  </r>
  <r>
    <x v="5"/>
    <s v="2018 Assessment Year"/>
    <x v="23"/>
    <s v="KY-096T"/>
    <n v="42512.090000000004"/>
    <n v="45301.02"/>
    <n v="-906.02"/>
    <n v="0"/>
    <n v="0"/>
    <n v="44395"/>
    <x v="156"/>
    <x v="7"/>
    <m/>
    <n v="7"/>
    <x v="23"/>
    <x v="0"/>
    <s v="KY-Pendleton County"/>
    <s v="0000054640-002"/>
    <m/>
    <s v="KY"/>
    <s v="Pendleton County, KY"/>
    <s v="Common School"/>
    <m/>
    <s v="KY-Pendleton-Common SD Personal (Kentucky Power)"/>
    <s v=" "/>
    <n v="0"/>
    <n v="100"/>
    <s v="Property Tax Approval"/>
    <s v="Original Cost, then Quantity"/>
    <s v="No"/>
    <m/>
    <m/>
    <s v=" "/>
    <n v="13667"/>
    <n v="22"/>
    <n v="106"/>
    <s v="KY                "/>
    <s v="Pendleton KY      "/>
    <n v="6"/>
    <n v="30"/>
    <n v="28"/>
    <n v="83"/>
    <n v="79"/>
    <n v="0"/>
    <n v="0"/>
    <m/>
  </r>
  <r>
    <x v="5"/>
    <s v="2018 Assessment Year"/>
    <x v="6"/>
    <s v="KY-097T"/>
    <n v="608429.45000000007"/>
    <n v="608429.44999999995"/>
    <n v="0"/>
    <n v="0"/>
    <n v="0"/>
    <n v="608429.45000000007"/>
    <x v="152"/>
    <x v="7"/>
    <m/>
    <n v="7"/>
    <x v="6"/>
    <x v="0"/>
    <s v="KY-Perry County"/>
    <s v="0000054641-001"/>
    <m/>
    <s v="KY"/>
    <s v="Perry County, KY"/>
    <m/>
    <m/>
    <s v="Multiple"/>
    <s v=" "/>
    <n v="0"/>
    <n v="100"/>
    <s v="Property Tax Approval"/>
    <s v="Original Cost, then Quantity"/>
    <s v="No"/>
    <m/>
    <m/>
    <s v=" "/>
    <n v="13668"/>
    <n v="22"/>
    <n v="107"/>
    <s v="KY                "/>
    <s v="Perry KY          "/>
    <n v="6"/>
    <n v="30"/>
    <n v="28"/>
    <n v="84"/>
    <n v="80"/>
    <n v="0"/>
    <n v="0"/>
    <m/>
  </r>
  <r>
    <x v="5"/>
    <s v="2018 Assessment Year"/>
    <x v="27"/>
    <s v="KY-097T-CI-110"/>
    <n v="44634.75"/>
    <n v="44634.75"/>
    <n v="-892.7"/>
    <n v="0"/>
    <n v="0"/>
    <n v="43742.05"/>
    <x v="156"/>
    <x v="7"/>
    <m/>
    <n v="7"/>
    <x v="27"/>
    <x v="0"/>
    <s v="KY-Hazard, City Of"/>
    <s v="0000031105-001"/>
    <m/>
    <s v="KY"/>
    <s v="Perry County, KY"/>
    <s v="City"/>
    <m/>
    <s v="KY-Perry-Common SD-Hazard Personal (Kentucky Power)"/>
    <s v=" "/>
    <n v="0"/>
    <n v="100"/>
    <s v="Property Tax Approval"/>
    <s v="Original Cost, then Quantity"/>
    <s v="No"/>
    <m/>
    <m/>
    <s v=" "/>
    <n v="13669"/>
    <n v="22"/>
    <n v="39"/>
    <s v="KY                "/>
    <s v="Perry KY          "/>
    <n v="6"/>
    <n v="30"/>
    <n v="28"/>
    <n v="32"/>
    <n v="35"/>
    <n v="0"/>
    <n v="0"/>
    <m/>
  </r>
  <r>
    <x v="5"/>
    <s v="2018 Assessment Year"/>
    <x v="66"/>
    <s v="KY-098R-CI-950"/>
    <n v="345.8"/>
    <n v="345.8"/>
    <n v="-6.92"/>
    <n v="0"/>
    <n v="0"/>
    <n v="338.88"/>
    <x v="152"/>
    <x v="7"/>
    <m/>
    <n v="7"/>
    <x v="61"/>
    <x v="0"/>
    <s v="KY-Coal Run Village City"/>
    <s v="0000092205-002"/>
    <m/>
    <s v="KY"/>
    <s v="Pike County, KY"/>
    <s v="City"/>
    <m/>
    <s v="KY-Pike-Common SD-Coal Run Village Personal (Kentucky Power)"/>
    <s v=" "/>
    <n v="0"/>
    <n v="100"/>
    <s v="Property Tax Approval"/>
    <s v="Original Cost, then Quantity"/>
    <s v="No"/>
    <m/>
    <m/>
    <s v=" "/>
    <n v="10059"/>
    <n v="22"/>
    <n v="709"/>
    <s v="KY                "/>
    <s v="Pike KY           "/>
    <n v="6"/>
    <n v="30"/>
    <n v="28"/>
    <n v="432"/>
    <n v="515"/>
    <n v="0"/>
    <n v="0"/>
    <m/>
  </r>
  <r>
    <x v="5"/>
    <s v="2018 Assessment Year"/>
    <x v="1"/>
    <s v="KY-098T"/>
    <n v="1677481.79"/>
    <n v="1677481.79"/>
    <n v="0"/>
    <n v="0"/>
    <n v="0"/>
    <n v="1677481.79"/>
    <x v="165"/>
    <x v="7"/>
    <m/>
    <n v="7"/>
    <x v="1"/>
    <x v="0"/>
    <s v="KY-Pike County"/>
    <s v="0000054642-001"/>
    <m/>
    <s v="KY"/>
    <s v="Pike County, KY"/>
    <s v="Common School"/>
    <m/>
    <s v="KY-Pike-Common SD Personal (Kentucky Power)"/>
    <s v=" "/>
    <n v="0"/>
    <n v="100"/>
    <s v="Property Tax Approval"/>
    <s v="Original Cost, then Quantity"/>
    <s v="No"/>
    <m/>
    <m/>
    <s v=" "/>
    <n v="13670"/>
    <n v="22"/>
    <n v="108"/>
    <s v="KY                "/>
    <s v="Pike KY           "/>
    <n v="6"/>
    <n v="30"/>
    <n v="28"/>
    <n v="85"/>
    <n v="81"/>
    <n v="0"/>
    <n v="0"/>
    <m/>
  </r>
  <r>
    <x v="5"/>
    <s v="2018 Assessment Year"/>
    <x v="32"/>
    <s v="KY-098T-CI-410"/>
    <n v="28362.23"/>
    <n v="28362.25"/>
    <n v="-567.24"/>
    <n v="0"/>
    <n v="0"/>
    <n v="27795.010000000002"/>
    <x v="160"/>
    <x v="7"/>
    <m/>
    <n v="7"/>
    <x v="32"/>
    <x v="0"/>
    <s v="KY-Pikeville, City Of"/>
    <s v="0000018248-003"/>
    <m/>
    <s v="KY"/>
    <s v="Pike County, KY"/>
    <s v="City"/>
    <m/>
    <s v="KY-Pike-Common SD-Pikeville Personal (Kentucky Power)"/>
    <s v=" "/>
    <n v="0"/>
    <n v="100"/>
    <s v="Property Tax Approval"/>
    <s v="Original Cost, then Quantity"/>
    <s v="No"/>
    <m/>
    <m/>
    <s v=" "/>
    <n v="13671"/>
    <n v="22"/>
    <n v="22"/>
    <s v="KY                "/>
    <s v="Pike KY           "/>
    <n v="6"/>
    <n v="30"/>
    <n v="28"/>
    <n v="18"/>
    <n v="21"/>
    <n v="0"/>
    <n v="0"/>
    <m/>
  </r>
  <r>
    <x v="5"/>
    <s v="2018 Assessment Year"/>
    <x v="64"/>
    <s v="KY-098T-CI-910"/>
    <n v="1757.8700000000001"/>
    <n v="1757.87"/>
    <n v="-35.159999999999997"/>
    <n v="0"/>
    <n v="0"/>
    <n v="1722.71"/>
    <x v="152"/>
    <x v="7"/>
    <m/>
    <n v="7"/>
    <x v="60"/>
    <x v="0"/>
    <s v="KY-Elkhorn, City Of"/>
    <s v="0000018229-001"/>
    <m/>
    <s v="KY"/>
    <s v="Pike County, KY"/>
    <s v="City"/>
    <m/>
    <s v="KY-Pike-Common SD-Elkhorn City Personal (Kentucky Power)"/>
    <s v="KY-098T-CI-910 - Payee Code 255"/>
    <n v="0"/>
    <n v="100"/>
    <s v="Property Tax Approval"/>
    <s v="Original Cost, then Quantity"/>
    <s v="No"/>
    <m/>
    <m/>
    <s v="Master Account - Bill converted from PTS."/>
    <n v="13672"/>
    <n v="22"/>
    <n v="1219"/>
    <s v="KY                "/>
    <s v="Pike KY           "/>
    <n v="6"/>
    <n v="30"/>
    <n v="28"/>
    <n v="867"/>
    <n v="541"/>
    <n v="0"/>
    <n v="0"/>
    <m/>
  </r>
  <r>
    <x v="5"/>
    <s v="2018 Assessment Year"/>
    <x v="19"/>
    <s v="KY-098T-SC-400"/>
    <n v="130723.65000000001"/>
    <n v="130723.65"/>
    <n v="0"/>
    <n v="0"/>
    <n v="0"/>
    <n v="130723.65000000001"/>
    <x v="166"/>
    <x v="7"/>
    <m/>
    <n v="7"/>
    <x v="19"/>
    <x v="0"/>
    <s v="KY-Pikeville Independent Schools"/>
    <s v="0000048346-003"/>
    <m/>
    <s v="KY"/>
    <s v="Pike County, KY"/>
    <s v="City"/>
    <m/>
    <s v="KY-Pike-Pikeville ISD-Pikeville Personal (Kentucky Power)"/>
    <s v=" "/>
    <n v="0"/>
    <n v="100"/>
    <s v="Property Tax Approval"/>
    <s v="Original Cost, then Quantity"/>
    <s v="No"/>
    <m/>
    <m/>
    <s v=" "/>
    <n v="13673"/>
    <n v="22"/>
    <n v="57"/>
    <s v="KY                "/>
    <s v="Pike KY           "/>
    <n v="6"/>
    <n v="30"/>
    <n v="28"/>
    <n v="48"/>
    <n v="51"/>
    <n v="0"/>
    <n v="0"/>
    <m/>
  </r>
  <r>
    <x v="5"/>
    <s v="2018 Assessment Year"/>
    <x v="24"/>
    <s v="KY-101T"/>
    <n v="38537.31"/>
    <n v="38537.32"/>
    <n v="0"/>
    <n v="0"/>
    <n v="0"/>
    <n v="38537.32"/>
    <x v="156"/>
    <x v="7"/>
    <m/>
    <n v="7"/>
    <x v="24"/>
    <x v="0"/>
    <s v="KY-Robertson County"/>
    <s v="0000054645-001"/>
    <m/>
    <s v="KY"/>
    <s v="Robertson County, KY"/>
    <s v="Common School"/>
    <m/>
    <s v="KY-Robertson-Common SD Personal (Kentucky Power)"/>
    <s v=" "/>
    <n v="0"/>
    <n v="100"/>
    <s v="Property Tax Approval"/>
    <s v="Original Cost, then Quantity"/>
    <s v="No"/>
    <m/>
    <m/>
    <s v=" "/>
    <n v="13674"/>
    <n v="22"/>
    <n v="109"/>
    <s v="KY                "/>
    <s v="Robertson KY      "/>
    <n v="6"/>
    <n v="30"/>
    <n v="28"/>
    <n v="86"/>
    <n v="82"/>
    <n v="0"/>
    <n v="0"/>
    <m/>
  </r>
  <r>
    <x v="5"/>
    <s v="2018 Assessment Year"/>
    <x v="26"/>
    <s v="KY-103T"/>
    <n v="35564.6"/>
    <n v="35564.589999999997"/>
    <n v="0"/>
    <n v="0"/>
    <n v="0"/>
    <n v="35564.590000000004"/>
    <x v="163"/>
    <x v="7"/>
    <m/>
    <n v="7"/>
    <x v="26"/>
    <x v="0"/>
    <s v="KY-Rowan County"/>
    <s v="0000054646-001"/>
    <m/>
    <s v="KY"/>
    <s v="Rowan County, KY"/>
    <s v="Common School"/>
    <m/>
    <s v="KY-Rowan-Common SD Personal (Kentucky Power)"/>
    <s v=" "/>
    <n v="0"/>
    <n v="100"/>
    <s v="Property Tax Approval"/>
    <s v="Original Cost, then Quantity"/>
    <s v="No"/>
    <m/>
    <m/>
    <s v=" "/>
    <n v="147709"/>
    <n v="22"/>
    <n v="110"/>
    <s v="KY                "/>
    <s v="Rowan KY          "/>
    <n v="6"/>
    <n v="30"/>
    <n v="28"/>
    <n v="87"/>
    <n v="83"/>
    <n v="0"/>
    <n v="0"/>
    <m/>
  </r>
  <r>
    <x v="5"/>
    <s v="2018 Assessment Year"/>
    <x v="20"/>
    <s v="KY-112T"/>
    <n v="55961.29"/>
    <n v="55961.3"/>
    <n v="0"/>
    <n v="0"/>
    <n v="0"/>
    <n v="55961.3"/>
    <x v="149"/>
    <x v="7"/>
    <m/>
    <n v="7"/>
    <x v="20"/>
    <x v="0"/>
    <s v="KY-Trimble County"/>
    <s v="0000054648-001"/>
    <m/>
    <s v="KY"/>
    <s v="Trimble County, KY"/>
    <s v="Common School"/>
    <m/>
    <s v="KY-Trimble-Common SD Personal (Kentucky Power)"/>
    <s v="PSC Assessment"/>
    <n v="0"/>
    <n v="100"/>
    <s v="Property Tax Approval"/>
    <s v="Original Cost, then Quantity"/>
    <s v="No"/>
    <m/>
    <m/>
    <s v=" "/>
    <n v="13676"/>
    <n v="22"/>
    <n v="113"/>
    <s v="KY                "/>
    <s v="Trimble KY        "/>
    <n v="6"/>
    <n v="30"/>
    <n v="28"/>
    <n v="89"/>
    <n v="84"/>
    <n v="0"/>
    <n v="0"/>
    <m/>
  </r>
  <r>
    <x v="5"/>
    <s v="2018 Assessment Year"/>
    <x v="41"/>
    <s v="KY-119T"/>
    <n v="6442.04"/>
    <n v="6442.03"/>
    <n v="0"/>
    <n v="0"/>
    <n v="0"/>
    <n v="6442.03"/>
    <x v="167"/>
    <x v="7"/>
    <m/>
    <n v="7"/>
    <x v="40"/>
    <x v="0"/>
    <s v="KY-Wolfe County"/>
    <s v="0000054652-001"/>
    <m/>
    <s v="KY"/>
    <s v="Wolfe County, KY"/>
    <s v="Common School"/>
    <m/>
    <s v="KY-Wolfe-Common SD Personal (Kentucky Power)"/>
    <s v="KY-119T - Payee Code 262"/>
    <n v="0"/>
    <n v="100"/>
    <s v="Property Tax Approval"/>
    <s v="Original Cost, then Quantity"/>
    <s v="No"/>
    <m/>
    <m/>
    <s v="Master Account - Bill converted from PTS."/>
    <n v="13677"/>
    <n v="22"/>
    <n v="116"/>
    <s v="KY                "/>
    <s v="Wolfe KY          "/>
    <n v="6"/>
    <n v="30"/>
    <n v="28"/>
    <n v="91"/>
    <n v="85"/>
    <n v="0"/>
    <n v="0"/>
    <m/>
  </r>
  <r>
    <x v="6"/>
    <s v="2019 Assessment Year"/>
    <x v="67"/>
    <s v="Owsley County PP"/>
    <n v="1594.63"/>
    <n v="1594.63"/>
    <n v="0"/>
    <n v="0"/>
    <n v="0"/>
    <s v="Outstanding"/>
    <x v="31"/>
    <x v="8"/>
    <m/>
    <n v="1"/>
    <x v="62"/>
    <x v="0"/>
    <s v="KY-Owsley County"/>
    <s v="0000054639-002"/>
    <m/>
    <s v="KY"/>
    <s v="Owsley County, KY"/>
    <s v="Common School"/>
    <m/>
    <s v="KY-Owsley-Common SD Personal (Kentucky Power)"/>
    <s v="Statement 4238-251 - Seqnum 4238 - Payee Code 251"/>
    <n v="0"/>
    <n v="100"/>
    <s v="Property Tax Approval"/>
    <s v="Original Cost, then Quantity"/>
    <s v="No"/>
    <m/>
    <m/>
    <s v="Bill converted from PTS."/>
    <n v="12923"/>
    <n v="23"/>
    <n v="104"/>
    <s v="KY"/>
    <s v="Owsley KY"/>
    <n v="6"/>
    <n v="31"/>
    <n v="29"/>
    <n v="82"/>
    <n v="78"/>
    <n v="1"/>
    <n v="0"/>
    <m/>
  </r>
  <r>
    <x v="6"/>
    <s v="2019 Assessment Year"/>
    <x v="74"/>
    <s v="177-00-00-119.00"/>
    <n v="393.16"/>
    <n v="393.16"/>
    <n v="-7.86"/>
    <n v="0"/>
    <n v="0"/>
    <n v="385.3"/>
    <x v="168"/>
    <x v="7"/>
    <m/>
    <n v="7"/>
    <x v="54"/>
    <x v="1"/>
    <s v="KY-Greenup County"/>
    <s v="0000054605-001"/>
    <m/>
    <s v="KY"/>
    <s v="Greenup County, KY"/>
    <s v="School District"/>
    <m/>
    <s v="177-00-00-119.00"/>
    <s v=""/>
    <n v="0"/>
    <n v="100"/>
    <s v="Property Tax Approval"/>
    <s v="Original Cost, then Quantity"/>
    <s v="No"/>
    <m/>
    <m/>
    <s v=""/>
    <n v="8554"/>
    <n v="23"/>
    <n v="77"/>
    <s v="KY"/>
    <s v="Greenup KY"/>
    <n v="224"/>
    <n v="31"/>
    <n v="29"/>
    <n v="65"/>
    <n v="64"/>
    <n v="0"/>
    <n v="0"/>
    <m/>
  </r>
  <r>
    <x v="6"/>
    <s v="2019 Assessment Year"/>
    <x v="57"/>
    <s v="158-00-00-026.00"/>
    <n v="2174.13"/>
    <n v="2180.13"/>
    <n v="-43.6"/>
    <n v="0"/>
    <n v="0"/>
    <n v="2136.5300000000002"/>
    <x v="168"/>
    <x v="7"/>
    <m/>
    <n v="7"/>
    <x v="54"/>
    <x v="1"/>
    <s v="KY-Greenup County"/>
    <s v="0000054605-001"/>
    <m/>
    <s v="KY"/>
    <s v="Greenup County, KY"/>
    <s v="School District"/>
    <m/>
    <s v="158-00-00-026.00"/>
    <s v=""/>
    <n v="0"/>
    <n v="100"/>
    <s v="Property Tax Approval"/>
    <s v="Original Cost, then Quantity"/>
    <s v="No"/>
    <m/>
    <m/>
    <s v=""/>
    <n v="8555"/>
    <n v="23"/>
    <n v="77"/>
    <s v="KY"/>
    <s v="Greenup KY"/>
    <n v="224"/>
    <n v="31"/>
    <n v="29"/>
    <n v="65"/>
    <n v="64"/>
    <n v="0"/>
    <n v="0"/>
    <m/>
  </r>
  <r>
    <x v="6"/>
    <s v="2019 Assessment Year"/>
    <x v="79"/>
    <s v="158-00-00-026.01"/>
    <n v="5.88"/>
    <n v="5.88"/>
    <n v="-0.12"/>
    <n v="0"/>
    <n v="0"/>
    <n v="5.76"/>
    <x v="168"/>
    <x v="7"/>
    <m/>
    <n v="7"/>
    <x v="54"/>
    <x v="1"/>
    <s v="KY-Greenup County"/>
    <s v="0000054605-001"/>
    <m/>
    <s v="KY"/>
    <s v="Greenup County, KY"/>
    <s v="City"/>
    <m/>
    <s v="158-00-00-026.01"/>
    <s v=""/>
    <n v="0"/>
    <n v="100"/>
    <s v="Property Tax Approval"/>
    <s v="Original Cost, then Quantity"/>
    <s v="No"/>
    <m/>
    <m/>
    <s v=""/>
    <n v="8556"/>
    <n v="23"/>
    <n v="77"/>
    <s v="KY"/>
    <s v="Greenup KY"/>
    <n v="224"/>
    <n v="31"/>
    <n v="29"/>
    <n v="65"/>
    <n v="64"/>
    <n v="0"/>
    <n v="0"/>
    <m/>
  </r>
  <r>
    <x v="6"/>
    <s v="2019 Assessment Year"/>
    <x v="123"/>
    <s v="014-03-00-032.00"/>
    <n v="1285.48"/>
    <n v="1335.49"/>
    <n v="-25.71"/>
    <n v="0"/>
    <n v="0"/>
    <n v="1309.78"/>
    <x v="168"/>
    <x v="7"/>
    <s v="19384"/>
    <n v="7"/>
    <x v="3"/>
    <x v="0"/>
    <s v="KY-Boyd County"/>
    <s v="0000054585-003"/>
    <m/>
    <s v="KY"/>
    <s v="Boyd County, KY"/>
    <s v="Fire District"/>
    <m/>
    <s v="014-03-00-032.00"/>
    <s v=""/>
    <n v="0"/>
    <n v="100"/>
    <s v="Property Tax Approval"/>
    <s v="Original Cost, then Quantity"/>
    <s v="No"/>
    <m/>
    <m/>
    <s v=""/>
    <n v="181030"/>
    <n v="23"/>
    <n v="64"/>
    <s v="KY"/>
    <s v="Boyd KY"/>
    <n v="6"/>
    <n v="31"/>
    <n v="29"/>
    <n v="54"/>
    <n v="55"/>
    <n v="0"/>
    <n v="0"/>
    <m/>
  </r>
  <r>
    <x v="6"/>
    <s v="2019 Assessment Year"/>
    <x v="124"/>
    <s v="030-13-10-005.00"/>
    <n v="1714.05"/>
    <n v="1743.2"/>
    <n v="-33.86"/>
    <n v="0"/>
    <n v="0"/>
    <n v="1709.34"/>
    <x v="168"/>
    <x v="7"/>
    <s v="16960"/>
    <n v="7"/>
    <x v="3"/>
    <x v="0"/>
    <s v="KY-Boyd County"/>
    <s v="0000054585-003"/>
    <m/>
    <s v="KY"/>
    <s v="Boyd County, KY"/>
    <s v="City"/>
    <m/>
    <s v="030-13-10-005.00"/>
    <s v=""/>
    <n v="0"/>
    <n v="100"/>
    <s v="Property Tax Approval"/>
    <s v="Original Cost, then Quantity"/>
    <s v="No"/>
    <m/>
    <m/>
    <s v=""/>
    <n v="181031"/>
    <n v="23"/>
    <n v="64"/>
    <s v="KY"/>
    <s v="Boyd KY"/>
    <n v="6"/>
    <n v="31"/>
    <n v="29"/>
    <n v="54"/>
    <n v="55"/>
    <n v="0"/>
    <n v="0"/>
    <m/>
  </r>
  <r>
    <x v="6"/>
    <s v="2019 Assessment Year"/>
    <x v="125"/>
    <s v="030-13-10-005.00-Tangible"/>
    <n v="0"/>
    <n v="132.75"/>
    <n v="0"/>
    <n v="6.64"/>
    <n v="0"/>
    <n v="139.38999999999999"/>
    <x v="169"/>
    <x v="8"/>
    <s v="16962"/>
    <n v="7"/>
    <x v="3"/>
    <x v="0"/>
    <s v="KY-Boyd County"/>
    <s v="0000054585-003"/>
    <m/>
    <s v="KY"/>
    <s v="Boyd County, KY"/>
    <s v="City"/>
    <m/>
    <s v="030-13-10-005.00"/>
    <s v="Tangible office property at newly acquired building"/>
    <n v="0"/>
    <n v="100"/>
    <s v="Property Tax Approval"/>
    <s v="Original Cost, then Quantity"/>
    <s v="No"/>
    <m/>
    <m/>
    <s v=""/>
    <n v="189142"/>
    <n v="23"/>
    <n v="64"/>
    <s v="KY"/>
    <s v="Boyd KY"/>
    <n v="6"/>
    <n v="31"/>
    <n v="29"/>
    <n v="54"/>
    <n v="55"/>
    <n v="0"/>
    <n v="0"/>
    <m/>
  </r>
  <r>
    <x v="6"/>
    <s v="2019 Assessment Year"/>
    <x v="51"/>
    <s v="102-00 00 051.01"/>
    <n v="3041.39"/>
    <n v="3041.39"/>
    <n v="-60.83"/>
    <n v="0"/>
    <n v="0"/>
    <n v="2980.56"/>
    <x v="170"/>
    <x v="7"/>
    <m/>
    <n v="7"/>
    <x v="27"/>
    <x v="0"/>
    <s v="KY-Hazard, City Of"/>
    <s v="0000031105-001"/>
    <m/>
    <s v="KY"/>
    <s v="Perry County, KY"/>
    <s v="City"/>
    <m/>
    <s v="102-00 00 051.01"/>
    <s v=""/>
    <n v="0"/>
    <n v="100"/>
    <s v="Property Tax Approval"/>
    <s v="Original Cost, then Quantity"/>
    <s v="No"/>
    <m/>
    <m/>
    <s v=""/>
    <n v="5322"/>
    <n v="23"/>
    <n v="39"/>
    <s v="KY"/>
    <s v="Perry KY"/>
    <n v="6"/>
    <n v="31"/>
    <n v="29"/>
    <n v="32"/>
    <n v="35"/>
    <n v="0"/>
    <n v="0"/>
    <m/>
  </r>
  <r>
    <x v="6"/>
    <s v="2019 Assessment Year"/>
    <x v="37"/>
    <s v="102-00 00 051.01"/>
    <n v="10549.82"/>
    <n v="10549.81"/>
    <n v="-211"/>
    <n v="0"/>
    <n v="0"/>
    <n v="10338.81"/>
    <x v="168"/>
    <x v="7"/>
    <m/>
    <n v="7"/>
    <x v="6"/>
    <x v="0"/>
    <s v="KY-Perry County"/>
    <s v="0000054641-001"/>
    <m/>
    <s v="KY"/>
    <s v="Perry County, KY"/>
    <s v="City"/>
    <m/>
    <s v="102-00 00 051.01"/>
    <s v=""/>
    <n v="0"/>
    <n v="100"/>
    <s v="Property Tax Approval"/>
    <s v="Original Cost, then Quantity"/>
    <s v="No"/>
    <m/>
    <m/>
    <s v=""/>
    <n v="5323"/>
    <n v="23"/>
    <n v="107"/>
    <s v="KY"/>
    <s v="Perry KY"/>
    <n v="6"/>
    <n v="31"/>
    <n v="29"/>
    <n v="84"/>
    <n v="80"/>
    <n v="0"/>
    <n v="0"/>
    <m/>
  </r>
  <r>
    <x v="6"/>
    <s v="2019 Assessment Year"/>
    <x v="59"/>
    <s v="001-00-00-023.00"/>
    <n v="2050.21"/>
    <n v="2049.79"/>
    <n v="-41"/>
    <n v="0"/>
    <n v="0"/>
    <n v="2008.79"/>
    <x v="168"/>
    <x v="7"/>
    <m/>
    <n v="7"/>
    <x v="56"/>
    <x v="1"/>
    <s v="KY-Trimble County"/>
    <s v="0000054648-001"/>
    <m/>
    <s v="KY"/>
    <s v="Trimble County, KY"/>
    <s v="Common School"/>
    <m/>
    <s v="001-00-00-023.00"/>
    <s v=""/>
    <n v="0"/>
    <n v="100"/>
    <s v="Property Tax Approval"/>
    <s v="Original Cost, then Quantity"/>
    <s v="No"/>
    <m/>
    <m/>
    <s v=""/>
    <n v="4683"/>
    <n v="23"/>
    <n v="114"/>
    <s v="KY"/>
    <s v="Trimble KY"/>
    <n v="224"/>
    <n v="31"/>
    <n v="29"/>
    <n v="89"/>
    <n v="84"/>
    <n v="0"/>
    <n v="0"/>
    <m/>
  </r>
  <r>
    <x v="6"/>
    <s v="2019 Assessment Year"/>
    <x v="112"/>
    <s v="128-00-00-015.00"/>
    <n v="56.77"/>
    <n v="56.78"/>
    <n v="-1.1399999999999999"/>
    <n v="0"/>
    <n v="0"/>
    <n v="55.64"/>
    <x v="168"/>
    <x v="7"/>
    <m/>
    <n v="7"/>
    <x v="72"/>
    <x v="1"/>
    <s v="KY-Lewis County"/>
    <s v="0000054620-001"/>
    <m/>
    <s v="KY"/>
    <s v="Lewis County, KY"/>
    <s v="Common School"/>
    <m/>
    <s v="128-00-00-015.00"/>
    <s v="Map # 128-00-00-015.00"/>
    <n v="0"/>
    <n v="100"/>
    <s v="Property Tax Approval"/>
    <s v="Original Cost, then Quantity"/>
    <s v="No"/>
    <m/>
    <m/>
    <s v=""/>
    <n v="155788"/>
    <n v="23"/>
    <n v="88"/>
    <s v="KY"/>
    <s v="Lewis KY"/>
    <n v="224"/>
    <n v="31"/>
    <n v="29"/>
    <n v="74"/>
    <n v="72"/>
    <n v="0"/>
    <n v="0"/>
    <m/>
  </r>
  <r>
    <x v="6"/>
    <s v="2019 Assessment Year"/>
    <x v="114"/>
    <s v="133-00-00-019.00"/>
    <n v="40.25"/>
    <n v="40.26"/>
    <n v="-0.81"/>
    <n v="0"/>
    <n v="0"/>
    <n v="39.450000000000003"/>
    <x v="168"/>
    <x v="7"/>
    <m/>
    <n v="7"/>
    <x v="72"/>
    <x v="1"/>
    <s v="KY-Lewis County"/>
    <s v="0000054620-001"/>
    <m/>
    <s v="KY"/>
    <s v="Lewis County, KY"/>
    <s v="Common School"/>
    <m/>
    <s v="133-00-00-019.00"/>
    <s v="Map # 133-00-00-019.00"/>
    <n v="0"/>
    <n v="100"/>
    <s v="Property Tax Approval"/>
    <s v="Original Cost, then Quantity"/>
    <s v="No"/>
    <m/>
    <m/>
    <s v=""/>
    <n v="148590"/>
    <n v="23"/>
    <n v="88"/>
    <s v="KY"/>
    <s v="Lewis KY"/>
    <n v="224"/>
    <n v="31"/>
    <n v="29"/>
    <n v="74"/>
    <n v="72"/>
    <n v="0"/>
    <n v="0"/>
    <m/>
  </r>
  <r>
    <x v="6"/>
    <s v="2019 Assessment Year"/>
    <x v="68"/>
    <s v="086-20 04 018.04"/>
    <n v="154.77000000000001"/>
    <n v="154.77000000000001"/>
    <n v="-3.1"/>
    <n v="0"/>
    <n v="0"/>
    <n v="151.66999999999999"/>
    <x v="168"/>
    <x v="7"/>
    <m/>
    <n v="7"/>
    <x v="63"/>
    <x v="1"/>
    <s v="KY-Perry County"/>
    <s v="0000054641-001"/>
    <m/>
    <s v="KY"/>
    <s v="Perry County, KY"/>
    <s v="City"/>
    <m/>
    <s v="086-20 04 018.04"/>
    <s v=""/>
    <n v="0"/>
    <n v="100"/>
    <s v="Property Tax Approval"/>
    <s v="Original Cost, then Quantity"/>
    <s v="No"/>
    <m/>
    <m/>
    <s v=""/>
    <n v="134448"/>
    <n v="23"/>
    <n v="12545"/>
    <s v="KY"/>
    <s v="Perry KY"/>
    <n v="224"/>
    <n v="31"/>
    <n v="29"/>
    <n v="84"/>
    <n v="80"/>
    <n v="0"/>
    <n v="0"/>
    <m/>
  </r>
  <r>
    <x v="6"/>
    <s v="2019 Assessment Year"/>
    <x v="113"/>
    <s v="086-20 04 018.04"/>
    <n v="46.65"/>
    <n v="46.65"/>
    <n v="-0.93"/>
    <n v="0"/>
    <n v="0"/>
    <n v="45.72"/>
    <x v="170"/>
    <x v="7"/>
    <m/>
    <n v="7"/>
    <x v="69"/>
    <x v="1"/>
    <s v="KY-Hazard, City Of"/>
    <s v="0000031105-001"/>
    <m/>
    <s v="KY"/>
    <s v="Perry County, KY"/>
    <s v="City"/>
    <m/>
    <s v="086-20 04 018.04"/>
    <s v=""/>
    <n v="0"/>
    <n v="100"/>
    <s v="Property Tax Approval"/>
    <s v="Original Cost, then Quantity"/>
    <s v="No"/>
    <m/>
    <m/>
    <s v=""/>
    <n v="148568"/>
    <n v="23"/>
    <n v="12633"/>
    <s v="KY"/>
    <s v="Perry KY"/>
    <n v="224"/>
    <n v="31"/>
    <n v="29"/>
    <n v="32"/>
    <n v="35"/>
    <n v="0"/>
    <n v="0"/>
    <m/>
  </r>
  <r>
    <x v="6"/>
    <s v="2019 Assessment Year"/>
    <x v="65"/>
    <s v="086-40 02 011.00"/>
    <n v="1289.73"/>
    <n v="1289.73"/>
    <n v="-25.79"/>
    <n v="0"/>
    <n v="0"/>
    <n v="1263.94"/>
    <x v="168"/>
    <x v="7"/>
    <m/>
    <n v="7"/>
    <x v="6"/>
    <x v="0"/>
    <s v="KY-Perry County"/>
    <s v="0000054641-001"/>
    <m/>
    <s v="KY"/>
    <s v="Perry County, KY"/>
    <s v="Common School"/>
    <m/>
    <s v="086-40 02 011.00"/>
    <s v=""/>
    <n v="0"/>
    <n v="100"/>
    <s v="Property Tax Approval"/>
    <s v="Original Cost, then Quantity"/>
    <s v="No"/>
    <m/>
    <m/>
    <s v=""/>
    <n v="146088"/>
    <n v="23"/>
    <n v="107"/>
    <s v="KY"/>
    <s v="Perry KY"/>
    <n v="6"/>
    <n v="31"/>
    <n v="29"/>
    <n v="84"/>
    <n v="80"/>
    <n v="0"/>
    <n v="0"/>
    <m/>
  </r>
  <r>
    <x v="6"/>
    <s v="2019 Assessment Year"/>
    <x v="126"/>
    <s v="030-13-10-005.00-Ashland"/>
    <m/>
    <n v="1219.55"/>
    <n v="0"/>
    <n v="0"/>
    <n v="0"/>
    <n v="1219.55"/>
    <x v="169"/>
    <x v="8"/>
    <m/>
    <n v="7"/>
    <x v="14"/>
    <x v="0"/>
    <s v="KY-Ashland, City Of"/>
    <s v="0000018214-002"/>
    <m/>
    <s v="KY"/>
    <s v="Boyd County, KY"/>
    <s v="City"/>
    <m/>
    <s v="030-13-10-005.00"/>
    <m/>
    <n v="0"/>
    <n v="100"/>
    <s v="Property Tax Approval"/>
    <s v="Original Cost, then Quantity"/>
    <s v="No"/>
    <m/>
    <m/>
    <s v=""/>
    <n v="189144"/>
    <n v="23"/>
    <n v="17"/>
    <s v="KY"/>
    <s v="Boyd KY"/>
    <n v="6"/>
    <n v="31"/>
    <n v="29"/>
    <n v="13"/>
    <n v="16"/>
    <n v="0"/>
    <n v="0"/>
    <m/>
  </r>
  <r>
    <x v="6"/>
    <s v="2019 Assessment Year"/>
    <x v="127"/>
    <s v="030-13-10-005.00-Ashland Tangible"/>
    <n v="0"/>
    <n v="70.650000000000006"/>
    <n v="0"/>
    <n v="0"/>
    <n v="0"/>
    <n v="70.650000000000006"/>
    <x v="169"/>
    <x v="8"/>
    <m/>
    <n v="7"/>
    <x v="14"/>
    <x v="0"/>
    <s v="KY-Ashland, City Of"/>
    <s v="0000018214-002"/>
    <m/>
    <s v="KY"/>
    <s v="Boyd County, KY"/>
    <s v="City"/>
    <m/>
    <s v="030-13-10-005.00"/>
    <s v="Tangible office property at newly acquired building"/>
    <n v="0"/>
    <n v="100"/>
    <s v="Property Tax Approval"/>
    <s v="Original Cost, then Quantity"/>
    <s v="No"/>
    <m/>
    <m/>
    <s v=""/>
    <n v="189143"/>
    <n v="23"/>
    <n v="17"/>
    <s v="KY"/>
    <s v="Boyd KY"/>
    <n v="6"/>
    <n v="31"/>
    <n v="29"/>
    <n v="13"/>
    <n v="16"/>
    <n v="0"/>
    <n v="0"/>
    <m/>
  </r>
  <r>
    <x v="6"/>
    <s v="2019 Assessment Year"/>
    <x v="56"/>
    <s v="074-30 02 011.00"/>
    <n v="2414.37"/>
    <n v="2414.37"/>
    <n v="-48.29"/>
    <n v="0"/>
    <n v="0"/>
    <n v="2366.08"/>
    <x v="168"/>
    <x v="7"/>
    <m/>
    <n v="7"/>
    <x v="6"/>
    <x v="0"/>
    <s v="KY-Perry County"/>
    <s v="0000054641-001"/>
    <m/>
    <s v="KY"/>
    <s v="Perry County, KY"/>
    <s v="Common School"/>
    <m/>
    <s v="074-30 02 011.00"/>
    <s v=""/>
    <n v="0"/>
    <n v="100"/>
    <s v="Property Tax Approval"/>
    <s v="Original Cost, then Quantity"/>
    <s v="No"/>
    <m/>
    <m/>
    <s v=""/>
    <n v="138338"/>
    <n v="23"/>
    <n v="107"/>
    <s v="KY"/>
    <s v="Perry KY"/>
    <n v="6"/>
    <n v="31"/>
    <n v="29"/>
    <n v="84"/>
    <n v="80"/>
    <n v="0"/>
    <n v="0"/>
    <m/>
  </r>
  <r>
    <x v="6"/>
    <s v="2019 Assessment Year"/>
    <x v="70"/>
    <s v="625684-2"/>
    <n v="702.04"/>
    <n v="757.04"/>
    <n v="-14.04"/>
    <n v="0"/>
    <n v="0"/>
    <n v="743"/>
    <x v="168"/>
    <x v="7"/>
    <m/>
    <n v="7"/>
    <x v="65"/>
    <x v="1"/>
    <s v="KY-Henderson County"/>
    <s v="0000054608-002"/>
    <m/>
    <s v="KY"/>
    <s v="Henderson County, KY"/>
    <s v="Common School"/>
    <m/>
    <s v="625684-2"/>
    <s v=""/>
    <n v="0"/>
    <n v="100"/>
    <s v="Property Tax Approval"/>
    <s v="Original Cost, then Quantity"/>
    <s v="No"/>
    <m/>
    <m/>
    <s v=""/>
    <n v="144031"/>
    <n v="23"/>
    <n v="78"/>
    <s v="KY"/>
    <s v="Henderson KY"/>
    <n v="224"/>
    <n v="31"/>
    <n v="29"/>
    <n v="66"/>
    <n v="65"/>
    <n v="0"/>
    <n v="0"/>
    <m/>
  </r>
  <r>
    <x v="6"/>
    <s v="2019 Assessment Year"/>
    <x v="71"/>
    <s v="041-03-00-012.00"/>
    <n v="604.52"/>
    <n v="604.53"/>
    <n v="-12.09"/>
    <n v="0"/>
    <n v="0"/>
    <n v="592.44000000000005"/>
    <x v="168"/>
    <x v="7"/>
    <m/>
    <n v="7"/>
    <x v="66"/>
    <x v="1"/>
    <s v="KY-Boyd County"/>
    <s v="0000054585-003"/>
    <m/>
    <s v="KY"/>
    <s v="Boyd County, KY"/>
    <s v="Fire District"/>
    <m/>
    <s v="041-03-00-012.00"/>
    <s v=""/>
    <n v="0"/>
    <n v="100"/>
    <s v="Property Tax Approval"/>
    <s v="Original Cost, then Quantity"/>
    <s v="No"/>
    <m/>
    <m/>
    <s v=""/>
    <n v="8884"/>
    <n v="23"/>
    <n v="65"/>
    <s v="KY"/>
    <s v="Boyd KY"/>
    <n v="224"/>
    <n v="31"/>
    <n v="29"/>
    <n v="54"/>
    <n v="55"/>
    <n v="0"/>
    <n v="0"/>
    <m/>
  </r>
  <r>
    <x v="6"/>
    <s v="2019 Assessment Year"/>
    <x v="117"/>
    <s v="KPCo-KY State PMT"/>
    <n v="777.09"/>
    <n v="4135433.99"/>
    <n v="0"/>
    <n v="0"/>
    <n v="0"/>
    <n v="4135433.99"/>
    <x v="171"/>
    <x v="7"/>
    <m/>
    <n v="1"/>
    <x v="73"/>
    <x v="0"/>
    <s v="KY-Kentucky State"/>
    <s v="0000036326-010"/>
    <m/>
    <s v="KY"/>
    <m/>
    <m/>
    <m/>
    <s v="Multiple"/>
    <m/>
    <n v="0"/>
    <n v="100"/>
    <s v="Property Tax Approval"/>
    <s v="Original Cost, then Quantity"/>
    <s v="No"/>
    <m/>
    <m/>
    <m/>
    <n v="156732"/>
    <n v="23"/>
    <n v="13020"/>
    <s v="KY"/>
    <m/>
    <n v="6"/>
    <n v="31"/>
    <n v="29"/>
    <n v="35"/>
    <n v="38"/>
    <n v="1"/>
    <n v="0"/>
    <m/>
  </r>
  <r>
    <x v="6"/>
    <s v="2019 Assessment Year"/>
    <x v="69"/>
    <s v="KY-007T"/>
    <n v="875.84"/>
    <n v="875.83"/>
    <n v="0"/>
    <n v="0"/>
    <n v="0"/>
    <n v="875.83"/>
    <x v="172"/>
    <x v="8"/>
    <m/>
    <n v="7"/>
    <x v="64"/>
    <x v="0"/>
    <s v="KY-Bell County"/>
    <s v="0000054583-002"/>
    <m/>
    <s v="KY"/>
    <s v="Bell County, KY"/>
    <s v="Common School"/>
    <m/>
    <s v="KY-Bell-Common SD Personal (Kentucky Power)"/>
    <s v=""/>
    <n v="0"/>
    <n v="100"/>
    <s v="Property Tax Approval"/>
    <s v="Original Cost, then Quantity"/>
    <s v="No"/>
    <m/>
    <m/>
    <s v=""/>
    <n v="9318"/>
    <n v="23"/>
    <n v="62"/>
    <s v="KY"/>
    <s v="Bell KY"/>
    <n v="6"/>
    <n v="31"/>
    <n v="29"/>
    <n v="52"/>
    <n v="54"/>
    <n v="0"/>
    <n v="0"/>
    <m/>
  </r>
  <r>
    <x v="6"/>
    <s v="2019 Assessment Year"/>
    <x v="3"/>
    <s v="KY-010T"/>
    <n v="1034221.59"/>
    <n v="1034221.62"/>
    <n v="-20684.43"/>
    <n v="0"/>
    <n v="0"/>
    <n v="1013537.19"/>
    <x v="172"/>
    <x v="8"/>
    <m/>
    <n v="7"/>
    <x v="3"/>
    <x v="0"/>
    <s v="KY-Boyd County"/>
    <s v="0000054585-003"/>
    <m/>
    <s v="KY"/>
    <s v="Boyd County, KY"/>
    <m/>
    <m/>
    <s v="Multiple"/>
    <s v=""/>
    <n v="0"/>
    <n v="100"/>
    <s v="Property Tax Approval"/>
    <s v="Original Cost, then Quantity"/>
    <s v="No"/>
    <m/>
    <m/>
    <s v=""/>
    <n v="13621"/>
    <n v="23"/>
    <n v="64"/>
    <s v="KY"/>
    <s v="Boyd KY"/>
    <n v="6"/>
    <n v="31"/>
    <n v="29"/>
    <n v="54"/>
    <n v="55"/>
    <n v="0"/>
    <n v="0"/>
    <m/>
  </r>
  <r>
    <x v="6"/>
    <s v="2019 Assessment Year"/>
    <x v="14"/>
    <s v="KY-010T-CI-210"/>
    <n v="178430.79"/>
    <n v="178430.79"/>
    <n v="0"/>
    <n v="0"/>
    <n v="0"/>
    <n v="178430.79"/>
    <x v="173"/>
    <x v="8"/>
    <m/>
    <n v="7"/>
    <x v="14"/>
    <x v="0"/>
    <s v="KY-Ashland, City Of"/>
    <s v="0000018214-002"/>
    <m/>
    <s v="KY"/>
    <s v="Boyd County, KY"/>
    <s v="City"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23"/>
    <n v="17"/>
    <s v="KY"/>
    <s v="Boyd KY"/>
    <n v="6"/>
    <n v="31"/>
    <n v="29"/>
    <n v="13"/>
    <n v="16"/>
    <n v="0"/>
    <n v="0"/>
    <m/>
  </r>
  <r>
    <x v="6"/>
    <s v="2019 Assessment Year"/>
    <x v="40"/>
    <s v="KY-010T-CI-910"/>
    <n v="8150.28"/>
    <n v="8150.28"/>
    <n v="0"/>
    <n v="0"/>
    <n v="0"/>
    <n v="8150.28"/>
    <x v="172"/>
    <x v="8"/>
    <m/>
    <n v="7"/>
    <x v="39"/>
    <x v="0"/>
    <s v="KY-Catlettsburg, City Of"/>
    <s v="0000018222-001"/>
    <m/>
    <s v="KY"/>
    <s v="Boyd County, KY"/>
    <s v="City"/>
    <m/>
    <s v="Multiple"/>
    <s v=""/>
    <n v="0"/>
    <n v="100"/>
    <s v="Property Tax Approval"/>
    <s v="Original Cost, then Quantity"/>
    <s v="No"/>
    <m/>
    <m/>
    <s v=""/>
    <n v="13623"/>
    <n v="23"/>
    <n v="18"/>
    <s v="KY"/>
    <s v="Boyd KY"/>
    <n v="6"/>
    <n v="31"/>
    <n v="29"/>
    <n v="14"/>
    <n v="17"/>
    <n v="0"/>
    <n v="0"/>
    <m/>
  </r>
  <r>
    <x v="6"/>
    <s v="2019 Assessment Year"/>
    <x v="30"/>
    <s v="KY-012T"/>
    <n v="16819.73"/>
    <n v="16819.73"/>
    <n v="0"/>
    <n v="0"/>
    <n v="0"/>
    <n v="16819.73"/>
    <x v="172"/>
    <x v="8"/>
    <m/>
    <n v="7"/>
    <x v="30"/>
    <x v="0"/>
    <s v="KY-Bracken County"/>
    <s v="0000054586-001"/>
    <m/>
    <s v="KY"/>
    <s v="Bracken County, KY"/>
    <s v="Common School"/>
    <m/>
    <s v="KY-Bracken-Common SD Personal (Kentucky Power)"/>
    <s v="KY-012T - Payee Code 204"/>
    <n v="0"/>
    <n v="100"/>
    <s v="Property Tax Approval"/>
    <s v="Original Cost, then Quantity"/>
    <s v="No"/>
    <m/>
    <m/>
    <s v="Master Account - Bill converted from PTS."/>
    <n v="13624"/>
    <n v="23"/>
    <n v="66"/>
    <s v="KY"/>
    <s v="Bracken KY"/>
    <n v="6"/>
    <n v="31"/>
    <n v="29"/>
    <n v="55"/>
    <n v="56"/>
    <n v="0"/>
    <n v="0"/>
    <m/>
  </r>
  <r>
    <x v="6"/>
    <s v="2019 Assessment Year"/>
    <x v="13"/>
    <s v="KY-013T"/>
    <n v="276950.71000000002"/>
    <n v="276950.71999999997"/>
    <n v="0"/>
    <n v="0"/>
    <n v="0"/>
    <n v="276950.71999999997"/>
    <x v="174"/>
    <x v="8"/>
    <m/>
    <n v="7"/>
    <x v="13"/>
    <x v="0"/>
    <s v="KY-Breathitt County"/>
    <s v="0000014664-002"/>
    <m/>
    <s v="KY"/>
    <s v="Breathitt County, KY"/>
    <s v="Common School"/>
    <m/>
    <s v="KY-Breathitt-Common SD Personal (Kentucky Power)"/>
    <s v=""/>
    <n v="0"/>
    <n v="100"/>
    <s v="Property Tax Approval"/>
    <s v="Original Cost, then Quantity"/>
    <s v="No"/>
    <m/>
    <m/>
    <s v=""/>
    <n v="13625"/>
    <n v="23"/>
    <n v="67"/>
    <s v="KY"/>
    <s v="Breathitt KY"/>
    <n v="6"/>
    <n v="31"/>
    <n v="29"/>
    <n v="56"/>
    <n v="57"/>
    <n v="0"/>
    <n v="0"/>
    <m/>
  </r>
  <r>
    <x v="6"/>
    <s v="2019 Assessment Year"/>
    <x v="42"/>
    <s v="KY-013T-SC-100"/>
    <n v="6584.85"/>
    <n v="6584.85"/>
    <n v="-131.69999999999999"/>
    <n v="0"/>
    <n v="0"/>
    <n v="6453.15"/>
    <x v="174"/>
    <x v="8"/>
    <m/>
    <n v="7"/>
    <x v="47"/>
    <x v="0"/>
    <s v="KY-Jackson Independent School Dist"/>
    <s v="0000034623-001"/>
    <m/>
    <s v="KY"/>
    <s v="Breathitt County, KY"/>
    <s v="School District"/>
    <m/>
    <s v="KY-Breathitt-Jackson ISD Personal (Kentucky Power)"/>
    <s v="KY-013T-SC-100 - Payee Code 206"/>
    <n v="0"/>
    <n v="100"/>
    <s v="Property Tax Approval"/>
    <s v="Original Cost, then Quantity"/>
    <s v="No"/>
    <m/>
    <m/>
    <s v="Master Account - Bill converted from PTS."/>
    <n v="13627"/>
    <n v="23"/>
    <n v="41"/>
    <s v="KY"/>
    <s v="Breathitt KY"/>
    <n v="6"/>
    <n v="31"/>
    <n v="29"/>
    <n v="34"/>
    <n v="37"/>
    <n v="0"/>
    <n v="0"/>
    <m/>
  </r>
  <r>
    <x v="6"/>
    <s v="2019 Assessment Year"/>
    <x v="42"/>
    <s v="KY-013T-SC-100"/>
    <n v="7162.9"/>
    <n v="7162.9"/>
    <n v="-143.26"/>
    <n v="0"/>
    <n v="0"/>
    <n v="7019.64"/>
    <x v="175"/>
    <x v="8"/>
    <m/>
    <n v="7"/>
    <x v="41"/>
    <x v="0"/>
    <s v="KY-Jackson, City Of"/>
    <s v="0000034601-002"/>
    <m/>
    <s v="KY"/>
    <s v="Breathitt County, KY"/>
    <s v="City"/>
    <m/>
    <s v="KY-Breathitt-Common SD-Jackson Personal (Kentucky Power)"/>
    <s v="KY-013T-SC-100 - Payee Code 205"/>
    <n v="0"/>
    <n v="100"/>
    <s v="Property Tax Approval"/>
    <s v="Original Cost, then Quantity"/>
    <s v="No"/>
    <m/>
    <m/>
    <s v="Master Account - Bill converted from PTS."/>
    <n v="13626"/>
    <n v="23"/>
    <n v="40"/>
    <s v="KY"/>
    <s v="Breathitt KY"/>
    <n v="6"/>
    <n v="31"/>
    <n v="29"/>
    <n v="33"/>
    <n v="36"/>
    <n v="0"/>
    <n v="0"/>
    <m/>
  </r>
  <r>
    <x v="6"/>
    <s v="2019 Assessment Year"/>
    <x v="33"/>
    <s v="KY-021T"/>
    <n v="12296.17"/>
    <n v="12296.67"/>
    <n v="0"/>
    <n v="0"/>
    <n v="0"/>
    <n v="12296.67"/>
    <x v="173"/>
    <x v="8"/>
    <m/>
    <n v="7"/>
    <x v="33"/>
    <x v="0"/>
    <s v="KY-Carroll County"/>
    <s v="0000054592-001"/>
    <m/>
    <s v="KY"/>
    <s v="Carroll County, KY"/>
    <s v="Common School"/>
    <m/>
    <s v="KY-Carroll-Common SD Personal (Kentucky Power)"/>
    <s v=""/>
    <n v="0"/>
    <n v="100"/>
    <s v="Property Tax Approval"/>
    <s v="Original Cost, then Quantity"/>
    <s v="No"/>
    <m/>
    <m/>
    <s v=""/>
    <n v="13628"/>
    <n v="23"/>
    <n v="70"/>
    <s v="KY"/>
    <s v="Carroll KY"/>
    <n v="6"/>
    <n v="31"/>
    <n v="29"/>
    <n v="59"/>
    <n v="59"/>
    <n v="0"/>
    <n v="0"/>
    <m/>
  </r>
  <r>
    <x v="6"/>
    <s v="2019 Assessment Year"/>
    <x v="12"/>
    <s v="KY-022T"/>
    <n v="229415.67"/>
    <n v="229415.65"/>
    <n v="0"/>
    <n v="0"/>
    <n v="0"/>
    <n v="229415.65"/>
    <x v="172"/>
    <x v="8"/>
    <m/>
    <n v="7"/>
    <x v="12"/>
    <x v="0"/>
    <s v="KY-Carter County"/>
    <s v="0000054593-002"/>
    <m/>
    <s v="KY"/>
    <s v="Carter County, KY"/>
    <s v="Common School"/>
    <m/>
    <s v="KY-Carter-Common SD Personal (Kentucky Power)"/>
    <s v=""/>
    <n v="0"/>
    <n v="100"/>
    <s v="Property Tax Approval"/>
    <s v="Original Cost, then Quantity"/>
    <s v="No"/>
    <m/>
    <m/>
    <s v=""/>
    <n v="13629"/>
    <n v="23"/>
    <n v="71"/>
    <s v="KY"/>
    <s v="Carter KY"/>
    <n v="6"/>
    <n v="31"/>
    <n v="29"/>
    <n v="60"/>
    <n v="60"/>
    <n v="0"/>
    <n v="0"/>
    <m/>
  </r>
  <r>
    <x v="6"/>
    <s v="2019 Assessment Year"/>
    <x v="44"/>
    <s v="KY-022T-CI-219"/>
    <n v="6945.54"/>
    <n v="6945.54"/>
    <n v="-138.91"/>
    <n v="0"/>
    <n v="0"/>
    <n v="6806.63"/>
    <x v="176"/>
    <x v="8"/>
    <m/>
    <n v="7"/>
    <x v="43"/>
    <x v="0"/>
    <s v="KY-Grayson, City Of"/>
    <s v="0000018236-002"/>
    <m/>
    <s v="KY"/>
    <s v="Carter County, KY"/>
    <s v="City"/>
    <m/>
    <s v="KY-Carter-Common SD-Grayson Personal (Kentucky Power)"/>
    <s v=""/>
    <n v="0"/>
    <n v="100"/>
    <s v="Property Tax Approval"/>
    <s v="Original Cost, then Quantity"/>
    <s v="No"/>
    <m/>
    <m/>
    <s v=""/>
    <n v="13630"/>
    <n v="23"/>
    <n v="20"/>
    <s v="KY"/>
    <s v="Carter KY"/>
    <n v="6"/>
    <n v="31"/>
    <n v="29"/>
    <n v="16"/>
    <n v="19"/>
    <n v="0"/>
    <n v="0"/>
    <m/>
  </r>
  <r>
    <x v="6"/>
    <s v="2019 Assessment Year"/>
    <x v="75"/>
    <s v="KY-022T-CI-920"/>
    <n v="286.55"/>
    <n v="286.55"/>
    <n v="-5.74"/>
    <n v="0"/>
    <n v="0"/>
    <n v="280.81"/>
    <x v="177"/>
    <x v="8"/>
    <m/>
    <n v="7"/>
    <x v="68"/>
    <x v="0"/>
    <s v="KY-Olive Hill, City Of"/>
    <s v="0000046395-001"/>
    <m/>
    <s v="KY"/>
    <s v="Carter County, KY"/>
    <s v="City"/>
    <m/>
    <s v="KY-Carter-Common SD-Olive Hill Personal (Kentucky Power)"/>
    <s v="KY-022T-CI-920 - Payee Code 210"/>
    <n v="0"/>
    <n v="100"/>
    <s v="Property Tax Approval"/>
    <s v="Original Cost, then Quantity"/>
    <s v="No"/>
    <m/>
    <m/>
    <s v="Master Account - Bill converted from PTS."/>
    <n v="13631"/>
    <n v="23"/>
    <n v="54"/>
    <s v="KY"/>
    <s v="Carter KY"/>
    <n v="6"/>
    <n v="31"/>
    <n v="29"/>
    <n v="45"/>
    <n v="48"/>
    <n v="0"/>
    <n v="0"/>
    <m/>
  </r>
  <r>
    <x v="6"/>
    <s v="2019 Assessment Year"/>
    <x v="48"/>
    <s v="KY-026T"/>
    <n v="6668.63"/>
    <n v="6668.64"/>
    <n v="0"/>
    <n v="0"/>
    <n v="0"/>
    <n v="6668.64"/>
    <x v="174"/>
    <x v="8"/>
    <m/>
    <n v="7"/>
    <x v="48"/>
    <x v="0"/>
    <s v="KY-Clay County"/>
    <s v="0000054595-003"/>
    <m/>
    <s v="KY"/>
    <s v="Clay County, KY"/>
    <s v="Common School"/>
    <m/>
    <s v="KY-Clay-Common SD Personal (Kentucky Power)"/>
    <s v=""/>
    <n v="0"/>
    <n v="100"/>
    <s v="Property Tax Approval"/>
    <s v="Original Cost, then Quantity"/>
    <s v="No"/>
    <m/>
    <m/>
    <s v=""/>
    <n v="9324"/>
    <n v="23"/>
    <n v="73"/>
    <s v="KY"/>
    <s v="Clay KY"/>
    <n v="6"/>
    <n v="31"/>
    <n v="29"/>
    <n v="62"/>
    <n v="61"/>
    <n v="0"/>
    <n v="0"/>
    <m/>
  </r>
  <r>
    <x v="6"/>
    <s v="2019 Assessment Year"/>
    <x v="58"/>
    <s v="KY-032T"/>
    <n v="3322.75"/>
    <n v="3322.75"/>
    <n v="0"/>
    <n v="0"/>
    <n v="0"/>
    <s v="Outstanding"/>
    <x v="31"/>
    <x v="8"/>
    <m/>
    <n v="1"/>
    <x v="55"/>
    <x v="0"/>
    <s v="KY-Elliott County"/>
    <s v="0000251642-003"/>
    <m/>
    <s v="KY"/>
    <s v="Elliott County, KY"/>
    <s v="Common School"/>
    <m/>
    <s v="KY-Elliott-Common SD Personal (Kentucky Power)"/>
    <s v=""/>
    <n v="0"/>
    <n v="100"/>
    <s v="Property Tax Approval"/>
    <s v="Original Cost, then Quantity"/>
    <s v="No"/>
    <m/>
    <m/>
    <s v=""/>
    <n v="9369"/>
    <n v="23"/>
    <n v="1218"/>
    <s v="KY"/>
    <s v="Elliott KY"/>
    <n v="6"/>
    <n v="31"/>
    <n v="29"/>
    <n v="866"/>
    <n v="540"/>
    <n v="1"/>
    <n v="0"/>
    <m/>
  </r>
  <r>
    <x v="6"/>
    <s v="2019 Assessment Year"/>
    <x v="4"/>
    <s v="KY-036T"/>
    <n v="943773.97"/>
    <n v="943773.96"/>
    <n v="0"/>
    <n v="0"/>
    <n v="0"/>
    <n v="943773.96"/>
    <x v="178"/>
    <x v="8"/>
    <m/>
    <n v="7"/>
    <x v="4"/>
    <x v="0"/>
    <s v="KY-Floyd County"/>
    <s v="0000054601-001"/>
    <m/>
    <s v="KY"/>
    <s v="Floyd County, KY"/>
    <s v="Fire District"/>
    <m/>
    <s v="KY-Floyd-Common SD-Allen FD Personal (Kentucky Power)"/>
    <s v="KY-036T - Payee Code 214"/>
    <n v="0"/>
    <n v="100"/>
    <s v="Property Tax Approval"/>
    <s v="Original Cost, then Quantity"/>
    <s v="No"/>
    <m/>
    <m/>
    <s v="Master Account - Bill converted from PTS."/>
    <n v="13632"/>
    <n v="23"/>
    <n v="74"/>
    <s v="KY"/>
    <s v="Floyd KY"/>
    <n v="6"/>
    <n v="31"/>
    <n v="29"/>
    <n v="63"/>
    <n v="62"/>
    <n v="0"/>
    <n v="0"/>
    <m/>
  </r>
  <r>
    <x v="6"/>
    <s v="2019 Assessment Year"/>
    <x v="36"/>
    <s v="KY-036T-CI-910"/>
    <n v="18888.09"/>
    <n v="18888.09"/>
    <n v="0"/>
    <n v="0"/>
    <n v="0"/>
    <n v="18888.09"/>
    <x v="178"/>
    <x v="8"/>
    <m/>
    <n v="7"/>
    <x v="36"/>
    <x v="0"/>
    <s v="KY-Prestonsburg, City Of"/>
    <s v="0000067422-003"/>
    <m/>
    <s v="KY"/>
    <s v="Floyd County, KY"/>
    <s v="City"/>
    <m/>
    <s v="KY-Floyd-Common SD-Prestonsburg-North Floyd FD Personal (Kentucky Power)"/>
    <s v="KY-036T-CI-910 - Payee Code 215"/>
    <n v="0"/>
    <n v="100"/>
    <s v="Property Tax Approval"/>
    <s v="Original Cost, then Quantity"/>
    <s v="No"/>
    <m/>
    <m/>
    <s v="Master Account - Bill converted from PTS."/>
    <n v="13633"/>
    <n v="23"/>
    <n v="694"/>
    <s v="KY"/>
    <s v="Floyd KY"/>
    <n v="6"/>
    <n v="31"/>
    <n v="29"/>
    <n v="419"/>
    <n v="503"/>
    <n v="0"/>
    <n v="0"/>
    <m/>
  </r>
  <r>
    <x v="6"/>
    <s v="2019 Assessment Year"/>
    <x v="53"/>
    <s v="KY-036T-CI-930"/>
    <n v="3136.05"/>
    <n v="3136.06"/>
    <n v="0"/>
    <n v="0"/>
    <n v="0"/>
    <n v="3136.06"/>
    <x v="173"/>
    <x v="8"/>
    <m/>
    <n v="7"/>
    <x v="51"/>
    <x v="0"/>
    <s v="KY-Wheelwright, City Of"/>
    <s v="0000084719-001"/>
    <m/>
    <s v="KY"/>
    <s v="Floyd County, KY"/>
    <s v="City"/>
    <m/>
    <s v="KY-Floyd-Common SD-Wheelwright-Southeast FD Personal (Kentucky Power)"/>
    <s v="KY-036T-CI-930 - Payee Code 216"/>
    <n v="0"/>
    <n v="100"/>
    <s v="Property Tax Approval"/>
    <s v="Original Cost, then Quantity"/>
    <s v="No"/>
    <m/>
    <m/>
    <s v="Master Account - Bill converted from PTS."/>
    <n v="13634"/>
    <n v="23"/>
    <n v="705"/>
    <s v="KY"/>
    <s v="Floyd KY"/>
    <n v="6"/>
    <n v="31"/>
    <n v="29"/>
    <n v="429"/>
    <n v="513"/>
    <n v="0"/>
    <n v="0"/>
    <m/>
  </r>
  <r>
    <x v="6"/>
    <s v="2019 Assessment Year"/>
    <x v="52"/>
    <s v="KY-036T-CI-950"/>
    <n v="3662.22"/>
    <n v="3662.22"/>
    <n v="0"/>
    <n v="0"/>
    <n v="0"/>
    <s v="Outstanding"/>
    <x v="31"/>
    <x v="8"/>
    <m/>
    <n v="1"/>
    <x v="50"/>
    <x v="0"/>
    <s v="KY-Wayland, City Of"/>
    <s v="0000106382-001"/>
    <m/>
    <s v="KY"/>
    <s v="Floyd County, KY"/>
    <s v="City"/>
    <m/>
    <s v="KY-Floyd-Common SD-Wayland-Wayland FD Personal (Kentucky Power)"/>
    <s v="KY-036T-CI-950"/>
    <n v="0"/>
    <n v="100"/>
    <s v="Property Tax Approval"/>
    <s v="Original Cost, then Quantity"/>
    <s v="No"/>
    <m/>
    <m/>
    <s v="Master Account - Bill converted from PTS."/>
    <n v="132857"/>
    <n v="23"/>
    <n v="756"/>
    <s v="KY"/>
    <s v="Floyd KY"/>
    <n v="6"/>
    <n v="31"/>
    <n v="29"/>
    <n v="470"/>
    <n v="520"/>
    <n v="1"/>
    <n v="0"/>
    <m/>
  </r>
  <r>
    <x v="6"/>
    <s v="2019 Assessment Year"/>
    <x v="61"/>
    <s v="KY-036T-CI-970"/>
    <n v="1779.55"/>
    <n v="1779.55"/>
    <n v="0"/>
    <n v="0"/>
    <n v="0"/>
    <s v="Outstanding"/>
    <x v="31"/>
    <x v="8"/>
    <m/>
    <n v="1"/>
    <x v="58"/>
    <x v="0"/>
    <s v="KY-Martin, City Of"/>
    <s v="0000040327-001"/>
    <m/>
    <s v="KY"/>
    <s v="Floyd County, KY"/>
    <s v="City"/>
    <m/>
    <s v="KY-Floyd-Common SD-Martin-Martin Area FD Personal (Kentucky Power)"/>
    <s v="KY-036T-CI-970 - Payee Code 264"/>
    <n v="0"/>
    <n v="100"/>
    <s v="Property Tax Approval"/>
    <s v="Original Cost, then Quantity"/>
    <s v="No"/>
    <m/>
    <m/>
    <s v="Master Account - Bill converted from PTS."/>
    <n v="13636"/>
    <n v="23"/>
    <n v="1220"/>
    <s v="KY"/>
    <s v="Floyd KY"/>
    <n v="6"/>
    <n v="31"/>
    <n v="29"/>
    <n v="868"/>
    <n v="542"/>
    <n v="1"/>
    <n v="0"/>
    <m/>
  </r>
  <r>
    <x v="6"/>
    <s v="2019 Assessment Year"/>
    <x v="45"/>
    <s v="KY-037T"/>
    <n v="538.29999999999995"/>
    <n v="538.30999999999995"/>
    <n v="0"/>
    <n v="0"/>
    <n v="0"/>
    <n v="538.30999999999995"/>
    <x v="172"/>
    <x v="8"/>
    <m/>
    <n v="7"/>
    <x v="44"/>
    <x v="0"/>
    <s v="KY-Franklin County"/>
    <s v="0000179629-001"/>
    <m/>
    <s v="KY"/>
    <s v="Franklin County, KY"/>
    <s v="Common School"/>
    <m/>
    <s v="KY-Franklin-Common SD Personal (Kentucky Power)"/>
    <s v=""/>
    <n v="0"/>
    <n v="100"/>
    <s v="Property Tax Approval"/>
    <s v="Original Cost, then Quantity"/>
    <s v="No"/>
    <m/>
    <m/>
    <s v=""/>
    <n v="13637"/>
    <n v="23"/>
    <n v="1147"/>
    <s v="KY"/>
    <s v="Franklin KY"/>
    <n v="6"/>
    <n v="31"/>
    <n v="29"/>
    <n v="824"/>
    <n v="530"/>
    <n v="0"/>
    <n v="0"/>
    <m/>
  </r>
  <r>
    <x v="6"/>
    <s v="2019 Assessment Year"/>
    <x v="21"/>
    <s v="KY-041T"/>
    <n v="52458.239999999998"/>
    <n v="52458.38"/>
    <n v="0"/>
    <n v="0"/>
    <n v="0"/>
    <n v="52458.38"/>
    <x v="174"/>
    <x v="8"/>
    <m/>
    <n v="7"/>
    <x v="21"/>
    <x v="0"/>
    <s v="KY-Grant County"/>
    <s v="0000054604-001"/>
    <m/>
    <s v="KY"/>
    <s v="Grant County, KY"/>
    <s v="Common School"/>
    <m/>
    <s v="KY-Grant-Common SD Personal (Kentucky Power)"/>
    <s v=""/>
    <n v="0"/>
    <n v="100"/>
    <s v="Property Tax Approval"/>
    <s v="Original Cost, then Quantity"/>
    <s v="No"/>
    <m/>
    <m/>
    <s v="Master Account - Bill converted from PTS."/>
    <n v="13638"/>
    <n v="23"/>
    <n v="75"/>
    <s v="KY"/>
    <s v="Grant KY"/>
    <n v="6"/>
    <n v="31"/>
    <n v="29"/>
    <n v="64"/>
    <n v="63"/>
    <n v="0"/>
    <n v="0"/>
    <m/>
  </r>
  <r>
    <x v="6"/>
    <s v="2019 Assessment Year"/>
    <x v="72"/>
    <s v="KY-045R-CI-120"/>
    <n v="458.67"/>
    <n v="458.67"/>
    <n v="-9.17"/>
    <n v="0"/>
    <n v="0"/>
    <n v="449.5"/>
    <x v="172"/>
    <x v="8"/>
    <m/>
    <n v="7"/>
    <x v="67"/>
    <x v="0"/>
    <s v="KY-Flatwoods, City Of"/>
    <s v="0000018231-001"/>
    <m/>
    <s v="KY"/>
    <s v="Greenup County, KY"/>
    <s v="City"/>
    <m/>
    <s v="KY-Greenup-Russell ISD-Flatwoods Personal (Kentucky Power)"/>
    <s v=""/>
    <n v="0"/>
    <n v="100"/>
    <s v="Property Tax Approval"/>
    <s v="Original Cost, then Quantity"/>
    <s v="No"/>
    <m/>
    <m/>
    <s v=""/>
    <n v="10053"/>
    <n v="23"/>
    <n v="19"/>
    <s v="KY"/>
    <s v="Greenup KY"/>
    <n v="6"/>
    <n v="31"/>
    <n v="29"/>
    <n v="15"/>
    <n v="18"/>
    <n v="0"/>
    <n v="0"/>
    <m/>
  </r>
  <r>
    <x v="6"/>
    <s v="2019 Assessment Year"/>
    <x v="77"/>
    <s v="KY-045R-CI-130"/>
    <n v="44.32"/>
    <n v="44.32"/>
    <n v="0"/>
    <n v="0"/>
    <n v="0"/>
    <n v="44.32"/>
    <x v="179"/>
    <x v="8"/>
    <m/>
    <n v="7"/>
    <x v="71"/>
    <x v="0"/>
    <s v="KY-Bellefonte, City Of"/>
    <s v="0000012823-003"/>
    <m/>
    <s v="KY"/>
    <s v="Greenup County, KY"/>
    <s v="City"/>
    <m/>
    <s v="KY-Greenup-Russell ISD-Bellefonte-Ambulance Personal (Kentucky Power)"/>
    <m/>
    <n v="0"/>
    <n v="100"/>
    <s v="Property Tax Approval"/>
    <s v="Original Cost, then Quantity"/>
    <s v="No"/>
    <m/>
    <m/>
    <s v="Bellefonte always bills around a year late. - JAS"/>
    <n v="158765"/>
    <n v="23"/>
    <n v="6"/>
    <s v="KY"/>
    <s v="Greenup KY"/>
    <n v="6"/>
    <n v="31"/>
    <n v="29"/>
    <n v="5"/>
    <n v="5"/>
    <n v="0"/>
    <n v="0"/>
    <m/>
  </r>
  <r>
    <x v="6"/>
    <s v="2019 Assessment Year"/>
    <x v="118"/>
    <s v="KY-045R-CI-130-1"/>
    <n v="0"/>
    <n v="0"/>
    <n v="0"/>
    <n v="0"/>
    <n v="0"/>
    <s v="Outstanding"/>
    <x v="31"/>
    <x v="8"/>
    <m/>
    <n v="1"/>
    <x v="71"/>
    <x v="0"/>
    <s v="KY-Bellefonte, City Of"/>
    <s v="0000012823-003"/>
    <m/>
    <s v="KY"/>
    <s v="Greenup County, KY"/>
    <s v="City"/>
    <m/>
    <s v="KY-Greenup-Russell ISD-Bellefonte-Ambulance Personal (Kentucky Power)"/>
    <m/>
    <n v="0"/>
    <n v="100"/>
    <s v="Property Tax Approval"/>
    <s v="Original Cost, then Quantity"/>
    <s v="No"/>
    <m/>
    <m/>
    <s v="Bellefonte always bills around a year late. - JAS"/>
    <n v="175079"/>
    <n v="23"/>
    <n v="6"/>
    <s v="KY"/>
    <s v="Greenup KY"/>
    <n v="6"/>
    <n v="31"/>
    <n v="29"/>
    <n v="5"/>
    <n v="5"/>
    <n v="1"/>
    <n v="0"/>
    <m/>
  </r>
  <r>
    <x v="6"/>
    <s v="2019 Assessment Year"/>
    <x v="76"/>
    <s v="KY-045R-CI-910"/>
    <n v="160.34"/>
    <n v="160.34"/>
    <n v="0"/>
    <n v="0"/>
    <n v="0"/>
    <n v="160.34"/>
    <x v="172"/>
    <x v="8"/>
    <m/>
    <n v="7"/>
    <x v="70"/>
    <x v="0"/>
    <s v="KY-South Shore, City Of"/>
    <s v="0000147584-001"/>
    <m/>
    <s v="KY"/>
    <s v="Greenup County, KY"/>
    <s v="City"/>
    <m/>
    <s v="KY-Greenup-Common SD-South Shore-South Shore FD Personal (Kentucky Power)"/>
    <s v=""/>
    <n v="0"/>
    <n v="100"/>
    <s v="Property Tax Approval"/>
    <s v="Original Cost, then Quantity"/>
    <s v="No"/>
    <m/>
    <m/>
    <s v=""/>
    <n v="10055"/>
    <n v="23"/>
    <n v="1125"/>
    <s v="KY"/>
    <s v="Greenup KY"/>
    <n v="6"/>
    <n v="31"/>
    <n v="29"/>
    <n v="810"/>
    <n v="524"/>
    <n v="0"/>
    <n v="0"/>
    <m/>
  </r>
  <r>
    <x v="6"/>
    <s v="2019 Assessment Year"/>
    <x v="5"/>
    <s v="KY-045T"/>
    <n v="557233.81000000006"/>
    <n v="557232.18000000005"/>
    <n v="0"/>
    <n v="0"/>
    <n v="0"/>
    <n v="557232.18000000005"/>
    <x v="180"/>
    <x v="8"/>
    <m/>
    <n v="7"/>
    <x v="5"/>
    <x v="0"/>
    <s v="KY-Greenup County"/>
    <s v="0000054605-001"/>
    <m/>
    <s v="KY"/>
    <s v="Greenup County, KY"/>
    <m/>
    <m/>
    <s v="Multiple"/>
    <s v=""/>
    <n v="0"/>
    <n v="100"/>
    <s v="Property Tax Approval"/>
    <s v="Original Cost, then Quantity"/>
    <s v="No"/>
    <m/>
    <m/>
    <s v=""/>
    <n v="13639"/>
    <n v="23"/>
    <n v="76"/>
    <s v="KY"/>
    <s v="Greenup KY"/>
    <n v="6"/>
    <n v="31"/>
    <n v="29"/>
    <n v="65"/>
    <n v="64"/>
    <n v="0"/>
    <n v="0"/>
    <m/>
  </r>
  <r>
    <x v="6"/>
    <s v="2019 Assessment Year"/>
    <x v="28"/>
    <s v="KY-045T-CI-110"/>
    <n v="35020.65"/>
    <n v="35020.65"/>
    <n v="0"/>
    <n v="0"/>
    <n v="0"/>
    <n v="35020.65"/>
    <x v="180"/>
    <x v="8"/>
    <m/>
    <n v="7"/>
    <x v="28"/>
    <x v="0"/>
    <s v="KY-Russell, City Of"/>
    <s v="0000018249-001"/>
    <m/>
    <s v="KY"/>
    <s v="Greenup County, KY"/>
    <s v="City"/>
    <m/>
    <s v="KY-Greenup-Russell ISD-Russell-Ambulance Personal (Kentucky Power)"/>
    <s v="KY-045T-CI-110 - Payee Code 222"/>
    <n v="0"/>
    <n v="100"/>
    <s v="Property Tax Approval"/>
    <s v="Original Cost, then Quantity"/>
    <s v="No"/>
    <m/>
    <m/>
    <s v="Master Account - Bill converted from PTS."/>
    <n v="13640"/>
    <n v="23"/>
    <n v="23"/>
    <s v="KY"/>
    <s v="Greenup KY"/>
    <n v="6"/>
    <n v="31"/>
    <n v="29"/>
    <n v="19"/>
    <n v="22"/>
    <n v="0"/>
    <n v="0"/>
    <m/>
  </r>
  <r>
    <x v="6"/>
    <s v="2019 Assessment Year"/>
    <x v="55"/>
    <s v="KY-045T-CI-140"/>
    <n v="2934.66"/>
    <n v="2941.62"/>
    <n v="0"/>
    <n v="0"/>
    <n v="0"/>
    <n v="2941.62"/>
    <x v="172"/>
    <x v="8"/>
    <m/>
    <n v="7"/>
    <x v="53"/>
    <x v="0"/>
    <s v="KY-Raceland, City Of"/>
    <s v="0000080762-001"/>
    <m/>
    <s v="KY"/>
    <s v="Greenup County, KY"/>
    <s v="City"/>
    <m/>
    <s v="KY-Greenup-Common SD-Raceland Personal (Kentucky Power)"/>
    <s v=""/>
    <n v="0"/>
    <n v="100"/>
    <s v="Property Tax Approval"/>
    <s v="Original Cost, then Quantity"/>
    <s v="No"/>
    <m/>
    <m/>
    <s v=""/>
    <n v="13641"/>
    <n v="23"/>
    <n v="703"/>
    <s v="KY"/>
    <s v="Greenup KY"/>
    <n v="6"/>
    <n v="31"/>
    <n v="29"/>
    <n v="427"/>
    <n v="511"/>
    <n v="0"/>
    <n v="0"/>
    <m/>
  </r>
  <r>
    <x v="6"/>
    <s v="2019 Assessment Year"/>
    <x v="46"/>
    <s v="KY-045T-CI-320"/>
    <n v="5676.47"/>
    <n v="5544.99"/>
    <n v="0"/>
    <n v="0"/>
    <n v="0"/>
    <n v="5544.99"/>
    <x v="180"/>
    <x v="8"/>
    <m/>
    <n v="7"/>
    <x v="45"/>
    <x v="0"/>
    <s v="KY-Worthington, City Of"/>
    <s v="0000018254-001"/>
    <m/>
    <s v="KY"/>
    <s v="Greenup County, KY"/>
    <s v="City"/>
    <m/>
    <s v="KY-Greenup-Raceland ISD-Worthington-Ambulance Personal (Kentucky Power)"/>
    <s v="KY-045T-CI-320 - Payee Code 225"/>
    <n v="0"/>
    <n v="100"/>
    <s v="Property Tax Approval"/>
    <s v="Original Cost, then Quantity"/>
    <s v="No"/>
    <m/>
    <m/>
    <s v="Master Account - Bill converted from PTS."/>
    <n v="13642"/>
    <n v="23"/>
    <n v="693"/>
    <s v="KY"/>
    <s v="Greenup KY"/>
    <n v="6"/>
    <n v="31"/>
    <n v="29"/>
    <n v="418"/>
    <n v="502"/>
    <n v="0"/>
    <n v="0"/>
    <m/>
  </r>
  <r>
    <x v="6"/>
    <s v="2019 Assessment Year"/>
    <x v="60"/>
    <s v="KY-045T-CI-930"/>
    <n v="2158.67"/>
    <n v="2158.67"/>
    <n v="0"/>
    <n v="0"/>
    <n v="0"/>
    <n v="2158.67"/>
    <x v="180"/>
    <x v="8"/>
    <m/>
    <n v="7"/>
    <x v="57"/>
    <x v="0"/>
    <s v="KY-Greenup, City Of"/>
    <s v="0000018237-001"/>
    <m/>
    <s v="KY"/>
    <s v="Greenup County, KY"/>
    <s v="City"/>
    <m/>
    <s v="KY-Greenup-Common SD-Greenup-Ambulance Personal (Kentucky Power)"/>
    <s v="KY-045T-CI-930 - Payee Code 221"/>
    <n v="0"/>
    <n v="100"/>
    <s v="Property Tax Approval"/>
    <s v="Original Cost, then Quantity"/>
    <s v="No"/>
    <m/>
    <m/>
    <s v="Master Account - Bill converted from PTS."/>
    <n v="13643"/>
    <n v="23"/>
    <n v="21"/>
    <s v="KY"/>
    <s v="Greenup KY"/>
    <n v="6"/>
    <n v="31"/>
    <n v="29"/>
    <n v="17"/>
    <n v="20"/>
    <n v="0"/>
    <n v="0"/>
    <m/>
  </r>
  <r>
    <x v="6"/>
    <s v="2019 Assessment Year"/>
    <x v="47"/>
    <s v="KY-045T-CI-940"/>
    <n v="9583.0300000000007"/>
    <n v="9583.0300000000007"/>
    <n v="0"/>
    <n v="0"/>
    <n v="0"/>
    <n v="9583.0300000000007"/>
    <x v="172"/>
    <x v="8"/>
    <m/>
    <n v="7"/>
    <x v="46"/>
    <x v="0"/>
    <s v="KY-Wurtland, City Of"/>
    <s v="0000018255-001"/>
    <m/>
    <s v="KY"/>
    <s v="Greenup County, KY"/>
    <s v="City"/>
    <m/>
    <s v="KY-Greenup-Common SD-Wurtland-Wurtland FD Personal (Kentucky Power)"/>
    <s v="KY-045T-CI-940 - Payee Code 223"/>
    <n v="0"/>
    <n v="100"/>
    <s v="Property Tax Approval"/>
    <s v="Original Cost, then Quantity"/>
    <s v="No"/>
    <m/>
    <m/>
    <s v="Master Account - Bill converted from PTS."/>
    <n v="13644"/>
    <n v="23"/>
    <n v="24"/>
    <s v="KY"/>
    <s v="Greenup KY"/>
    <n v="6"/>
    <n v="31"/>
    <n v="29"/>
    <n v="20"/>
    <n v="23"/>
    <n v="0"/>
    <n v="0"/>
    <m/>
  </r>
  <r>
    <x v="6"/>
    <s v="2019 Assessment Year"/>
    <x v="29"/>
    <s v="KY-049T"/>
    <n v="19351.41"/>
    <n v="19351.41"/>
    <n v="0"/>
    <n v="0"/>
    <n v="0"/>
    <n v="19351.41"/>
    <x v="174"/>
    <x v="8"/>
    <m/>
    <n v="7"/>
    <x v="29"/>
    <x v="0"/>
    <s v="KY-Harrison County"/>
    <s v="0000080198-002"/>
    <m/>
    <s v="KY"/>
    <s v="Harrison County, KY"/>
    <s v="Common School"/>
    <m/>
    <s v="KY-Harrison-Common SD Personal (Kentucky Power)"/>
    <s v=""/>
    <n v="0"/>
    <n v="100"/>
    <s v="Property Tax Approval"/>
    <s v="Original Cost, then Quantity"/>
    <s v="No"/>
    <m/>
    <m/>
    <s v=""/>
    <n v="13645"/>
    <n v="23"/>
    <n v="702"/>
    <s v="KY"/>
    <s v="Harrison KY"/>
    <n v="6"/>
    <n v="31"/>
    <n v="29"/>
    <n v="426"/>
    <n v="510"/>
    <n v="0"/>
    <n v="0"/>
    <m/>
  </r>
  <r>
    <x v="6"/>
    <s v="2019 Assessment Year"/>
    <x v="31"/>
    <s v="KY-052T"/>
    <n v="15544.38"/>
    <n v="15544.38"/>
    <n v="0"/>
    <n v="0"/>
    <n v="0"/>
    <n v="15544.38"/>
    <x v="174"/>
    <x v="8"/>
    <m/>
    <n v="7"/>
    <x v="31"/>
    <x v="0"/>
    <s v="KY-Henry County"/>
    <s v="0000054609-001"/>
    <m/>
    <s v="KY"/>
    <s v="Henry County, KY"/>
    <s v="Common School"/>
    <m/>
    <s v="KY-Henry-Common SD Personal (Kentucky Power)"/>
    <s v="KY-052T - Payee Code 229"/>
    <n v="0"/>
    <n v="100"/>
    <s v="Property Tax Approval"/>
    <s v="Original Cost, then Quantity"/>
    <s v="No"/>
    <m/>
    <m/>
    <s v="Master Account - Bill converted from PTS."/>
    <n v="13646"/>
    <n v="23"/>
    <n v="79"/>
    <s v="KY"/>
    <s v="Henry KY"/>
    <n v="6"/>
    <n v="31"/>
    <n v="29"/>
    <n v="67"/>
    <n v="66"/>
    <n v="0"/>
    <n v="0"/>
    <m/>
  </r>
  <r>
    <x v="6"/>
    <s v="2019 Assessment Year"/>
    <x v="15"/>
    <s v="KY-058T"/>
    <n v="196936.26"/>
    <n v="196936.25"/>
    <n v="0"/>
    <n v="0"/>
    <n v="0"/>
    <n v="196936.25"/>
    <x v="172"/>
    <x v="8"/>
    <m/>
    <n v="7"/>
    <x v="15"/>
    <x v="0"/>
    <s v="KY-Johnson County"/>
    <s v="0000054612-001"/>
    <m/>
    <s v="KY"/>
    <s v="Johnson County, KY"/>
    <s v="Common School"/>
    <m/>
    <s v="KY-Johnson-Common SD Personal (Kentucky Power)"/>
    <s v=""/>
    <n v="0"/>
    <n v="100"/>
    <s v="Property Tax Approval"/>
    <s v="Original Cost, then Quantity"/>
    <s v="No"/>
    <m/>
    <m/>
    <s v=""/>
    <n v="13647"/>
    <n v="23"/>
    <n v="80"/>
    <s v="KY"/>
    <s v="Johnson KY"/>
    <n v="6"/>
    <n v="31"/>
    <n v="29"/>
    <n v="68"/>
    <n v="67"/>
    <n v="0"/>
    <n v="0"/>
    <m/>
  </r>
  <r>
    <x v="6"/>
    <s v="2019 Assessment Year"/>
    <x v="22"/>
    <s v="KY-058T-CI-210"/>
    <n v="82187.429999999993"/>
    <n v="82187.41"/>
    <n v="-1643.74"/>
    <n v="0"/>
    <n v="0"/>
    <n v="80543.67"/>
    <x v="179"/>
    <x v="8"/>
    <m/>
    <n v="7"/>
    <x v="22"/>
    <x v="0"/>
    <s v="KY-Paintsville, City Of"/>
    <s v="0000067424-003"/>
    <m/>
    <s v="KY"/>
    <s v="Johnson County, KY"/>
    <s v="City"/>
    <m/>
    <s v="KY-Johnson-Paintsville ISD-Paintsville Personal (Kentucky Power)"/>
    <s v=""/>
    <n v="0"/>
    <n v="100"/>
    <s v="Property Tax Approval"/>
    <s v="Original Cost, then Quantity"/>
    <s v="No"/>
    <m/>
    <m/>
    <s v=""/>
    <n v="13648"/>
    <n v="23"/>
    <n v="695"/>
    <s v="KY"/>
    <s v="Johnson KY"/>
    <n v="6"/>
    <n v="31"/>
    <n v="29"/>
    <n v="420"/>
    <n v="504"/>
    <n v="0"/>
    <n v="0"/>
    <m/>
  </r>
  <r>
    <x v="6"/>
    <s v="2019 Assessment Year"/>
    <x v="7"/>
    <s v="KY-060T"/>
    <n v="589211.92000000004"/>
    <n v="589211.92000000004"/>
    <n v="0"/>
    <n v="0"/>
    <n v="0"/>
    <n v="589211.92000000004"/>
    <x v="174"/>
    <x v="8"/>
    <m/>
    <n v="7"/>
    <x v="7"/>
    <x v="0"/>
    <s v="KY-Knott County"/>
    <s v="0000037020-001"/>
    <m/>
    <s v="KY"/>
    <s v="Knott County, KY"/>
    <s v="Common School"/>
    <m/>
    <s v="KY-Knott-Common SD Personal (Kentucky Power)"/>
    <s v=""/>
    <n v="0"/>
    <n v="100"/>
    <s v="Property Tax Approval"/>
    <s v="Original Cost, then Quantity"/>
    <s v="No"/>
    <m/>
    <m/>
    <s v=""/>
    <n v="13649"/>
    <n v="23"/>
    <n v="46"/>
    <s v="KY"/>
    <s v="Knott KY"/>
    <n v="6"/>
    <n v="31"/>
    <n v="29"/>
    <n v="37"/>
    <n v="40"/>
    <n v="0"/>
    <n v="0"/>
    <m/>
  </r>
  <r>
    <x v="6"/>
    <s v="2019 Assessment Year"/>
    <x v="62"/>
    <s v="KY-060T-CI-910"/>
    <n v="1713.92"/>
    <n v="1713.92"/>
    <n v="-34.28"/>
    <n v="0"/>
    <n v="0"/>
    <n v="1679.64"/>
    <x v="172"/>
    <x v="8"/>
    <m/>
    <n v="7"/>
    <x v="59"/>
    <x v="0"/>
    <s v="KY-Hindman, Town Of"/>
    <s v="0000081659-001"/>
    <m/>
    <s v="KY"/>
    <s v="Knott County, KY"/>
    <s v="City"/>
    <m/>
    <s v="KY-Knott-Common SD-Hindman Personal (Kentucky Power)"/>
    <s v="KY-060T-CI-910 - Payee Code 234"/>
    <n v="0"/>
    <n v="100"/>
    <s v="Property Tax Approval"/>
    <s v="Original Cost, then Quantity"/>
    <s v="No"/>
    <m/>
    <m/>
    <s v="Master Account - Bill converted from PTS."/>
    <n v="13650"/>
    <n v="23"/>
    <n v="704"/>
    <s v="KY"/>
    <s v="Knott KY"/>
    <n v="6"/>
    <n v="31"/>
    <n v="29"/>
    <n v="428"/>
    <n v="512"/>
    <n v="0"/>
    <n v="0"/>
    <m/>
  </r>
  <r>
    <x v="6"/>
    <s v="2019 Assessment Year"/>
    <x v="38"/>
    <s v="KY-061T"/>
    <n v="8526.9500000000007"/>
    <n v="8526.9599999999991"/>
    <n v="0"/>
    <n v="0"/>
    <n v="0"/>
    <n v="8526.9599999999991"/>
    <x v="172"/>
    <x v="8"/>
    <m/>
    <n v="7"/>
    <x v="37"/>
    <x v="0"/>
    <s v="KY-Knox County"/>
    <s v="0000054615-001"/>
    <m/>
    <s v="KY"/>
    <s v="Knox County, KY"/>
    <s v="Common School"/>
    <m/>
    <s v="KY-Knox-Common SD Personal (Kentucky Power)"/>
    <s v=""/>
    <n v="0"/>
    <n v="100"/>
    <s v="Property Tax Approval"/>
    <s v="Original Cost, then Quantity"/>
    <s v="No"/>
    <m/>
    <m/>
    <s v=""/>
    <n v="10060"/>
    <n v="23"/>
    <n v="83"/>
    <s v="KY"/>
    <s v="Knox KY"/>
    <n v="6"/>
    <n v="31"/>
    <n v="29"/>
    <n v="70"/>
    <n v="68"/>
    <n v="0"/>
    <n v="0"/>
    <m/>
  </r>
  <r>
    <x v="6"/>
    <s v="2019 Assessment Year"/>
    <x v="2"/>
    <s v="KY-064T"/>
    <n v="734130.33"/>
    <n v="734130.32"/>
    <n v="0"/>
    <n v="0"/>
    <n v="0"/>
    <n v="734130.32"/>
    <x v="174"/>
    <x v="8"/>
    <m/>
    <n v="7"/>
    <x v="2"/>
    <x v="0"/>
    <s v="KY-Lawrence County"/>
    <s v="0000054616-001"/>
    <m/>
    <s v="KY"/>
    <s v="Lawrence County, KY"/>
    <s v="Common School"/>
    <m/>
    <s v="KY-Lawrence-Common SD Personal (Kentucky Power)"/>
    <s v=""/>
    <n v="0"/>
    <n v="100"/>
    <s v="Property Tax Approval"/>
    <s v="Original Cost, then Quantity"/>
    <s v="No"/>
    <m/>
    <m/>
    <s v=""/>
    <n v="13651"/>
    <n v="23"/>
    <n v="84"/>
    <s v="KY"/>
    <s v="Lawrence KY"/>
    <n v="6"/>
    <n v="31"/>
    <n v="29"/>
    <n v="71"/>
    <n v="69"/>
    <n v="0"/>
    <n v="0"/>
    <m/>
  </r>
  <r>
    <x v="6"/>
    <s v="2019 Assessment Year"/>
    <x v="43"/>
    <s v="KY-064T-CI-910X"/>
    <n v="6909.04"/>
    <n v="6909.04"/>
    <n v="-138.18"/>
    <n v="0"/>
    <n v="0"/>
    <n v="6770.86"/>
    <x v="173"/>
    <x v="8"/>
    <m/>
    <n v="7"/>
    <x v="42"/>
    <x v="0"/>
    <s v="KY-Louisa, City Of"/>
    <s v="0000067034-001"/>
    <m/>
    <s v="KY"/>
    <s v="Lawrence County, KY"/>
    <s v="City"/>
    <m/>
    <s v="Multiple"/>
    <s v=""/>
    <n v="0"/>
    <n v="100"/>
    <s v="Property Tax Approval"/>
    <s v="Original Cost, then Quantity"/>
    <s v="No"/>
    <m/>
    <m/>
    <s v=""/>
    <n v="150368"/>
    <n v="23"/>
    <n v="742"/>
    <s v="KY"/>
    <s v="Lawrence KY"/>
    <n v="6"/>
    <n v="31"/>
    <n v="29"/>
    <n v="456"/>
    <n v="518"/>
    <n v="0"/>
    <n v="0"/>
    <m/>
  </r>
  <r>
    <x v="6"/>
    <s v="2019 Assessment Year"/>
    <x v="11"/>
    <s v="KY-066T"/>
    <n v="358443.93"/>
    <n v="358443.93"/>
    <n v="0"/>
    <n v="0"/>
    <n v="0"/>
    <n v="358443.93"/>
    <x v="178"/>
    <x v="8"/>
    <m/>
    <n v="7"/>
    <x v="11"/>
    <x v="0"/>
    <s v="KY-Leslie County"/>
    <s v="0000054618-001"/>
    <m/>
    <s v="KY"/>
    <s v="Leslie County, KY"/>
    <m/>
    <m/>
    <s v="Multiple"/>
    <s v=""/>
    <n v="0"/>
    <n v="100"/>
    <s v="Property Tax Approval"/>
    <s v="Original Cost, then Quantity"/>
    <s v="No"/>
    <m/>
    <m/>
    <s v=""/>
    <n v="13653"/>
    <n v="23"/>
    <n v="85"/>
    <s v="KY"/>
    <s v="Leslie KY"/>
    <n v="6"/>
    <n v="31"/>
    <n v="29"/>
    <n v="72"/>
    <n v="70"/>
    <n v="0"/>
    <n v="0"/>
    <m/>
  </r>
  <r>
    <x v="6"/>
    <s v="2019 Assessment Year"/>
    <x v="8"/>
    <s v="KY-067R"/>
    <n v="561353.61"/>
    <n v="561353.61"/>
    <n v="0"/>
    <n v="0"/>
    <n v="0"/>
    <n v="561353.61"/>
    <x v="172"/>
    <x v="8"/>
    <m/>
    <n v="7"/>
    <x v="8"/>
    <x v="0"/>
    <s v="KY-Letcher County"/>
    <s v="0000054619-003"/>
    <m/>
    <s v="KY"/>
    <s v="Letcher County, KY"/>
    <s v="Common School"/>
    <m/>
    <s v="KY-Letcher-Common SD Personal (Kentucky Power)"/>
    <s v=""/>
    <n v="0"/>
    <n v="100"/>
    <s v="Property Tax Approval"/>
    <s v="Original Cost, then Quantity"/>
    <s v="No"/>
    <m/>
    <m/>
    <s v=""/>
    <n v="13654"/>
    <n v="23"/>
    <n v="86"/>
    <s v="KY"/>
    <s v="Letcher KY"/>
    <n v="6"/>
    <n v="31"/>
    <n v="29"/>
    <n v="73"/>
    <n v="71"/>
    <n v="0"/>
    <n v="0"/>
    <m/>
  </r>
  <r>
    <x v="6"/>
    <s v="2019 Assessment Year"/>
    <x v="39"/>
    <s v="KY-067T-CI-110"/>
    <n v="11272.22"/>
    <n v="11272.22"/>
    <n v="0"/>
    <n v="0"/>
    <n v="0"/>
    <n v="11272.22"/>
    <x v="179"/>
    <x v="8"/>
    <m/>
    <n v="7"/>
    <x v="38"/>
    <x v="0"/>
    <s v="KY-Jenkins, City Of"/>
    <s v="0000105601-001"/>
    <m/>
    <s v="KY"/>
    <s v="Letcher County, KY"/>
    <m/>
    <m/>
    <s v="KY-Letcher-Jenkins ISD-Jenkins Personal (Kentucky Power)"/>
    <s v=""/>
    <n v="0"/>
    <n v="100"/>
    <s v="Property Tax Approval"/>
    <s v="Original Cost, then Quantity"/>
    <s v="No"/>
    <m/>
    <m/>
    <s v=""/>
    <n v="13656"/>
    <n v="23"/>
    <n v="743"/>
    <s v="KY"/>
    <s v="Letcher KY"/>
    <n v="6"/>
    <n v="31"/>
    <n v="29"/>
    <n v="457"/>
    <n v="519"/>
    <n v="0"/>
    <n v="0"/>
    <m/>
  </r>
  <r>
    <x v="6"/>
    <s v="2019 Assessment Year"/>
    <x v="49"/>
    <s v="KY-067T-CI-920"/>
    <n v="5809.61"/>
    <n v="5811.12"/>
    <n v="0"/>
    <n v="0"/>
    <n v="0"/>
    <n v="5811.12"/>
    <x v="172"/>
    <x v="8"/>
    <m/>
    <n v="7"/>
    <x v="49"/>
    <x v="0"/>
    <s v="KY-Fleming-Neon, City Of"/>
    <s v="0000026510-001"/>
    <m/>
    <s v="KY"/>
    <s v="Letcher County, KY"/>
    <s v="City"/>
    <m/>
    <s v="KY-Letcher-Common SD-Fleming-Neon Personal (Kentucky Power)"/>
    <s v=""/>
    <n v="0"/>
    <n v="100"/>
    <s v="Property Tax Approval"/>
    <s v="Original Cost, then Quantity"/>
    <s v="No"/>
    <m/>
    <m/>
    <s v=""/>
    <n v="13657"/>
    <n v="23"/>
    <n v="30"/>
    <s v="KY"/>
    <s v="Letcher KY"/>
    <n v="6"/>
    <n v="31"/>
    <n v="29"/>
    <n v="25"/>
    <n v="28"/>
    <n v="0"/>
    <n v="0"/>
    <m/>
  </r>
  <r>
    <x v="6"/>
    <s v="2019 Assessment Year"/>
    <x v="35"/>
    <s v="KY-067T-CI-930"/>
    <n v="12999.66"/>
    <n v="12999.66"/>
    <n v="0"/>
    <n v="0"/>
    <n v="0"/>
    <s v="Outstanding"/>
    <x v="31"/>
    <x v="8"/>
    <m/>
    <n v="1"/>
    <x v="35"/>
    <x v="0"/>
    <s v="KY-Whitesburg, City Of"/>
    <s v="0000064774-002"/>
    <m/>
    <s v="KY"/>
    <s v="Letcher County, KY"/>
    <s v="City"/>
    <m/>
    <s v="KY-Letcher-Common SD-Whitesburg Personal (Kentucky Power)"/>
    <s v="KY-067T-CI-930 - Payee Code 241"/>
    <n v="0"/>
    <n v="100"/>
    <s v="Property Tax Approval"/>
    <s v="Original Cost, then Quantity"/>
    <s v="No"/>
    <m/>
    <m/>
    <s v="Master Account - Bill converted from PTS."/>
    <n v="13658"/>
    <n v="23"/>
    <n v="692"/>
    <s v="KY"/>
    <s v="Letcher KY"/>
    <n v="6"/>
    <n v="31"/>
    <n v="29"/>
    <n v="417"/>
    <n v="501"/>
    <n v="1"/>
    <n v="0"/>
    <m/>
  </r>
  <r>
    <x v="6"/>
    <s v="2019 Assessment Year"/>
    <x v="10"/>
    <s v="KY-068T"/>
    <n v="144582.70000000001"/>
    <n v="144582.69"/>
    <n v="0"/>
    <n v="0"/>
    <n v="0"/>
    <n v="144582.69"/>
    <x v="180"/>
    <x v="8"/>
    <m/>
    <n v="7"/>
    <x v="10"/>
    <x v="0"/>
    <s v="KY-Lewis County"/>
    <s v="0000054620-001"/>
    <m/>
    <s v="KY"/>
    <s v="Lewis County, KY"/>
    <m/>
    <m/>
    <s v="Multiple"/>
    <s v=""/>
    <n v="0"/>
    <n v="100"/>
    <s v="Property Tax Approval"/>
    <s v="Original Cost, then Quantity"/>
    <s v="No"/>
    <m/>
    <m/>
    <s v=""/>
    <n v="13659"/>
    <n v="23"/>
    <n v="87"/>
    <s v="KY"/>
    <s v="Lewis KY"/>
    <n v="6"/>
    <n v="31"/>
    <n v="29"/>
    <n v="74"/>
    <n v="72"/>
    <n v="0"/>
    <n v="0"/>
    <m/>
  </r>
  <r>
    <x v="6"/>
    <s v="2019 Assessment Year"/>
    <x v="16"/>
    <s v="KY-077T"/>
    <n v="168234.04"/>
    <n v="168234.03"/>
    <n v="0"/>
    <n v="0"/>
    <n v="0"/>
    <n v="168234.03"/>
    <x v="180"/>
    <x v="8"/>
    <m/>
    <n v="7"/>
    <x v="16"/>
    <x v="0"/>
    <s v="KY-Magoffin County"/>
    <s v="0000054622-002"/>
    <m/>
    <s v="KY"/>
    <s v="Magoffin County, KY"/>
    <s v="Common School"/>
    <m/>
    <s v="KY-Magoffin-Common SD Personal (Kentucky Power)"/>
    <s v="KY-077T - Payee Code 245"/>
    <n v="0"/>
    <n v="100"/>
    <s v="Property Tax Approval"/>
    <s v="Original Cost, then Quantity"/>
    <s v="No"/>
    <m/>
    <m/>
    <s v=""/>
    <n v="13660"/>
    <n v="23"/>
    <n v="89"/>
    <s v="KY"/>
    <s v="Magoffin KY"/>
    <n v="6"/>
    <n v="31"/>
    <n v="29"/>
    <n v="75"/>
    <n v="73"/>
    <n v="0"/>
    <n v="0"/>
    <m/>
  </r>
  <r>
    <x v="6"/>
    <s v="2019 Assessment Year"/>
    <x v="34"/>
    <s v="KY-077T-CI-910"/>
    <n v="16736.84"/>
    <n v="16736.86"/>
    <n v="0"/>
    <n v="0"/>
    <n v="0"/>
    <n v="16736.86"/>
    <x v="174"/>
    <x v="8"/>
    <m/>
    <n v="7"/>
    <x v="34"/>
    <x v="0"/>
    <s v="KY-Salyersville, City Of"/>
    <s v="0000053120-001"/>
    <m/>
    <s v="KY"/>
    <s v="Magoffin County, KY"/>
    <s v="City"/>
    <m/>
    <s v="KY-Magoffin-Common SD-Salyersville Personal (Kentucky Power)"/>
    <s v=""/>
    <n v="0"/>
    <n v="100"/>
    <s v="Property Tax Approval"/>
    <s v="Original Cost, then Quantity"/>
    <s v="No"/>
    <m/>
    <m/>
    <s v=""/>
    <n v="13661"/>
    <n v="23"/>
    <n v="61"/>
    <s v="KY"/>
    <s v="Magoffin KY"/>
    <n v="6"/>
    <n v="31"/>
    <n v="29"/>
    <n v="51"/>
    <n v="53"/>
    <n v="0"/>
    <n v="0"/>
    <m/>
  </r>
  <r>
    <x v="6"/>
    <s v="2019 Assessment Year"/>
    <x v="9"/>
    <s v="KY-080T"/>
    <n v="383534"/>
    <n v="383534.01"/>
    <n v="0"/>
    <n v="0"/>
    <n v="0"/>
    <n v="383534.01"/>
    <x v="172"/>
    <x v="8"/>
    <m/>
    <n v="7"/>
    <x v="9"/>
    <x v="0"/>
    <s v="KY-Martin County"/>
    <s v="0000054625-001"/>
    <m/>
    <s v="KY"/>
    <s v="Martin County, KY"/>
    <m/>
    <m/>
    <s v="Multiple"/>
    <s v=""/>
    <n v="0"/>
    <n v="100"/>
    <s v="Property Tax Approval"/>
    <s v="Original Cost, then Quantity"/>
    <s v="No"/>
    <m/>
    <m/>
    <s v=""/>
    <n v="13662"/>
    <n v="23"/>
    <n v="95"/>
    <s v="KY"/>
    <s v="Martin KY"/>
    <n v="6"/>
    <n v="31"/>
    <n v="29"/>
    <n v="77"/>
    <n v="74"/>
    <n v="0"/>
    <n v="0"/>
    <m/>
  </r>
  <r>
    <x v="6"/>
    <s v="2019 Assessment Year"/>
    <x v="18"/>
    <s v="KY-081T"/>
    <n v="60871.23"/>
    <n v="60838.47"/>
    <n v="0"/>
    <n v="0"/>
    <n v="0"/>
    <n v="60838.47"/>
    <x v="172"/>
    <x v="8"/>
    <m/>
    <n v="7"/>
    <x v="18"/>
    <x v="0"/>
    <s v="KY-Mason County"/>
    <s v="0000238021-001"/>
    <m/>
    <s v="KY"/>
    <s v="Mason County, KY"/>
    <s v="Common School"/>
    <m/>
    <s v="KY-Mason-Common SD Personal (Kentucky Power)"/>
    <s v=""/>
    <n v="0"/>
    <n v="100"/>
    <s v="Property Tax Approval"/>
    <s v="Original Cost, then Quantity"/>
    <s v="No"/>
    <m/>
    <m/>
    <s v=""/>
    <n v="13663"/>
    <n v="23"/>
    <n v="97"/>
    <s v="KY"/>
    <s v="Mason KY"/>
    <n v="6"/>
    <n v="31"/>
    <n v="29"/>
    <n v="78"/>
    <n v="75"/>
    <n v="0"/>
    <n v="0"/>
    <m/>
  </r>
  <r>
    <x v="6"/>
    <s v="2019 Assessment Year"/>
    <x v="25"/>
    <s v="KY-088T"/>
    <n v="71604.490000000005"/>
    <n v="71604.490000000005"/>
    <n v="0"/>
    <n v="0"/>
    <n v="0"/>
    <n v="71604.490000000005"/>
    <x v="172"/>
    <x v="8"/>
    <m/>
    <n v="7"/>
    <x v="25"/>
    <x v="0"/>
    <s v="KY-Morgan County"/>
    <s v="0000054632-001"/>
    <m/>
    <s v="KY"/>
    <s v="Morgan County, KY"/>
    <s v="Common School"/>
    <m/>
    <s v="KY-Morgan-Common SD Personal (Kentucky Power)"/>
    <s v=""/>
    <n v="0"/>
    <n v="100"/>
    <s v="Property Tax Approval"/>
    <s v="Original Cost, then Quantity"/>
    <s v="No"/>
    <m/>
    <m/>
    <s v=""/>
    <n v="13664"/>
    <n v="23"/>
    <n v="102"/>
    <s v="KY"/>
    <s v="Morgan KY"/>
    <n v="6"/>
    <n v="31"/>
    <n v="29"/>
    <n v="80"/>
    <n v="76"/>
    <n v="0"/>
    <n v="0"/>
    <m/>
  </r>
  <r>
    <x v="6"/>
    <s v="2019 Assessment Year"/>
    <x v="54"/>
    <s v="KY-088T-CI-910"/>
    <n v="3300.08"/>
    <n v="3300.08"/>
    <n v="-66"/>
    <n v="0"/>
    <n v="0"/>
    <n v="3234.08"/>
    <x v="172"/>
    <x v="8"/>
    <m/>
    <n v="7"/>
    <x v="52"/>
    <x v="0"/>
    <s v="KY-West Liberty, City Of"/>
    <s v="0000064208-001"/>
    <m/>
    <s v="KY"/>
    <s v="Morgan County, KY"/>
    <s v="City"/>
    <m/>
    <s v="KY-Morgan-Common SD-West Liberty Personal (Kentucky Power)"/>
    <s v=""/>
    <n v="0"/>
    <n v="100"/>
    <s v="Property Tax Approval"/>
    <s v="Original Cost, then Quantity"/>
    <s v="No"/>
    <m/>
    <m/>
    <s v=""/>
    <n v="13665"/>
    <n v="23"/>
    <n v="689"/>
    <s v="KY"/>
    <s v="Morgan KY"/>
    <n v="6"/>
    <n v="31"/>
    <n v="29"/>
    <n v="415"/>
    <n v="498"/>
    <n v="0"/>
    <n v="0"/>
    <m/>
  </r>
  <r>
    <x v="6"/>
    <s v="2019 Assessment Year"/>
    <x v="17"/>
    <s v="KY-094T"/>
    <n v="68747.509999999995"/>
    <n v="68747.5"/>
    <n v="0"/>
    <n v="0"/>
    <n v="0"/>
    <n v="68747.5"/>
    <x v="174"/>
    <x v="8"/>
    <m/>
    <n v="7"/>
    <x v="17"/>
    <x v="0"/>
    <s v="KY-Owen County"/>
    <s v="0000054638-001"/>
    <m/>
    <s v="KY"/>
    <s v="Owen County, KY"/>
    <s v="Common School"/>
    <m/>
    <s v="KY-Owen-Common SD Personal (Kentucky Power)"/>
    <s v="KY-094T - Payee Code 250"/>
    <n v="0"/>
    <n v="100"/>
    <s v="Property Tax Approval"/>
    <s v="Original Cost, then Quantity"/>
    <s v="No"/>
    <m/>
    <m/>
    <s v=""/>
    <n v="13666"/>
    <n v="23"/>
    <n v="103"/>
    <s v="KY"/>
    <s v="Owen KY"/>
    <n v="6"/>
    <n v="31"/>
    <n v="29"/>
    <n v="81"/>
    <n v="77"/>
    <n v="0"/>
    <n v="0"/>
    <m/>
  </r>
  <r>
    <x v="6"/>
    <s v="2019 Assessment Year"/>
    <x v="23"/>
    <s v="KY-096T"/>
    <n v="45924.93"/>
    <n v="45923.54"/>
    <n v="-918.47"/>
    <n v="0"/>
    <n v="0"/>
    <n v="45005.07"/>
    <x v="174"/>
    <x v="8"/>
    <m/>
    <n v="7"/>
    <x v="23"/>
    <x v="0"/>
    <s v="KY-Pendleton County"/>
    <s v="0000054640-002"/>
    <m/>
    <s v="KY"/>
    <s v="Pendleton County, KY"/>
    <s v="Common School"/>
    <m/>
    <s v="KY-Pendleton-Common SD Personal (Kentucky Power)"/>
    <s v=""/>
    <n v="0"/>
    <n v="100"/>
    <s v="Property Tax Approval"/>
    <s v="Original Cost, then Quantity"/>
    <s v="No"/>
    <m/>
    <m/>
    <s v=""/>
    <n v="13667"/>
    <n v="23"/>
    <n v="106"/>
    <s v="KY"/>
    <s v="Pendleton KY"/>
    <n v="6"/>
    <n v="31"/>
    <n v="29"/>
    <n v="83"/>
    <n v="79"/>
    <n v="0"/>
    <n v="0"/>
    <m/>
  </r>
  <r>
    <x v="6"/>
    <s v="2019 Assessment Year"/>
    <x v="6"/>
    <s v="KY-097T"/>
    <n v="723448.72"/>
    <n v="723448.73"/>
    <n v="0"/>
    <n v="0"/>
    <n v="0"/>
    <n v="723448.73"/>
    <x v="178"/>
    <x v="8"/>
    <m/>
    <n v="7"/>
    <x v="6"/>
    <x v="0"/>
    <s v="KY-Perry County"/>
    <s v="0000054641-001"/>
    <m/>
    <s v="KY"/>
    <s v="Perry County, KY"/>
    <m/>
    <m/>
    <s v="Multiple"/>
    <s v=""/>
    <n v="0"/>
    <n v="100"/>
    <s v="Property Tax Approval"/>
    <s v="Original Cost, then Quantity"/>
    <s v="No"/>
    <m/>
    <m/>
    <s v=""/>
    <n v="13668"/>
    <n v="23"/>
    <n v="107"/>
    <s v="KY"/>
    <s v="Perry KY"/>
    <n v="6"/>
    <n v="31"/>
    <n v="29"/>
    <n v="84"/>
    <n v="80"/>
    <n v="0"/>
    <n v="0"/>
    <m/>
  </r>
  <r>
    <x v="6"/>
    <s v="2019 Assessment Year"/>
    <x v="27"/>
    <s v="KY-097T-CI-110"/>
    <n v="47803.95"/>
    <n v="47803.95"/>
    <n v="-956.07"/>
    <n v="0"/>
    <n v="0"/>
    <n v="46847.88"/>
    <x v="174"/>
    <x v="8"/>
    <m/>
    <n v="7"/>
    <x v="27"/>
    <x v="0"/>
    <s v="KY-Hazard, City Of"/>
    <s v="0000031105-001"/>
    <m/>
    <s v="KY"/>
    <s v="Perry County, KY"/>
    <s v="City"/>
    <m/>
    <s v="KY-Perry-Common SD-Hazard Personal (Kentucky Power)"/>
    <s v=""/>
    <n v="0"/>
    <n v="100"/>
    <s v="Property Tax Approval"/>
    <s v="Original Cost, then Quantity"/>
    <s v="No"/>
    <m/>
    <m/>
    <s v=""/>
    <n v="13669"/>
    <n v="23"/>
    <n v="39"/>
    <s v="KY"/>
    <s v="Perry KY"/>
    <n v="6"/>
    <n v="31"/>
    <n v="29"/>
    <n v="32"/>
    <n v="35"/>
    <n v="0"/>
    <n v="0"/>
    <m/>
  </r>
  <r>
    <x v="6"/>
    <s v="2019 Assessment Year"/>
    <x v="66"/>
    <s v="KY-098R-CI-950"/>
    <n v="1025.02"/>
    <n v="1025.02"/>
    <n v="-20.5"/>
    <n v="0"/>
    <n v="0"/>
    <n v="1004.52"/>
    <x v="172"/>
    <x v="8"/>
    <m/>
    <n v="7"/>
    <x v="61"/>
    <x v="0"/>
    <s v="KY-Coal Run Village City"/>
    <s v="0000092205-002"/>
    <m/>
    <s v="KY"/>
    <s v="Pike County, KY"/>
    <s v="City"/>
    <m/>
    <s v="KY-Pike-Common SD-Coal Run Village Personal (Kentucky Power)"/>
    <s v=""/>
    <n v="0"/>
    <n v="100"/>
    <s v="Property Tax Approval"/>
    <s v="Original Cost, then Quantity"/>
    <s v="No"/>
    <m/>
    <m/>
    <s v=""/>
    <n v="10059"/>
    <n v="23"/>
    <n v="709"/>
    <s v="KY"/>
    <s v="Pike KY"/>
    <n v="6"/>
    <n v="31"/>
    <n v="29"/>
    <n v="432"/>
    <n v="515"/>
    <n v="0"/>
    <n v="0"/>
    <m/>
  </r>
  <r>
    <x v="6"/>
    <s v="2019 Assessment Year"/>
    <x v="1"/>
    <s v="KY-098T"/>
    <n v="1935916.49"/>
    <n v="1935916.49"/>
    <n v="0"/>
    <n v="0"/>
    <n v="0"/>
    <n v="1935916.49"/>
    <x v="178"/>
    <x v="8"/>
    <m/>
    <n v="7"/>
    <x v="1"/>
    <x v="0"/>
    <s v="KY-Pike County"/>
    <s v="0000054642-001"/>
    <m/>
    <s v="KY"/>
    <s v="Pike County, KY"/>
    <s v="Common School"/>
    <m/>
    <s v="KY-Pike-Common SD Personal (Kentucky Power)"/>
    <s v=""/>
    <n v="0"/>
    <n v="100"/>
    <s v="Property Tax Approval"/>
    <s v="Original Cost, then Quantity"/>
    <s v="No"/>
    <m/>
    <m/>
    <s v=""/>
    <n v="13670"/>
    <n v="23"/>
    <n v="108"/>
    <s v="KY"/>
    <s v="Pike KY"/>
    <n v="6"/>
    <n v="31"/>
    <n v="29"/>
    <n v="85"/>
    <n v="81"/>
    <n v="0"/>
    <n v="0"/>
    <m/>
  </r>
  <r>
    <x v="6"/>
    <s v="2019 Assessment Year"/>
    <x v="32"/>
    <s v="KY-098T-CI-410"/>
    <n v="26763.77"/>
    <n v="26763.78"/>
    <n v="-535.28"/>
    <n v="0"/>
    <n v="0"/>
    <n v="26228.5"/>
    <x v="178"/>
    <x v="8"/>
    <m/>
    <n v="7"/>
    <x v="32"/>
    <x v="0"/>
    <s v="KY-Pikeville, City Of"/>
    <s v="0000018248-003"/>
    <m/>
    <s v="KY"/>
    <s v="Pike County, KY"/>
    <s v="City"/>
    <m/>
    <s v="KY-Pike-Common SD-Pikeville Personal (Kentucky Power)"/>
    <s v=""/>
    <n v="0"/>
    <n v="100"/>
    <s v="Property Tax Approval"/>
    <s v="Original Cost, then Quantity"/>
    <s v="No"/>
    <m/>
    <m/>
    <s v=""/>
    <n v="13671"/>
    <n v="23"/>
    <n v="22"/>
    <s v="KY"/>
    <s v="Pike KY"/>
    <n v="6"/>
    <n v="31"/>
    <n v="29"/>
    <n v="18"/>
    <n v="21"/>
    <n v="0"/>
    <n v="0"/>
    <m/>
  </r>
  <r>
    <x v="6"/>
    <s v="2019 Assessment Year"/>
    <x v="64"/>
    <s v="KY-098T-CI-910"/>
    <n v="1723.78"/>
    <n v="1723.78"/>
    <n v="-34.479999999999997"/>
    <n v="0"/>
    <n v="0"/>
    <n v="1689.3"/>
    <x v="173"/>
    <x v="8"/>
    <m/>
    <n v="7"/>
    <x v="60"/>
    <x v="0"/>
    <s v="KY-Elkhorn, City Of"/>
    <s v="0000018229-001"/>
    <m/>
    <s v="KY"/>
    <s v="Pike County, KY"/>
    <s v="City"/>
    <m/>
    <s v="KY-Pike-Common SD-Elkhorn City Personal (Kentucky Power)"/>
    <s v="KY-098T-CI-910 - Payee Code 255"/>
    <n v="0"/>
    <n v="100"/>
    <s v="Property Tax Approval"/>
    <s v="Original Cost, then Quantity"/>
    <s v="No"/>
    <m/>
    <m/>
    <s v="Master Account - Bill converted from PTS."/>
    <n v="13672"/>
    <n v="23"/>
    <n v="1219"/>
    <s v="KY"/>
    <s v="Pike KY"/>
    <n v="6"/>
    <n v="31"/>
    <n v="29"/>
    <n v="867"/>
    <n v="541"/>
    <n v="0"/>
    <n v="0"/>
    <m/>
  </r>
  <r>
    <x v="6"/>
    <s v="2019 Assessment Year"/>
    <x v="19"/>
    <s v="KY-098T-SC-400"/>
    <n v="120484.49"/>
    <n v="120484.49"/>
    <n v="0"/>
    <n v="0"/>
    <n v="0"/>
    <n v="120484.49"/>
    <x v="178"/>
    <x v="8"/>
    <m/>
    <n v="7"/>
    <x v="19"/>
    <x v="0"/>
    <s v="KY-Pikeville Independent Schools"/>
    <s v="0000048346-003"/>
    <m/>
    <s v="KY"/>
    <s v="Pike County, KY"/>
    <s v="City"/>
    <m/>
    <s v="KY-Pike-Pikeville ISD-Pikeville Personal (Kentucky Power)"/>
    <s v=""/>
    <n v="0"/>
    <n v="100"/>
    <s v="Property Tax Approval"/>
    <s v="Original Cost, then Quantity"/>
    <s v="No"/>
    <m/>
    <m/>
    <s v=""/>
    <n v="13673"/>
    <n v="23"/>
    <n v="57"/>
    <s v="KY"/>
    <s v="Pike KY"/>
    <n v="6"/>
    <n v="31"/>
    <n v="29"/>
    <n v="48"/>
    <n v="51"/>
    <n v="0"/>
    <n v="0"/>
    <m/>
  </r>
  <r>
    <x v="6"/>
    <s v="2019 Assessment Year"/>
    <x v="24"/>
    <s v="KY-101T"/>
    <n v="39183.519999999997"/>
    <n v="39183.519999999997"/>
    <n v="0"/>
    <n v="0"/>
    <n v="0"/>
    <n v="39183.519999999997"/>
    <x v="174"/>
    <x v="8"/>
    <m/>
    <n v="7"/>
    <x v="24"/>
    <x v="0"/>
    <s v="KY-Robertson County"/>
    <s v="0000054645-001"/>
    <m/>
    <s v="KY"/>
    <s v="Robertson County, KY"/>
    <s v="Common School"/>
    <m/>
    <s v="KY-Robertson-Common SD Personal (Kentucky Power)"/>
    <s v=""/>
    <n v="0"/>
    <n v="100"/>
    <s v="Property Tax Approval"/>
    <s v="Original Cost, then Quantity"/>
    <s v="No"/>
    <m/>
    <m/>
    <s v=""/>
    <n v="13674"/>
    <n v="23"/>
    <n v="109"/>
    <s v="KY"/>
    <s v="Robertson KY"/>
    <n v="6"/>
    <n v="31"/>
    <n v="29"/>
    <n v="86"/>
    <n v="82"/>
    <n v="0"/>
    <n v="0"/>
    <m/>
  </r>
  <r>
    <x v="6"/>
    <s v="2019 Assessment Year"/>
    <x v="26"/>
    <s v="KY-103T"/>
    <n v="43596.92"/>
    <n v="43596.92"/>
    <n v="0"/>
    <n v="0"/>
    <n v="0"/>
    <n v="43596.92"/>
    <x v="172"/>
    <x v="8"/>
    <m/>
    <n v="7"/>
    <x v="26"/>
    <x v="0"/>
    <s v="KY-Rowan County"/>
    <s v="0000054646-001"/>
    <m/>
    <s v="KY"/>
    <s v="Rowan County, KY"/>
    <s v="Common School"/>
    <m/>
    <s v="KY-Rowan-Common SD Personal (Kentucky Power)"/>
    <s v=""/>
    <n v="0"/>
    <n v="100"/>
    <s v="Property Tax Approval"/>
    <s v="Original Cost, then Quantity"/>
    <s v="No"/>
    <m/>
    <m/>
    <s v=""/>
    <n v="147709"/>
    <n v="23"/>
    <n v="110"/>
    <s v="KY"/>
    <s v="Rowan KY"/>
    <n v="6"/>
    <n v="31"/>
    <n v="29"/>
    <n v="87"/>
    <n v="83"/>
    <n v="0"/>
    <n v="0"/>
    <m/>
  </r>
  <r>
    <x v="6"/>
    <s v="2019 Assessment Year"/>
    <x v="20"/>
    <s v="KY-112T"/>
    <n v="56751.86"/>
    <n v="56752"/>
    <n v="0"/>
    <n v="0"/>
    <n v="0"/>
    <n v="56752"/>
    <x v="174"/>
    <x v="8"/>
    <m/>
    <n v="7"/>
    <x v="20"/>
    <x v="0"/>
    <s v="KY-Trimble County"/>
    <s v="0000054648-001"/>
    <m/>
    <s v="KY"/>
    <s v="Trimble County, KY"/>
    <s v="Common School"/>
    <m/>
    <s v="KY-Trimble-Common SD Personal (Kentucky Power)"/>
    <s v="PSC Assessment"/>
    <n v="0"/>
    <n v="100"/>
    <s v="Property Tax Approval"/>
    <s v="Original Cost, then Quantity"/>
    <s v="No"/>
    <m/>
    <m/>
    <s v=""/>
    <n v="13676"/>
    <n v="23"/>
    <n v="113"/>
    <s v="KY"/>
    <s v="Trimble KY"/>
    <n v="6"/>
    <n v="31"/>
    <n v="29"/>
    <n v="89"/>
    <n v="84"/>
    <n v="0"/>
    <n v="0"/>
    <m/>
  </r>
  <r>
    <x v="6"/>
    <s v="2019 Assessment Year"/>
    <x v="41"/>
    <s v="KY-119T"/>
    <n v="9551.0499999999993"/>
    <n v="9551.0400000000009"/>
    <n v="0"/>
    <n v="0"/>
    <n v="0"/>
    <n v="9551.0400000000009"/>
    <x v="174"/>
    <x v="8"/>
    <m/>
    <n v="7"/>
    <x v="40"/>
    <x v="0"/>
    <s v="KY-Wolfe County"/>
    <s v="0000054652-001"/>
    <m/>
    <s v="KY"/>
    <s v="Wolfe County, KY"/>
    <s v="Common School"/>
    <m/>
    <s v="KY-Wolfe-Common SD Personal (Kentucky Power)"/>
    <s v="KY-119T - Payee Code 262"/>
    <n v="0"/>
    <n v="100"/>
    <s v="Property Tax Approval"/>
    <s v="Original Cost, then Quantity"/>
    <s v="No"/>
    <m/>
    <m/>
    <s v="Master Account - Bill converted from PTS."/>
    <n v="13677"/>
    <n v="23"/>
    <n v="116"/>
    <s v="KY"/>
    <s v="Wolfe KY"/>
    <n v="6"/>
    <n v="31"/>
    <n v="29"/>
    <n v="91"/>
    <n v="85"/>
    <n v="0"/>
    <n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">
  <r>
    <x v="0"/>
    <x v="0"/>
    <x v="0"/>
    <s v="1010001 Plant In Service"/>
    <s v="KY-I-Software (Emp Alloc)"/>
    <n v="8713817.4199999962"/>
    <x v="0"/>
    <x v="0"/>
    <n v="0"/>
    <n v="1"/>
    <n v="8713817.4199999962"/>
    <n v="0"/>
    <n v="0"/>
    <n v="0"/>
  </r>
  <r>
    <x v="0"/>
    <x v="0"/>
    <x v="0"/>
    <s v="1010001 Plant In Service"/>
    <s v="KY-M-Line Transformers (368)"/>
    <n v="101614054.41000074"/>
    <x v="1"/>
    <x v="0"/>
    <n v="1.5E-3"/>
    <n v="1"/>
    <n v="101614054.41000074"/>
    <n v="152421.08161500111"/>
    <n v="0"/>
    <n v="152421.08161500111"/>
  </r>
  <r>
    <x v="0"/>
    <x v="0"/>
    <x v="0"/>
    <s v="1010001 Plant In Service"/>
    <s v="KY-M-Station Equipment-Distribution"/>
    <n v="77795473.820000142"/>
    <x v="1"/>
    <x v="0"/>
    <n v="1.5E-3"/>
    <n v="1"/>
    <n v="77795473.820000142"/>
    <n v="116693.21073000021"/>
    <n v="0"/>
    <n v="116693.21073000021"/>
  </r>
  <r>
    <x v="0"/>
    <x v="0"/>
    <x v="0"/>
    <s v="1010001 Plant In Service"/>
    <s v="KY-R-Land Rights-Distribution"/>
    <n v="1829.23"/>
    <x v="2"/>
    <x v="0"/>
    <n v="1.2199999999999999E-3"/>
    <n v="1"/>
    <n v="1829.23"/>
    <n v="2.2316606000000001"/>
    <n v="23.341770748392609"/>
    <n v="25.57343134839261"/>
  </r>
  <r>
    <x v="0"/>
    <x v="0"/>
    <x v="0"/>
    <s v="1010001 Plant In Service"/>
    <s v="KY-R-Land Rights-Distribution (Alloc)"/>
    <n v="3163298.9899999988"/>
    <x v="2"/>
    <x v="0"/>
    <n v="1.2199999999999999E-3"/>
    <n v="1"/>
    <n v="3163298.9899999988"/>
    <n v="3859.2247677999985"/>
    <n v="40365.071550981476"/>
    <n v="44224.296318781475"/>
  </r>
  <r>
    <x v="0"/>
    <x v="0"/>
    <x v="0"/>
    <s v="1010001 Plant In Service"/>
    <s v="KY-R-Land Rights-General Plant"/>
    <n v="26153.71"/>
    <x v="2"/>
    <x v="0"/>
    <n v="1.2199999999999999E-3"/>
    <n v="1"/>
    <n v="26153.71"/>
    <n v="31.907526199999996"/>
    <n v="333.73271980010344"/>
    <n v="365.64024600010345"/>
  </r>
  <r>
    <x v="0"/>
    <x v="0"/>
    <x v="0"/>
    <s v="1010001 Plant In Service"/>
    <s v="KY-R-Land-Distribution"/>
    <n v="2167471.13"/>
    <x v="2"/>
    <x v="0"/>
    <n v="1.2199999999999999E-3"/>
    <n v="1"/>
    <n v="2167471.13"/>
    <n v="2644.3147786"/>
    <n v="27657.874745231307"/>
    <n v="30302.189523831308"/>
  </r>
  <r>
    <x v="0"/>
    <x v="0"/>
    <x v="0"/>
    <s v="1010001 Plant In Service"/>
    <s v="KY-R-Land-General Plant"/>
    <n v="1495233.57"/>
    <x v="2"/>
    <x v="0"/>
    <n v="1.2199999999999999E-3"/>
    <n v="1"/>
    <n v="1495233.57"/>
    <n v="1824.1849554"/>
    <n v="19079.830970539871"/>
    <n v="20904.015925939872"/>
  </r>
  <r>
    <x v="0"/>
    <x v="0"/>
    <x v="0"/>
    <s v="1010001 Plant In Service"/>
    <s v="KY-R-Structures-Distribution"/>
    <n v="3247903.07"/>
    <x v="2"/>
    <x v="0"/>
    <n v="1.2199999999999999E-3"/>
    <n v="1"/>
    <n v="3247903.07"/>
    <n v="3962.4417453999995"/>
    <n v="41444.656425348665"/>
    <n v="45407.098170748664"/>
  </r>
  <r>
    <x v="0"/>
    <x v="0"/>
    <x v="0"/>
    <s v="1010001 Plant In Service"/>
    <s v="KY-R-Structures-General Plant"/>
    <n v="13531035.520000009"/>
    <x v="2"/>
    <x v="0"/>
    <n v="1.2199999999999999E-3"/>
    <n v="1"/>
    <n v="13531035.520000009"/>
    <n v="16507.863334400012"/>
    <n v="172661.9009617148"/>
    <n v="189169.76429611479"/>
  </r>
  <r>
    <x v="0"/>
    <x v="0"/>
    <x v="0"/>
    <s v="1010001 Plant In Service"/>
    <s v="KY-R-UG Conduits-Distribution"/>
    <n v="4817233.0500000091"/>
    <x v="2"/>
    <x v="0"/>
    <n v="1.2199999999999999E-3"/>
    <n v="1"/>
    <n v="4817233.0500000091"/>
    <n v="5877.0243210000108"/>
    <n v="61469.989828878992"/>
    <n v="67347.014149879004"/>
  </r>
  <r>
    <x v="0"/>
    <x v="0"/>
    <x v="0"/>
    <s v="1010001 Plant In Service"/>
    <s v="KY-T-Communication Equipment"/>
    <n v="8435372.5599999987"/>
    <x v="3"/>
    <x v="0"/>
    <n v="4.4999999999999997E-3"/>
    <n v="1.1286964543271605"/>
    <n v="9520975.0994006209"/>
    <n v="42844.387947302792"/>
    <n v="121491.78510704712"/>
    <n v="164336.1730543499"/>
  </r>
  <r>
    <x v="0"/>
    <x v="0"/>
    <x v="0"/>
    <s v="1010001 Plant In Service"/>
    <s v="KY-T-Communication Equipment (Alloc)"/>
    <n v="1353181.8400000003"/>
    <x v="3"/>
    <x v="0"/>
    <n v="4.4999999999999997E-3"/>
    <n v="1.1286964543271605"/>
    <n v="1527331.5448679032"/>
    <n v="6872.9919519055638"/>
    <n v="19489.415096567907"/>
    <n v="26362.407048473469"/>
  </r>
  <r>
    <x v="0"/>
    <x v="0"/>
    <x v="0"/>
    <s v="1010001 Plant In Service"/>
    <s v="KY-T-Customer Premises (371)"/>
    <n v="16405670.32000003"/>
    <x v="3"/>
    <x v="0"/>
    <n v="4.4999999999999997E-3"/>
    <n v="1.1286964543271605"/>
    <n v="18517021.921044365"/>
    <n v="83326.598644699639"/>
    <n v="236285.25697915407"/>
    <n v="319611.85562385374"/>
  </r>
  <r>
    <x v="0"/>
    <x v="0"/>
    <x v="0"/>
    <s v="1010001 Plant In Service"/>
    <s v="KY-T-Furniture and Fixtures (Emp Alloc)"/>
    <n v="1060248.0299999996"/>
    <x v="3"/>
    <x v="0"/>
    <n v="4.4999999999999997E-3"/>
    <n v="1.1286964543271605"/>
    <n v="1196698.1921683564"/>
    <n v="5385.1418647576029"/>
    <n v="15270.389648436585"/>
    <n v="20655.53151319419"/>
  </r>
  <r>
    <x v="0"/>
    <x v="0"/>
    <x v="0"/>
    <s v="1010001 Plant In Service"/>
    <s v="KY-T-General Plant Equipment (Emp Alloc)"/>
    <n v="1868859.7500000009"/>
    <x v="3"/>
    <x v="0"/>
    <n v="4.4999999999999997E-3"/>
    <n v="1.1286964543271605"/>
    <n v="2109375.3734597447"/>
    <n v="9492.1891805688501"/>
    <n v="26916.547612712671"/>
    <n v="36408.736793281525"/>
  </r>
  <r>
    <x v="0"/>
    <x v="0"/>
    <x v="0"/>
    <s v="1010001 Plant In Service"/>
    <s v="KY-T-Intangible"/>
    <n v="0"/>
    <x v="3"/>
    <x v="0"/>
    <n v="4.4999999999999997E-3"/>
    <n v="1.1286964543271605"/>
    <n v="0"/>
    <n v="0"/>
    <n v="0"/>
    <n v="0"/>
  </r>
  <r>
    <x v="0"/>
    <x v="0"/>
    <x v="0"/>
    <s v="1010001 Plant In Service"/>
    <s v="KY-T-Meters (370)"/>
    <n v="14654448.489999974"/>
    <x v="3"/>
    <x v="0"/>
    <n v="4.4999999999999997E-3"/>
    <n v="1.1286964543271605"/>
    <n v="16540424.050782982"/>
    <n v="74431.908228523418"/>
    <n v="211063.00808240395"/>
    <n v="285494.91631092736"/>
  </r>
  <r>
    <x v="0"/>
    <x v="0"/>
    <x v="0"/>
    <s v="1010001 Plant In Service"/>
    <s v="KY-T-Overhead Conductors (365)"/>
    <n v="193517714.28000048"/>
    <x v="3"/>
    <x v="0"/>
    <n v="4.4999999999999997E-3"/>
    <n v="1.1286964543271605"/>
    <n v="218422757.95733306"/>
    <n v="982902.41080799873"/>
    <n v="2787169.4332980081"/>
    <n v="3770071.8441060069"/>
  </r>
  <r>
    <x v="0"/>
    <x v="0"/>
    <x v="0"/>
    <s v="1010001 Plant In Service"/>
    <s v="KY-T-Poles (364)"/>
    <n v="123047332.92000017"/>
    <x v="3"/>
    <x v="0"/>
    <n v="4.4999999999999997E-3"/>
    <n v="1.1286964543271605"/>
    <n v="138883088.38121787"/>
    <n v="624973.8977154803"/>
    <n v="1772208.6396041703"/>
    <n v="2397182.5373196509"/>
  </r>
  <r>
    <x v="0"/>
    <x v="0"/>
    <x v="0"/>
    <s v="1010001 Plant In Service"/>
    <s v="KY-T-Services (369)"/>
    <n v="40351512.170000017"/>
    <x v="3"/>
    <x v="0"/>
    <n v="4.4999999999999997E-3"/>
    <n v="1.1286964543271605"/>
    <n v="45544608.713018283"/>
    <n v="204950.73920858226"/>
    <n v="581169.02489272389"/>
    <n v="786119.76410130621"/>
  </r>
  <r>
    <x v="0"/>
    <x v="0"/>
    <x v="0"/>
    <s v="1010001 Plant In Service"/>
    <s v="KY-T-Street Lights (373)"/>
    <n v="2792975.2900000019"/>
    <x v="3"/>
    <x v="0"/>
    <n v="4.4999999999999997E-3"/>
    <n v="1.1286964543271605"/>
    <n v="3152421.3068463751"/>
    <n v="14185.895880808686"/>
    <n v="40226.267580761472"/>
    <n v="54412.163461570162"/>
  </r>
  <r>
    <x v="0"/>
    <x v="0"/>
    <x v="0"/>
    <s v="1010001 Plant In Service"/>
    <s v="KY-T-UG Conductors-Dist (367)"/>
    <n v="8337148.4899999984"/>
    <x v="3"/>
    <x v="0"/>
    <n v="4.4999999999999997E-3"/>
    <n v="1.1286964543271605"/>
    <n v="9410109.9398620389"/>
    <n v="42345.49472937917"/>
    <n v="120077.09743084809"/>
    <n v="162422.59216022727"/>
  </r>
  <r>
    <x v="0"/>
    <x v="0"/>
    <x v="0"/>
    <s v="1010001 Plant In Service"/>
    <s v="KY-T-Vehicles-Owned"/>
    <n v="11551.690000000002"/>
    <x v="3"/>
    <x v="0"/>
    <n v="4.4999999999999997E-3"/>
    <n v="1.1286964543271605"/>
    <n v="13038.351544486519"/>
    <n v="58.672581950189333"/>
    <n v="166.37503905378492"/>
    <n v="225.04762100397426"/>
  </r>
  <r>
    <x v="0"/>
    <x v="0"/>
    <x v="0"/>
    <s v="1011001 Capital Leases - Production"/>
    <s v="KY-Exempt-CWIP Capital Leases"/>
    <n v="0"/>
    <x v="3"/>
    <x v="1"/>
    <n v="4.4999999999999997E-3"/>
    <n v="1.1286964543271605"/>
    <n v="0"/>
    <n v="0"/>
    <n v="0"/>
    <n v="0"/>
  </r>
  <r>
    <x v="0"/>
    <x v="0"/>
    <x v="0"/>
    <s v="1011004 Capital Leases-Gen &amp; Misc"/>
    <s v="KY-Exempt-Capital Leases"/>
    <n v="0"/>
    <x v="3"/>
    <x v="1"/>
    <n v="4.4999999999999997E-3"/>
    <n v="1.1286964543271605"/>
    <n v="0"/>
    <n v="0"/>
    <n v="0"/>
    <n v="0"/>
  </r>
  <r>
    <x v="0"/>
    <x v="0"/>
    <x v="0"/>
    <s v="1011004 Capital Leases-Gen &amp; Misc"/>
    <s v="KY-T-Leased-Operating-Misc Gen Equip"/>
    <n v="743180.01000000059"/>
    <x v="3"/>
    <x v="1"/>
    <n v="4.4999999999999997E-3"/>
    <n v="1.1286964543271605"/>
    <n v="838824.64221382432"/>
    <n v="3774.710889962209"/>
    <n v="10703.767430370997"/>
    <n v="14478.478320333206"/>
  </r>
  <r>
    <x v="0"/>
    <x v="0"/>
    <x v="0"/>
    <s v="1011004 Capital Leases-Gen &amp; Misc"/>
    <s v="KY-T-Leased-Operating-Vehicles"/>
    <n v="1360023.87"/>
    <x v="3"/>
    <x v="1"/>
    <n v="4.4999999999999997E-3"/>
    <n v="1.1286964543271605"/>
    <n v="1535054.1198693032"/>
    <n v="6907.7435394118638"/>
    <n v="19587.958513891015"/>
    <n v="26495.702053302877"/>
  </r>
  <r>
    <x v="0"/>
    <x v="0"/>
    <x v="0"/>
    <s v="1011034 : OpLsGM842"/>
    <s v="KY-Exempt-Capital Leases"/>
    <n v="0"/>
    <x v="3"/>
    <x v="1"/>
    <n v="4.4999999999999997E-3"/>
    <n v="1.1286964543271605"/>
    <n v="0"/>
    <n v="0"/>
    <n v="0"/>
    <n v="0"/>
  </r>
  <r>
    <x v="0"/>
    <x v="0"/>
    <x v="0"/>
    <s v="1011034 : OpLsGM842"/>
    <s v="KY-T-Leased-Operating-Vehicles"/>
    <n v="10065716.479999989"/>
    <x v="3"/>
    <x v="1"/>
    <n v="4.4999999999999997E-3"/>
    <n v="1.1286964543271605"/>
    <n v="11361138.501238454"/>
    <n v="51125.123255573038"/>
    <n v="144973.07082031498"/>
    <n v="196098.19407588802"/>
  </r>
  <r>
    <x v="0"/>
    <x v="0"/>
    <x v="0"/>
    <s v="1050001 Plant Held Future Use"/>
    <s v="KY-R-Land-HFU"/>
    <n v="556145.38"/>
    <x v="2"/>
    <x v="0"/>
    <n v="1.2199999999999999E-3"/>
    <n v="1"/>
    <n v="556145.38"/>
    <n v="678.49736359999997"/>
    <n v="7096.6570429840376"/>
    <n v="7775.1544065840371"/>
  </r>
  <r>
    <x v="0"/>
    <x v="0"/>
    <x v="0"/>
    <s v="1060001 Completd Constr not Classif"/>
    <s v="KY-I-Software (Emp Alloc)"/>
    <n v="1668702.49"/>
    <x v="0"/>
    <x v="0"/>
    <n v="0"/>
    <n v="1"/>
    <n v="1668702.49"/>
    <n v="0"/>
    <n v="0"/>
    <n v="0"/>
  </r>
  <r>
    <x v="0"/>
    <x v="0"/>
    <x v="0"/>
    <s v="1060001 Completd Constr not Classif"/>
    <s v="KY-M-Line Transformers (368)"/>
    <n v="1101036.9800000009"/>
    <x v="1"/>
    <x v="0"/>
    <n v="1.5E-3"/>
    <n v="1"/>
    <n v="1101036.9800000009"/>
    <n v="1651.5554700000014"/>
    <n v="0"/>
    <n v="1651.5554700000014"/>
  </r>
  <r>
    <x v="0"/>
    <x v="0"/>
    <x v="0"/>
    <s v="1060001 Completd Constr not Classif"/>
    <s v="KY-M-Station Equipment-Distribution"/>
    <n v="15896713.370000001"/>
    <x v="1"/>
    <x v="0"/>
    <n v="1.5E-3"/>
    <n v="1"/>
    <n v="15896713.370000001"/>
    <n v="23845.070055000004"/>
    <n v="0"/>
    <n v="23845.070055000004"/>
  </r>
  <r>
    <x v="0"/>
    <x v="0"/>
    <x v="0"/>
    <s v="1060001 Completd Constr not Classif"/>
    <s v="KY-R-Land Rights-Distribution (Alloc)"/>
    <n v="136239.73000000004"/>
    <x v="2"/>
    <x v="0"/>
    <n v="1.2199999999999999E-3"/>
    <n v="1"/>
    <n v="136239.73000000004"/>
    <n v="166.21247060000005"/>
    <n v="1738.4782364617395"/>
    <n v="1904.6907070617394"/>
  </r>
  <r>
    <x v="0"/>
    <x v="0"/>
    <x v="0"/>
    <s v="1060001 Completd Constr not Classif"/>
    <s v="KY-R-Structures-Distribution"/>
    <n v="1481215.06"/>
    <x v="2"/>
    <x v="0"/>
    <n v="1.2199999999999999E-3"/>
    <n v="1"/>
    <n v="1481215.06"/>
    <n v="1807.0823731999999"/>
    <n v="18900.948683099774"/>
    <n v="20708.031056299773"/>
  </r>
  <r>
    <x v="0"/>
    <x v="0"/>
    <x v="0"/>
    <s v="1060001 Completd Constr not Classif"/>
    <s v="KY-R-Structures-General Plant"/>
    <n v="1072060"/>
    <x v="2"/>
    <x v="0"/>
    <n v="1.2199999999999999E-3"/>
    <n v="1"/>
    <n v="1072060"/>
    <n v="1307.9132"/>
    <n v="13679.952082855507"/>
    <n v="14987.865282855506"/>
  </r>
  <r>
    <x v="0"/>
    <x v="0"/>
    <x v="0"/>
    <s v="1060001 Completd Constr not Classif"/>
    <s v="KY-R-UG Conduits-Distribution"/>
    <n v="52198.069999999985"/>
    <x v="2"/>
    <x v="0"/>
    <n v="1.2199999999999999E-3"/>
    <n v="1"/>
    <n v="52198.069999999985"/>
    <n v="63.681645399999979"/>
    <n v="666.07008601900759"/>
    <n v="729.75173141900757"/>
  </r>
  <r>
    <x v="0"/>
    <x v="0"/>
    <x v="0"/>
    <s v="1060001 Completd Constr not Classif"/>
    <s v="KY-T-Communication Equipment"/>
    <n v="886163.32000000007"/>
    <x v="3"/>
    <x v="0"/>
    <n v="4.4999999999999997E-3"/>
    <n v="1.1286964543271605"/>
    <n v="1000209.3972387849"/>
    <n v="4500.9422875745322"/>
    <n v="12763.107127444702"/>
    <n v="17264.049415019235"/>
  </r>
  <r>
    <x v="0"/>
    <x v="0"/>
    <x v="0"/>
    <s v="1060001 Completd Constr not Classif"/>
    <s v="KY-T-Communication Equipment (Alloc)"/>
    <n v="11756.34"/>
    <x v="3"/>
    <x v="0"/>
    <n v="4.4999999999999997E-3"/>
    <n v="1.1286964543271605"/>
    <n v="13269.339273864571"/>
    <n v="59.712026732390562"/>
    <n v="169.32254298977671"/>
    <n v="229.03456972216728"/>
  </r>
  <r>
    <x v="0"/>
    <x v="0"/>
    <x v="0"/>
    <s v="1060001 Completd Constr not Classif"/>
    <s v="KY-T-Customer Premises (371)"/>
    <n v="74700.589999999967"/>
    <x v="3"/>
    <x v="0"/>
    <n v="4.4999999999999997E-3"/>
    <n v="1.1286964543271605"/>
    <n v="84314.291069146901"/>
    <n v="379.41430981116105"/>
    <n v="1075.8870415143383"/>
    <n v="1455.3013513254994"/>
  </r>
  <r>
    <x v="0"/>
    <x v="0"/>
    <x v="0"/>
    <s v="1060001 Completd Constr not Classif"/>
    <s v="KY-T-Furniture and Fixtures (Emp Alloc)"/>
    <n v="362067.87"/>
    <x v="3"/>
    <x v="0"/>
    <n v="4.4999999999999997E-3"/>
    <n v="1.1286964543271605"/>
    <n v="408664.7210947873"/>
    <n v="1838.9912449265428"/>
    <n v="5214.7396624537805"/>
    <n v="7053.7309073803235"/>
  </r>
  <r>
    <x v="0"/>
    <x v="0"/>
    <x v="0"/>
    <s v="1060001 Completd Constr not Classif"/>
    <s v="KY-T-General Plant Equipment (Emp Alloc)"/>
    <n v="58132.30000000001"/>
    <x v="3"/>
    <x v="0"/>
    <n v="4.4999999999999997E-3"/>
    <n v="1.1286964543271605"/>
    <n v="65613.720891882796"/>
    <n v="295.26174401347254"/>
    <n v="837.25962891891493"/>
    <n v="1132.5213729323875"/>
  </r>
  <r>
    <x v="0"/>
    <x v="0"/>
    <x v="0"/>
    <s v="1060001 Completd Constr not Classif"/>
    <s v="KY-T-Meters (370)"/>
    <n v="34410.639999999978"/>
    <x v="3"/>
    <x v="0"/>
    <n v="4.4999999999999997E-3"/>
    <n v="1.1286964543271605"/>
    <n v="38839.16735912834"/>
    <n v="174.77625311607753"/>
    <n v="495.604675494731"/>
    <n v="670.3809286108085"/>
  </r>
  <r>
    <x v="0"/>
    <x v="0"/>
    <x v="0"/>
    <s v="1060001 Completd Constr not Classif"/>
    <s v="KY-T-Overhead Conductors (365)"/>
    <n v="8921005.4499999955"/>
    <x v="3"/>
    <x v="0"/>
    <n v="4.4999999999999997E-3"/>
    <n v="1.1286964543271605"/>
    <n v="10069107.22044827"/>
    <n v="45310.98249201721"/>
    <n v="128486.18947900932"/>
    <n v="173797.17197102652"/>
  </r>
  <r>
    <x v="0"/>
    <x v="0"/>
    <x v="0"/>
    <s v="1060001 Completd Constr not Classif"/>
    <s v="KY-T-Poles (364)"/>
    <n v="5415178.9000000013"/>
    <x v="3"/>
    <x v="0"/>
    <n v="4.4999999999999997E-3"/>
    <n v="1.1286964543271605"/>
    <n v="6112093.2239772547"/>
    <n v="27504.419507897645"/>
    <n v="77992.969078180948"/>
    <n v="105497.3885860786"/>
  </r>
  <r>
    <x v="0"/>
    <x v="0"/>
    <x v="0"/>
    <s v="1060001 Completd Constr not Classif"/>
    <s v="KY-T-Services (369)"/>
    <n v="403713.65999999974"/>
    <x v="3"/>
    <x v="0"/>
    <n v="4.4999999999999997E-3"/>
    <n v="1.1286964543271605"/>
    <n v="455670.1766054405"/>
    <n v="2050.515794724482"/>
    <n v="5814.5497281390335"/>
    <n v="7865.0655228635151"/>
  </r>
  <r>
    <x v="0"/>
    <x v="0"/>
    <x v="0"/>
    <s v="1060001 Completd Constr not Classif"/>
    <s v="KY-T-Street Lights (373)"/>
    <n v="47602.36"/>
    <x v="3"/>
    <x v="0"/>
    <n v="4.4999999999999997E-3"/>
    <n v="1.1286964543271605"/>
    <n v="53728.614949605049"/>
    <n v="241.77876727322271"/>
    <n v="685.60050555826274"/>
    <n v="927.37927283148542"/>
  </r>
  <r>
    <x v="0"/>
    <x v="0"/>
    <x v="0"/>
    <s v="1060001 Completd Constr not Classif"/>
    <s v="KY-T-UG Conductors-Dist (367)"/>
    <n v="96051.799999999959"/>
    <x v="3"/>
    <x v="0"/>
    <n v="4.4999999999999997E-3"/>
    <n v="1.1286964543271605"/>
    <n v="108413.3260917415"/>
    <n v="487.85996741283674"/>
    <n v="1383.4012145570327"/>
    <n v="1871.2611819698695"/>
  </r>
  <r>
    <x v="0"/>
    <x v="0"/>
    <x v="0"/>
    <s v="1070001 Constr Work in Progress"/>
    <s v="KY-I-CWIP-Software (Emp Alloc)"/>
    <n v="1219442.5599999998"/>
    <x v="0"/>
    <x v="0"/>
    <n v="0"/>
    <n v="1"/>
    <n v="1219442.5599999998"/>
    <n v="0"/>
    <n v="0"/>
    <n v="0"/>
  </r>
  <r>
    <x v="0"/>
    <x v="0"/>
    <x v="0"/>
    <s v="1070001 Constr Work in Progress"/>
    <s v="KY-M-CWIP-Manufacturing"/>
    <n v="8045526.0600000005"/>
    <x v="1"/>
    <x v="0"/>
    <n v="1.5E-3"/>
    <n v="1"/>
    <n v="8045526.0600000005"/>
    <n v="12068.28909"/>
    <n v="0"/>
    <n v="12068.28909"/>
  </r>
  <r>
    <x v="0"/>
    <x v="0"/>
    <x v="0"/>
    <s v="1070001 Constr Work in Progress"/>
    <s v="KY-R-CWIP-Real"/>
    <n v="2437906.48"/>
    <x v="2"/>
    <x v="0"/>
    <n v="1.2199999999999999E-3"/>
    <n v="1"/>
    <n v="2437906.48"/>
    <n v="2974.2459055999998"/>
    <n v="31108.747485106185"/>
    <n v="34082.993390706186"/>
  </r>
  <r>
    <x v="0"/>
    <x v="0"/>
    <x v="0"/>
    <s v="1070001 Constr Work in Progress"/>
    <s v="KY-T-CWIP-Tangible"/>
    <n v="7470525.6599999983"/>
    <x v="3"/>
    <x v="0"/>
    <n v="4.4999999999999997E-3"/>
    <n v="1.1286964543271605"/>
    <n v="8431955.8244020678"/>
    <n v="37943.801209809302"/>
    <n v="107595.42529576208"/>
    <n v="145539.22650557139"/>
  </r>
  <r>
    <x v="0"/>
    <x v="0"/>
    <x v="0"/>
    <s v="1070001 Constr Work in Progress"/>
    <s v="KY-T-CWIP-Tangible (Alloc)"/>
    <n v="22892954.570000011"/>
    <x v="3"/>
    <x v="0"/>
    <n v="4.4999999999999997E-3"/>
    <n v="1.1286964543271605"/>
    <n v="25839196.652231779"/>
    <n v="116276.384935043"/>
    <n v="329719.39262915432"/>
    <n v="445995.77756419731"/>
  </r>
  <r>
    <x v="0"/>
    <x v="0"/>
    <x v="0"/>
    <s v="1210001 Nonutility Property"/>
    <s v="KY-R-Non-Utility-Real"/>
    <n v="129201.4"/>
    <x v="2"/>
    <x v="2"/>
    <n v="1.2199999999999999E-3"/>
    <n v="1"/>
    <n v="129201.4"/>
    <n v="157.62570799999997"/>
    <n v="1648.6660830903563"/>
    <n v="1806.2917910903564"/>
  </r>
  <r>
    <x v="0"/>
    <x v="0"/>
    <x v="0"/>
    <s v="1540001 Materials &amp; Suppl-Regular"/>
    <s v="KY-Inv-Materials and Supplies-Tangible"/>
    <n v="2943055.58"/>
    <x v="4"/>
    <x v="0"/>
    <n v="5.0000000000000001E-4"/>
    <n v="1"/>
    <n v="2943055.58"/>
    <n v="1471.5277900000001"/>
    <n v="0"/>
    <n v="1471.5277900000001"/>
  </r>
  <r>
    <x v="0"/>
    <x v="1"/>
    <x v="0"/>
    <s v="1010001 Plant In Service"/>
    <s v="KY-I-Software (Emp Alloc)"/>
    <n v="9044024"/>
    <x v="0"/>
    <x v="0"/>
    <n v="0"/>
    <n v="1"/>
    <n v="9044024"/>
    <n v="0"/>
    <n v="0"/>
    <n v="0"/>
  </r>
  <r>
    <x v="0"/>
    <x v="1"/>
    <x v="0"/>
    <s v="1010001 Plant In Service"/>
    <s v="KY-M-Production Plant"/>
    <n v="99746944.039999992"/>
    <x v="1"/>
    <x v="0"/>
    <n v="1.5E-3"/>
    <n v="1"/>
    <n v="99746944.039999992"/>
    <n v="149620.41605999999"/>
    <n v="0"/>
    <n v="149620.41605999999"/>
  </r>
  <r>
    <x v="0"/>
    <x v="1"/>
    <x v="0"/>
    <s v="1010001 Plant In Service"/>
    <s v="KY-M-Station Equipment-Transmission"/>
    <n v="253314.08999999997"/>
    <x v="1"/>
    <x v="0"/>
    <n v="1.5E-3"/>
    <n v="1"/>
    <n v="253314.08999999997"/>
    <n v="379.97113499999995"/>
    <n v="0"/>
    <n v="379.97113499999995"/>
  </r>
  <r>
    <x v="0"/>
    <x v="1"/>
    <x v="0"/>
    <s v="1010001 Plant In Service"/>
    <s v="KY-R-Land Rights-Production"/>
    <n v="5420"/>
    <x v="2"/>
    <x v="0"/>
    <n v="1.2199999999999999E-3"/>
    <n v="1"/>
    <n v="5420"/>
    <n v="6.6124000000000001"/>
    <n v="69.161558391393058"/>
    <n v="75.773958391393052"/>
  </r>
  <r>
    <x v="0"/>
    <x v="1"/>
    <x v="0"/>
    <s v="1010001 Plant In Service"/>
    <s v="KY-R-Land-Production"/>
    <n v="1729424.2400000002"/>
    <x v="2"/>
    <x v="0"/>
    <n v="1.2199999999999999E-3"/>
    <n v="1"/>
    <n v="1729424.2400000002"/>
    <n v="2109.8975728"/>
    <n v="22068.205822555457"/>
    <n v="24178.103395355458"/>
  </r>
  <r>
    <x v="0"/>
    <x v="1"/>
    <x v="0"/>
    <s v="1010001 Plant In Service"/>
    <s v="KY-R-Structures-General Plant"/>
    <n v="24393.08"/>
    <x v="2"/>
    <x v="0"/>
    <n v="1.2199999999999999E-3"/>
    <n v="1"/>
    <n v="24393.08"/>
    <n v="29.759557600000001"/>
    <n v="311.26631490146167"/>
    <n v="341.02587250146166"/>
  </r>
  <r>
    <x v="0"/>
    <x v="1"/>
    <x v="0"/>
    <s v="1010001 Plant In Service"/>
    <s v="KY-R-Structures-Production"/>
    <n v="9659512.209999999"/>
    <x v="2"/>
    <x v="0"/>
    <n v="1.2199999999999999E-3"/>
    <n v="1"/>
    <n v="9659512.209999999"/>
    <n v="11784.604896199999"/>
    <n v="123259.57891961055"/>
    <n v="135044.18381581054"/>
  </r>
  <r>
    <x v="0"/>
    <x v="1"/>
    <x v="0"/>
    <s v="1010001 Plant In Service"/>
    <s v="KY-R-Structures-Transmission"/>
    <n v="4116.13"/>
    <x v="2"/>
    <x v="0"/>
    <n v="1.2199999999999999E-3"/>
    <n v="1"/>
    <n v="4116.13"/>
    <n v="5.0216785999999995"/>
    <n v="52.523609841617109"/>
    <n v="57.54528844161711"/>
  </r>
  <r>
    <x v="0"/>
    <x v="1"/>
    <x v="0"/>
    <s v="1010001 Plant In Service"/>
    <s v="KY-T-Communication Equipment"/>
    <n v="183878.02"/>
    <x v="3"/>
    <x v="0"/>
    <n v="4.4999999999999997E-3"/>
    <n v="1.1286964543271605"/>
    <n v="207542.4692026987"/>
    <n v="933.9411114121441"/>
    <n v="2648.3322144753402"/>
    <n v="3582.2733258874841"/>
  </r>
  <r>
    <x v="0"/>
    <x v="1"/>
    <x v="0"/>
    <s v="1010001 Plant In Service"/>
    <s v="KY-T-Communication Equipment (Alloc)"/>
    <n v="0"/>
    <x v="3"/>
    <x v="0"/>
    <n v="4.4999999999999997E-3"/>
    <n v="1.1286964543271605"/>
    <n v="0"/>
    <n v="0"/>
    <n v="0"/>
    <n v="0"/>
  </r>
  <r>
    <x v="0"/>
    <x v="1"/>
    <x v="0"/>
    <s v="1010001 Plant In Service"/>
    <s v="KY-T-Furniture and Fixtures (Emp Alloc)"/>
    <n v="350346.08000000019"/>
    <x v="3"/>
    <x v="0"/>
    <n v="4.4999999999999997E-3"/>
    <n v="1.1286964543271605"/>
    <n v="395434.37828341994"/>
    <n v="1779.4547022753895"/>
    <n v="5045.914731293904"/>
    <n v="6825.3694335692935"/>
  </r>
  <r>
    <x v="0"/>
    <x v="1"/>
    <x v="0"/>
    <s v="1010001 Plant In Service"/>
    <s v="KY-T-General Plant Equipment (Emp Alloc)"/>
    <n v="229840.11000000004"/>
    <x v="3"/>
    <x v="0"/>
    <n v="4.4999999999999997E-3"/>
    <n v="1.1286964543271605"/>
    <n v="259419.7172191646"/>
    <n v="1167.3887274862407"/>
    <n v="3310.3084723859647"/>
    <n v="4477.6971998722056"/>
  </r>
  <r>
    <x v="0"/>
    <x v="1"/>
    <x v="0"/>
    <s v="1010001 Plant In Service"/>
    <s v="KY-T-Intangible"/>
    <n v="1073.99"/>
    <x v="3"/>
    <x v="0"/>
    <n v="4.4999999999999997E-3"/>
    <n v="1.1286964543271605"/>
    <n v="1212.2087049828272"/>
    <n v="5.4549391724227219"/>
    <n v="15.468310541000879"/>
    <n v="20.923249713423601"/>
  </r>
  <r>
    <x v="0"/>
    <x v="1"/>
    <x v="0"/>
    <s v="1011001 Capital Leases - Production"/>
    <s v="KY-Exempt-Capital Leases"/>
    <n v="0"/>
    <x v="3"/>
    <x v="1"/>
    <n v="4.4999999999999997E-3"/>
    <n v="1.1286964543271605"/>
    <n v="0"/>
    <n v="0"/>
    <n v="0"/>
    <n v="0"/>
  </r>
  <r>
    <x v="0"/>
    <x v="1"/>
    <x v="0"/>
    <s v="1011001 Capital Leases - Production"/>
    <s v="KY-Exempt-CWIP Capital Leases"/>
    <n v="0"/>
    <x v="3"/>
    <x v="1"/>
    <n v="4.4999999999999997E-3"/>
    <n v="1.1286964543271605"/>
    <n v="0"/>
    <n v="0"/>
    <n v="0"/>
    <n v="0"/>
  </r>
  <r>
    <x v="0"/>
    <x v="1"/>
    <x v="0"/>
    <s v="1011004 Capital Leases-Gen &amp; Misc"/>
    <s v="KY-Exempt-Capital Leases"/>
    <n v="0"/>
    <x v="3"/>
    <x v="1"/>
    <n v="4.4999999999999997E-3"/>
    <n v="1.1286964543271605"/>
    <n v="0"/>
    <n v="0"/>
    <n v="0"/>
    <n v="0"/>
  </r>
  <r>
    <x v="0"/>
    <x v="1"/>
    <x v="0"/>
    <s v="1011004 Capital Leases-Gen &amp; Misc"/>
    <s v="KY-T-Leased-Operating-Misc Gen Equip"/>
    <n v="78511.080000000031"/>
    <x v="3"/>
    <x v="1"/>
    <n v="4.4999999999999997E-3"/>
    <n v="1.1286964543271605"/>
    <n v="88615.177621396084"/>
    <n v="398.76829929628235"/>
    <n v="1130.7682253553235"/>
    <n v="1529.5365246516058"/>
  </r>
  <r>
    <x v="0"/>
    <x v="1"/>
    <x v="0"/>
    <s v="1011004 Capital Leases-Gen &amp; Misc"/>
    <s v="KY-T-Leased-Operating-Vehicles"/>
    <n v="205030.8"/>
    <x v="3"/>
    <x v="1"/>
    <n v="4.4999999999999997E-3"/>
    <n v="1.1286964543271605"/>
    <n v="231417.53698786115"/>
    <n v="1041.3789164453751"/>
    <n v="2952.9884681140816"/>
    <n v="3994.3673845594567"/>
  </r>
  <r>
    <x v="0"/>
    <x v="1"/>
    <x v="0"/>
    <s v="1011034 : OpLsGM842"/>
    <s v="KY-Exempt-Capital Leases"/>
    <n v="0"/>
    <x v="3"/>
    <x v="1"/>
    <n v="4.4999999999999997E-3"/>
    <n v="1.1286964543271605"/>
    <n v="0"/>
    <n v="0"/>
    <n v="0"/>
    <n v="0"/>
  </r>
  <r>
    <x v="0"/>
    <x v="1"/>
    <x v="0"/>
    <s v="1011034 : OpLsGM842"/>
    <s v="KY-T-Leased-Operating-Vehicles"/>
    <n v="279702.26"/>
    <x v="3"/>
    <x v="1"/>
    <n v="4.4999999999999997E-3"/>
    <n v="1.1286964543271605"/>
    <n v="315698.94912929356"/>
    <n v="1420.645271081821"/>
    <n v="4028.4559602042555"/>
    <n v="5449.1012312860767"/>
  </r>
  <r>
    <x v="0"/>
    <x v="1"/>
    <x v="0"/>
    <s v="1060001 Completd Constr not Classif"/>
    <s v="KY-I-Software (Emp Alloc)"/>
    <n v="4183973.86"/>
    <x v="0"/>
    <x v="0"/>
    <n v="0"/>
    <n v="1"/>
    <n v="4183973.86"/>
    <n v="0"/>
    <n v="0"/>
    <n v="0"/>
  </r>
  <r>
    <x v="0"/>
    <x v="1"/>
    <x v="0"/>
    <s v="1060001 Completd Constr not Classif"/>
    <s v="KY-M-Production Plant"/>
    <n v="482957.73"/>
    <x v="1"/>
    <x v="0"/>
    <n v="1.5E-3"/>
    <n v="1"/>
    <n v="482957.73"/>
    <n v="724.43659500000001"/>
    <n v="0"/>
    <n v="724.43659500000001"/>
  </r>
  <r>
    <x v="0"/>
    <x v="1"/>
    <x v="0"/>
    <s v="1060001 Completd Constr not Classif"/>
    <s v="KY-R-Structures-Production"/>
    <n v="90020.88"/>
    <x v="2"/>
    <x v="0"/>
    <n v="1.2199999999999999E-3"/>
    <n v="1"/>
    <n v="90020.88"/>
    <n v="109.8254736"/>
    <n v="1148.7055993661602"/>
    <n v="1258.5310729661601"/>
  </r>
  <r>
    <x v="0"/>
    <x v="1"/>
    <x v="0"/>
    <s v="1060001 Completd Constr not Classif"/>
    <s v="KY-T-Communication Equipment"/>
    <n v="0"/>
    <x v="3"/>
    <x v="0"/>
    <n v="4.4999999999999997E-3"/>
    <n v="1.1286964543271605"/>
    <n v="0"/>
    <n v="0"/>
    <n v="0"/>
    <n v="0"/>
  </r>
  <r>
    <x v="0"/>
    <x v="1"/>
    <x v="0"/>
    <s v="1070001 Constr Work in Progress"/>
    <s v="KY-I-CWIP-Software (Emp Alloc)"/>
    <n v="1193125.3199999998"/>
    <x v="0"/>
    <x v="0"/>
    <n v="0"/>
    <n v="1"/>
    <n v="1193125.3199999998"/>
    <n v="0"/>
    <n v="0"/>
    <n v="0"/>
  </r>
  <r>
    <x v="0"/>
    <x v="1"/>
    <x v="0"/>
    <s v="1070001 Constr Work in Progress"/>
    <s v="KY-M-CWIP-Manufacturing"/>
    <n v="7185698.1100000003"/>
    <x v="1"/>
    <x v="0"/>
    <n v="1.5E-3"/>
    <n v="1"/>
    <n v="7185698.1100000003"/>
    <n v="10778.547165"/>
    <n v="0"/>
    <n v="10778.547165"/>
  </r>
  <r>
    <x v="0"/>
    <x v="1"/>
    <x v="0"/>
    <s v="1070001 Constr Work in Progress"/>
    <s v="KY-T-CWIP-Tangible"/>
    <n v="2.97"/>
    <x v="3"/>
    <x v="0"/>
    <n v="4.4999999999999997E-3"/>
    <n v="1.1286964543271605"/>
    <n v="3.3522284693516666"/>
    <n v="1.5085028112082498E-2"/>
    <n v="4.2775893915932742E-2"/>
    <n v="5.7860922028015238E-2"/>
  </r>
  <r>
    <x v="0"/>
    <x v="1"/>
    <x v="0"/>
    <s v="1070001 Constr Work in Progress"/>
    <s v="KY-T-CWIP-Tangible (Alloc)"/>
    <n v="201577.66"/>
    <x v="3"/>
    <x v="0"/>
    <n v="4.4999999999999997E-3"/>
    <n v="1.1286964543271605"/>
    <n v="227519.9901135659"/>
    <n v="1023.8399555110465"/>
    <n v="2903.2540740680001"/>
    <n v="3927.0940295790465"/>
  </r>
  <r>
    <x v="0"/>
    <x v="1"/>
    <x v="0"/>
    <s v="1210001 Nonutility Property"/>
    <s v="KY-Exempt-Other"/>
    <n v="0"/>
    <x v="3"/>
    <x v="2"/>
    <n v="4.4999999999999997E-3"/>
    <n v="1.1286964543271605"/>
    <n v="0"/>
    <n v="0"/>
    <n v="0"/>
    <n v="0"/>
  </r>
  <r>
    <x v="0"/>
    <x v="1"/>
    <x v="0"/>
    <s v="1240029 Land and Land Rts - CPR"/>
    <s v="KY-Exempt-Other"/>
    <n v="0"/>
    <x v="3"/>
    <x v="0"/>
    <n v="4.4999999999999997E-3"/>
    <n v="1.1286964543271605"/>
    <n v="0"/>
    <n v="0"/>
    <n v="0"/>
    <n v="0"/>
  </r>
  <r>
    <x v="0"/>
    <x v="1"/>
    <x v="0"/>
    <s v="1510004 Coal In Transit"/>
    <s v="KY-Inv-Fuel"/>
    <n v="0"/>
    <x v="4"/>
    <x v="0"/>
    <n v="5.0000000000000001E-4"/>
    <n v="1"/>
    <n v="0"/>
    <n v="0"/>
    <n v="0"/>
    <n v="0"/>
  </r>
  <r>
    <x v="0"/>
    <x v="1"/>
    <x v="0"/>
    <s v="1540001 Materials &amp; Suppl-Regular"/>
    <s v="KY-Inv-Materials and Supplies-Mfg"/>
    <n v="3214221.38"/>
    <x v="4"/>
    <x v="0"/>
    <n v="5.0000000000000001E-4"/>
    <n v="1"/>
    <n v="3214221.38"/>
    <n v="1607.11069"/>
    <n v="0"/>
    <n v="1607.11069"/>
  </r>
  <r>
    <x v="0"/>
    <x v="2"/>
    <x v="0"/>
    <s v="1010001 Plant In Service"/>
    <s v="KY-I-Software (Emp Alloc)"/>
    <n v="2721154.6799999997"/>
    <x v="0"/>
    <x v="0"/>
    <n v="0"/>
    <n v="1"/>
    <n v="2721154.6799999997"/>
    <n v="0"/>
    <n v="0"/>
    <n v="0"/>
  </r>
  <r>
    <x v="0"/>
    <x v="2"/>
    <x v="0"/>
    <s v="1010001 Plant In Service"/>
    <s v="KY-M-Station Equipment-Transmission"/>
    <n v="159083741.50999993"/>
    <x v="1"/>
    <x v="0"/>
    <n v="1.5E-3"/>
    <n v="1"/>
    <n v="159083741.50999993"/>
    <n v="238625.61226499989"/>
    <n v="0"/>
    <n v="238625.61226499989"/>
  </r>
  <r>
    <x v="0"/>
    <x v="2"/>
    <x v="0"/>
    <s v="1010001 Plant In Service"/>
    <s v="KY-R-Land Rights-Transmission"/>
    <n v="348515.72000000003"/>
    <x v="2"/>
    <x v="0"/>
    <n v="1.2199999999999999E-3"/>
    <n v="1"/>
    <n v="348515.72000000003"/>
    <n v="425.1891784"/>
    <n v="4447.212235996014"/>
    <n v="4872.4014143960139"/>
  </r>
  <r>
    <x v="0"/>
    <x v="2"/>
    <x v="0"/>
    <s v="1010001 Plant In Service"/>
    <s v="KY-R-Land Rights-Transmission (Loc Alloc)"/>
    <n v="21718770.48999998"/>
    <x v="2"/>
    <x v="0"/>
    <n v="1.2199999999999999E-3"/>
    <n v="1"/>
    <n v="21718770.48999998"/>
    <n v="26496.899997799974"/>
    <n v="277140.96188808081"/>
    <n v="303637.86188588076"/>
  </r>
  <r>
    <x v="0"/>
    <x v="2"/>
    <x v="0"/>
    <s v="1010001 Plant In Service"/>
    <s v="KY-R-Land-General Plant"/>
    <n v="13011"/>
    <x v="2"/>
    <x v="0"/>
    <n v="1.2199999999999999E-3"/>
    <n v="1"/>
    <n v="13011"/>
    <n v="15.873419999999999"/>
    <n v="166.02602144472604"/>
    <n v="181.89944144472605"/>
  </r>
  <r>
    <x v="0"/>
    <x v="2"/>
    <x v="0"/>
    <s v="1010001 Plant In Service"/>
    <s v="KY-R-Land-Transmission"/>
    <n v="1971463.8599999999"/>
    <x v="2"/>
    <x v="0"/>
    <n v="1.2199999999999999E-3"/>
    <n v="1"/>
    <n v="1971463.8599999999"/>
    <n v="2405.1859091999995"/>
    <n v="25156.736691865524"/>
    <n v="27561.922601065526"/>
  </r>
  <r>
    <x v="0"/>
    <x v="2"/>
    <x v="0"/>
    <s v="1010001 Plant In Service"/>
    <s v="KY-R-Land-Transmission (Loc Alloc)"/>
    <n v="2604703.6099999989"/>
    <x v="2"/>
    <x v="0"/>
    <n v="1.2199999999999999E-3"/>
    <n v="1"/>
    <n v="2604703.6099999989"/>
    <n v="3177.7384041999985"/>
    <n v="33237.151441934911"/>
    <n v="36414.889846134909"/>
  </r>
  <r>
    <x v="0"/>
    <x v="2"/>
    <x v="0"/>
    <s v="1010001 Plant In Service"/>
    <s v="KY-R-Structures-General Plant"/>
    <n v="49343.469999999994"/>
    <x v="2"/>
    <x v="0"/>
    <n v="1.2199999999999999E-3"/>
    <n v="1"/>
    <n v="49343.469999999994"/>
    <n v="60.19903339999999"/>
    <n v="629.64414790386559"/>
    <n v="689.84318130386555"/>
  </r>
  <r>
    <x v="0"/>
    <x v="2"/>
    <x v="0"/>
    <s v="1010001 Plant In Service"/>
    <s v="KY-R-Structures-Transmission"/>
    <n v="3918456.3200000003"/>
    <x v="2"/>
    <x v="0"/>
    <n v="1.2199999999999999E-3"/>
    <n v="1"/>
    <n v="3918456.3200000003"/>
    <n v="4780.5167104000002"/>
    <n v="50001.207671550408"/>
    <n v="54781.724381950407"/>
  </r>
  <r>
    <x v="0"/>
    <x v="2"/>
    <x v="0"/>
    <s v="1010001 Plant In Service"/>
    <s v="KY-R-UG Conduits-Tranmission (Loc Alloc)"/>
    <n v="8967.92"/>
    <x v="2"/>
    <x v="0"/>
    <n v="1.2199999999999999E-3"/>
    <n v="1"/>
    <n v="8967.92"/>
    <n v="10.9408624"/>
    <n v="114.43456138917743"/>
    <n v="125.37542378917743"/>
  </r>
  <r>
    <x v="0"/>
    <x v="2"/>
    <x v="0"/>
    <s v="1010001 Plant In Service"/>
    <s v="KY-T-Communication Equipment"/>
    <n v="518583.74999999994"/>
    <x v="3"/>
    <x v="0"/>
    <n v="4.4999999999999997E-3"/>
    <n v="1.1286964543271605"/>
    <n v="585323.63989668258"/>
    <n v="2633.9563795350714"/>
    <n v="7468.9843355308376"/>
    <n v="10102.94071506591"/>
  </r>
  <r>
    <x v="0"/>
    <x v="2"/>
    <x v="0"/>
    <s v="1010001 Plant In Service"/>
    <s v="KY-T-Communication Equipment (Alloc)"/>
    <n v="23946.32"/>
    <x v="3"/>
    <x v="0"/>
    <n v="4.4999999999999997E-3"/>
    <n v="1.1286964543271605"/>
    <n v="27028.126478183571"/>
    <n v="121.62656915182606"/>
    <n v="344.89065454443727"/>
    <n v="466.51722369626333"/>
  </r>
  <r>
    <x v="0"/>
    <x v="2"/>
    <x v="0"/>
    <s v="1010001 Plant In Service"/>
    <s v="KY-T-Furniture and Fixtures (Emp Alloc)"/>
    <n v="6729.54"/>
    <x v="3"/>
    <x v="0"/>
    <n v="4.4999999999999997E-3"/>
    <n v="1.1286964543271605"/>
    <n v="7595.6079372527993"/>
    <n v="34.180235717637593"/>
    <n v="96.923262337719208"/>
    <n v="131.10349805535679"/>
  </r>
  <r>
    <x v="0"/>
    <x v="2"/>
    <x v="0"/>
    <s v="1010001 Plant In Service"/>
    <s v="KY-T-General Plant Equipment (Emp Alloc)"/>
    <n v="2990545.2199999983"/>
    <x v="3"/>
    <x v="0"/>
    <n v="4.4999999999999997E-3"/>
    <n v="1.1286964543271605"/>
    <n v="3375417.786319036"/>
    <n v="15189.380038435662"/>
    <n v="43071.799690747364"/>
    <n v="58261.17972918303"/>
  </r>
  <r>
    <x v="0"/>
    <x v="2"/>
    <x v="0"/>
    <s v="1010001 Plant In Service"/>
    <s v="KY-T-Transmission Lines &amp; Equip"/>
    <n v="4116018.5199999991"/>
    <x v="3"/>
    <x v="0"/>
    <n v="4.4999999999999997E-3"/>
    <n v="1.1286964543271605"/>
    <n v="4645735.5094689252"/>
    <n v="20905.809792610162"/>
    <n v="59281.606588395436"/>
    <n v="80187.416381005605"/>
  </r>
  <r>
    <x v="0"/>
    <x v="2"/>
    <x v="0"/>
    <s v="1010001 Plant In Service"/>
    <s v="KY-T-Transmission Lines &amp; Equip (Loc Alloc)"/>
    <n v="170453604.53999898"/>
    <x v="3"/>
    <x v="0"/>
    <n v="4.4999999999999997E-3"/>
    <n v="1.1286964543271605"/>
    <n v="192390379.07158083"/>
    <n v="865756.70582211367"/>
    <n v="2454984.9513102183"/>
    <n v="3320741.6571323322"/>
  </r>
  <r>
    <x v="0"/>
    <x v="2"/>
    <x v="0"/>
    <s v="1010001 Plant In Service"/>
    <s v="KY-T-UG Conductors-Trans (358) (Loc Alloc)"/>
    <n v="59738.420000000035"/>
    <x v="3"/>
    <x v="0"/>
    <n v="4.4999999999999997E-3"/>
    <n v="1.1286964543271605"/>
    <n v="67426.54284110677"/>
    <n v="303.41944278498045"/>
    <n v="860.39202579981031"/>
    <n v="1163.8114685847909"/>
  </r>
  <r>
    <x v="0"/>
    <x v="2"/>
    <x v="0"/>
    <s v="1011002 Capital Leases-Transmission"/>
    <s v="KY-T-General Plant Equipment (Emp Alloc)"/>
    <n v="1094250.2500000002"/>
    <x v="3"/>
    <x v="1"/>
    <n v="4.4999999999999997E-3"/>
    <n v="1.1286964543271605"/>
    <n v="1235076.3773216093"/>
    <n v="5557.8436979472417"/>
    <n v="15760.111990398282"/>
    <n v="21317.955688345523"/>
  </r>
  <r>
    <x v="0"/>
    <x v="2"/>
    <x v="0"/>
    <s v="1011004 Capital Leases-Gen &amp; Misc"/>
    <s v="KY-Exempt-Capital Leases"/>
    <n v="0"/>
    <x v="3"/>
    <x v="1"/>
    <n v="4.4999999999999997E-3"/>
    <n v="1.1286964543271605"/>
    <n v="0"/>
    <n v="0"/>
    <n v="0"/>
    <n v="0"/>
  </r>
  <r>
    <x v="0"/>
    <x v="2"/>
    <x v="0"/>
    <s v="1011004 Capital Leases-Gen &amp; Misc"/>
    <s v="KY-T-Leased-Operating-Misc Gen Equip"/>
    <n v="358242.38000000035"/>
    <x v="3"/>
    <x v="1"/>
    <n v="4.4999999999999997E-3"/>
    <n v="1.1286964543271605"/>
    <n v="404346.90409572364"/>
    <n v="1819.5610684307562"/>
    <n v="5159.6424387445386"/>
    <n v="6979.2035071752944"/>
  </r>
  <r>
    <x v="0"/>
    <x v="2"/>
    <x v="0"/>
    <s v="1011004 Capital Leases-Gen &amp; Misc"/>
    <s v="KY-T-Leased-Operating-Vehicles"/>
    <n v="1879015.0199999993"/>
    <x v="3"/>
    <x v="1"/>
    <n v="4.4999999999999997E-3"/>
    <n v="1.1286964543271605"/>
    <n v="2120837.5907014776"/>
    <n v="9543.7691581566487"/>
    <n v="27062.810492243843"/>
    <n v="36606.57965040049"/>
  </r>
  <r>
    <x v="0"/>
    <x v="2"/>
    <x v="0"/>
    <s v="1011034 : OpLsGM842"/>
    <s v="KY-Exempt-Capital Leases"/>
    <n v="0"/>
    <x v="3"/>
    <x v="1"/>
    <n v="4.4999999999999997E-3"/>
    <n v="1.1286964543271605"/>
    <n v="0"/>
    <n v="0"/>
    <n v="0"/>
    <n v="0"/>
  </r>
  <r>
    <x v="0"/>
    <x v="2"/>
    <x v="0"/>
    <s v="1011034 : OpLsGM842"/>
    <s v="KY-T-Leased-Operating-Vehicles"/>
    <n v="7074505.6099999966"/>
    <x v="3"/>
    <x v="1"/>
    <n v="4.4999999999999997E-3"/>
    <n v="1.1286964543271605"/>
    <n v="7984969.3981246017"/>
    <n v="35932.362291560705"/>
    <n v="101891.68400034712"/>
    <n v="137824.04629190781"/>
  </r>
  <r>
    <x v="0"/>
    <x v="2"/>
    <x v="0"/>
    <s v="1060001 Completd Constr not Classif"/>
    <s v="KY-I-Software (Emp Alloc)"/>
    <n v="1145011.23"/>
    <x v="0"/>
    <x v="0"/>
    <n v="0"/>
    <n v="1"/>
    <n v="1145011.23"/>
    <n v="0"/>
    <n v="0"/>
    <n v="0"/>
  </r>
  <r>
    <x v="0"/>
    <x v="2"/>
    <x v="0"/>
    <s v="1060001 Completd Constr not Classif"/>
    <s v="KY-M-Station Equipment-Transmission"/>
    <n v="15909416.480000002"/>
    <x v="1"/>
    <x v="0"/>
    <n v="1.5E-3"/>
    <n v="1"/>
    <n v="15909416.480000002"/>
    <n v="23864.124720000003"/>
    <n v="0"/>
    <n v="23864.124720000003"/>
  </r>
  <r>
    <x v="0"/>
    <x v="2"/>
    <x v="0"/>
    <s v="1060001 Completd Constr not Classif"/>
    <s v="KY-R-Land Rights-Transmission (Loc Alloc)"/>
    <n v="1168919.8800000001"/>
    <x v="2"/>
    <x v="0"/>
    <n v="1.2199999999999999E-3"/>
    <n v="1"/>
    <n v="1168919.8800000001"/>
    <n v="1426.0822536000001"/>
    <n v="14915.926298059074"/>
    <n v="16342.008551659073"/>
  </r>
  <r>
    <x v="0"/>
    <x v="2"/>
    <x v="0"/>
    <s v="1060001 Completd Constr not Classif"/>
    <s v="KY-R-Structures-General Plant"/>
    <n v="13733.42"/>
    <x v="2"/>
    <x v="0"/>
    <n v="1.2199999999999999E-3"/>
    <n v="1"/>
    <n v="13733.42"/>
    <n v="16.7547724"/>
    <n v="175.24441498958032"/>
    <n v="191.99918738958033"/>
  </r>
  <r>
    <x v="0"/>
    <x v="2"/>
    <x v="0"/>
    <s v="1060001 Completd Constr not Classif"/>
    <s v="KY-R-Structures-Transmission"/>
    <n v="2214339.5300000003"/>
    <x v="2"/>
    <x v="0"/>
    <n v="1.2199999999999999E-3"/>
    <n v="1"/>
    <n v="2214339.5300000003"/>
    <n v="2701.4942266000003"/>
    <n v="28255.935922963999"/>
    <n v="30957.430149563999"/>
  </r>
  <r>
    <x v="0"/>
    <x v="2"/>
    <x v="0"/>
    <s v="1060001 Completd Constr not Classif"/>
    <s v="KY-R-UG Conduits-Tranmission (Loc Alloc)"/>
    <n v="579110.95000000007"/>
    <x v="2"/>
    <x v="0"/>
    <n v="1.2199999999999999E-3"/>
    <n v="1"/>
    <n v="579110.95000000007"/>
    <n v="706.5153590000001"/>
    <n v="7389.7077091365518"/>
    <n v="8096.2230681365518"/>
  </r>
  <r>
    <x v="0"/>
    <x v="2"/>
    <x v="0"/>
    <s v="1060001 Completd Constr not Classif"/>
    <s v="KY-T-Communication Equipment"/>
    <n v="95031.87000000001"/>
    <x v="3"/>
    <x v="0"/>
    <n v="4.4999999999999997E-3"/>
    <n v="1.1286964543271605"/>
    <n v="107262.13471707967"/>
    <n v="482.67960622685848"/>
    <n v="1368.7115117012499"/>
    <n v="1851.3911179281085"/>
  </r>
  <r>
    <x v="0"/>
    <x v="2"/>
    <x v="0"/>
    <s v="1060001 Completd Constr not Classif"/>
    <s v="KY-T-Communication Equipment (Alloc)"/>
    <n v="0"/>
    <x v="3"/>
    <x v="0"/>
    <n v="4.4999999999999997E-3"/>
    <n v="1.1286964543271605"/>
    <n v="0"/>
    <n v="0"/>
    <n v="0"/>
    <n v="0"/>
  </r>
  <r>
    <x v="0"/>
    <x v="2"/>
    <x v="0"/>
    <s v="1060001 Completd Constr not Classif"/>
    <s v="KY-T-Furniture and Fixtures (Emp Alloc)"/>
    <n v="6432.7199999999993"/>
    <x v="3"/>
    <x v="0"/>
    <n v="4.4999999999999997E-3"/>
    <n v="1.1286964543271605"/>
    <n v="7260.5882556794113"/>
    <n v="32.672647150557346"/>
    <n v="92.648265424545073"/>
    <n v="125.32091257510243"/>
  </r>
  <r>
    <x v="0"/>
    <x v="2"/>
    <x v="0"/>
    <s v="1060001 Completd Constr not Classif"/>
    <s v="KY-T-General Plant Equipment (Emp Alloc)"/>
    <n v="0"/>
    <x v="3"/>
    <x v="0"/>
    <n v="4.4999999999999997E-3"/>
    <n v="1.1286964543271605"/>
    <n v="0"/>
    <n v="0"/>
    <n v="0"/>
    <n v="0"/>
  </r>
  <r>
    <x v="0"/>
    <x v="2"/>
    <x v="0"/>
    <s v="1060001 Completd Constr not Classif"/>
    <s v="KY-T-Transmission Lines &amp; Equip (Loc Alloc)"/>
    <n v="33225748.639999989"/>
    <x v="3"/>
    <x v="0"/>
    <n v="4.4999999999999997E-3"/>
    <n v="1.1286964543271605"/>
    <n v="37501784.682333462"/>
    <n v="168758.03107050055"/>
    <n v="478539.09060676303"/>
    <n v="647297.12167726364"/>
  </r>
  <r>
    <x v="0"/>
    <x v="2"/>
    <x v="0"/>
    <s v="1070001 Constr Work in Progress"/>
    <s v="KY-I-CWIP-Software (Emp Alloc)"/>
    <n v="437116.13"/>
    <x v="0"/>
    <x v="0"/>
    <n v="0"/>
    <n v="1"/>
    <n v="437116.13"/>
    <n v="0"/>
    <n v="0"/>
    <n v="0"/>
  </r>
  <r>
    <x v="0"/>
    <x v="2"/>
    <x v="0"/>
    <s v="1070001 Constr Work in Progress"/>
    <s v="KY-M-CWIP-Manufacturing"/>
    <n v="21435559.279999997"/>
    <x v="1"/>
    <x v="0"/>
    <n v="1.5E-3"/>
    <n v="1"/>
    <n v="21435559.279999997"/>
    <n v="32153.338919999998"/>
    <n v="0"/>
    <n v="32153.338919999998"/>
  </r>
  <r>
    <x v="0"/>
    <x v="2"/>
    <x v="0"/>
    <s v="1070001 Constr Work in Progress"/>
    <s v="KY-R-CWIP-Real"/>
    <n v="518402.48"/>
    <x v="2"/>
    <x v="0"/>
    <n v="1.2199999999999999E-3"/>
    <n v="1"/>
    <n v="518402.48"/>
    <n v="632.45102559999998"/>
    <n v="6615.0412160079286"/>
    <n v="7247.4922416079289"/>
  </r>
  <r>
    <x v="0"/>
    <x v="2"/>
    <x v="0"/>
    <s v="1070001 Constr Work in Progress"/>
    <s v="KY-R-CWIP-Real (Loc Alloc)"/>
    <n v="2199041.810000001"/>
    <x v="2"/>
    <x v="0"/>
    <n v="1.2199999999999999E-3"/>
    <n v="1"/>
    <n v="2199041.810000001"/>
    <n v="2682.8310082000012"/>
    <n v="28060.730359304383"/>
    <n v="30743.561367504386"/>
  </r>
  <r>
    <x v="0"/>
    <x v="2"/>
    <x v="0"/>
    <s v="1070001 Constr Work in Progress"/>
    <s v="KY-T-CWIP-Tangible"/>
    <n v="50306.450000000004"/>
    <x v="3"/>
    <x v="0"/>
    <n v="4.4999999999999997E-3"/>
    <n v="1.1286964543271605"/>
    <n v="56780.711744786589"/>
    <n v="255.51320285153963"/>
    <n v="724.54658871622053"/>
    <n v="980.05979156776016"/>
  </r>
  <r>
    <x v="0"/>
    <x v="2"/>
    <x v="0"/>
    <s v="1070001 Constr Work in Progress"/>
    <s v="KY-T-CWIP-Tangible (Alloc)"/>
    <n v="146091.9899999999"/>
    <x v="3"/>
    <x v="0"/>
    <n v="4.4999999999999997E-3"/>
    <n v="1.1286964543271605"/>
    <n v="164893.51111859886"/>
    <n v="742.02080003369485"/>
    <n v="2104.112951585018"/>
    <n v="2846.1337516187127"/>
  </r>
  <r>
    <x v="0"/>
    <x v="2"/>
    <x v="0"/>
    <s v="1070001 Constr Work in Progress"/>
    <s v="KY-T-CWIP-Tangible (Loc Alloc)"/>
    <n v="18239399.699999999"/>
    <x v="3"/>
    <x v="0"/>
    <n v="4.4999999999999997E-3"/>
    <n v="1.1286964543271605"/>
    <n v="20586745.770445872"/>
    <n v="92640.355967006413"/>
    <n v="262695.83389141259"/>
    <n v="355336.18985841901"/>
  </r>
  <r>
    <x v="0"/>
    <x v="2"/>
    <x v="0"/>
    <s v="1210001 Nonutility Property"/>
    <s v="KY-R-Non-Utility-Real"/>
    <n v="30592"/>
    <x v="2"/>
    <x v="2"/>
    <n v="1.2199999999999999E-3"/>
    <n v="1"/>
    <n v="30592"/>
    <n v="37.322240000000001"/>
    <n v="390.36723142241635"/>
    <n v="427.68947142241637"/>
  </r>
  <r>
    <x v="0"/>
    <x v="2"/>
    <x v="0"/>
    <s v="1210001 Nonutility Property"/>
    <s v="KY-R-Non-Utility-Real (Loc Alloc)"/>
    <n v="580352.56000000017"/>
    <x v="2"/>
    <x v="2"/>
    <n v="1.2199999999999999E-3"/>
    <n v="1"/>
    <n v="580352.56000000017"/>
    <n v="708.03012320000016"/>
    <n v="7405.5511929952872"/>
    <n v="8113.5813161952874"/>
  </r>
  <r>
    <x v="0"/>
    <x v="2"/>
    <x v="0"/>
    <s v="1240029 Land and Land Rts - CPR"/>
    <s v="KY-Exempt-Other"/>
    <n v="0"/>
    <x v="3"/>
    <x v="0"/>
    <n v="4.4999999999999997E-3"/>
    <n v="1.1286964543271605"/>
    <n v="0"/>
    <n v="0"/>
    <n v="0"/>
    <n v="0"/>
  </r>
  <r>
    <x v="0"/>
    <x v="2"/>
    <x v="0"/>
    <s v="1540001 Materials &amp; Suppl-Regular"/>
    <s v="KY-Inv-Materials and Supplies-Tangible"/>
    <n v="348748.22000000003"/>
    <x v="4"/>
    <x v="0"/>
    <n v="5.0000000000000001E-4"/>
    <n v="1"/>
    <n v="348748.22000000003"/>
    <n v="174.37411000000003"/>
    <n v="0"/>
    <n v="174.37411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23:E36" firstHeaderRow="1" firstDataRow="2" firstDataCol="2" rowPageCount="3" colPageCount="1"/>
  <pivotFields count="14">
    <pivotField axis="axisPage" compact="0" outline="0" showAll="0">
      <items count="2">
        <item x="0"/>
        <item t="default"/>
      </items>
    </pivotField>
    <pivotField axis="axisPage" compact="0" outline="0" multipleItemSelectionAllowed="1" showAll="0">
      <items count="4">
        <item x="0"/>
        <item x="1"/>
        <item x="2"/>
        <item t="default"/>
      </items>
    </pivotField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5">
        <item x="0"/>
        <item x="4"/>
        <item x="1"/>
        <item x="2"/>
        <item x="3"/>
      </items>
    </pivotField>
    <pivotField axis="axisRow" compact="0" outline="0" showAll="0">
      <items count="4">
        <item x="1"/>
        <item x="2"/>
        <item x="0"/>
        <item t="default"/>
      </items>
    </pivotField>
    <pivotField compact="0" outline="0" showAll="0"/>
    <pivotField compact="0" outline="0" showAll="0"/>
    <pivotField compact="0" numFmtId="2" outline="0" showAll="0"/>
    <pivotField dataField="1" compact="0" numFmtId="2" outline="0" showAll="0"/>
    <pivotField dataField="1" compact="0" numFmtId="2" outline="0" showAll="0"/>
    <pivotField dataField="1" compact="0" numFmtId="2" outline="0" showAll="0"/>
  </pivotFields>
  <rowFields count="2">
    <field x="7"/>
    <field x="6"/>
  </rowFields>
  <rowItems count="12">
    <i>
      <x/>
      <x v="4"/>
    </i>
    <i t="default">
      <x/>
    </i>
    <i>
      <x v="1"/>
      <x v="3"/>
    </i>
    <i r="1">
      <x v="4"/>
    </i>
    <i t="default">
      <x v="1"/>
    </i>
    <i>
      <x v="2"/>
      <x/>
    </i>
    <i r="1">
      <x v="1"/>
    </i>
    <i r="1">
      <x v="2"/>
    </i>
    <i r="1">
      <x v="3"/>
    </i>
    <i r="1">
      <x v="4"/>
    </i>
    <i t="default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item="0" hier="-1"/>
    <pageField fld="2" item="0" hier="-1"/>
    <pageField fld="1" hier="-1"/>
  </pageFields>
  <dataFields count="3">
    <dataField name="Sum of State Tax" fld="11" baseField="9" baseItem="1" numFmtId="38"/>
    <dataField name="Sum of Local Tax" fld="12" baseField="9" baseItem="1" numFmtId="38"/>
    <dataField name="Sum of Total Tax" fld="13" baseField="9" baseItem="1" numFmtId="38"/>
  </dataFields>
  <formats count="4">
    <format dxfId="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4">
      <pivotArea outline="0" fieldPosition="0">
        <references count="1">
          <reference field="4294967294" count="1">
            <x v="0"/>
          </reference>
        </references>
      </pivotArea>
    </format>
    <format dxfId="83">
      <pivotArea outline="0" fieldPosition="0">
        <references count="1">
          <reference field="4294967294" count="1">
            <x v="1"/>
          </reference>
        </references>
      </pivotArea>
    </format>
    <format dxfId="82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8:E15" firstHeaderRow="1" firstDataRow="2" firstDataCol="1" rowPageCount="3" colPageCount="1"/>
  <pivotFields count="14">
    <pivotField axis="axisPage" compact="0" outline="0" showAll="0">
      <items count="2">
        <item x="0"/>
        <item t="default"/>
      </items>
    </pivotField>
    <pivotField axis="axisPage" compact="0" outline="0" multipleItemSelectionAllowed="1" showAll="0">
      <items count="4">
        <item x="0"/>
        <item x="1"/>
        <item x="2"/>
        <item t="default"/>
      </items>
    </pivotField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5">
        <item x="0"/>
        <item x="4"/>
        <item x="1"/>
        <item x="2"/>
        <item x="3"/>
      </items>
    </pivotField>
    <pivotField axis="axisCol" compact="0" outline="0" showAll="0">
      <items count="4">
        <item x="1"/>
        <item x="2"/>
        <item x="0"/>
        <item t="default"/>
      </items>
    </pivotField>
    <pivotField compact="0" outline="0" showAll="0"/>
    <pivotField compact="0" outline="0" showAll="0"/>
    <pivotField dataField="1" compact="0" numFmtId="2" outline="0" showAll="0"/>
    <pivotField compact="0" numFmtId="2" outline="0" showAll="0"/>
    <pivotField compact="0" numFmtId="2" outline="0" showAll="0"/>
    <pivotField compact="0" numFmtId="2" outline="0"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3">
    <pageField fld="0" item="0" hier="-1"/>
    <pageField fld="2" item="0" hier="-1"/>
    <pageField fld="1" hier="-1"/>
  </pageFields>
  <dataFields count="1">
    <dataField name="Sum of Adj Market Value" fld="10" baseField="9" baseItem="3" numFmtId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H19:K26" firstHeaderRow="1" firstDataRow="2" firstDataCol="1" rowPageCount="3" colPageCount="1"/>
  <pivotFields count="14">
    <pivotField axis="axisPage" compact="0" outline="0" showAll="0">
      <items count="2">
        <item x="0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5">
        <item x="0"/>
        <item x="4"/>
        <item x="1"/>
        <item x="2"/>
        <item x="3"/>
      </items>
    </pivotField>
    <pivotField compact="0" outline="0" showAll="0"/>
    <pivotField compact="0" outline="0" showAll="0"/>
    <pivotField compact="0" outline="0" showAll="0"/>
    <pivotField compact="0" numFmtId="2" outline="0" showAll="0"/>
    <pivotField dataField="1" compact="0" numFmtId="2" outline="0" showAll="0"/>
    <pivotField dataField="1" compact="0" numFmtId="2" outline="0" showAll="0"/>
    <pivotField dataField="1" compact="0" numFmtId="2" outline="0"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item="0" hier="-1"/>
    <pageField fld="2" item="0" hier="-1"/>
    <pageField fld="1" hier="-1"/>
  </pageFields>
  <dataFields count="3">
    <dataField name="Sum of State Tax" fld="11" baseField="9" baseItem="1" numFmtId="38"/>
    <dataField name="Sum of Local Tax" fld="12" baseField="9" baseItem="1" numFmtId="38"/>
    <dataField name="Sum of Total Tax" fld="13" baseField="9" baseItem="1" numFmtId="38"/>
  </dataFields>
  <formats count="6">
    <format dxfId="9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8">
      <pivotArea outline="0" fieldPosition="0">
        <references count="1">
          <reference field="4294967294" count="1">
            <x v="0"/>
          </reference>
        </references>
      </pivotArea>
    </format>
    <format dxfId="87">
      <pivotArea outline="0" fieldPosition="0">
        <references count="1">
          <reference field="4294967294" count="1">
            <x v="1"/>
          </reference>
        </references>
      </pivotArea>
    </format>
    <format dxfId="86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F26:G35" firstHeaderRow="2" firstDataRow="2" firstDataCol="1" rowPageCount="2" colPageCount="1"/>
  <pivotFields count="46">
    <pivotField axis="axisRow" compact="0" outline="0" subtotalTop="0" showAll="0" includeNewItemsInFilter="1" defaultSubtotal="0">
      <items count="9">
        <item h="1" m="1" x="8"/>
        <item h="1" m="1" x="7"/>
        <item x="0"/>
        <item x="1"/>
        <item x="2"/>
        <item x="3"/>
        <item x="4"/>
        <item x="5"/>
        <item x="6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axis="axisPage" compact="0" outline="0" subtotalTop="0" multipleItemSelectionAllowed="1" showAll="0" includeNewItemsInFilter="1">
      <items count="75">
        <item x="14"/>
        <item x="64"/>
        <item x="71"/>
        <item x="3"/>
        <item x="30"/>
        <item x="13"/>
        <item x="33"/>
        <item x="12"/>
        <item x="39"/>
        <item x="48"/>
        <item x="61"/>
        <item x="60"/>
        <item x="55"/>
        <item x="67"/>
        <item x="49"/>
        <item x="4"/>
        <item x="44"/>
        <item x="21"/>
        <item x="43"/>
        <item x="5"/>
        <item x="57"/>
        <item x="29"/>
        <item x="27"/>
        <item x="31"/>
        <item x="59"/>
        <item x="47"/>
        <item x="41"/>
        <item x="38"/>
        <item x="15"/>
        <item x="73"/>
        <item x="7"/>
        <item x="37"/>
        <item x="2"/>
        <item x="11"/>
        <item x="8"/>
        <item x="10"/>
        <item x="42"/>
        <item x="16"/>
        <item x="9"/>
        <item x="58"/>
        <item x="18"/>
        <item x="25"/>
        <item x="68"/>
        <item x="17"/>
        <item x="62"/>
        <item x="22"/>
        <item x="23"/>
        <item x="6"/>
        <item x="1"/>
        <item x="19"/>
        <item x="32"/>
        <item x="36"/>
        <item x="53"/>
        <item x="24"/>
        <item x="26"/>
        <item x="28"/>
        <item x="34"/>
        <item x="70"/>
        <item x="20"/>
        <item x="50"/>
        <item x="52"/>
        <item x="51"/>
        <item x="35"/>
        <item x="40"/>
        <item x="45"/>
        <item x="46"/>
        <item x="54"/>
        <item x="56"/>
        <item x="72"/>
        <item x="63"/>
        <item x="65"/>
        <item x="66"/>
        <item x="69"/>
        <item x="0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8"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ageFields count="2">
    <pageField fld="15" item="1" hier="-1"/>
    <pageField fld="14" hier="-1"/>
  </pageFields>
  <dataFields count="1">
    <dataField name="Sum of paid_amount" fld="9" baseField="0" baseItem="0" numFmtId="3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2" cacheId="0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25:C38" firstHeaderRow="2" firstDataRow="2" firstDataCol="2" rowPageCount="3" colPageCount="1"/>
  <pivotFields count="46">
    <pivotField axis="axisPage" compact="0" outline="0" subtotalTop="0" showAll="0" includeNewItemsInFilter="1" defaultSubtotal="0">
      <items count="9">
        <item m="1" x="8"/>
        <item m="1" x="7"/>
        <item x="0"/>
        <item x="1"/>
        <item x="2"/>
        <item x="3"/>
        <item x="4"/>
        <item x="5"/>
        <item x="6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ubtotalTop="0" showAll="0" includeNewItemsInFilter="1">
      <items count="12">
        <item m="1" x="9"/>
        <item m="1" x="10"/>
        <item x="1"/>
        <item x="0"/>
        <item x="3"/>
        <item x="2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multipleItemSelectionAllowed="1" showAll="0" includeNewItemsInFilter="1">
      <items count="75">
        <item x="14"/>
        <item x="64"/>
        <item x="71"/>
        <item x="3"/>
        <item x="30"/>
        <item x="13"/>
        <item x="33"/>
        <item x="12"/>
        <item x="39"/>
        <item x="48"/>
        <item x="61"/>
        <item x="60"/>
        <item x="55"/>
        <item x="67"/>
        <item x="49"/>
        <item x="4"/>
        <item x="44"/>
        <item x="21"/>
        <item x="43"/>
        <item x="5"/>
        <item x="57"/>
        <item x="29"/>
        <item x="27"/>
        <item x="31"/>
        <item x="59"/>
        <item x="47"/>
        <item x="41"/>
        <item x="38"/>
        <item x="15"/>
        <item x="73"/>
        <item x="7"/>
        <item x="37"/>
        <item x="2"/>
        <item x="11"/>
        <item x="8"/>
        <item x="10"/>
        <item x="42"/>
        <item x="16"/>
        <item x="9"/>
        <item x="58"/>
        <item x="18"/>
        <item x="25"/>
        <item x="68"/>
        <item x="17"/>
        <item x="62"/>
        <item x="22"/>
        <item x="23"/>
        <item x="6"/>
        <item x="1"/>
        <item x="19"/>
        <item x="32"/>
        <item x="36"/>
        <item x="53"/>
        <item x="24"/>
        <item x="26"/>
        <item x="28"/>
        <item x="34"/>
        <item x="70"/>
        <item x="20"/>
        <item x="50"/>
        <item x="52"/>
        <item x="51"/>
        <item x="35"/>
        <item x="40"/>
        <item x="45"/>
        <item x="46"/>
        <item x="54"/>
        <item x="56"/>
        <item x="72"/>
        <item x="63"/>
        <item x="69"/>
        <item x="65"/>
        <item x="66"/>
        <item x="0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1"/>
    <field x="10"/>
  </rowFields>
  <rowItems count="12">
    <i>
      <x v="9"/>
      <x v="9"/>
    </i>
    <i r="1">
      <x v="10"/>
    </i>
    <i r="1">
      <x v="11"/>
    </i>
    <i t="default">
      <x v="9"/>
    </i>
    <i>
      <x v="10"/>
      <x/>
    </i>
    <i r="1">
      <x v="1"/>
    </i>
    <i r="1">
      <x v="2"/>
    </i>
    <i r="1">
      <x v="3"/>
    </i>
    <i r="1">
      <x v="5"/>
    </i>
    <i r="1">
      <x v="6"/>
    </i>
    <i t="default">
      <x v="10"/>
    </i>
    <i t="grand">
      <x/>
    </i>
  </rowItems>
  <colItems count="1">
    <i/>
  </colItems>
  <pageFields count="3">
    <pageField fld="15" item="0" hier="-1"/>
    <pageField fld="14" hier="-1"/>
    <pageField fld="0" item="8" hier="-1"/>
  </pageFields>
  <dataFields count="1">
    <dataField name="Sum of tax_amount" fld="5" baseField="10" baseItem="10" numFmtId="43"/>
  </dataFields>
  <formats count="1">
    <format dxfId="8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PivotTable8" cacheId="0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6:B15" firstHeaderRow="2" firstDataRow="2" firstDataCol="1" rowPageCount="2" colPageCount="1"/>
  <pivotFields count="46">
    <pivotField axis="axisRow" compact="0" outline="0" subtotalTop="0" showAll="0" includeNewItemsInFilter="1" defaultSubtotal="0">
      <items count="9">
        <item h="1" m="1" x="8"/>
        <item h="1" m="1" x="7"/>
        <item x="0"/>
        <item x="1"/>
        <item x="2"/>
        <item x="3"/>
        <item x="4"/>
        <item x="5"/>
        <item x="6"/>
      </items>
    </pivotField>
    <pivotField compact="0" outline="0" subtotalTop="0" showAll="0" includeNewItemsInFilter="1"/>
    <pivotField axis="axisPage" compact="0" outline="0" subtotalTop="0" multipleItemSelectionAllowed="1" showAll="0" includeNewItemsInFilter="1">
      <items count="131">
        <item x="74"/>
        <item x="57"/>
        <item x="79"/>
        <item x="115"/>
        <item x="51"/>
        <item x="37"/>
        <item x="59"/>
        <item x="112"/>
        <item x="111"/>
        <item x="114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68"/>
        <item x="113"/>
        <item x="65"/>
        <item x="56"/>
        <item x="78"/>
        <item x="70"/>
        <item x="50"/>
        <item x="63"/>
        <item x="73"/>
        <item x="71"/>
        <item h="1" x="117"/>
        <item h="1" x="0"/>
        <item x="69"/>
        <item x="3"/>
        <item x="14"/>
        <item x="40"/>
        <item x="30"/>
        <item x="13"/>
        <item x="42"/>
        <item x="33"/>
        <item x="12"/>
        <item x="44"/>
        <item x="75"/>
        <item x="48"/>
        <item x="58"/>
        <item x="4"/>
        <item x="36"/>
        <item x="53"/>
        <item x="52"/>
        <item x="61"/>
        <item x="45"/>
        <item x="21"/>
        <item x="72"/>
        <item x="77"/>
        <item x="76"/>
        <item x="5"/>
        <item x="28"/>
        <item x="55"/>
        <item x="46"/>
        <item x="60"/>
        <item x="47"/>
        <item x="29"/>
        <item x="31"/>
        <item x="15"/>
        <item x="22"/>
        <item x="7"/>
        <item x="62"/>
        <item x="38"/>
        <item x="2"/>
        <item m="1" x="129"/>
        <item x="43"/>
        <item x="11"/>
        <item x="8"/>
        <item x="39"/>
        <item x="49"/>
        <item x="35"/>
        <item x="10"/>
        <item x="16"/>
        <item x="34"/>
        <item x="9"/>
        <item x="18"/>
        <item x="25"/>
        <item x="54"/>
        <item x="17"/>
        <item x="23"/>
        <item x="6"/>
        <item x="27"/>
        <item x="66"/>
        <item x="1"/>
        <item x="32"/>
        <item x="64"/>
        <item x="19"/>
        <item x="24"/>
        <item x="26"/>
        <item x="20"/>
        <item x="41"/>
        <item m="1" x="128"/>
        <item x="67"/>
        <item x="116"/>
        <item x="118"/>
        <item x="119"/>
        <item x="120"/>
        <item x="121"/>
        <item x="122"/>
        <item x="123"/>
        <item x="124"/>
        <item x="125"/>
        <item x="126"/>
        <item x="12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multipleItemSelectionAllowed="1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8"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ageFields count="2">
    <pageField fld="15" item="0" hier="-1"/>
    <pageField fld="2" hier="-1"/>
  </pageFields>
  <dataFields count="1">
    <dataField name="Sum of paid_amount" fld="9" baseField="0" baseItem="0" numFmtId="3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22:D27" firstHeaderRow="1" firstDataRow="2" firstDataCol="1" rowPageCount="3" colPageCount="1"/>
  <pivotFields count="14">
    <pivotField axis="axisPage" compact="0" outline="0" showAll="0">
      <items count="2">
        <item x="0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 defaultSubtotal="0"/>
    <pivotField axis="axisPage" compact="0" outline="0" showAll="0">
      <items count="4">
        <item x="1"/>
        <item x="2"/>
        <item x="0"/>
        <item t="default"/>
      </items>
    </pivotField>
    <pivotField compact="0" outline="0" showAll="0"/>
    <pivotField compact="0" outline="0" showAll="0"/>
    <pivotField compact="0" numFmtId="2" outline="0" showAll="0"/>
    <pivotField dataField="1" compact="0" numFmtId="2" outline="0" showAll="0"/>
    <pivotField dataField="1" compact="0" numFmtId="2" outline="0" showAll="0"/>
    <pivotField dataField="1" compact="0" numFmtId="2" outline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item="0" hier="-1"/>
    <pageField fld="2" item="0" hier="-1"/>
    <pageField fld="7" item="0" hier="-1"/>
  </pageFields>
  <dataFields count="3">
    <dataField name="Sum of State Tax" fld="11" baseField="9" baseItem="1" numFmtId="38"/>
    <dataField name="Sum of Local Tax" fld="12" baseField="9" baseItem="1" numFmtId="38"/>
    <dataField name="Sum of Total Tax" fld="13" baseField="9" baseItem="1" numFmtId="38"/>
  </dataFields>
  <formats count="6">
    <format dxfId="6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5">
      <pivotArea outline="0" fieldPosition="0">
        <references count="1">
          <reference field="4294967294" count="1">
            <x v="0"/>
          </reference>
        </references>
      </pivotArea>
    </format>
    <format dxfId="64">
      <pivotArea outline="0" fieldPosition="0">
        <references count="1">
          <reference field="4294967294" count="1">
            <x v="1"/>
          </reference>
        </references>
      </pivotArea>
    </format>
    <format dxfId="63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G9:J14" firstHeaderRow="1" firstDataRow="2" firstDataCol="1" rowPageCount="3" colPageCount="1"/>
  <pivotFields count="14">
    <pivotField axis="axisPage" compact="0" outline="0" showAll="0">
      <items count="2">
        <item x="0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 defaultSubtotal="0"/>
    <pivotField axis="axisPage" compact="0" outline="0" showAll="0">
      <items count="4">
        <item x="1"/>
        <item x="2"/>
        <item x="0"/>
        <item t="default"/>
      </items>
    </pivotField>
    <pivotField compact="0" outline="0" showAll="0"/>
    <pivotField compact="0" outline="0" showAll="0"/>
    <pivotField compact="0" numFmtId="2" outline="0" showAll="0"/>
    <pivotField dataField="1" compact="0" numFmtId="2" outline="0" showAll="0"/>
    <pivotField dataField="1" compact="0" numFmtId="2" outline="0" showAll="0"/>
    <pivotField dataField="1" compact="0" numFmtId="2" outline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item="0" hier="-1"/>
    <pageField fld="2" item="0" hier="-1"/>
    <pageField fld="7" item="1" hier="-1"/>
  </pageFields>
  <dataFields count="3">
    <dataField name="Sum of State Tax" fld="11" baseField="9" baseItem="1" numFmtId="38"/>
    <dataField name="Sum of Local Tax" fld="12" baseField="9" baseItem="1" numFmtId="38"/>
    <dataField name="Sum of Total Tax" fld="13" baseField="9" baseItem="1" numFmtId="38"/>
  </dataFields>
  <formats count="6">
    <format dxfId="7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1">
      <pivotArea outline="0" fieldPosition="0">
        <references count="1">
          <reference field="4294967294" count="1">
            <x v="0"/>
          </reference>
        </references>
      </pivotArea>
    </format>
    <format dxfId="70">
      <pivotArea outline="0" fieldPosition="0">
        <references count="1">
          <reference field="4294967294" count="1">
            <x v="1"/>
          </reference>
        </references>
      </pivotArea>
    </format>
    <format dxfId="69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9:D14" firstHeaderRow="1" firstDataRow="2" firstDataCol="1" rowPageCount="3" colPageCount="1"/>
  <pivotFields count="14">
    <pivotField axis="axisPage" compact="0" outline="0" showAll="0">
      <items count="2">
        <item x="0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axis="axisPage" compact="0" outline="0" showAll="0" defaultSubtotal="0">
      <items count="1">
        <item x="0"/>
      </items>
    </pivotField>
    <pivotField compact="0" outline="0" showAll="0"/>
    <pivotField compact="0" outline="0" showAll="0"/>
    <pivotField compact="0" outline="0" showAll="0"/>
    <pivotField compact="0" outline="0" showAll="0" defaultSubtotal="0"/>
    <pivotField axis="axisPage" compact="0" outline="0" showAll="0">
      <items count="4">
        <item x="1"/>
        <item x="2"/>
        <item x="0"/>
        <item t="default"/>
      </items>
    </pivotField>
    <pivotField compact="0" outline="0" showAll="0"/>
    <pivotField compact="0" outline="0" showAll="0"/>
    <pivotField compact="0" numFmtId="2" outline="0" showAll="0"/>
    <pivotField dataField="1" compact="0" numFmtId="2" outline="0" showAll="0"/>
    <pivotField dataField="1" compact="0" numFmtId="2" outline="0" showAll="0"/>
    <pivotField dataField="1" compact="0" numFmtId="2" outline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item="0" hier="-1"/>
    <pageField fld="2" item="0" hier="-1"/>
    <pageField fld="7" item="2" hier="-1"/>
  </pageFields>
  <dataFields count="3">
    <dataField name="Sum of State Tax" fld="11" baseField="9" baseItem="1" numFmtId="38"/>
    <dataField name="Sum of Local Tax" fld="12" baseField="9" baseItem="1" numFmtId="38"/>
    <dataField name="Sum of Total Tax" fld="13" baseField="9" baseItem="1" numFmtId="38"/>
  </dataFields>
  <formats count="6">
    <format dxfId="8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7">
      <pivotArea outline="0" fieldPosition="0">
        <references count="1">
          <reference field="4294967294" count="1">
            <x v="0"/>
          </reference>
        </references>
      </pivotArea>
    </format>
    <format dxfId="76">
      <pivotArea outline="0" fieldPosition="0">
        <references count="1">
          <reference field="4294967294" count="1">
            <x v="1"/>
          </reference>
        </references>
      </pivotArea>
    </format>
    <format dxfId="75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blLedgerSum" displayName="tblLedgerSum" ref="A3:N136" totalsRowShown="0" headerRowDxfId="62" dataDxfId="61" headerRowCellStyle="Normal 8 2">
  <autoFilter ref="A3:N136" xr:uid="{00000000-0009-0000-0100-000006000000}"/>
  <tableColumns count="14">
    <tableColumn id="1" xr3:uid="{00000000-0010-0000-0000-000001000000}" name="tax_year_description"/>
    <tableColumn id="2" xr3:uid="{00000000-0010-0000-0000-000002000000}" name="company"/>
    <tableColumn id="14" xr3:uid="{00000000-0010-0000-0000-00000E000000}" name="State_ID"/>
    <tableColumn id="3" xr3:uid="{00000000-0010-0000-0000-000003000000}" name="gl_account"/>
    <tableColumn id="4" xr3:uid="{00000000-0010-0000-0000-000004000000}" name="property_tax_type"/>
    <tableColumn id="5" xr3:uid="{00000000-0010-0000-0000-000005000000}" name="Market_value"/>
    <tableColumn id="6" xr3:uid="{00000000-0010-0000-0000-000006000000}" name="KY Class" dataDxfId="60">
      <calculatedColumnFormula>VLOOKUP($E4,tblKYClass[],2,FALSE)</calculatedColumnFormula>
    </tableColumn>
    <tableColumn id="7" xr3:uid="{00000000-0010-0000-0000-000007000000}" name="Utility or Non-Utility" dataDxfId="59">
      <calculatedColumnFormula>VLOOKUP(D4,tblAcctType[],2,FALSE)</calculatedColumnFormula>
    </tableColumn>
    <tableColumn id="8" xr3:uid="{00000000-0010-0000-0000-000008000000}" name="State Tax Rate" dataDxfId="58">
      <calculatedColumnFormula>VLOOKUP($G4,tblRates[],2,FALSE)</calculatedColumnFormula>
    </tableColumn>
    <tableColumn id="9" xr3:uid="{00000000-0010-0000-0000-000009000000}" name="Settlement Factor" dataDxfId="57">
      <calculatedColumnFormula>IF(G4="Tangible",'Market Value + Est Tax'!$I$4,1)</calculatedColumnFormula>
    </tableColumn>
    <tableColumn id="10" xr3:uid="{00000000-0010-0000-0000-00000A000000}" name="Adj Market Value" dataDxfId="56">
      <calculatedColumnFormula>IF(G4="Tangible",F4*J4,F4)</calculatedColumnFormula>
    </tableColumn>
    <tableColumn id="11" xr3:uid="{00000000-0010-0000-0000-00000B000000}" name="State Tax" dataDxfId="55">
      <calculatedColumnFormula>I4*K4</calculatedColumnFormula>
    </tableColumn>
    <tableColumn id="12" xr3:uid="{00000000-0010-0000-0000-00000C000000}" name="Local Tax" dataDxfId="54">
      <calculatedColumnFormula>IF(OR($G4="Real",$G4="Tangible"),K4*'Market Value + Est Tax'!$I$5,0)</calculatedColumnFormula>
    </tableColumn>
    <tableColumn id="13" xr3:uid="{00000000-0010-0000-0000-00000D000000}" name="Total Tax" dataDxfId="53">
      <calculatedColumnFormula>L4+M4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KYClass" displayName="tblKYClass" ref="A1:B58" totalsRowShown="0" headerRowDxfId="52">
  <autoFilter ref="A1:B58" xr:uid="{00000000-0009-0000-0100-000002000000}"/>
  <tableColumns count="2">
    <tableColumn id="1" xr3:uid="{00000000-0010-0000-0100-000001000000}" name="property_tax_type"/>
    <tableColumn id="2" xr3:uid="{00000000-0010-0000-0100-000002000000}" name="KY Class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AcctType" displayName="tblAcctType" ref="D1:E13" totalsRowShown="0" headerRowDxfId="51">
  <autoFilter ref="D1:E13" xr:uid="{00000000-0009-0000-0100-000003000000}"/>
  <tableColumns count="2">
    <tableColumn id="1" xr3:uid="{00000000-0010-0000-0200-000001000000}" name="gl_account"/>
    <tableColumn id="2" xr3:uid="{00000000-0010-0000-0200-000002000000}" name="Account Type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Rates" displayName="tblRates" ref="G1:H6" totalsRowShown="0" headerRowDxfId="50" headerRowBorderDxfId="49">
  <autoFilter ref="G1:H6" xr:uid="{00000000-0009-0000-0100-000004000000}"/>
  <tableColumns count="2">
    <tableColumn id="1" xr3:uid="{00000000-0010-0000-0300-000001000000}" name="KY Class" dataDxfId="48"/>
    <tableColumn id="2" xr3:uid="{00000000-0010-0000-0300-000002000000}" name="State Tax Rate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blBills" displayName="tblBills" ref="A3:AT624" totalsRowCount="1" headerRowCellStyle="Normal 2">
  <autoFilter ref="A3:AT623" xr:uid="{00000000-0009-0000-0100-000001000000}"/>
  <tableColumns count="46">
    <tableColumn id="1" xr3:uid="{00000000-0010-0000-0400-000001000000}" name="statement_year" totalsRowDxfId="47"/>
    <tableColumn id="2" xr3:uid="{00000000-0010-0000-0400-000002000000}" name="assessment_year" totalsRowDxfId="46"/>
    <tableColumn id="3" xr3:uid="{00000000-0010-0000-0400-000003000000}" name="account_number" totalsRowDxfId="45"/>
    <tableColumn id="4" xr3:uid="{00000000-0010-0000-0400-000004000000}" name="description" totalsRowDxfId="44"/>
    <tableColumn id="5" xr3:uid="{00000000-0010-0000-0400-000005000000}" name="calculated_amount" totalsRowDxfId="43"/>
    <tableColumn id="6" xr3:uid="{00000000-0010-0000-0400-000006000000}" name="tax_amount" totalsRowDxfId="42"/>
    <tableColumn id="7" xr3:uid="{00000000-0010-0000-0400-000007000000}" name="credit_amount" totalsRowDxfId="41"/>
    <tableColumn id="8" xr3:uid="{00000000-0010-0000-0400-000008000000}" name="penalty_amount" totalsRowDxfId="40"/>
    <tableColumn id="9" xr3:uid="{00000000-0010-0000-0400-000009000000}" name="interest_amount" totalsRowDxfId="39"/>
    <tableColumn id="10" xr3:uid="{00000000-0010-0000-0400-00000A000000}" name="paid_amount" totalsRowFunction="sum" totalsRowDxfId="38"/>
    <tableColumn id="11" xr3:uid="{00000000-0010-0000-0400-00000B000000}" name="received_date" dataDxfId="37" totalsRowDxfId="36"/>
    <tableColumn id="12" xr3:uid="{00000000-0010-0000-0400-00000C000000}" name="Year" dataDxfId="35" totalsRowDxfId="34" dataCellStyle="Normal 2">
      <calculatedColumnFormula>YEAR(K4)</calculatedColumnFormula>
    </tableColumn>
    <tableColumn id="13" xr3:uid="{00000000-0010-0000-0400-00000D000000}" name="statement_number" totalsRowDxfId="33"/>
    <tableColumn id="14" xr3:uid="{00000000-0010-0000-0400-00000E000000}" name="statement_status_id" totalsRowDxfId="32"/>
    <tableColumn id="15" xr3:uid="{00000000-0010-0000-0400-00000F000000}" name="statement_group" totalsRowDxfId="31"/>
    <tableColumn id="16" xr3:uid="{00000000-0010-0000-0400-000010000000}" name="prop_tax_company" totalsRowDxfId="30"/>
    <tableColumn id="17" xr3:uid="{00000000-0010-0000-0400-000011000000}" name="payee" totalsRowDxfId="29"/>
    <tableColumn id="18" xr3:uid="{00000000-0010-0000-0400-000012000000}" name="ext_vendor_code" totalsRowDxfId="28"/>
    <tableColumn id="19" xr3:uid="{00000000-0010-0000-0400-000013000000}" name="ext_vendor_code2" totalsRowDxfId="27"/>
    <tableColumn id="20" xr3:uid="{00000000-0010-0000-0400-000014000000}" name="state" totalsRowDxfId="26"/>
    <tableColumn id="21" xr3:uid="{00000000-0010-0000-0400-000015000000}" name="county" totalsRowDxfId="25"/>
    <tableColumn id="22" xr3:uid="{00000000-0010-0000-0400-000016000000}" name="type_code" totalsRowDxfId="24"/>
    <tableColumn id="23" xr3:uid="{00000000-0010-0000-0400-000017000000}" name="parent_type_code" totalsRowDxfId="23"/>
    <tableColumn id="24" xr3:uid="{00000000-0010-0000-0400-000018000000}" name="parcel_number" totalsRowDxfId="22"/>
    <tableColumn id="25" xr3:uid="{00000000-0010-0000-0400-000019000000}" name="long_description" totalsRowDxfId="21"/>
    <tableColumn id="26" xr3:uid="{00000000-0010-0000-0400-00001A000000}" name="estimated_switch_yn" totalsRowDxfId="20"/>
    <tableColumn id="27" xr3:uid="{00000000-0010-0000-0400-00001B000000}" name="verified_status_indicator" totalsRowDxfId="19"/>
    <tableColumn id="28" xr3:uid="{00000000-0010-0000-0400-00001C000000}" name="approval_type" totalsRowDxfId="18"/>
    <tableColumn id="29" xr3:uid="{00000000-0010-0000-0400-00001D000000}" name="tax_allocation_method" totalsRowDxfId="17"/>
    <tableColumn id="30" xr3:uid="{00000000-0010-0000-0400-00001E000000}" name="separate_checks_default" totalsRowDxfId="16"/>
    <tableColumn id="31" xr3:uid="{00000000-0010-0000-0400-00001F000000}" name="default_first_install_amt" totalsRowDxfId="15"/>
    <tableColumn id="32" xr3:uid="{00000000-0010-0000-0400-000020000000}" name="year_notes" totalsRowDxfId="14"/>
    <tableColumn id="33" xr3:uid="{00000000-0010-0000-0400-000021000000}" name="header_notes" totalsRowDxfId="13"/>
    <tableColumn id="34" xr3:uid="{00000000-0010-0000-0400-000022000000}" name="statement_id" totalsRowDxfId="12"/>
    <tableColumn id="35" xr3:uid="{00000000-0010-0000-0400-000023000000}" name="statement_year_id" totalsRowDxfId="11"/>
    <tableColumn id="36" xr3:uid="{00000000-0010-0000-0400-000024000000}" name="statement_group_id" totalsRowDxfId="10"/>
    <tableColumn id="37" xr3:uid="{00000000-0010-0000-0400-000025000000}" name="state_id" totalsRowDxfId="9"/>
    <tableColumn id="38" xr3:uid="{00000000-0010-0000-0400-000026000000}" name="county_id" totalsRowDxfId="8"/>
    <tableColumn id="39" xr3:uid="{00000000-0010-0000-0400-000027000000}" name="prop_tax_company_id" totalsRowDxfId="7"/>
    <tableColumn id="40" xr3:uid="{00000000-0010-0000-0400-000028000000}" name="assessment_year_id" totalsRowDxfId="6"/>
    <tableColumn id="41" xr3:uid="{00000000-0010-0000-0400-000029000000}" name="case_id" totalsRowDxfId="5"/>
    <tableColumn id="42" xr3:uid="{00000000-0010-0000-0400-00002A000000}" name="statement_payee_id" totalsRowDxfId="4"/>
    <tableColumn id="43" xr3:uid="{00000000-0010-0000-0400-00002B000000}" name="schedule_id" totalsRowDxfId="3"/>
    <tableColumn id="44" xr3:uid="{00000000-0010-0000-0400-00002C000000}" name="allow_edit" totalsRowDxfId="2"/>
    <tableColumn id="45" xr3:uid="{00000000-0010-0000-0400-00002D000000}" name="row_selected" totalsRowDxfId="1"/>
    <tableColumn id="46" xr3:uid="{00000000-0010-0000-0400-00002E000000}" name="modified_fields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L78"/>
  <sheetViews>
    <sheetView tabSelected="1" zoomScale="75" workbookViewId="0">
      <selection activeCell="A39" sqref="A39:F39"/>
    </sheetView>
  </sheetViews>
  <sheetFormatPr defaultColWidth="13.1796875" defaultRowHeight="15.5" x14ac:dyDescent="0.35"/>
  <cols>
    <col min="1" max="1" width="29.54296875" style="1" customWidth="1"/>
    <col min="2" max="2" width="29.1796875" style="1" bestFit="1" customWidth="1"/>
    <col min="3" max="3" width="15.453125" style="1" bestFit="1" customWidth="1"/>
    <col min="4" max="5" width="19.26953125" style="1" customWidth="1"/>
    <col min="6" max="6" width="17.26953125" style="1" customWidth="1"/>
    <col min="7" max="7" width="27.453125" style="1" bestFit="1" customWidth="1"/>
    <col min="8" max="8" width="24.7265625" style="1" customWidth="1"/>
    <col min="9" max="9" width="13.1796875" style="1" customWidth="1"/>
    <col min="10" max="10" width="17.7265625" style="1" customWidth="1"/>
    <col min="11" max="11" width="14.453125" style="1" customWidth="1"/>
    <col min="12" max="12" width="13.1796875" style="1" hidden="1" customWidth="1"/>
    <col min="13" max="16384" width="13.1796875" style="1"/>
  </cols>
  <sheetData>
    <row r="1" spans="1:12" ht="18" x14ac:dyDescent="0.4">
      <c r="A1" s="61" t="s">
        <v>51</v>
      </c>
    </row>
    <row r="2" spans="1:12" x14ac:dyDescent="0.35">
      <c r="A2" s="49" t="s">
        <v>0</v>
      </c>
      <c r="B2" s="51" t="s">
        <v>92</v>
      </c>
    </row>
    <row r="3" spans="1:12" ht="23" x14ac:dyDescent="0.5">
      <c r="A3" s="49" t="s">
        <v>41</v>
      </c>
      <c r="B3" s="51" t="s">
        <v>38</v>
      </c>
      <c r="C3" s="275" t="s">
        <v>982</v>
      </c>
    </row>
    <row r="4" spans="1:12" x14ac:dyDescent="0.35">
      <c r="A4" s="49" t="s">
        <v>40</v>
      </c>
      <c r="B4" s="72">
        <v>2021</v>
      </c>
      <c r="D4" s="49" t="s">
        <v>50</v>
      </c>
      <c r="E4" s="47">
        <v>5</v>
      </c>
    </row>
    <row r="5" spans="1:12" x14ac:dyDescent="0.35">
      <c r="A5" s="49" t="s">
        <v>42</v>
      </c>
      <c r="B5" s="51" t="s">
        <v>46</v>
      </c>
      <c r="L5" s="50" t="s">
        <v>43</v>
      </c>
    </row>
    <row r="6" spans="1:12" x14ac:dyDescent="0.35">
      <c r="A6" s="62" t="s">
        <v>53</v>
      </c>
      <c r="B6" s="63"/>
      <c r="C6" s="63"/>
      <c r="D6" s="63"/>
      <c r="E6" s="63"/>
      <c r="F6" s="63"/>
      <c r="G6" s="63"/>
      <c r="H6" s="64"/>
      <c r="L6" s="1" t="s">
        <v>1</v>
      </c>
    </row>
    <row r="7" spans="1:12" x14ac:dyDescent="0.35">
      <c r="A7" s="44" t="s">
        <v>54</v>
      </c>
      <c r="B7" s="23"/>
      <c r="C7" s="23"/>
      <c r="D7" s="23"/>
      <c r="E7" s="23"/>
      <c r="F7" s="23"/>
      <c r="G7" s="23"/>
      <c r="H7" s="24"/>
      <c r="L7" s="1" t="s">
        <v>32</v>
      </c>
    </row>
    <row r="8" spans="1:12" x14ac:dyDescent="0.35">
      <c r="A8" s="44" t="str">
        <f>$B$3</f>
        <v>Kentucky Power Company</v>
      </c>
      <c r="B8" s="23"/>
      <c r="C8" s="23"/>
      <c r="D8" s="23"/>
      <c r="E8" s="23"/>
      <c r="F8" s="23"/>
      <c r="G8" s="23"/>
      <c r="H8" s="24"/>
      <c r="L8" s="1" t="s">
        <v>36</v>
      </c>
    </row>
    <row r="9" spans="1:12" x14ac:dyDescent="0.35">
      <c r="A9" s="48" t="str">
        <f>"TY"&amp;$B$4</f>
        <v>TY2021</v>
      </c>
      <c r="B9" s="45"/>
      <c r="C9" s="45"/>
      <c r="D9" s="45"/>
      <c r="E9" s="45"/>
      <c r="F9" s="45"/>
      <c r="G9" s="45"/>
      <c r="H9" s="46"/>
      <c r="L9" s="1" t="s">
        <v>34</v>
      </c>
    </row>
    <row r="10" spans="1:12" x14ac:dyDescent="0.35">
      <c r="A10" s="7" t="str">
        <f>$B$5</f>
        <v>Kentucky</v>
      </c>
      <c r="B10" s="8"/>
      <c r="C10" s="5"/>
      <c r="D10" s="5"/>
      <c r="E10" s="5"/>
      <c r="F10" s="5"/>
      <c r="G10" s="198" t="s">
        <v>0</v>
      </c>
      <c r="H10" s="266" t="str">
        <f>B2</f>
        <v>Completed</v>
      </c>
      <c r="L10" s="1" t="s">
        <v>35</v>
      </c>
    </row>
    <row r="11" spans="1:12" x14ac:dyDescent="0.35">
      <c r="A11" s="10" t="s">
        <v>3</v>
      </c>
      <c r="B11" s="5"/>
      <c r="C11" s="5"/>
      <c r="D11" s="5"/>
      <c r="E11" s="5"/>
      <c r="F11" s="5"/>
      <c r="G11" s="5"/>
      <c r="H11" s="9"/>
      <c r="L11" s="1" t="s">
        <v>38</v>
      </c>
    </row>
    <row r="12" spans="1:12" x14ac:dyDescent="0.35">
      <c r="A12" s="4"/>
      <c r="B12" s="5"/>
      <c r="C12" s="5"/>
      <c r="D12" s="5"/>
      <c r="E12" s="5"/>
      <c r="F12" s="5"/>
      <c r="G12" s="5"/>
      <c r="H12" s="9"/>
      <c r="L12" s="1" t="s">
        <v>39</v>
      </c>
    </row>
    <row r="13" spans="1:12" ht="18" x14ac:dyDescent="0.4">
      <c r="A13" s="11"/>
      <c r="B13" s="94">
        <f>$B$4</f>
        <v>2021</v>
      </c>
      <c r="C13" s="95">
        <f>B4</f>
        <v>2021</v>
      </c>
      <c r="D13" s="100" t="s">
        <v>49</v>
      </c>
      <c r="E13" s="101"/>
      <c r="F13" s="101"/>
      <c r="G13" s="101"/>
      <c r="H13" s="102"/>
      <c r="L13" s="1" t="s">
        <v>33</v>
      </c>
    </row>
    <row r="14" spans="1:12" ht="18.5" thickBot="1" x14ac:dyDescent="0.45">
      <c r="A14" s="162"/>
      <c r="B14" s="96" t="s">
        <v>4</v>
      </c>
      <c r="C14" s="97" t="s">
        <v>58</v>
      </c>
      <c r="D14" s="18"/>
      <c r="E14" s="244"/>
      <c r="F14" s="244"/>
      <c r="G14" s="189"/>
      <c r="H14" s="180"/>
      <c r="L14" s="1" t="s">
        <v>37</v>
      </c>
    </row>
    <row r="15" spans="1:12" ht="18.75" customHeight="1" thickTop="1" x14ac:dyDescent="0.35">
      <c r="A15" s="163" t="s">
        <v>5</v>
      </c>
      <c r="B15" s="88"/>
      <c r="C15" s="89"/>
      <c r="D15" s="149"/>
      <c r="E15" s="190"/>
      <c r="F15" s="191"/>
      <c r="G15" s="189"/>
      <c r="H15" s="193"/>
    </row>
    <row r="16" spans="1:12" ht="17.5" x14ac:dyDescent="0.35">
      <c r="A16" s="164" t="s">
        <v>6</v>
      </c>
      <c r="B16" s="90">
        <f>SUM(H50:H52)</f>
        <v>16763335</v>
      </c>
      <c r="C16" s="91">
        <f>B16/12</f>
        <v>1396944.5833333333</v>
      </c>
      <c r="D16" s="186"/>
      <c r="E16" s="190"/>
      <c r="F16" s="191"/>
      <c r="G16" s="189"/>
      <c r="H16" s="193"/>
      <c r="L16" s="50" t="s">
        <v>3</v>
      </c>
    </row>
    <row r="17" spans="1:12" ht="18" customHeight="1" x14ac:dyDescent="0.35">
      <c r="A17" s="163" t="s">
        <v>7</v>
      </c>
      <c r="B17" s="92"/>
      <c r="C17" s="93"/>
      <c r="D17" s="187"/>
      <c r="E17" s="190"/>
      <c r="F17" s="191"/>
      <c r="G17" s="189"/>
      <c r="H17" s="193"/>
      <c r="J17" s="116"/>
      <c r="L17" s="1" t="s">
        <v>48</v>
      </c>
    </row>
    <row r="18" spans="1:12" ht="18" customHeight="1" x14ac:dyDescent="0.35">
      <c r="A18" s="164" t="s">
        <v>6</v>
      </c>
      <c r="B18" s="90">
        <f>B76</f>
        <v>16100443.278087024</v>
      </c>
      <c r="C18" s="91">
        <f>B18/12</f>
        <v>1341703.606507252</v>
      </c>
      <c r="D18" s="189"/>
      <c r="E18" s="189"/>
      <c r="F18" s="189"/>
      <c r="G18" s="189"/>
      <c r="H18" s="193"/>
      <c r="L18" s="1" t="s">
        <v>2</v>
      </c>
    </row>
    <row r="19" spans="1:12" x14ac:dyDescent="0.35">
      <c r="A19" s="165" t="s">
        <v>6</v>
      </c>
      <c r="B19" s="98"/>
      <c r="C19" s="99"/>
      <c r="D19" s="187"/>
      <c r="E19" s="197"/>
      <c r="F19" s="197"/>
      <c r="G19" s="188"/>
      <c r="H19" s="194"/>
      <c r="L19" s="1" t="s">
        <v>46</v>
      </c>
    </row>
    <row r="20" spans="1:12" x14ac:dyDescent="0.35">
      <c r="A20" s="166"/>
      <c r="B20" s="12"/>
      <c r="C20" s="6"/>
      <c r="D20" s="187"/>
      <c r="E20" s="192"/>
      <c r="F20" s="197"/>
      <c r="G20" s="192"/>
      <c r="H20" s="193"/>
      <c r="L20" s="1" t="s">
        <v>44</v>
      </c>
    </row>
    <row r="21" spans="1:12" x14ac:dyDescent="0.35">
      <c r="A21" s="165" t="s">
        <v>6</v>
      </c>
      <c r="B21" s="55"/>
      <c r="C21" s="56"/>
      <c r="D21" s="192"/>
      <c r="E21" s="198"/>
      <c r="F21" s="207"/>
      <c r="G21" s="195"/>
      <c r="H21" s="196"/>
      <c r="L21" s="1" t="s">
        <v>45</v>
      </c>
    </row>
    <row r="22" spans="1:12" ht="20" x14ac:dyDescent="0.4">
      <c r="A22" s="69" t="s">
        <v>57</v>
      </c>
      <c r="B22" s="70"/>
      <c r="C22" s="70"/>
      <c r="D22" s="70"/>
      <c r="E22" s="70"/>
      <c r="F22" s="70"/>
      <c r="G22" s="70"/>
      <c r="H22" s="71"/>
      <c r="L22" s="1" t="s">
        <v>47</v>
      </c>
    </row>
    <row r="23" spans="1:12" x14ac:dyDescent="0.35">
      <c r="A23" s="104"/>
      <c r="B23" s="109"/>
      <c r="C23" s="105"/>
      <c r="D23" s="13"/>
      <c r="E23" s="20"/>
      <c r="F23" s="22"/>
      <c r="G23" s="15"/>
      <c r="H23" s="16"/>
    </row>
    <row r="24" spans="1:12" x14ac:dyDescent="0.35">
      <c r="A24" s="281"/>
      <c r="B24" s="21"/>
      <c r="C24" s="14"/>
      <c r="D24" s="19"/>
      <c r="E24" s="18"/>
      <c r="F24" s="21"/>
      <c r="G24" s="17"/>
      <c r="H24" s="16"/>
    </row>
    <row r="25" spans="1:12" x14ac:dyDescent="0.35">
      <c r="A25" s="276" t="s">
        <v>69</v>
      </c>
      <c r="B25" s="277" t="s">
        <v>758</v>
      </c>
      <c r="C25" s="277" t="s">
        <v>13</v>
      </c>
      <c r="D25" s="278" t="s">
        <v>99</v>
      </c>
      <c r="E25" s="277" t="s">
        <v>100</v>
      </c>
      <c r="F25" s="279" t="s">
        <v>861</v>
      </c>
      <c r="G25" s="277" t="s">
        <v>101</v>
      </c>
      <c r="H25" s="280" t="s">
        <v>13</v>
      </c>
    </row>
    <row r="26" spans="1:12" x14ac:dyDescent="0.35">
      <c r="A26" s="10">
        <v>2014</v>
      </c>
      <c r="B26" s="114">
        <v>1320000000</v>
      </c>
      <c r="C26" s="174"/>
      <c r="D26" s="131">
        <v>3833132.58</v>
      </c>
      <c r="E26" s="131">
        <f>VLOOKUP($A26&amp;" Statement Year",'Historical Taxes Paid'!$A$8:$E$14,4,FALSE)</f>
        <v>7525404</v>
      </c>
      <c r="F26" s="131">
        <f>VLOOKUP($A26&amp;" Statement Year",'Historical Taxes Paid'!$F$28:$G$34,2,FALSE)</f>
        <v>5949.14</v>
      </c>
      <c r="G26" s="131">
        <f>SUM(D26:F26)</f>
        <v>11364485.720000001</v>
      </c>
      <c r="H26" s="167"/>
      <c r="I26" s="206"/>
      <c r="J26" s="206"/>
    </row>
    <row r="27" spans="1:12" x14ac:dyDescent="0.35">
      <c r="A27" s="10">
        <v>2015</v>
      </c>
      <c r="B27" s="114">
        <v>1335000000</v>
      </c>
      <c r="C27" s="174">
        <f t="shared" ref="C27:C33" si="0">B27/B26-1</f>
        <v>1.1363636363636465E-2</v>
      </c>
      <c r="D27" s="131">
        <v>4053981</v>
      </c>
      <c r="E27" s="131">
        <f>VLOOKUP($A27&amp;" Statement Year",'Historical Taxes Paid'!$A$8:$E$14,4,FALSE)</f>
        <v>8300766.7900000028</v>
      </c>
      <c r="F27" s="131">
        <f>VLOOKUP($A27&amp;" Statement Year",'Historical Taxes Paid'!$F$28:$G$34,2,FALSE)</f>
        <v>5724.89</v>
      </c>
      <c r="G27" s="131">
        <f t="shared" ref="G27:G33" si="1">SUM(D27:F27)</f>
        <v>12360472.680000003</v>
      </c>
      <c r="H27" s="167">
        <f t="shared" ref="H27:H32" si="2">G27/G26-1</f>
        <v>8.7640301949361232E-2</v>
      </c>
      <c r="I27" s="206"/>
      <c r="J27" s="206"/>
    </row>
    <row r="28" spans="1:12" x14ac:dyDescent="0.35">
      <c r="A28" s="10">
        <v>2016</v>
      </c>
      <c r="B28" s="114">
        <v>1100000000</v>
      </c>
      <c r="C28" s="174">
        <f t="shared" si="0"/>
        <v>-0.17602996254681647</v>
      </c>
      <c r="D28" s="131">
        <v>3476975.6</v>
      </c>
      <c r="E28" s="131">
        <f>VLOOKUP($A28&amp;" Statement Year",'Historical Taxes Paid'!$A$8:$E$14,4,FALSE)</f>
        <v>7728267.6300000008</v>
      </c>
      <c r="F28" s="131">
        <f>VLOOKUP($A28&amp;" Statement Year",'Historical Taxes Paid'!$F$28:$G$34,2,FALSE)</f>
        <v>5789.8499999999995</v>
      </c>
      <c r="G28" s="131">
        <f t="shared" si="1"/>
        <v>11211033.08</v>
      </c>
      <c r="H28" s="167">
        <f t="shared" si="2"/>
        <v>-9.2993175079774004E-2</v>
      </c>
      <c r="I28" s="206"/>
      <c r="J28" s="206"/>
    </row>
    <row r="29" spans="1:12" x14ac:dyDescent="0.35">
      <c r="A29" s="10">
        <v>2017</v>
      </c>
      <c r="B29" s="114">
        <v>1100000000</v>
      </c>
      <c r="C29" s="174">
        <f t="shared" si="0"/>
        <v>0</v>
      </c>
      <c r="D29" s="131">
        <v>3348283.45</v>
      </c>
      <c r="E29" s="131">
        <f>VLOOKUP($A29&amp;" Statement Year",'Historical Taxes Paid'!$A$8:$E$14,4,FALSE)</f>
        <v>7782103.0800000001</v>
      </c>
      <c r="F29" s="131">
        <f>VLOOKUP($A29&amp;" Statement Year",'Historical Taxes Paid'!$F$28:$G$34,2,FALSE)</f>
        <v>6032.57</v>
      </c>
      <c r="G29" s="131">
        <f t="shared" si="1"/>
        <v>11136419.100000001</v>
      </c>
      <c r="H29" s="167">
        <f t="shared" si="2"/>
        <v>-6.6554062830397331E-3</v>
      </c>
      <c r="I29" s="206"/>
      <c r="J29" s="206"/>
    </row>
    <row r="30" spans="1:12" x14ac:dyDescent="0.35">
      <c r="A30" s="10">
        <v>2018</v>
      </c>
      <c r="B30" s="114">
        <v>1150000000</v>
      </c>
      <c r="C30" s="174">
        <f t="shared" si="0"/>
        <v>4.5454545454545414E-2</v>
      </c>
      <c r="D30" s="131">
        <f>VLOOKUP(A30&amp;" Statement Year",'Historical Taxes Paid'!$A$41:$C$43,3,FALSE)</f>
        <v>3539191.1</v>
      </c>
      <c r="E30" s="131">
        <f>VLOOKUP($A30&amp;" Statement Year",'Historical Taxes Paid'!$A$8:$E$14,4,FALSE)</f>
        <v>8485476.8900000006</v>
      </c>
      <c r="F30" s="131">
        <f>VLOOKUP($A30&amp;" Statement Year",'Historical Taxes Paid'!$F$28:$G$34,2,FALSE)</f>
        <v>6127.9500000000007</v>
      </c>
      <c r="G30" s="131">
        <f t="shared" si="1"/>
        <v>12030795.939999999</v>
      </c>
      <c r="H30" s="167">
        <f t="shared" si="2"/>
        <v>8.0310989732776727E-2</v>
      </c>
      <c r="I30" s="206"/>
      <c r="J30" s="206"/>
    </row>
    <row r="31" spans="1:12" x14ac:dyDescent="0.35">
      <c r="A31" s="10">
        <v>2019</v>
      </c>
      <c r="B31" s="114">
        <v>1300000000</v>
      </c>
      <c r="C31" s="174">
        <f t="shared" si="0"/>
        <v>0.13043478260869557</v>
      </c>
      <c r="D31" s="131">
        <f>VLOOKUP(A31&amp;" Statement Year",'Historical Taxes Paid'!$A$41:$C$43,3,FALSE)</f>
        <v>4135433.99</v>
      </c>
      <c r="E31" s="131">
        <f>VLOOKUP($A31&amp;" Statement Year",'Historical Taxes Paid'!$A$8:$E$14,4,FALSE)</f>
        <v>9997189.620000001</v>
      </c>
      <c r="F31" s="131">
        <f>VLOOKUP($A31&amp;" Statement Year",'Historical Taxes Paid'!$F$28:$G$34,2,FALSE)</f>
        <v>6164.3</v>
      </c>
      <c r="G31" s="131">
        <f t="shared" si="1"/>
        <v>14138787.910000002</v>
      </c>
      <c r="H31" s="167">
        <f t="shared" si="2"/>
        <v>0.17521633485539789</v>
      </c>
      <c r="J31" s="206"/>
    </row>
    <row r="32" spans="1:12" x14ac:dyDescent="0.35">
      <c r="A32" s="10">
        <v>2020</v>
      </c>
      <c r="B32" s="114">
        <f>'Market Value + Est Tax'!$I$6</f>
        <v>1403071870</v>
      </c>
      <c r="C32" s="174">
        <f t="shared" si="0"/>
        <v>7.9286053846153948E-2</v>
      </c>
      <c r="D32" s="131">
        <f>'Market Value + Est Tax'!C36</f>
        <v>4487396.3860341795</v>
      </c>
      <c r="E32" s="131">
        <f>'Market Value + Est Tax'!D36</f>
        <v>11331462.999085458</v>
      </c>
      <c r="F32" s="131">
        <f>ROUND(F31,-2)</f>
        <v>6200</v>
      </c>
      <c r="G32" s="131">
        <f t="shared" si="1"/>
        <v>15825059.385119637</v>
      </c>
      <c r="H32" s="167">
        <f t="shared" si="2"/>
        <v>0.1192656319518719</v>
      </c>
      <c r="J32" s="206"/>
    </row>
    <row r="33" spans="1:10" x14ac:dyDescent="0.35">
      <c r="A33" s="154">
        <v>2021</v>
      </c>
      <c r="B33" s="155">
        <f>'Market Value + Est Tax'!$I$7</f>
        <v>1459000000</v>
      </c>
      <c r="C33" s="226">
        <f t="shared" si="0"/>
        <v>3.9861201122933121E-2</v>
      </c>
      <c r="D33" s="156">
        <v>4630756</v>
      </c>
      <c r="E33" s="156">
        <v>12126279</v>
      </c>
      <c r="F33" s="156">
        <f>ROUND(F32*(1+'Market Value + Est Tax'!$G$30),-2)</f>
        <v>6300</v>
      </c>
      <c r="G33" s="156">
        <f t="shared" si="1"/>
        <v>16763335</v>
      </c>
      <c r="H33" s="168">
        <f>G33/G32-1</f>
        <v>5.9290495665540899E-2</v>
      </c>
    </row>
    <row r="34" spans="1:10" x14ac:dyDescent="0.35">
      <c r="A34" s="154">
        <v>2022</v>
      </c>
      <c r="B34" s="155">
        <f>ROUND(B33*(1+C34),-6)</f>
        <v>1488000000</v>
      </c>
      <c r="C34" s="226">
        <v>0.02</v>
      </c>
      <c r="D34" s="156">
        <f>ROUND($D$33/$B$33*$B34,-3)</f>
        <v>4723000</v>
      </c>
      <c r="E34" s="156">
        <f>ROUND($E$33/$B$33*$B34,-3)</f>
        <v>12367000</v>
      </c>
      <c r="F34" s="156">
        <f>$F$33</f>
        <v>6300</v>
      </c>
      <c r="G34" s="156">
        <f t="shared" ref="G34" si="3">SUM(D34:F34)</f>
        <v>17096300</v>
      </c>
      <c r="H34" s="168">
        <f t="shared" ref="H34" si="4">G34/G33-1</f>
        <v>1.986269438629007E-2</v>
      </c>
    </row>
    <row r="35" spans="1:10" x14ac:dyDescent="0.35">
      <c r="A35" s="149"/>
      <c r="B35" s="106"/>
      <c r="C35" s="108"/>
      <c r="D35" s="5"/>
      <c r="E35" s="107"/>
      <c r="F35" s="5"/>
      <c r="G35" s="299"/>
      <c r="H35" s="119"/>
    </row>
    <row r="36" spans="1:10" ht="18" x14ac:dyDescent="0.4">
      <c r="A36" s="149"/>
      <c r="B36" s="264"/>
      <c r="C36" s="265"/>
      <c r="D36" s="5"/>
      <c r="E36" s="107"/>
      <c r="F36" s="5"/>
      <c r="G36" s="300"/>
      <c r="H36" s="301"/>
    </row>
    <row r="37" spans="1:10" ht="17.5" x14ac:dyDescent="0.35">
      <c r="A37" s="4"/>
      <c r="B37" s="8" t="s">
        <v>983</v>
      </c>
      <c r="C37" s="282" t="s">
        <v>89</v>
      </c>
      <c r="D37" s="8" t="s">
        <v>75</v>
      </c>
      <c r="E37" s="283" t="s">
        <v>101</v>
      </c>
      <c r="F37" s="5"/>
      <c r="G37" s="175"/>
      <c r="H37" s="302"/>
    </row>
    <row r="38" spans="1:10" ht="17.5" x14ac:dyDescent="0.35">
      <c r="A38" s="10" t="str">
        <f>"TY"&amp;$A33</f>
        <v>TY2021</v>
      </c>
      <c r="B38" s="284">
        <f>G33-SUM(C38:D38)</f>
        <v>16259635</v>
      </c>
      <c r="C38" s="284">
        <f>ROUND('Market Value + Est Tax'!E29*(1+'Market Value + Est Tax'!$G$30),-2)+'2021 KPCo Forecast'!F33</f>
        <v>16900</v>
      </c>
      <c r="D38" s="153">
        <f>ROUND('Market Value + Est Tax'!E26*(1+'Market Value + Est Tax'!$G$27),-2)</f>
        <v>486800</v>
      </c>
      <c r="E38" s="284">
        <f>SUM(B38:D38)</f>
        <v>16763335</v>
      </c>
      <c r="F38" s="5">
        <f>ROUND(D38/1000,3)</f>
        <v>486.8</v>
      </c>
      <c r="G38" s="175"/>
      <c r="H38" s="302"/>
    </row>
    <row r="39" spans="1:10" ht="17.5" x14ac:dyDescent="0.35">
      <c r="A39" s="310" t="str">
        <f>"TY"&amp;$A34</f>
        <v>TY2022</v>
      </c>
      <c r="B39" s="311">
        <f>G34-SUM(C39:D39)</f>
        <v>16553400</v>
      </c>
      <c r="C39" s="311">
        <f>ROUND(C38*(1+'Market Value + Est Tax'!$G$30),-2)</f>
        <v>17200</v>
      </c>
      <c r="D39" s="312">
        <f>ROUND(D38*(1+'Market Value + Est Tax'!$G$27),-2)</f>
        <v>525700</v>
      </c>
      <c r="E39" s="311">
        <f t="shared" ref="E39" si="5">SUM(B39:D39)</f>
        <v>17096300</v>
      </c>
      <c r="F39" s="313">
        <f t="shared" ref="F39" si="6">ROUND(D39/1000,3)</f>
        <v>525.70000000000005</v>
      </c>
      <c r="G39" s="175"/>
      <c r="H39" s="302"/>
    </row>
    <row r="40" spans="1:10" x14ac:dyDescent="0.35">
      <c r="A40" s="10"/>
      <c r="B40" s="284"/>
      <c r="C40" s="284"/>
      <c r="D40" s="153"/>
      <c r="E40" s="284"/>
      <c r="F40" s="5"/>
      <c r="G40" s="13"/>
      <c r="H40" s="117"/>
    </row>
    <row r="41" spans="1:10" x14ac:dyDescent="0.35">
      <c r="A41" s="10"/>
      <c r="B41" s="284"/>
      <c r="C41" s="284"/>
      <c r="D41" s="153"/>
      <c r="E41" s="284"/>
      <c r="F41" s="5"/>
      <c r="G41" s="13"/>
      <c r="H41" s="16"/>
    </row>
    <row r="42" spans="1:10" ht="18" x14ac:dyDescent="0.4">
      <c r="A42" s="10"/>
      <c r="B42" s="284"/>
      <c r="C42" s="284"/>
      <c r="D42" s="153"/>
      <c r="E42" s="284"/>
      <c r="F42" s="5"/>
      <c r="G42" s="85" t="str">
        <f>"Estimated Deferral for "&amp;Forecast_Year&amp;":"</f>
        <v>Estimated Deferral for 2021:</v>
      </c>
      <c r="H42" s="86"/>
    </row>
    <row r="43" spans="1:10" ht="17.5" x14ac:dyDescent="0.35">
      <c r="A43" s="10"/>
      <c r="B43" s="284"/>
      <c r="C43" s="284"/>
      <c r="D43" s="153"/>
      <c r="E43" s="284"/>
      <c r="F43" s="5"/>
      <c r="G43" s="75" t="s">
        <v>59</v>
      </c>
      <c r="H43" s="76">
        <f>B38</f>
        <v>16259635</v>
      </c>
      <c r="J43" s="118"/>
    </row>
    <row r="44" spans="1:10" ht="17.5" x14ac:dyDescent="0.35">
      <c r="A44" s="10"/>
      <c r="B44" s="284"/>
      <c r="C44" s="284"/>
      <c r="D44" s="153"/>
      <c r="E44" s="284"/>
      <c r="F44" s="5"/>
      <c r="G44" s="75" t="s">
        <v>60</v>
      </c>
      <c r="H44" s="76">
        <f>D38</f>
        <v>486800</v>
      </c>
    </row>
    <row r="45" spans="1:10" ht="17.5" x14ac:dyDescent="0.35">
      <c r="A45" s="10"/>
      <c r="B45" s="284"/>
      <c r="C45" s="284"/>
      <c r="D45" s="153"/>
      <c r="E45" s="284"/>
      <c r="F45" s="5"/>
      <c r="G45" s="75" t="s">
        <v>859</v>
      </c>
      <c r="H45" s="76">
        <f>C38</f>
        <v>16900</v>
      </c>
    </row>
    <row r="46" spans="1:10" ht="17.5" x14ac:dyDescent="0.35">
      <c r="A46" s="10"/>
      <c r="B46" s="284"/>
      <c r="C46" s="284"/>
      <c r="D46" s="153"/>
      <c r="E46" s="284"/>
      <c r="F46" s="5"/>
      <c r="G46" s="77" t="s">
        <v>91</v>
      </c>
      <c r="H46" s="78">
        <f>H45+H43</f>
        <v>16276535</v>
      </c>
    </row>
    <row r="47" spans="1:10" ht="17.5" x14ac:dyDescent="0.35">
      <c r="A47" s="10"/>
      <c r="B47" s="284"/>
      <c r="C47" s="284"/>
      <c r="D47" s="153"/>
      <c r="E47" s="284"/>
      <c r="F47" s="5"/>
      <c r="G47" s="175" t="s">
        <v>848</v>
      </c>
      <c r="H47" s="292">
        <f>SUM(H43:H45)</f>
        <v>16763335</v>
      </c>
    </row>
    <row r="48" spans="1:10" x14ac:dyDescent="0.35">
      <c r="A48" s="10"/>
      <c r="B48" s="284"/>
      <c r="C48" s="284"/>
      <c r="D48" s="153"/>
      <c r="E48" s="284"/>
      <c r="F48" s="5"/>
      <c r="G48" s="14"/>
      <c r="H48" s="16"/>
    </row>
    <row r="49" spans="1:9" ht="18" x14ac:dyDescent="0.4">
      <c r="A49" s="10"/>
      <c r="B49" s="263"/>
      <c r="C49" s="263"/>
      <c r="D49" s="263"/>
      <c r="E49" s="179"/>
      <c r="F49" s="15"/>
      <c r="G49" s="85" t="s">
        <v>55</v>
      </c>
      <c r="H49" s="86"/>
    </row>
    <row r="50" spans="1:9" ht="17.5" x14ac:dyDescent="0.35">
      <c r="A50" s="3"/>
      <c r="B50" s="263"/>
      <c r="C50" s="263"/>
      <c r="D50" s="263"/>
      <c r="E50" s="179"/>
      <c r="F50" s="22"/>
      <c r="G50" s="75" t="s">
        <v>8</v>
      </c>
      <c r="H50" s="76">
        <f>B38</f>
        <v>16259635</v>
      </c>
    </row>
    <row r="51" spans="1:9" ht="17.5" x14ac:dyDescent="0.35">
      <c r="A51" s="3"/>
      <c r="B51" s="263"/>
      <c r="C51" s="263"/>
      <c r="D51" s="263"/>
      <c r="E51" s="179"/>
      <c r="F51" s="14"/>
      <c r="G51" s="75" t="s">
        <v>9</v>
      </c>
      <c r="H51" s="76">
        <f>D38</f>
        <v>486800</v>
      </c>
    </row>
    <row r="52" spans="1:9" ht="17.5" x14ac:dyDescent="0.35">
      <c r="A52" s="3"/>
      <c r="B52" s="263"/>
      <c r="C52" s="263"/>
      <c r="D52" s="263"/>
      <c r="E52" s="179"/>
      <c r="F52" s="15"/>
      <c r="G52" s="75" t="s">
        <v>860</v>
      </c>
      <c r="H52" s="76">
        <f>C38</f>
        <v>16900</v>
      </c>
    </row>
    <row r="53" spans="1:9" ht="17.5" x14ac:dyDescent="0.35">
      <c r="A53" s="178"/>
      <c r="B53" s="179"/>
      <c r="C53" s="179"/>
      <c r="D53" s="179"/>
      <c r="E53" s="179"/>
      <c r="F53" s="15"/>
      <c r="G53" s="77" t="s">
        <v>70</v>
      </c>
      <c r="H53" s="78">
        <f>H52+H50</f>
        <v>16276535</v>
      </c>
    </row>
    <row r="54" spans="1:9" ht="17.5" x14ac:dyDescent="0.35">
      <c r="A54" s="178"/>
      <c r="B54" s="179"/>
      <c r="C54" s="179"/>
      <c r="D54" s="179"/>
      <c r="E54" s="179"/>
      <c r="F54" s="15"/>
      <c r="G54" s="177" t="s">
        <v>849</v>
      </c>
      <c r="H54" s="176">
        <f>SUM(H50:H52)</f>
        <v>16763335</v>
      </c>
      <c r="I54" s="105"/>
    </row>
    <row r="55" spans="1:9" ht="20" x14ac:dyDescent="0.4">
      <c r="A55" s="65" t="s">
        <v>56</v>
      </c>
      <c r="B55" s="66"/>
      <c r="C55" s="66"/>
      <c r="D55" s="66"/>
      <c r="E55" s="67"/>
      <c r="F55" s="67"/>
      <c r="G55" s="66"/>
      <c r="H55" s="68"/>
    </row>
    <row r="56" spans="1:9" x14ac:dyDescent="0.35">
      <c r="A56" s="5" t="s">
        <v>993</v>
      </c>
      <c r="B56" s="5"/>
      <c r="C56" s="5"/>
      <c r="D56" s="5"/>
      <c r="E56" s="111"/>
      <c r="F56" s="5"/>
      <c r="G56" s="25"/>
      <c r="H56" s="26"/>
    </row>
    <row r="57" spans="1:9" x14ac:dyDescent="0.35">
      <c r="A57" s="5" t="s">
        <v>919</v>
      </c>
      <c r="B57" s="5"/>
      <c r="C57" s="5"/>
      <c r="D57" s="110" t="s">
        <v>78</v>
      </c>
      <c r="E57" s="111"/>
      <c r="F57" s="23"/>
      <c r="G57" s="23"/>
      <c r="H57" s="29"/>
    </row>
    <row r="58" spans="1:9" x14ac:dyDescent="0.35">
      <c r="A58" s="252"/>
      <c r="B58" s="253"/>
      <c r="C58" s="251"/>
      <c r="D58" s="110"/>
      <c r="E58" s="111"/>
      <c r="F58" s="5"/>
      <c r="G58" s="13"/>
      <c r="H58" s="31"/>
    </row>
    <row r="59" spans="1:9" x14ac:dyDescent="0.35">
      <c r="A59" s="252" t="str">
        <f>"Feb "&amp;Forecast_Year</f>
        <v>Feb 2021</v>
      </c>
      <c r="B59" s="306">
        <f>'Historical Taxes Paid'!D37</f>
        <v>0.70650000000000002</v>
      </c>
      <c r="C59" s="251">
        <f>B59*G32</f>
        <v>11180404.455587024</v>
      </c>
      <c r="D59" s="110" t="s">
        <v>920</v>
      </c>
      <c r="E59" s="111"/>
      <c r="F59" s="5"/>
      <c r="G59" s="13"/>
      <c r="H59" s="31"/>
    </row>
    <row r="60" spans="1:9" x14ac:dyDescent="0.35">
      <c r="A60" s="252" t="str">
        <f>"Nov "&amp;Forecast_Year</f>
        <v>Nov 2021</v>
      </c>
      <c r="B60" s="306">
        <f>'Historical Taxes Paid'!D30</f>
        <v>0.29349999999999998</v>
      </c>
      <c r="C60" s="304">
        <f>B60*G33</f>
        <v>4920038.8224999998</v>
      </c>
      <c r="D60" s="110" t="s">
        <v>994</v>
      </c>
      <c r="E60" s="111"/>
      <c r="F60" s="5"/>
      <c r="G60" s="13"/>
      <c r="H60" s="31"/>
    </row>
    <row r="61" spans="1:9" x14ac:dyDescent="0.35">
      <c r="A61" s="4"/>
      <c r="B61" s="5"/>
      <c r="C61" s="251">
        <f>SUM(C58:C60)</f>
        <v>16100443.278087024</v>
      </c>
      <c r="D61" s="13"/>
      <c r="E61" s="111"/>
      <c r="F61" s="5"/>
      <c r="G61" s="13"/>
      <c r="H61" s="31"/>
    </row>
    <row r="62" spans="1:9" x14ac:dyDescent="0.35">
      <c r="A62" s="87" t="str">
        <f>"Tax Payment Estimates for: "&amp;$B$4</f>
        <v>Tax Payment Estimates for: 2021</v>
      </c>
      <c r="B62" s="82"/>
      <c r="C62" s="53"/>
      <c r="D62" s="13"/>
      <c r="E62" s="111"/>
      <c r="F62" s="5"/>
      <c r="G62" s="13"/>
      <c r="H62" s="31"/>
    </row>
    <row r="63" spans="1:9" x14ac:dyDescent="0.35">
      <c r="A63" s="27" t="s">
        <v>14</v>
      </c>
      <c r="B63" s="52" t="s">
        <v>15</v>
      </c>
      <c r="C63" s="53"/>
      <c r="D63" s="13"/>
      <c r="E63" s="111"/>
      <c r="F63" s="5"/>
      <c r="G63" s="13"/>
      <c r="H63" s="31"/>
    </row>
    <row r="64" spans="1:9" x14ac:dyDescent="0.35">
      <c r="A64" s="35" t="s">
        <v>16</v>
      </c>
      <c r="B64" s="60"/>
      <c r="C64" s="54"/>
      <c r="D64" s="13"/>
      <c r="E64" s="111"/>
      <c r="F64" s="5"/>
      <c r="G64" s="13"/>
      <c r="H64" s="31"/>
    </row>
    <row r="65" spans="1:8" x14ac:dyDescent="0.35">
      <c r="A65" s="35" t="s">
        <v>17</v>
      </c>
      <c r="B65" s="60">
        <f>C59</f>
        <v>11180404.455587024</v>
      </c>
      <c r="C65" s="54"/>
      <c r="D65" s="13"/>
      <c r="E65" s="111"/>
      <c r="F65" s="5"/>
      <c r="G65" s="13"/>
      <c r="H65" s="31"/>
    </row>
    <row r="66" spans="1:8" x14ac:dyDescent="0.35">
      <c r="A66" s="35" t="s">
        <v>18</v>
      </c>
      <c r="B66" s="60"/>
      <c r="C66" s="54"/>
      <c r="D66" s="13"/>
      <c r="E66" s="111"/>
      <c r="F66" s="5"/>
      <c r="G66" s="13"/>
      <c r="H66" s="9"/>
    </row>
    <row r="67" spans="1:8" x14ac:dyDescent="0.35">
      <c r="A67" s="35" t="s">
        <v>19</v>
      </c>
      <c r="B67" s="60"/>
      <c r="C67" s="54"/>
      <c r="D67" s="13"/>
      <c r="E67" s="5"/>
      <c r="F67" s="5"/>
      <c r="G67" s="13"/>
      <c r="H67" s="9"/>
    </row>
    <row r="68" spans="1:8" x14ac:dyDescent="0.35">
      <c r="A68" s="35" t="s">
        <v>20</v>
      </c>
      <c r="B68" s="60"/>
      <c r="C68" s="54"/>
      <c r="D68" s="13"/>
      <c r="E68" s="5"/>
      <c r="F68" s="5"/>
      <c r="G68" s="5"/>
      <c r="H68" s="9"/>
    </row>
    <row r="69" spans="1:8" x14ac:dyDescent="0.35">
      <c r="A69" s="35" t="s">
        <v>21</v>
      </c>
      <c r="B69" s="60"/>
      <c r="C69" s="87" t="s">
        <v>31</v>
      </c>
      <c r="D69" s="81"/>
      <c r="E69" s="81"/>
      <c r="F69" s="82"/>
      <c r="G69" s="5"/>
      <c r="H69" s="9"/>
    </row>
    <row r="70" spans="1:8" x14ac:dyDescent="0.35">
      <c r="A70" s="35" t="s">
        <v>22</v>
      </c>
      <c r="B70" s="60"/>
      <c r="C70" s="27" t="s">
        <v>10</v>
      </c>
      <c r="D70" s="28" t="s">
        <v>11</v>
      </c>
      <c r="E70" s="28" t="s">
        <v>12</v>
      </c>
      <c r="F70" s="28" t="s">
        <v>13</v>
      </c>
      <c r="G70" s="83" t="s">
        <v>26</v>
      </c>
      <c r="H70" s="84"/>
    </row>
    <row r="71" spans="1:8" x14ac:dyDescent="0.35">
      <c r="A71" s="35" t="s">
        <v>23</v>
      </c>
      <c r="B71" s="60"/>
      <c r="C71" s="57"/>
      <c r="D71" s="59"/>
      <c r="E71" s="103"/>
      <c r="F71" s="30"/>
      <c r="G71" s="36" t="s">
        <v>28</v>
      </c>
      <c r="H71" s="37"/>
    </row>
    <row r="72" spans="1:8" ht="15.75" customHeight="1" x14ac:dyDescent="0.35">
      <c r="A72" s="35" t="s">
        <v>24</v>
      </c>
      <c r="B72" s="60"/>
      <c r="C72" s="58"/>
      <c r="D72" s="59"/>
      <c r="E72" s="103"/>
      <c r="F72" s="33" t="e">
        <f>(E72-E71)/E71</f>
        <v>#DIV/0!</v>
      </c>
      <c r="G72" s="3"/>
      <c r="H72" s="2"/>
    </row>
    <row r="73" spans="1:8" ht="15.75" customHeight="1" x14ac:dyDescent="0.35">
      <c r="A73" s="35" t="s">
        <v>25</v>
      </c>
      <c r="B73" s="60"/>
      <c r="C73" s="58"/>
      <c r="D73" s="59"/>
      <c r="E73" s="103"/>
      <c r="F73" s="33" t="e">
        <f>(E73-E72)/E72</f>
        <v>#DIV/0!</v>
      </c>
      <c r="G73" s="38" t="s">
        <v>6</v>
      </c>
      <c r="H73" s="39"/>
    </row>
    <row r="74" spans="1:8" x14ac:dyDescent="0.35">
      <c r="A74" s="35" t="s">
        <v>27</v>
      </c>
      <c r="B74" s="60">
        <f>C60</f>
        <v>4920038.8224999998</v>
      </c>
      <c r="C74" s="58"/>
      <c r="D74" s="59"/>
      <c r="E74" s="103"/>
      <c r="F74" s="33" t="e">
        <f>(E74-E73)/E73</f>
        <v>#DIV/0!</v>
      </c>
      <c r="G74" s="3" t="s">
        <v>30</v>
      </c>
      <c r="H74" s="2"/>
    </row>
    <row r="75" spans="1:8" x14ac:dyDescent="0.35">
      <c r="A75" s="35" t="s">
        <v>29</v>
      </c>
      <c r="B75" s="60"/>
      <c r="C75" s="58"/>
      <c r="D75" s="59"/>
      <c r="E75" s="103"/>
      <c r="F75" s="33"/>
      <c r="G75" s="79"/>
      <c r="H75" s="80"/>
    </row>
    <row r="76" spans="1:8" ht="20" x14ac:dyDescent="0.4">
      <c r="A76" s="73" t="s">
        <v>52</v>
      </c>
      <c r="B76" s="74">
        <f>SUM(B64:B75)</f>
        <v>16100443.278087024</v>
      </c>
      <c r="C76" s="32"/>
      <c r="D76" s="34"/>
      <c r="E76" s="34"/>
      <c r="F76" s="34"/>
      <c r="G76" s="40"/>
      <c r="H76" s="41"/>
    </row>
    <row r="77" spans="1:8" x14ac:dyDescent="0.35">
      <c r="G77" s="42"/>
    </row>
    <row r="78" spans="1:8" x14ac:dyDescent="0.35">
      <c r="A78" s="43"/>
    </row>
  </sheetData>
  <phoneticPr fontId="0" type="noConversion"/>
  <dataValidations disablePrompts="1" xWindow="351" yWindow="143" count="4">
    <dataValidation allowBlank="1" showErrorMessage="1" sqref="H10 A8:H8" xr:uid="{00000000-0002-0000-0000-000000000000}"/>
    <dataValidation type="list" allowBlank="1" showErrorMessage="1" promptTitle="Enter Status:" prompt="Choose Status from List." sqref="B2" xr:uid="{00000000-0002-0000-0000-000001000000}">
      <formula1>"Not Started, In Progress, Completed"</formula1>
    </dataValidation>
    <dataValidation type="list" allowBlank="1" showErrorMessage="1" promptTitle="Enter Company:" prompt="Choose company from list." sqref="B3" xr:uid="{00000000-0002-0000-0000-000002000000}">
      <formula1>Company</formula1>
    </dataValidation>
    <dataValidation type="list" allowBlank="1" showErrorMessage="1" promptTitle="Enter State:" prompt="Choose State from List." sqref="B5" xr:uid="{00000000-0002-0000-0000-000003000000}">
      <formula1>State</formula1>
    </dataValidation>
  </dataValidations>
  <pageMargins left="0.7" right="0.7" top="0.75" bottom="0.75" header="0.3" footer="0.3"/>
  <pageSetup scale="49" orientation="portrait" r:id="rId1"/>
  <headerFooter>
    <oddFooter>&amp;L&amp;F/&amp;A&amp;R&amp;D</oddFooter>
  </headerFooter>
  <rowBreaks count="1" manualBreakCount="1"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M38"/>
  <sheetViews>
    <sheetView workbookViewId="0">
      <selection activeCell="F7" sqref="F7"/>
    </sheetView>
  </sheetViews>
  <sheetFormatPr defaultColWidth="9.1796875" defaultRowHeight="14.5" x14ac:dyDescent="0.35"/>
  <cols>
    <col min="1" max="1" width="24" style="132" customWidth="1"/>
    <col min="2" max="4" width="21" style="132" customWidth="1"/>
    <col min="5" max="5" width="18.26953125" style="132" customWidth="1"/>
    <col min="6" max="6" width="10.7265625" style="132" bestFit="1" customWidth="1"/>
    <col min="7" max="7" width="7.26953125" style="132" customWidth="1"/>
    <col min="8" max="8" width="22.26953125" style="132" customWidth="1"/>
    <col min="9" max="9" width="15.453125" style="132" customWidth="1"/>
    <col min="10" max="10" width="17.26953125" style="132" customWidth="1"/>
    <col min="11" max="11" width="12.54296875" style="132" customWidth="1"/>
    <col min="12" max="12" width="12.26953125" style="132" bestFit="1" customWidth="1"/>
    <col min="13" max="13" width="10.54296875" style="132" bestFit="1" customWidth="1"/>
    <col min="14" max="16384" width="9.1796875" style="132"/>
  </cols>
  <sheetData>
    <row r="1" spans="1:10" ht="18.5" x14ac:dyDescent="0.45">
      <c r="A1" s="270" t="str">
        <f>"TY"&amp;Forecast_Year-1&amp;" KPCO-KY Estimated Market Value, Tax Paid"</f>
        <v>TY2020 KPCO-KY Estimated Market Value, Tax Paid</v>
      </c>
    </row>
    <row r="2" spans="1:10" x14ac:dyDescent="0.35">
      <c r="A2" s="150" t="s">
        <v>979</v>
      </c>
    </row>
    <row r="3" spans="1:10" ht="15.5" x14ac:dyDescent="0.35">
      <c r="A3" s="139" t="str">
        <f>Tax_Year&amp;" KPCO-KY Estimated Assessed Value"</f>
        <v>TY2021 KPCO-KY Estimated Assessed Value</v>
      </c>
      <c r="B3" s="140"/>
      <c r="C3" s="140"/>
      <c r="D3" s="140"/>
      <c r="E3" s="140"/>
      <c r="F3" s="285"/>
      <c r="H3" s="308" t="str">
        <f>"TY"&amp;Forecast_Year-1&amp;" Forecast Inputs"</f>
        <v>TY2020 Forecast Inputs</v>
      </c>
      <c r="I3" s="309"/>
      <c r="J3" s="137"/>
    </row>
    <row r="4" spans="1:10" x14ac:dyDescent="0.35">
      <c r="A4" s="113" t="s">
        <v>73</v>
      </c>
      <c r="B4" s="112" t="s">
        <v>978</v>
      </c>
      <c r="H4" s="112" t="s">
        <v>105</v>
      </c>
      <c r="I4" s="185">
        <f>I12</f>
        <v>1.1286964543271605</v>
      </c>
      <c r="J4" s="272"/>
    </row>
    <row r="5" spans="1:10" x14ac:dyDescent="0.35">
      <c r="A5" s="113" t="s">
        <v>989</v>
      </c>
      <c r="B5" s="112" t="s">
        <v>237</v>
      </c>
      <c r="H5" s="112" t="s">
        <v>86</v>
      </c>
      <c r="I5" s="135">
        <f>'Historical Taxes Paid'!G19</f>
        <v>1.2760435127563296E-2</v>
      </c>
      <c r="J5" s="132" t="str">
        <f>'Historical Taxes Paid'!H19</f>
        <v>TY2020 + 4.06% trending</v>
      </c>
    </row>
    <row r="6" spans="1:10" x14ac:dyDescent="0.35">
      <c r="A6" s="113" t="s">
        <v>74</v>
      </c>
      <c r="B6" s="112" t="s">
        <v>93</v>
      </c>
      <c r="H6" s="288" t="s">
        <v>987</v>
      </c>
      <c r="I6" s="293">
        <v>1403071870</v>
      </c>
      <c r="J6" s="132" t="str">
        <f>"TY"&amp;Forecast_Year-1</f>
        <v>TY2020</v>
      </c>
    </row>
    <row r="7" spans="1:10" x14ac:dyDescent="0.35">
      <c r="H7" s="288" t="s">
        <v>987</v>
      </c>
      <c r="I7" s="293">
        <v>1459000000</v>
      </c>
      <c r="J7" s="132" t="str">
        <f>"TY"&amp;Forecast_Year</f>
        <v>TY2021</v>
      </c>
    </row>
    <row r="8" spans="1:10" x14ac:dyDescent="0.35">
      <c r="A8" s="113" t="s">
        <v>87</v>
      </c>
      <c r="B8" s="113" t="s">
        <v>88</v>
      </c>
      <c r="C8"/>
      <c r="D8"/>
      <c r="E8"/>
      <c r="F8" s="112"/>
    </row>
    <row r="9" spans="1:10" x14ac:dyDescent="0.35">
      <c r="A9" s="113" t="s">
        <v>892</v>
      </c>
      <c r="B9" s="112" t="s">
        <v>75</v>
      </c>
      <c r="C9" s="112" t="s">
        <v>89</v>
      </c>
      <c r="D9" s="112" t="s">
        <v>76</v>
      </c>
      <c r="E9" s="112" t="s">
        <v>71</v>
      </c>
      <c r="F9" s="112"/>
      <c r="H9" s="161" t="s">
        <v>655</v>
      </c>
    </row>
    <row r="10" spans="1:10" x14ac:dyDescent="0.35">
      <c r="A10" s="112" t="s">
        <v>894</v>
      </c>
      <c r="B10" s="183"/>
      <c r="C10" s="183"/>
      <c r="D10" s="183">
        <v>30326367.689999998</v>
      </c>
      <c r="E10" s="183">
        <v>30326367.689999998</v>
      </c>
      <c r="F10" s="183"/>
      <c r="H10" s="245" t="str">
        <f>Tax_Year&amp;" Tangible Value"</f>
        <v>TY2021 Tangible Value</v>
      </c>
      <c r="I10" s="293">
        <v>712547354</v>
      </c>
      <c r="J10" s="271" t="s">
        <v>980</v>
      </c>
    </row>
    <row r="11" spans="1:10" x14ac:dyDescent="0.35">
      <c r="A11" s="112" t="s">
        <v>820</v>
      </c>
      <c r="B11" s="183"/>
      <c r="C11" s="183"/>
      <c r="D11" s="183">
        <v>6506025.1799999997</v>
      </c>
      <c r="E11" s="183">
        <v>6506025.1799999997</v>
      </c>
      <c r="F11" s="183"/>
      <c r="G11" s="181"/>
      <c r="H11" s="245" t="str">
        <f>Tax_Year&amp;" Tangible Value"</f>
        <v>TY2021 Tangible Value</v>
      </c>
      <c r="I11" s="293">
        <v>804249672</v>
      </c>
      <c r="J11" s="271" t="s">
        <v>981</v>
      </c>
    </row>
    <row r="12" spans="1:10" x14ac:dyDescent="0.35">
      <c r="A12" s="112" t="s">
        <v>788</v>
      </c>
      <c r="B12" s="183"/>
      <c r="C12" s="183"/>
      <c r="D12" s="183">
        <v>508550435.88000083</v>
      </c>
      <c r="E12" s="183">
        <v>508550435.88000083</v>
      </c>
      <c r="F12" s="245" t="s">
        <v>847</v>
      </c>
      <c r="H12" s="245" t="str">
        <f>Tax_Year&amp;" Settle Factor"</f>
        <v>TY2021 Settle Factor</v>
      </c>
      <c r="I12" s="184">
        <f>I11/I10</f>
        <v>1.1286964543271605</v>
      </c>
    </row>
    <row r="13" spans="1:10" x14ac:dyDescent="0.35">
      <c r="A13" s="112" t="s">
        <v>792</v>
      </c>
      <c r="B13" s="183"/>
      <c r="C13" s="183">
        <v>740145.9600000002</v>
      </c>
      <c r="D13" s="183">
        <v>83025589.99000001</v>
      </c>
      <c r="E13" s="183">
        <v>83765735.950000003</v>
      </c>
      <c r="F13" s="183"/>
    </row>
    <row r="14" spans="1:10" x14ac:dyDescent="0.35">
      <c r="A14" s="112" t="s">
        <v>72</v>
      </c>
      <c r="B14" s="183">
        <v>26115979.197303545</v>
      </c>
      <c r="C14" s="183">
        <v>0</v>
      </c>
      <c r="D14" s="183">
        <v>778133692.30606961</v>
      </c>
      <c r="E14" s="183">
        <v>804249671.50337315</v>
      </c>
      <c r="F14" s="183"/>
      <c r="H14" s="138" t="s">
        <v>851</v>
      </c>
    </row>
    <row r="15" spans="1:10" x14ac:dyDescent="0.35">
      <c r="A15" s="112" t="s">
        <v>71</v>
      </c>
      <c r="B15" s="183">
        <v>26115979.197303545</v>
      </c>
      <c r="C15" s="183">
        <v>740145.9600000002</v>
      </c>
      <c r="D15" s="183">
        <v>1406542111.0460706</v>
      </c>
      <c r="E15" s="183">
        <v>1433398236.2033739</v>
      </c>
      <c r="F15" s="183"/>
      <c r="H15" s="113" t="s">
        <v>73</v>
      </c>
      <c r="I15" s="112" t="s">
        <v>978</v>
      </c>
    </row>
    <row r="16" spans="1:10" x14ac:dyDescent="0.35">
      <c r="E16" s="182" t="s">
        <v>850</v>
      </c>
      <c r="F16" s="182"/>
      <c r="H16" s="113" t="s">
        <v>989</v>
      </c>
      <c r="I16" s="112" t="s">
        <v>237</v>
      </c>
    </row>
    <row r="17" spans="1:13" x14ac:dyDescent="0.35">
      <c r="D17" s="136"/>
      <c r="E17" s="133"/>
      <c r="F17" s="133"/>
      <c r="H17" s="113" t="s">
        <v>74</v>
      </c>
      <c r="I17" s="112" t="s">
        <v>93</v>
      </c>
    </row>
    <row r="18" spans="1:13" ht="15.5" x14ac:dyDescent="0.35">
      <c r="A18" s="139" t="str">
        <f>"TY"&amp;Forecast_Year-1&amp;" Estimated Taxes Paid (by Property Type in Ledger)"</f>
        <v>TY2020 Estimated Taxes Paid (by Property Type in Ledger)</v>
      </c>
      <c r="B18" s="140"/>
      <c r="C18" s="140"/>
      <c r="D18" s="141"/>
      <c r="E18" s="142"/>
      <c r="F18" s="286"/>
    </row>
    <row r="19" spans="1:13" x14ac:dyDescent="0.35">
      <c r="A19" s="113" t="s">
        <v>73</v>
      </c>
      <c r="B19" s="112" t="s">
        <v>978</v>
      </c>
      <c r="H19"/>
      <c r="I19" s="113" t="s">
        <v>102</v>
      </c>
      <c r="J19"/>
      <c r="K19"/>
    </row>
    <row r="20" spans="1:13" ht="26" x14ac:dyDescent="0.35">
      <c r="A20" s="113" t="s">
        <v>989</v>
      </c>
      <c r="B20" s="112" t="s">
        <v>237</v>
      </c>
      <c r="H20" s="113" t="s">
        <v>892</v>
      </c>
      <c r="I20" s="152" t="s">
        <v>103</v>
      </c>
      <c r="J20" s="152" t="s">
        <v>104</v>
      </c>
      <c r="K20" s="152" t="s">
        <v>90</v>
      </c>
    </row>
    <row r="21" spans="1:13" x14ac:dyDescent="0.35">
      <c r="A21" s="113" t="s">
        <v>74</v>
      </c>
      <c r="B21" s="112" t="s">
        <v>93</v>
      </c>
      <c r="H21" s="112" t="s">
        <v>894</v>
      </c>
      <c r="I21" s="183">
        <v>0</v>
      </c>
      <c r="J21" s="183">
        <v>0</v>
      </c>
      <c r="K21" s="183">
        <v>0</v>
      </c>
    </row>
    <row r="22" spans="1:13" x14ac:dyDescent="0.35">
      <c r="H22" s="112" t="s">
        <v>820</v>
      </c>
      <c r="I22" s="183">
        <v>3253.0125900000003</v>
      </c>
      <c r="J22" s="183">
        <v>0</v>
      </c>
      <c r="K22" s="183">
        <v>3253.0125900000003</v>
      </c>
    </row>
    <row r="23" spans="1:13" x14ac:dyDescent="0.35">
      <c r="A23"/>
      <c r="B23"/>
      <c r="C23" s="113" t="s">
        <v>102</v>
      </c>
      <c r="D23"/>
      <c r="E23"/>
      <c r="F23" s="112"/>
      <c r="H23" s="112" t="s">
        <v>788</v>
      </c>
      <c r="I23" s="183">
        <v>762825.65382000117</v>
      </c>
      <c r="J23" s="183">
        <v>0</v>
      </c>
      <c r="K23" s="183">
        <v>762825.65382000117</v>
      </c>
      <c r="L23" s="112"/>
    </row>
    <row r="24" spans="1:13" x14ac:dyDescent="0.35">
      <c r="A24" s="113" t="s">
        <v>88</v>
      </c>
      <c r="B24" s="113" t="s">
        <v>892</v>
      </c>
      <c r="C24" s="152" t="s">
        <v>103</v>
      </c>
      <c r="D24" s="112" t="s">
        <v>104</v>
      </c>
      <c r="E24" s="112" t="s">
        <v>90</v>
      </c>
      <c r="F24" s="287" t="s">
        <v>984</v>
      </c>
      <c r="G24" s="290" t="s">
        <v>985</v>
      </c>
      <c r="H24" s="112" t="s">
        <v>792</v>
      </c>
      <c r="I24" s="183">
        <v>102194.19785900002</v>
      </c>
      <c r="J24" s="183">
        <v>1068887.2395025715</v>
      </c>
      <c r="K24" s="183">
        <v>1171081.4373615715</v>
      </c>
      <c r="L24" s="143"/>
    </row>
    <row r="25" spans="1:13" x14ac:dyDescent="0.35">
      <c r="A25" s="112" t="s">
        <v>75</v>
      </c>
      <c r="B25" s="112" t="s">
        <v>72</v>
      </c>
      <c r="C25" s="183">
        <v>117521.90638786595</v>
      </c>
      <c r="D25" s="183">
        <v>333251.25833998446</v>
      </c>
      <c r="E25" s="183">
        <v>450773.16472785035</v>
      </c>
      <c r="F25" s="183"/>
      <c r="H25" s="112" t="s">
        <v>72</v>
      </c>
      <c r="I25" s="183">
        <v>3619123.5217651799</v>
      </c>
      <c r="J25" s="183">
        <v>10262575.759582885</v>
      </c>
      <c r="K25" s="183">
        <v>13881699.281348066</v>
      </c>
      <c r="L25" s="134"/>
      <c r="M25" s="133"/>
    </row>
    <row r="26" spans="1:13" x14ac:dyDescent="0.35">
      <c r="A26" s="112" t="s">
        <v>226</v>
      </c>
      <c r="B26" s="112"/>
      <c r="C26" s="183">
        <v>117521.90638786595</v>
      </c>
      <c r="D26" s="183">
        <v>333251.25833998446</v>
      </c>
      <c r="E26" s="183">
        <v>450773.16472785035</v>
      </c>
      <c r="F26" s="183">
        <v>387697</v>
      </c>
      <c r="G26" s="289">
        <f>E26/F26-1</f>
        <v>0.1626944875195071</v>
      </c>
      <c r="H26" s="112" t="s">
        <v>71</v>
      </c>
      <c r="I26" s="183">
        <v>4487396.3860341813</v>
      </c>
      <c r="J26" s="183">
        <v>11331462.999085456</v>
      </c>
      <c r="K26" s="183">
        <v>15818859.385119639</v>
      </c>
      <c r="L26" s="134"/>
      <c r="M26" s="133"/>
    </row>
    <row r="27" spans="1:13" x14ac:dyDescent="0.35">
      <c r="A27" s="112" t="s">
        <v>89</v>
      </c>
      <c r="B27" s="112" t="s">
        <v>792</v>
      </c>
      <c r="C27" s="183">
        <v>902.97807120000016</v>
      </c>
      <c r="D27" s="183">
        <v>9444.5845075080597</v>
      </c>
      <c r="E27" s="183">
        <v>10347.562578708061</v>
      </c>
      <c r="F27" s="291" t="s">
        <v>986</v>
      </c>
      <c r="G27" s="289">
        <v>0.08</v>
      </c>
      <c r="M27" s="133"/>
    </row>
    <row r="28" spans="1:13" x14ac:dyDescent="0.35">
      <c r="A28"/>
      <c r="B28" s="112" t="s">
        <v>72</v>
      </c>
      <c r="C28" s="183">
        <v>0</v>
      </c>
      <c r="D28" s="183">
        <v>0</v>
      </c>
      <c r="E28" s="183">
        <v>0</v>
      </c>
      <c r="F28" s="183"/>
      <c r="M28" s="133"/>
    </row>
    <row r="29" spans="1:13" x14ac:dyDescent="0.35">
      <c r="A29" s="112" t="s">
        <v>227</v>
      </c>
      <c r="B29" s="112"/>
      <c r="C29" s="183">
        <v>902.97807120000016</v>
      </c>
      <c r="D29" s="183">
        <v>9444.5845075080597</v>
      </c>
      <c r="E29" s="183">
        <v>10347.562578708061</v>
      </c>
      <c r="F29" s="183">
        <v>10150</v>
      </c>
      <c r="G29" s="289">
        <f>E29/F29-1</f>
        <v>1.9464293468774541E-2</v>
      </c>
      <c r="M29" s="133"/>
    </row>
    <row r="30" spans="1:13" x14ac:dyDescent="0.35">
      <c r="A30" s="112" t="s">
        <v>76</v>
      </c>
      <c r="B30" s="112" t="s">
        <v>894</v>
      </c>
      <c r="C30" s="183">
        <v>0</v>
      </c>
      <c r="D30" s="183">
        <v>0</v>
      </c>
      <c r="E30" s="183">
        <v>0</v>
      </c>
      <c r="F30" s="291" t="s">
        <v>986</v>
      </c>
      <c r="G30" s="289">
        <f>ROUND(G29,2)</f>
        <v>0.02</v>
      </c>
    </row>
    <row r="31" spans="1:13" x14ac:dyDescent="0.35">
      <c r="A31"/>
      <c r="B31" s="112" t="s">
        <v>820</v>
      </c>
      <c r="C31" s="183">
        <v>3253.0125900000003</v>
      </c>
      <c r="D31" s="183">
        <v>0</v>
      </c>
      <c r="E31" s="183">
        <v>3253.0125900000003</v>
      </c>
      <c r="F31" s="183"/>
    </row>
    <row r="32" spans="1:13" x14ac:dyDescent="0.35">
      <c r="A32"/>
      <c r="B32" s="112" t="s">
        <v>788</v>
      </c>
      <c r="C32" s="183">
        <v>762825.65382000117</v>
      </c>
      <c r="D32" s="183">
        <v>0</v>
      </c>
      <c r="E32" s="183">
        <v>762825.65382000117</v>
      </c>
      <c r="F32" s="183"/>
    </row>
    <row r="33" spans="1:11" x14ac:dyDescent="0.35">
      <c r="A33"/>
      <c r="B33" s="112" t="s">
        <v>792</v>
      </c>
      <c r="C33" s="183">
        <v>101291.21978780002</v>
      </c>
      <c r="D33" s="183">
        <v>1059442.6549950633</v>
      </c>
      <c r="E33" s="183">
        <v>1160733.8747828635</v>
      </c>
      <c r="F33" s="183"/>
    </row>
    <row r="34" spans="1:11" x14ac:dyDescent="0.35">
      <c r="A34"/>
      <c r="B34" s="112" t="s">
        <v>72</v>
      </c>
      <c r="C34" s="183">
        <v>3501601.6153773125</v>
      </c>
      <c r="D34" s="183">
        <v>9929324.5012429021</v>
      </c>
      <c r="E34" s="183">
        <v>13430926.116620215</v>
      </c>
      <c r="F34" s="183"/>
    </row>
    <row r="35" spans="1:11" x14ac:dyDescent="0.35">
      <c r="A35" s="112" t="s">
        <v>228</v>
      </c>
      <c r="B35" s="112"/>
      <c r="C35" s="183">
        <v>4368971.5015751142</v>
      </c>
      <c r="D35" s="183">
        <v>10988767.156237965</v>
      </c>
      <c r="E35" s="183">
        <v>15357738.65781308</v>
      </c>
      <c r="F35" s="183">
        <v>13780742</v>
      </c>
      <c r="G35" s="289">
        <f>E35/F35-1</f>
        <v>0.11443481474459638</v>
      </c>
    </row>
    <row r="36" spans="1:11" x14ac:dyDescent="0.35">
      <c r="A36" s="112" t="s">
        <v>71</v>
      </c>
      <c r="B36"/>
      <c r="C36" s="183">
        <v>4487396.3860341795</v>
      </c>
      <c r="D36" s="183">
        <v>11331462.999085458</v>
      </c>
      <c r="E36" s="183">
        <v>15818859.385119637</v>
      </c>
      <c r="F36" s="245" t="s">
        <v>847</v>
      </c>
    </row>
    <row r="37" spans="1:11" x14ac:dyDescent="0.35">
      <c r="E37" s="199" t="s">
        <v>862</v>
      </c>
      <c r="F37" s="199"/>
      <c r="G37" s="200"/>
    </row>
    <row r="38" spans="1:11" x14ac:dyDescent="0.35">
      <c r="H38" s="112"/>
      <c r="I38" s="112"/>
      <c r="J38" s="112"/>
      <c r="K38" s="112"/>
    </row>
  </sheetData>
  <pageMargins left="0.7" right="0.7" top="0.75" bottom="0.75" header="0.3" footer="0.3"/>
  <pageSetup scale="64" orientation="landscape" r:id="rId4"/>
  <headerFooter>
    <oddFooter>&amp;L&amp;F/&amp;A&amp;R&amp;D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59999389629810485"/>
    <pageSetUpPr fitToPage="1"/>
  </sheetPr>
  <dimension ref="A1:I56"/>
  <sheetViews>
    <sheetView workbookViewId="0">
      <selection activeCell="C18" sqref="C18"/>
    </sheetView>
  </sheetViews>
  <sheetFormatPr defaultColWidth="9.1796875" defaultRowHeight="12.5" x14ac:dyDescent="0.25"/>
  <cols>
    <col min="1" max="1" width="18.81640625" style="115" customWidth="1"/>
    <col min="2" max="2" width="21.1796875" style="115" customWidth="1"/>
    <col min="3" max="3" width="14" style="115" customWidth="1"/>
    <col min="4" max="4" width="12.7265625" style="115" bestFit="1" customWidth="1"/>
    <col min="5" max="5" width="15.54296875" style="115" bestFit="1" customWidth="1"/>
    <col min="6" max="6" width="18.81640625" style="115" customWidth="1"/>
    <col min="7" max="7" width="29.1796875" style="115" customWidth="1"/>
    <col min="8" max="8" width="32.1796875" style="115" bestFit="1" customWidth="1"/>
    <col min="9" max="9" width="12.26953125" style="115" bestFit="1" customWidth="1"/>
    <col min="10" max="11" width="9.1796875" style="115"/>
    <col min="12" max="12" width="10" style="115" bestFit="1" customWidth="1"/>
    <col min="13" max="16384" width="9.1796875" style="115"/>
  </cols>
  <sheetData>
    <row r="1" spans="1:9" ht="14" x14ac:dyDescent="0.3">
      <c r="A1" s="273" t="s">
        <v>921</v>
      </c>
    </row>
    <row r="3" spans="1:9" x14ac:dyDescent="0.25">
      <c r="A3" s="237" t="s">
        <v>84</v>
      </c>
      <c r="B3" s="238" t="s">
        <v>81</v>
      </c>
    </row>
    <row r="4" spans="1:9" x14ac:dyDescent="0.25">
      <c r="A4" s="237" t="s">
        <v>653</v>
      </c>
      <c r="B4" s="238" t="s">
        <v>96</v>
      </c>
      <c r="C4" s="115" t="s">
        <v>847</v>
      </c>
    </row>
    <row r="6" spans="1:9" x14ac:dyDescent="0.25">
      <c r="A6" s="229" t="s">
        <v>85</v>
      </c>
      <c r="B6" s="230"/>
      <c r="E6" s="126"/>
    </row>
    <row r="7" spans="1:9" ht="25" x14ac:dyDescent="0.25">
      <c r="A7" s="229" t="s">
        <v>77</v>
      </c>
      <c r="B7" s="230" t="s">
        <v>61</v>
      </c>
      <c r="C7" s="147" t="s">
        <v>974</v>
      </c>
      <c r="D7" s="121" t="s">
        <v>95</v>
      </c>
      <c r="E7" s="123" t="s">
        <v>97</v>
      </c>
      <c r="F7" s="127" t="s">
        <v>86</v>
      </c>
      <c r="G7" s="127" t="s">
        <v>98</v>
      </c>
    </row>
    <row r="8" spans="1:9" x14ac:dyDescent="0.25">
      <c r="A8" s="231" t="s">
        <v>82</v>
      </c>
      <c r="B8" s="232">
        <v>6938441.6400000015</v>
      </c>
      <c r="D8" s="120">
        <f t="shared" ref="D8:D13" si="0">SUM(B8:C8)</f>
        <v>6938441.6400000015</v>
      </c>
      <c r="E8" s="122">
        <f>77910886+639123789</f>
        <v>717034675</v>
      </c>
      <c r="F8" s="125">
        <f t="shared" ref="F8:F14" si="1">D8/E8</f>
        <v>9.6765775518457345E-3</v>
      </c>
      <c r="I8" s="122"/>
    </row>
    <row r="9" spans="1:9" x14ac:dyDescent="0.25">
      <c r="A9" s="233" t="s">
        <v>94</v>
      </c>
      <c r="B9" s="234">
        <v>7525404</v>
      </c>
      <c r="D9" s="120">
        <f t="shared" si="0"/>
        <v>7525404</v>
      </c>
      <c r="E9" s="122">
        <f>79231598+644536785</f>
        <v>723768383</v>
      </c>
      <c r="F9" s="125">
        <f t="shared" si="1"/>
        <v>1.0397530724963983E-2</v>
      </c>
      <c r="G9" s="130">
        <f t="shared" ref="G9:G14" si="2">(F9-F8)/F8</f>
        <v>7.4504975468390924E-2</v>
      </c>
      <c r="I9" s="122"/>
    </row>
    <row r="10" spans="1:9" x14ac:dyDescent="0.25">
      <c r="A10" s="233" t="s">
        <v>763</v>
      </c>
      <c r="B10" s="234">
        <v>8300766.7900000028</v>
      </c>
      <c r="D10" s="120">
        <f t="shared" si="0"/>
        <v>8300766.7900000028</v>
      </c>
      <c r="E10" s="122">
        <f>80084180+696677442</f>
        <v>776761622</v>
      </c>
      <c r="F10" s="125">
        <f t="shared" si="1"/>
        <v>1.0686376044979219E-2</v>
      </c>
      <c r="G10" s="130">
        <f t="shared" si="2"/>
        <v>2.778018432027634E-2</v>
      </c>
      <c r="I10" s="122"/>
    </row>
    <row r="11" spans="1:9" x14ac:dyDescent="0.25">
      <c r="A11" s="233" t="s">
        <v>784</v>
      </c>
      <c r="B11" s="234">
        <v>7728267.6300000008</v>
      </c>
      <c r="D11" s="120">
        <f t="shared" si="0"/>
        <v>7728267.6300000008</v>
      </c>
      <c r="E11" s="122">
        <f>77232717+616232979</f>
        <v>693465696</v>
      </c>
      <c r="F11" s="125">
        <f t="shared" si="1"/>
        <v>1.1144412296927808E-2</v>
      </c>
      <c r="G11" s="130">
        <f t="shared" si="2"/>
        <v>4.2861700731913525E-2</v>
      </c>
      <c r="I11" s="122"/>
    </row>
    <row r="12" spans="1:9" x14ac:dyDescent="0.25">
      <c r="A12" s="233" t="s">
        <v>883</v>
      </c>
      <c r="B12" s="234">
        <v>7782103.0800000001</v>
      </c>
      <c r="C12" s="239"/>
      <c r="D12" s="120">
        <f t="shared" si="0"/>
        <v>7782103.0800000001</v>
      </c>
      <c r="E12" s="122">
        <f>76939653+575075495</f>
        <v>652015148</v>
      </c>
      <c r="F12" s="125">
        <f t="shared" si="1"/>
        <v>1.1935463622081369E-2</v>
      </c>
      <c r="G12" s="130">
        <f t="shared" si="2"/>
        <v>7.098187899703165E-2</v>
      </c>
      <c r="I12" s="122"/>
    </row>
    <row r="13" spans="1:9" x14ac:dyDescent="0.25">
      <c r="A13" s="233" t="s">
        <v>899</v>
      </c>
      <c r="B13" s="234">
        <v>8485476.8900000006</v>
      </c>
      <c r="C13" s="246"/>
      <c r="D13" s="120">
        <f t="shared" si="0"/>
        <v>8485476.8900000006</v>
      </c>
      <c r="E13" s="122">
        <f>75369546+613523092</f>
        <v>688892638</v>
      </c>
      <c r="F13" s="125">
        <f t="shared" si="1"/>
        <v>1.2317560708204289E-2</v>
      </c>
      <c r="G13" s="130">
        <f t="shared" si="2"/>
        <v>3.2013593960105176E-2</v>
      </c>
      <c r="H13" s="250" t="s">
        <v>973</v>
      </c>
      <c r="I13" s="120"/>
    </row>
    <row r="14" spans="1:9" x14ac:dyDescent="0.25">
      <c r="A14" s="233" t="s">
        <v>923</v>
      </c>
      <c r="B14" s="234">
        <v>9973830.8100000005</v>
      </c>
      <c r="C14" s="314">
        <f>SUMIFS(tblBills[calculated_amount],tblBills[statement_year],$A14,tblBills[paid_amount],"Outstanding")</f>
        <v>23358.809999999998</v>
      </c>
      <c r="D14" s="120">
        <f>SUM(B14:C14)</f>
        <v>9997189.620000001</v>
      </c>
      <c r="E14" s="122">
        <f>77558836+737710230</f>
        <v>815269066</v>
      </c>
      <c r="F14" s="125">
        <f t="shared" si="1"/>
        <v>1.2262441980105745E-2</v>
      </c>
      <c r="G14" s="130">
        <f t="shared" si="2"/>
        <v>-4.474808722625615E-3</v>
      </c>
      <c r="H14" s="124"/>
    </row>
    <row r="15" spans="1:9" ht="13.5" thickBot="1" x14ac:dyDescent="0.35">
      <c r="A15" s="235" t="s">
        <v>71</v>
      </c>
      <c r="B15" s="236">
        <v>56734290.840000004</v>
      </c>
      <c r="F15" s="129" t="s">
        <v>888</v>
      </c>
      <c r="G15" s="128">
        <f>AVERAGE(G9:G14)</f>
        <v>4.0611254125848664E-2</v>
      </c>
    </row>
    <row r="16" spans="1:9" ht="13" thickTop="1" x14ac:dyDescent="0.25">
      <c r="A16" s="112"/>
      <c r="B16" s="126" t="s">
        <v>780</v>
      </c>
    </row>
    <row r="17" spans="1:8" x14ac:dyDescent="0.25">
      <c r="A17" s="112"/>
      <c r="B17" s="126"/>
    </row>
    <row r="18" spans="1:8" ht="13" x14ac:dyDescent="0.3">
      <c r="A18" s="126"/>
      <c r="D18" s="315"/>
      <c r="E18" s="315"/>
      <c r="F18" s="316" t="str">
        <f>"TY"&amp;Forecast_Year-2&amp;" Average Local Tax Rate"</f>
        <v>TY2019 Average Local Tax Rate</v>
      </c>
      <c r="G18" s="317">
        <f>F14</f>
        <v>1.2262441980105745E-2</v>
      </c>
    </row>
    <row r="19" spans="1:8" ht="13" x14ac:dyDescent="0.3">
      <c r="D19" s="144"/>
      <c r="E19" s="144"/>
      <c r="F19" s="145" t="str">
        <f>"Estimated "&amp;"TY"&amp;Forecast_Year-1&amp;" Average Local Tax Rate"</f>
        <v>Estimated TY2020 Average Local Tax Rate</v>
      </c>
      <c r="G19" s="146">
        <f>G18*(1+G15)</f>
        <v>1.2760435127563296E-2</v>
      </c>
      <c r="H19" s="115" t="str">
        <f>"TY"&amp;Forecast_Year-1&amp;" + "&amp;TEXT(G15,"#.##%")&amp;" trending"</f>
        <v>TY2020 + 4.06% trending</v>
      </c>
    </row>
    <row r="20" spans="1:8" ht="13" x14ac:dyDescent="0.3">
      <c r="A20" s="261" t="str">
        <f>"TY"&amp;Forecast_Year-2&amp;" Payment Schedule:"</f>
        <v>TY2019 Payment Schedule:</v>
      </c>
      <c r="D20" s="223"/>
      <c r="E20" s="223"/>
      <c r="F20" s="224" t="str">
        <f>"Estimated "&amp;"TY"&amp;Forecast_Year&amp;" Average Local Tax Rate"</f>
        <v>Estimated TY2021 Average Local Tax Rate</v>
      </c>
      <c r="G20" s="225">
        <f>G19*(1+G15)</f>
        <v>1.3278652401285175E-2</v>
      </c>
      <c r="H20" s="115" t="str">
        <f>"Est "&amp;Tax_Year&amp;" + "&amp;TEXT(G15,"#.##%")&amp;" trending"</f>
        <v>Est TY2021 + 4.06% trending</v>
      </c>
    </row>
    <row r="21" spans="1:8" ht="13" x14ac:dyDescent="0.3">
      <c r="A21" s="237" t="s">
        <v>84</v>
      </c>
      <c r="B21" s="238" t="s">
        <v>81</v>
      </c>
      <c r="E21" s="158"/>
      <c r="F21" s="159"/>
      <c r="G21" s="160"/>
    </row>
    <row r="22" spans="1:8" ht="13" x14ac:dyDescent="0.3">
      <c r="A22" s="237" t="s">
        <v>79</v>
      </c>
      <c r="B22" s="238" t="s">
        <v>93</v>
      </c>
      <c r="F22" s="261" t="s">
        <v>757</v>
      </c>
    </row>
    <row r="23" spans="1:8" x14ac:dyDescent="0.25">
      <c r="A23" s="237" t="s">
        <v>77</v>
      </c>
      <c r="B23" s="238" t="s">
        <v>923</v>
      </c>
      <c r="F23" s="237" t="s">
        <v>84</v>
      </c>
      <c r="G23" s="238" t="s">
        <v>659</v>
      </c>
    </row>
    <row r="24" spans="1:8" x14ac:dyDescent="0.25">
      <c r="F24" s="237" t="s">
        <v>79</v>
      </c>
      <c r="G24" s="238" t="s">
        <v>93</v>
      </c>
    </row>
    <row r="25" spans="1:8" x14ac:dyDescent="0.25">
      <c r="A25" s="229" t="s">
        <v>889</v>
      </c>
      <c r="B25" s="240"/>
      <c r="C25" s="230"/>
      <c r="D25"/>
    </row>
    <row r="26" spans="1:8" x14ac:dyDescent="0.25">
      <c r="A26" s="229" t="s">
        <v>69</v>
      </c>
      <c r="B26" s="229" t="s">
        <v>229</v>
      </c>
      <c r="C26" s="230" t="s">
        <v>61</v>
      </c>
      <c r="D26" s="243" t="s">
        <v>779</v>
      </c>
      <c r="F26" s="229" t="s">
        <v>85</v>
      </c>
      <c r="G26" s="230"/>
    </row>
    <row r="27" spans="1:8" x14ac:dyDescent="0.25">
      <c r="A27" s="231">
        <v>2019</v>
      </c>
      <c r="B27" s="231" t="s">
        <v>66</v>
      </c>
      <c r="C27" s="247">
        <v>3041.39</v>
      </c>
      <c r="D27" s="303">
        <f>C27/$C$38</f>
        <v>2.1481044777435214E-4</v>
      </c>
      <c r="F27" s="229" t="s">
        <v>77</v>
      </c>
      <c r="G27" s="230" t="s">
        <v>61</v>
      </c>
    </row>
    <row r="28" spans="1:8" x14ac:dyDescent="0.25">
      <c r="A28" s="242"/>
      <c r="B28" s="233" t="s">
        <v>67</v>
      </c>
      <c r="C28" s="248">
        <v>17332.600000000002</v>
      </c>
      <c r="D28" s="303">
        <f>C28/$C$38</f>
        <v>1.224184852022837E-3</v>
      </c>
      <c r="F28" s="231" t="s">
        <v>82</v>
      </c>
      <c r="G28" s="232">
        <v>6443.9000000000005</v>
      </c>
    </row>
    <row r="29" spans="1:8" x14ac:dyDescent="0.25">
      <c r="A29" s="242"/>
      <c r="B29" s="233" t="s">
        <v>68</v>
      </c>
      <c r="C29" s="248">
        <v>4135433.99</v>
      </c>
      <c r="D29" s="303">
        <f>C29/$C$38</f>
        <v>0.29208172155927908</v>
      </c>
      <c r="F29" s="233" t="s">
        <v>94</v>
      </c>
      <c r="G29" s="234">
        <v>5949.14</v>
      </c>
      <c r="H29" s="267">
        <f t="shared" ref="H29:H34" si="3">G29/G28-1</f>
        <v>-7.6779589999844799E-2</v>
      </c>
    </row>
    <row r="30" spans="1:8" ht="13" x14ac:dyDescent="0.3">
      <c r="A30" s="231" t="s">
        <v>991</v>
      </c>
      <c r="B30" s="240"/>
      <c r="C30" s="247">
        <v>4155807.9800000004</v>
      </c>
      <c r="D30" s="305">
        <f>ROUND(C30/$C$38,4)</f>
        <v>0.29349999999999998</v>
      </c>
      <c r="F30" s="233" t="s">
        <v>763</v>
      </c>
      <c r="G30" s="234">
        <v>5724.89</v>
      </c>
      <c r="H30" s="267">
        <f t="shared" si="3"/>
        <v>-3.7694523914380884E-2</v>
      </c>
    </row>
    <row r="31" spans="1:8" x14ac:dyDescent="0.25">
      <c r="A31" s="231">
        <v>2020</v>
      </c>
      <c r="B31" s="231" t="s">
        <v>975</v>
      </c>
      <c r="C31" s="247">
        <v>23358.81</v>
      </c>
      <c r="D31" s="303">
        <f t="shared" ref="D31:D36" si="4">C31/$C$38</f>
        <v>1.6498102629310988E-3</v>
      </c>
      <c r="F31" s="233" t="s">
        <v>784</v>
      </c>
      <c r="G31" s="234">
        <v>5789.8499999999995</v>
      </c>
      <c r="H31" s="267">
        <f t="shared" si="3"/>
        <v>1.1346942910693381E-2</v>
      </c>
    </row>
    <row r="32" spans="1:8" x14ac:dyDescent="0.25">
      <c r="A32" s="242"/>
      <c r="B32" s="233" t="s">
        <v>62</v>
      </c>
      <c r="C32" s="248">
        <v>1422.95</v>
      </c>
      <c r="D32" s="303">
        <f t="shared" si="4"/>
        <v>1.0050158863562857E-4</v>
      </c>
      <c r="F32" s="233" t="s">
        <v>883</v>
      </c>
      <c r="G32" s="234">
        <v>6032.57</v>
      </c>
      <c r="H32" s="267">
        <f t="shared" si="3"/>
        <v>4.1921638729846222E-2</v>
      </c>
    </row>
    <row r="33" spans="1:8" x14ac:dyDescent="0.25">
      <c r="A33" s="242"/>
      <c r="B33" s="233" t="s">
        <v>63</v>
      </c>
      <c r="C33" s="248">
        <v>9667497.6399999987</v>
      </c>
      <c r="D33" s="303">
        <f t="shared" si="4"/>
        <v>0.68280605147840046</v>
      </c>
      <c r="F33" s="233" t="s">
        <v>899</v>
      </c>
      <c r="G33" s="234">
        <v>6127.9500000000007</v>
      </c>
      <c r="H33" s="267">
        <f t="shared" si="3"/>
        <v>1.5810840156019967E-2</v>
      </c>
    </row>
    <row r="34" spans="1:8" x14ac:dyDescent="0.25">
      <c r="A34" s="242"/>
      <c r="B34" s="233" t="s">
        <v>64</v>
      </c>
      <c r="C34" s="248">
        <v>303163.19</v>
      </c>
      <c r="D34" s="303">
        <f t="shared" si="4"/>
        <v>2.1412124256540922E-2</v>
      </c>
      <c r="F34" s="233" t="s">
        <v>923</v>
      </c>
      <c r="G34" s="234">
        <v>6164.3</v>
      </c>
      <c r="H34" s="267">
        <f t="shared" si="3"/>
        <v>5.9318369112018043E-3</v>
      </c>
    </row>
    <row r="35" spans="1:8" x14ac:dyDescent="0.25">
      <c r="A35" s="242"/>
      <c r="B35" s="233" t="s">
        <v>20</v>
      </c>
      <c r="C35" s="248">
        <v>6945.54</v>
      </c>
      <c r="D35" s="303">
        <f t="shared" si="4"/>
        <v>4.9055680377546899E-4</v>
      </c>
      <c r="F35" s="235" t="s">
        <v>71</v>
      </c>
      <c r="G35" s="236">
        <v>42232.600000000006</v>
      </c>
      <c r="H35" s="267">
        <f>AVERAGE(H29:H34)</f>
        <v>-6.5771425344107182E-3</v>
      </c>
    </row>
    <row r="36" spans="1:8" x14ac:dyDescent="0.25">
      <c r="A36" s="242"/>
      <c r="B36" s="233" t="s">
        <v>65</v>
      </c>
      <c r="C36" s="248">
        <v>286.55</v>
      </c>
      <c r="D36" s="303">
        <f t="shared" si="4"/>
        <v>2.0238750640246929E-5</v>
      </c>
      <c r="F36"/>
      <c r="G36"/>
    </row>
    <row r="37" spans="1:8" ht="13" x14ac:dyDescent="0.3">
      <c r="A37" s="231" t="s">
        <v>992</v>
      </c>
      <c r="B37" s="240"/>
      <c r="C37" s="247">
        <v>10002674.679999998</v>
      </c>
      <c r="D37" s="305">
        <f>ROUND(C37/$C$38,4)</f>
        <v>0.70650000000000002</v>
      </c>
    </row>
    <row r="38" spans="1:8" x14ac:dyDescent="0.25">
      <c r="A38" s="235" t="s">
        <v>71</v>
      </c>
      <c r="B38" s="241"/>
      <c r="C38" s="249">
        <v>14158482.659999998</v>
      </c>
    </row>
    <row r="39" spans="1:8" x14ac:dyDescent="0.25">
      <c r="A39" s="112"/>
      <c r="B39" s="112"/>
      <c r="C39" s="112"/>
    </row>
    <row r="40" spans="1:8" x14ac:dyDescent="0.25">
      <c r="A40"/>
      <c r="B40"/>
      <c r="C40" t="s">
        <v>976</v>
      </c>
    </row>
    <row r="41" spans="1:8" x14ac:dyDescent="0.25">
      <c r="A41" s="233" t="s">
        <v>883</v>
      </c>
      <c r="B41" s="262" t="s">
        <v>776</v>
      </c>
      <c r="C41" s="120">
        <f>SUMIFS(tblBills[paid_amount],tblBills[statement_year],A41,tblBills[description],B41)</f>
        <v>3348283.45</v>
      </c>
    </row>
    <row r="42" spans="1:8" x14ac:dyDescent="0.25">
      <c r="A42" s="233" t="s">
        <v>899</v>
      </c>
      <c r="B42" s="262" t="s">
        <v>776</v>
      </c>
      <c r="C42" s="120">
        <f>SUMIFS(tblBills[paid_amount],tblBills[statement_year],A42,tblBills[description],B42)</f>
        <v>3539191.1</v>
      </c>
    </row>
    <row r="43" spans="1:8" x14ac:dyDescent="0.25">
      <c r="A43" s="233" t="s">
        <v>923</v>
      </c>
      <c r="B43" s="262" t="s">
        <v>776</v>
      </c>
      <c r="C43" s="120">
        <f>SUMIFS(tblBills[paid_amount],tblBills[statement_year],A43,tblBills[description],B43)</f>
        <v>4135433.99</v>
      </c>
    </row>
    <row r="44" spans="1:8" x14ac:dyDescent="0.25">
      <c r="A44"/>
      <c r="B44"/>
      <c r="C44"/>
    </row>
    <row r="45" spans="1:8" x14ac:dyDescent="0.25">
      <c r="A45"/>
      <c r="B45"/>
      <c r="C45"/>
    </row>
    <row r="46" spans="1:8" x14ac:dyDescent="0.25">
      <c r="A46"/>
      <c r="B46"/>
      <c r="C46"/>
    </row>
    <row r="47" spans="1:8" x14ac:dyDescent="0.25">
      <c r="A47"/>
      <c r="B47"/>
      <c r="C47"/>
    </row>
    <row r="48" spans="1:8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</row>
    <row r="51" spans="1:3" x14ac:dyDescent="0.25">
      <c r="A51"/>
      <c r="B51"/>
    </row>
    <row r="52" spans="1:3" x14ac:dyDescent="0.25">
      <c r="A52"/>
      <c r="B52"/>
    </row>
    <row r="53" spans="1:3" x14ac:dyDescent="0.25">
      <c r="A53"/>
      <c r="B53"/>
    </row>
    <row r="54" spans="1:3" x14ac:dyDescent="0.25">
      <c r="A54"/>
      <c r="B54"/>
    </row>
    <row r="55" spans="1:3" x14ac:dyDescent="0.25">
      <c r="A55"/>
      <c r="B55"/>
    </row>
    <row r="56" spans="1:3" x14ac:dyDescent="0.25">
      <c r="A56"/>
      <c r="B56"/>
    </row>
  </sheetData>
  <pageMargins left="0.7" right="0.7" top="0.75" bottom="0.75" header="0.3" footer="0.3"/>
  <pageSetup scale="76" orientation="landscape" r:id="rId4"/>
  <headerFooter>
    <oddFooter>&amp;L&amp;F/&amp;A&amp;R&amp;D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K30"/>
  <sheetViews>
    <sheetView workbookViewId="0">
      <selection activeCell="A2" sqref="A2"/>
    </sheetView>
  </sheetViews>
  <sheetFormatPr defaultRowHeight="12.5" x14ac:dyDescent="0.25"/>
  <cols>
    <col min="1" max="1" width="22.81640625" customWidth="1"/>
    <col min="2" max="2" width="16.81640625" customWidth="1"/>
    <col min="3" max="3" width="17.26953125" customWidth="1"/>
    <col min="4" max="4" width="10.7265625" customWidth="1"/>
    <col min="5" max="5" width="8.26953125" bestFit="1" customWidth="1"/>
    <col min="6" max="6" width="5" customWidth="1"/>
    <col min="7" max="7" width="22.81640625" bestFit="1" customWidth="1"/>
    <col min="8" max="8" width="15.453125" customWidth="1"/>
    <col min="9" max="9" width="7.453125" bestFit="1" customWidth="1"/>
    <col min="10" max="10" width="12.54296875" customWidth="1"/>
    <col min="11" max="11" width="8.26953125" bestFit="1" customWidth="1"/>
  </cols>
  <sheetData>
    <row r="1" spans="1:11" ht="18.5" x14ac:dyDescent="0.45">
      <c r="A1" s="151" t="s">
        <v>854</v>
      </c>
    </row>
    <row r="2" spans="1:11" ht="14.5" x14ac:dyDescent="0.35">
      <c r="A2" s="150" t="s">
        <v>995</v>
      </c>
    </row>
    <row r="4" spans="1:11" s="112" customFormat="1" ht="15.5" x14ac:dyDescent="0.35">
      <c r="A4" s="139" t="s">
        <v>855</v>
      </c>
      <c r="B4" s="139"/>
      <c r="C4" s="139"/>
      <c r="D4" s="139"/>
      <c r="E4" s="139"/>
      <c r="G4" s="139" t="s">
        <v>858</v>
      </c>
      <c r="H4" s="139"/>
      <c r="I4" s="139"/>
      <c r="J4" s="139"/>
      <c r="K4" s="139"/>
    </row>
    <row r="5" spans="1:11" ht="14.5" x14ac:dyDescent="0.35">
      <c r="A5" s="113" t="s">
        <v>73</v>
      </c>
      <c r="B5" s="112" t="s">
        <v>978</v>
      </c>
      <c r="C5" s="132"/>
      <c r="D5" s="132"/>
      <c r="E5" s="134"/>
      <c r="G5" s="113" t="s">
        <v>73</v>
      </c>
      <c r="H5" s="112" t="s">
        <v>978</v>
      </c>
      <c r="I5" s="132"/>
      <c r="J5" s="132"/>
      <c r="K5" s="134"/>
    </row>
    <row r="6" spans="1:11" ht="14.5" x14ac:dyDescent="0.35">
      <c r="A6" s="113" t="s">
        <v>989</v>
      </c>
      <c r="B6" s="112" t="s">
        <v>237</v>
      </c>
      <c r="C6" s="132"/>
      <c r="D6" s="132"/>
      <c r="E6" s="134"/>
      <c r="G6" s="113" t="s">
        <v>989</v>
      </c>
      <c r="H6" s="112" t="s">
        <v>237</v>
      </c>
      <c r="I6" s="132"/>
      <c r="J6" s="132"/>
      <c r="K6" s="134"/>
    </row>
    <row r="7" spans="1:11" ht="14.5" x14ac:dyDescent="0.35">
      <c r="A7" s="113" t="s">
        <v>88</v>
      </c>
      <c r="B7" s="112" t="s">
        <v>76</v>
      </c>
      <c r="C7" s="132"/>
      <c r="D7" s="132"/>
      <c r="G7" s="113" t="s">
        <v>88</v>
      </c>
      <c r="H7" s="112" t="s">
        <v>89</v>
      </c>
      <c r="I7" s="132"/>
      <c r="J7" s="132"/>
      <c r="K7" s="112"/>
    </row>
    <row r="8" spans="1:11" ht="14.5" x14ac:dyDescent="0.35">
      <c r="A8" s="132"/>
      <c r="B8" s="132"/>
      <c r="C8" s="132"/>
      <c r="D8" s="132"/>
      <c r="G8" s="132"/>
      <c r="H8" s="132"/>
      <c r="I8" s="132"/>
      <c r="J8" s="132"/>
      <c r="K8" s="112"/>
    </row>
    <row r="9" spans="1:11" x14ac:dyDescent="0.25">
      <c r="B9" s="113" t="s">
        <v>102</v>
      </c>
      <c r="H9" s="113" t="s">
        <v>102</v>
      </c>
      <c r="K9" s="112"/>
    </row>
    <row r="10" spans="1:11" ht="38" x14ac:dyDescent="0.3">
      <c r="A10" s="113" t="s">
        <v>74</v>
      </c>
      <c r="B10" s="152" t="s">
        <v>103</v>
      </c>
      <c r="C10" s="152" t="s">
        <v>104</v>
      </c>
      <c r="D10" s="152" t="s">
        <v>90</v>
      </c>
      <c r="E10" s="203" t="s">
        <v>853</v>
      </c>
      <c r="G10" s="113" t="s">
        <v>74</v>
      </c>
      <c r="H10" s="152" t="s">
        <v>103</v>
      </c>
      <c r="I10" s="152" t="s">
        <v>104</v>
      </c>
      <c r="J10" s="152" t="s">
        <v>90</v>
      </c>
      <c r="K10" s="203" t="s">
        <v>853</v>
      </c>
    </row>
    <row r="11" spans="1:11" x14ac:dyDescent="0.25">
      <c r="A11" s="112" t="s">
        <v>126</v>
      </c>
      <c r="B11" s="183">
        <v>2678692.73008011</v>
      </c>
      <c r="C11" s="183">
        <v>7039993.9415708361</v>
      </c>
      <c r="D11" s="183">
        <v>9718686.6716509461</v>
      </c>
      <c r="E11" s="307">
        <f>D11/$D$14</f>
        <v>0.63282016240761285</v>
      </c>
      <c r="G11" s="112" t="s">
        <v>126</v>
      </c>
      <c r="H11" s="183">
        <v>157.62570799999997</v>
      </c>
      <c r="I11" s="183">
        <v>1648.6660830903563</v>
      </c>
      <c r="J11" s="183">
        <v>1806.2917910903564</v>
      </c>
      <c r="K11" s="202">
        <f>J11/$J$14</f>
        <v>0.17456205530055174</v>
      </c>
    </row>
    <row r="12" spans="1:11" x14ac:dyDescent="0.25">
      <c r="A12" s="112" t="s">
        <v>201</v>
      </c>
      <c r="B12" s="183">
        <v>182066.29774468535</v>
      </c>
      <c r="C12" s="183">
        <v>160832.76240332477</v>
      </c>
      <c r="D12" s="183">
        <v>342899.06014801015</v>
      </c>
      <c r="E12" s="307">
        <f>D12/$D$14</f>
        <v>2.2327444670610024E-2</v>
      </c>
      <c r="G12" s="112" t="s">
        <v>201</v>
      </c>
      <c r="H12" s="183">
        <v>0</v>
      </c>
      <c r="I12" s="183">
        <v>0</v>
      </c>
      <c r="J12" s="183">
        <v>0</v>
      </c>
      <c r="K12" s="202">
        <f>J12/$J$14</f>
        <v>0</v>
      </c>
    </row>
    <row r="13" spans="1:11" x14ac:dyDescent="0.25">
      <c r="A13" s="112" t="s">
        <v>203</v>
      </c>
      <c r="B13" s="183">
        <v>1508212.4737503186</v>
      </c>
      <c r="C13" s="183">
        <v>3787940.4522638037</v>
      </c>
      <c r="D13" s="183">
        <v>5296152.9260141216</v>
      </c>
      <c r="E13" s="307">
        <f>D13/$D$14</f>
        <v>0.34485239292177711</v>
      </c>
      <c r="G13" s="112" t="s">
        <v>203</v>
      </c>
      <c r="H13" s="183">
        <v>745.35236320000013</v>
      </c>
      <c r="I13" s="183">
        <v>7795.9184244177031</v>
      </c>
      <c r="J13" s="183">
        <v>8541.2707876177046</v>
      </c>
      <c r="K13" s="202">
        <f>J13/$J$14</f>
        <v>0.82543794469944831</v>
      </c>
    </row>
    <row r="14" spans="1:11" x14ac:dyDescent="0.25">
      <c r="A14" s="112" t="s">
        <v>71</v>
      </c>
      <c r="B14" s="183">
        <v>4368971.5015751142</v>
      </c>
      <c r="C14" s="183">
        <v>10988767.156237965</v>
      </c>
      <c r="D14" s="183">
        <v>15357738.657813078</v>
      </c>
      <c r="E14" s="201">
        <f>SUM(E11:E13)</f>
        <v>1</v>
      </c>
      <c r="G14" s="112" t="s">
        <v>71</v>
      </c>
      <c r="H14" s="183">
        <v>902.97807120000016</v>
      </c>
      <c r="I14" s="183">
        <v>9444.5845075080597</v>
      </c>
      <c r="J14" s="183">
        <v>10347.562578708061</v>
      </c>
      <c r="K14" s="201">
        <f>SUM(K11:K13)</f>
        <v>1</v>
      </c>
    </row>
    <row r="17" spans="1:11" ht="15.5" x14ac:dyDescent="0.35">
      <c r="A17" s="139" t="s">
        <v>856</v>
      </c>
      <c r="B17" s="139"/>
      <c r="C17" s="139"/>
      <c r="D17" s="139"/>
      <c r="E17" s="139"/>
    </row>
    <row r="18" spans="1:11" ht="14.5" x14ac:dyDescent="0.35">
      <c r="A18" s="113" t="s">
        <v>73</v>
      </c>
      <c r="B18" s="112" t="s">
        <v>978</v>
      </c>
      <c r="C18" s="132"/>
      <c r="D18" s="132"/>
      <c r="E18" s="134"/>
    </row>
    <row r="19" spans="1:11" ht="14.5" x14ac:dyDescent="0.35">
      <c r="A19" s="113" t="s">
        <v>989</v>
      </c>
      <c r="B19" s="112" t="s">
        <v>237</v>
      </c>
      <c r="C19" s="132"/>
      <c r="D19" s="132"/>
      <c r="E19" s="134"/>
      <c r="H19" s="208" t="s">
        <v>863</v>
      </c>
      <c r="J19" s="228" t="s">
        <v>112</v>
      </c>
    </row>
    <row r="20" spans="1:11" ht="14.5" x14ac:dyDescent="0.35">
      <c r="A20" s="113" t="s">
        <v>88</v>
      </c>
      <c r="B20" s="112" t="s">
        <v>75</v>
      </c>
      <c r="C20" s="132"/>
      <c r="D20" s="132"/>
      <c r="E20" s="112"/>
      <c r="H20" s="112" t="s">
        <v>126</v>
      </c>
      <c r="J20" s="183">
        <f>D11+D24+J11</f>
        <v>9957565.3378915619</v>
      </c>
      <c r="K20" s="211">
        <f>J20/$J$23</f>
        <v>0.62947429365598684</v>
      </c>
    </row>
    <row r="21" spans="1:11" ht="14.5" x14ac:dyDescent="0.35">
      <c r="A21" s="132"/>
      <c r="B21" s="132"/>
      <c r="C21" s="132"/>
      <c r="D21" s="132"/>
      <c r="E21" s="112"/>
      <c r="H21" s="112" t="s">
        <v>201</v>
      </c>
      <c r="J21" s="183">
        <f>D12+D25</f>
        <v>353872.06528850726</v>
      </c>
      <c r="K21" s="211">
        <f>J21/$J$23</f>
        <v>2.2370264294869761E-2</v>
      </c>
    </row>
    <row r="22" spans="1:11" x14ac:dyDescent="0.25">
      <c r="B22" s="113" t="s">
        <v>102</v>
      </c>
      <c r="E22" s="112"/>
      <c r="H22" s="112" t="s">
        <v>203</v>
      </c>
      <c r="J22" s="210">
        <f>D13+D26+J13</f>
        <v>5507421.9819395691</v>
      </c>
      <c r="K22" s="211">
        <f>J22/$J$23</f>
        <v>0.34815544204914345</v>
      </c>
    </row>
    <row r="23" spans="1:11" ht="25.5" x14ac:dyDescent="0.3">
      <c r="A23" s="113" t="s">
        <v>74</v>
      </c>
      <c r="B23" s="152" t="s">
        <v>103</v>
      </c>
      <c r="C23" s="152" t="s">
        <v>104</v>
      </c>
      <c r="D23" s="152" t="s">
        <v>90</v>
      </c>
      <c r="E23" s="203" t="s">
        <v>853</v>
      </c>
      <c r="J23" s="183">
        <f>SUM(J20:J22)</f>
        <v>15818859.385119637</v>
      </c>
      <c r="K23" s="227">
        <f>SUM(K20:K22)</f>
        <v>1</v>
      </c>
    </row>
    <row r="24" spans="1:11" x14ac:dyDescent="0.25">
      <c r="A24" s="112" t="s">
        <v>126</v>
      </c>
      <c r="B24" s="183">
        <v>61807.577684947115</v>
      </c>
      <c r="C24" s="183">
        <v>175264.79676457698</v>
      </c>
      <c r="D24" s="183">
        <v>237072.3744495241</v>
      </c>
      <c r="E24" s="202">
        <f>D24/$D$27</f>
        <v>0.52592388589204087</v>
      </c>
    </row>
    <row r="25" spans="1:11" x14ac:dyDescent="0.25">
      <c r="A25" s="112" t="s">
        <v>201</v>
      </c>
      <c r="B25" s="183">
        <v>2860.7924868234782</v>
      </c>
      <c r="C25" s="183">
        <v>8112.2126536736596</v>
      </c>
      <c r="D25" s="183">
        <v>10973.005140497138</v>
      </c>
      <c r="E25" s="202">
        <f>D25/$D$27</f>
        <v>2.434263172503176E-2</v>
      </c>
    </row>
    <row r="26" spans="1:11" x14ac:dyDescent="0.25">
      <c r="A26" s="112" t="s">
        <v>203</v>
      </c>
      <c r="B26" s="183">
        <v>52853.536216095345</v>
      </c>
      <c r="C26" s="183">
        <v>149874.24892173379</v>
      </c>
      <c r="D26" s="183">
        <v>202727.78513782914</v>
      </c>
      <c r="E26" s="202">
        <f>D26/$D$27</f>
        <v>0.44973348238292743</v>
      </c>
    </row>
    <row r="27" spans="1:11" x14ac:dyDescent="0.25">
      <c r="A27" s="112" t="s">
        <v>71</v>
      </c>
      <c r="B27" s="183">
        <v>117521.90638786594</v>
      </c>
      <c r="C27" s="183">
        <v>333251.25833998446</v>
      </c>
      <c r="D27" s="183">
        <v>450773.16472785035</v>
      </c>
      <c r="E27" s="201">
        <f>SUM(E24:E26)</f>
        <v>1</v>
      </c>
    </row>
    <row r="29" spans="1:11" ht="13.5" thickBot="1" x14ac:dyDescent="0.35">
      <c r="C29" s="204" t="s">
        <v>857</v>
      </c>
      <c r="D29" s="205">
        <f>D14+J14+D27</f>
        <v>15818859.385119636</v>
      </c>
    </row>
    <row r="30" spans="1:11" ht="13" thickTop="1" x14ac:dyDescent="0.25"/>
  </sheetData>
  <pageMargins left="0.7" right="0.7" top="0.75" bottom="0.75" header="0.3" footer="0.3"/>
  <pageSetup scale="84" orientation="landscape" r:id="rId4"/>
  <headerFooter>
    <oddFooter>&amp;L&amp;F/&amp;A&amp;R&amp;D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37"/>
  <sheetViews>
    <sheetView topLeftCell="E1" workbookViewId="0"/>
  </sheetViews>
  <sheetFormatPr defaultRowHeight="12.5" x14ac:dyDescent="0.25"/>
  <cols>
    <col min="1" max="1" width="22" customWidth="1"/>
    <col min="2" max="2" width="22.81640625" bestFit="1" customWidth="1"/>
    <col min="3" max="3" width="10.81640625" bestFit="1" customWidth="1"/>
    <col min="4" max="4" width="33.1796875" bestFit="1" customWidth="1"/>
    <col min="5" max="5" width="39.26953125" bestFit="1" customWidth="1"/>
    <col min="6" max="6" width="15.54296875" bestFit="1" customWidth="1"/>
    <col min="7" max="7" width="10.453125" bestFit="1" customWidth="1"/>
    <col min="8" max="8" width="21.81640625" bestFit="1" customWidth="1"/>
    <col min="9" max="9" width="15.81640625" bestFit="1" customWidth="1"/>
    <col min="10" max="10" width="19.26953125" bestFit="1" customWidth="1"/>
    <col min="11" max="11" width="18.81640625" bestFit="1" customWidth="1"/>
    <col min="12" max="12" width="11.26953125" bestFit="1" customWidth="1"/>
    <col min="13" max="14" width="11.1796875" bestFit="1" customWidth="1"/>
  </cols>
  <sheetData>
    <row r="1" spans="1:14" s="112" customFormat="1" ht="13" x14ac:dyDescent="0.3">
      <c r="A1" s="294" t="s">
        <v>990</v>
      </c>
    </row>
    <row r="2" spans="1:14" s="112" customFormat="1" x14ac:dyDescent="0.25"/>
    <row r="3" spans="1:14" ht="14.5" x14ac:dyDescent="0.35">
      <c r="A3" t="s">
        <v>73</v>
      </c>
      <c r="B3" t="s">
        <v>74</v>
      </c>
      <c r="C3" s="112" t="s">
        <v>989</v>
      </c>
      <c r="D3" t="s">
        <v>108</v>
      </c>
      <c r="E3" t="s">
        <v>107</v>
      </c>
      <c r="F3" s="209" t="s">
        <v>988</v>
      </c>
      <c r="G3" s="295" t="s">
        <v>892</v>
      </c>
      <c r="H3" s="295" t="s">
        <v>88</v>
      </c>
      <c r="I3" s="295" t="s">
        <v>843</v>
      </c>
      <c r="J3" s="295" t="s">
        <v>844</v>
      </c>
      <c r="K3" s="295" t="s">
        <v>845</v>
      </c>
      <c r="L3" s="295" t="s">
        <v>110</v>
      </c>
      <c r="M3" s="295" t="s">
        <v>111</v>
      </c>
      <c r="N3" s="295" t="s">
        <v>112</v>
      </c>
    </row>
    <row r="4" spans="1:14" x14ac:dyDescent="0.25">
      <c r="A4" t="s">
        <v>978</v>
      </c>
      <c r="B4" t="s">
        <v>126</v>
      </c>
      <c r="C4" s="112" t="s">
        <v>237</v>
      </c>
      <c r="D4" t="s">
        <v>128</v>
      </c>
      <c r="E4" t="s">
        <v>897</v>
      </c>
      <c r="F4">
        <v>8713817.4199999962</v>
      </c>
      <c r="G4" s="296" t="str">
        <f>VLOOKUP($E4,tblKYClass[],2,FALSE)</f>
        <v>Intang</v>
      </c>
      <c r="H4" s="296" t="str">
        <f>VLOOKUP(D4,tblAcctType[],2,FALSE)</f>
        <v>Utility</v>
      </c>
      <c r="I4" s="296">
        <f>VLOOKUP($G4,tblRates[],2,FALSE)</f>
        <v>0</v>
      </c>
      <c r="J4" s="296">
        <f>IF(G4="Tangible",'Market Value + Est Tax'!$I$4,1)</f>
        <v>1</v>
      </c>
      <c r="K4" s="297">
        <f>IF(G4="Tangible",F4*J4,F4)</f>
        <v>8713817.4199999962</v>
      </c>
      <c r="L4" s="298">
        <f>I4*K4</f>
        <v>0</v>
      </c>
      <c r="M4" s="298">
        <f>IF(OR($G4="Real",$G4="Tangible"),K4*'Market Value + Est Tax'!$I$5,0)</f>
        <v>0</v>
      </c>
      <c r="N4" s="298">
        <f>L4+M4</f>
        <v>0</v>
      </c>
    </row>
    <row r="5" spans="1:14" x14ac:dyDescent="0.25">
      <c r="A5" t="s">
        <v>978</v>
      </c>
      <c r="B5" t="s">
        <v>126</v>
      </c>
      <c r="C5" s="112" t="s">
        <v>237</v>
      </c>
      <c r="D5" t="s">
        <v>128</v>
      </c>
      <c r="E5" t="s">
        <v>787</v>
      </c>
      <c r="F5">
        <v>101614054.41000074</v>
      </c>
      <c r="G5" s="296" t="str">
        <f>VLOOKUP($E5,tblKYClass[],2,FALSE)</f>
        <v>Manuf</v>
      </c>
      <c r="H5" s="296" t="str">
        <f>VLOOKUP(D5,tblAcctType[],2,FALSE)</f>
        <v>Utility</v>
      </c>
      <c r="I5" s="296">
        <f>VLOOKUP($G5,tblRates[],2,FALSE)</f>
        <v>1.5E-3</v>
      </c>
      <c r="J5" s="296">
        <f>IF(G5="Tangible",'Market Value + Est Tax'!$I$4,1)</f>
        <v>1</v>
      </c>
      <c r="K5" s="297">
        <f t="shared" ref="K5:K68" si="0">IF(G5="Tangible",F5*J5,F5)</f>
        <v>101614054.41000074</v>
      </c>
      <c r="L5" s="298">
        <f>I5*K5</f>
        <v>152421.08161500111</v>
      </c>
      <c r="M5" s="298">
        <f>IF(OR($G5="Real",$G5="Tangible"),K5*'Market Value + Est Tax'!$I$5,0)</f>
        <v>0</v>
      </c>
      <c r="N5" s="298">
        <f t="shared" ref="N5:N68" si="1">L5+M5</f>
        <v>152421.08161500111</v>
      </c>
    </row>
    <row r="6" spans="1:14" x14ac:dyDescent="0.25">
      <c r="A6" t="s">
        <v>978</v>
      </c>
      <c r="B6" t="s">
        <v>126</v>
      </c>
      <c r="C6" s="112" t="s">
        <v>237</v>
      </c>
      <c r="D6" t="s">
        <v>128</v>
      </c>
      <c r="E6" t="s">
        <v>797</v>
      </c>
      <c r="F6">
        <v>77795473.820000142</v>
      </c>
      <c r="G6" s="296" t="str">
        <f>VLOOKUP($E6,tblKYClass[],2,FALSE)</f>
        <v>Manuf</v>
      </c>
      <c r="H6" s="296" t="str">
        <f>VLOOKUP(D6,tblAcctType[],2,FALSE)</f>
        <v>Utility</v>
      </c>
      <c r="I6" s="296">
        <f>VLOOKUP($G6,tblRates[],2,FALSE)</f>
        <v>1.5E-3</v>
      </c>
      <c r="J6" s="296">
        <f>IF(G6="Tangible",'Market Value + Est Tax'!$I$4,1)</f>
        <v>1</v>
      </c>
      <c r="K6" s="297">
        <f t="shared" si="0"/>
        <v>77795473.820000142</v>
      </c>
      <c r="L6" s="298">
        <f t="shared" ref="L6:L68" si="2">I6*K6</f>
        <v>116693.21073000021</v>
      </c>
      <c r="M6" s="298">
        <f>IF(OR($G6="Real",$G6="Tangible"),K6*'Market Value + Est Tax'!$I$5,0)</f>
        <v>0</v>
      </c>
      <c r="N6" s="298">
        <f t="shared" si="1"/>
        <v>116693.21073000021</v>
      </c>
    </row>
    <row r="7" spans="1:14" x14ac:dyDescent="0.25">
      <c r="A7" t="s">
        <v>978</v>
      </c>
      <c r="B7" t="s">
        <v>126</v>
      </c>
      <c r="C7" s="112" t="s">
        <v>237</v>
      </c>
      <c r="D7" t="s">
        <v>128</v>
      </c>
      <c r="E7" t="s">
        <v>822</v>
      </c>
      <c r="F7">
        <v>1829.23</v>
      </c>
      <c r="G7" s="296" t="str">
        <f>VLOOKUP($E7,tblKYClass[],2,FALSE)</f>
        <v>Real</v>
      </c>
      <c r="H7" s="296" t="str">
        <f>VLOOKUP(D7,tblAcctType[],2,FALSE)</f>
        <v>Utility</v>
      </c>
      <c r="I7" s="296">
        <f>VLOOKUP($G7,tblRates[],2,FALSE)</f>
        <v>1.2199999999999999E-3</v>
      </c>
      <c r="J7" s="296">
        <f>IF(G7="Tangible",'Market Value + Est Tax'!$I$4,1)</f>
        <v>1</v>
      </c>
      <c r="K7" s="297">
        <f t="shared" si="0"/>
        <v>1829.23</v>
      </c>
      <c r="L7" s="298">
        <f t="shared" si="2"/>
        <v>2.2316606000000001</v>
      </c>
      <c r="M7" s="298">
        <f>IF(OR($G7="Real",$G7="Tangible"),K7*'Market Value + Est Tax'!$I$5,0)</f>
        <v>23.341770748392609</v>
      </c>
      <c r="N7" s="298">
        <f t="shared" si="1"/>
        <v>25.57343134839261</v>
      </c>
    </row>
    <row r="8" spans="1:14" x14ac:dyDescent="0.25">
      <c r="A8" t="s">
        <v>978</v>
      </c>
      <c r="B8" t="s">
        <v>126</v>
      </c>
      <c r="C8" s="112" t="s">
        <v>237</v>
      </c>
      <c r="D8" t="s">
        <v>128</v>
      </c>
      <c r="E8" t="s">
        <v>791</v>
      </c>
      <c r="F8">
        <v>3163298.9899999988</v>
      </c>
      <c r="G8" s="296" t="str">
        <f>VLOOKUP($E8,tblKYClass[],2,FALSE)</f>
        <v>Real</v>
      </c>
      <c r="H8" s="296" t="str">
        <f>VLOOKUP(D8,tblAcctType[],2,FALSE)</f>
        <v>Utility</v>
      </c>
      <c r="I8" s="296">
        <f>VLOOKUP($G8,tblRates[],2,FALSE)</f>
        <v>1.2199999999999999E-3</v>
      </c>
      <c r="J8" s="296">
        <f>IF(G8="Tangible",'Market Value + Est Tax'!$I$4,1)</f>
        <v>1</v>
      </c>
      <c r="K8" s="297">
        <f t="shared" si="0"/>
        <v>3163298.9899999988</v>
      </c>
      <c r="L8" s="298">
        <f t="shared" si="2"/>
        <v>3859.2247677999985</v>
      </c>
      <c r="M8" s="298">
        <f>IF(OR($G8="Real",$G8="Tangible"),K8*'Market Value + Est Tax'!$I$5,0)</f>
        <v>40365.071550981476</v>
      </c>
      <c r="N8" s="298">
        <f t="shared" si="1"/>
        <v>44224.296318781475</v>
      </c>
    </row>
    <row r="9" spans="1:14" x14ac:dyDescent="0.25">
      <c r="A9" t="s">
        <v>978</v>
      </c>
      <c r="B9" t="s">
        <v>126</v>
      </c>
      <c r="C9" s="112" t="s">
        <v>237</v>
      </c>
      <c r="D9" t="s">
        <v>128</v>
      </c>
      <c r="E9" t="s">
        <v>818</v>
      </c>
      <c r="F9">
        <v>26153.71</v>
      </c>
      <c r="G9" s="296" t="str">
        <f>VLOOKUP($E9,tblKYClass[],2,FALSE)</f>
        <v>Real</v>
      </c>
      <c r="H9" s="296" t="str">
        <f>VLOOKUP(D9,tblAcctType[],2,FALSE)</f>
        <v>Utility</v>
      </c>
      <c r="I9" s="296">
        <f>VLOOKUP($G9,tblRates[],2,FALSE)</f>
        <v>1.2199999999999999E-3</v>
      </c>
      <c r="J9" s="296">
        <f>IF(G9="Tangible",'Market Value + Est Tax'!$I$4,1)</f>
        <v>1</v>
      </c>
      <c r="K9" s="297">
        <f t="shared" si="0"/>
        <v>26153.71</v>
      </c>
      <c r="L9" s="298">
        <f t="shared" si="2"/>
        <v>31.907526199999996</v>
      </c>
      <c r="M9" s="298">
        <f>IF(OR($G9="Real",$G9="Tangible"),K9*'Market Value + Est Tax'!$I$5,0)</f>
        <v>333.73271980010344</v>
      </c>
      <c r="N9" s="298">
        <f t="shared" si="1"/>
        <v>365.64024600010345</v>
      </c>
    </row>
    <row r="10" spans="1:14" x14ac:dyDescent="0.25">
      <c r="A10" t="s">
        <v>978</v>
      </c>
      <c r="B10" t="s">
        <v>126</v>
      </c>
      <c r="C10" s="112" t="s">
        <v>237</v>
      </c>
      <c r="D10" t="s">
        <v>128</v>
      </c>
      <c r="E10" t="s">
        <v>802</v>
      </c>
      <c r="F10">
        <v>2167471.13</v>
      </c>
      <c r="G10" s="296" t="str">
        <f>VLOOKUP($E10,tblKYClass[],2,FALSE)</f>
        <v>Real</v>
      </c>
      <c r="H10" s="296" t="str">
        <f>VLOOKUP(D10,tblAcctType[],2,FALSE)</f>
        <v>Utility</v>
      </c>
      <c r="I10" s="296">
        <f>VLOOKUP($G10,tblRates[],2,FALSE)</f>
        <v>1.2199999999999999E-3</v>
      </c>
      <c r="J10" s="296">
        <f>IF(G10="Tangible",'Market Value + Est Tax'!$I$4,1)</f>
        <v>1</v>
      </c>
      <c r="K10" s="297">
        <f t="shared" si="0"/>
        <v>2167471.13</v>
      </c>
      <c r="L10" s="298">
        <f t="shared" si="2"/>
        <v>2644.3147786</v>
      </c>
      <c r="M10" s="298">
        <f>IF(OR($G10="Real",$G10="Tangible"),K10*'Market Value + Est Tax'!$I$5,0)</f>
        <v>27657.874745231307</v>
      </c>
      <c r="N10" s="298">
        <f t="shared" si="1"/>
        <v>30302.189523831308</v>
      </c>
    </row>
    <row r="11" spans="1:14" x14ac:dyDescent="0.25">
      <c r="A11" t="s">
        <v>978</v>
      </c>
      <c r="B11" t="s">
        <v>126</v>
      </c>
      <c r="C11" s="112" t="s">
        <v>237</v>
      </c>
      <c r="D11" t="s">
        <v>128</v>
      </c>
      <c r="E11" t="s">
        <v>817</v>
      </c>
      <c r="F11">
        <v>1495233.57</v>
      </c>
      <c r="G11" s="296" t="str">
        <f>VLOOKUP($E11,tblKYClass[],2,FALSE)</f>
        <v>Real</v>
      </c>
      <c r="H11" s="296" t="str">
        <f>VLOOKUP(D11,tblAcctType[],2,FALSE)</f>
        <v>Utility</v>
      </c>
      <c r="I11" s="296">
        <f>VLOOKUP($G11,tblRates[],2,FALSE)</f>
        <v>1.2199999999999999E-3</v>
      </c>
      <c r="J11" s="296">
        <f>IF(G11="Tangible",'Market Value + Est Tax'!$I$4,1)</f>
        <v>1</v>
      </c>
      <c r="K11" s="297">
        <f t="shared" si="0"/>
        <v>1495233.57</v>
      </c>
      <c r="L11" s="298">
        <f t="shared" si="2"/>
        <v>1824.1849554</v>
      </c>
      <c r="M11" s="298">
        <f>IF(OR($G11="Real",$G11="Tangible"),K11*'Market Value + Est Tax'!$I$5,0)</f>
        <v>19079.830970539871</v>
      </c>
      <c r="N11" s="298">
        <f t="shared" si="1"/>
        <v>20904.015925939872</v>
      </c>
    </row>
    <row r="12" spans="1:14" x14ac:dyDescent="0.25">
      <c r="A12" t="s">
        <v>978</v>
      </c>
      <c r="B12" t="s">
        <v>126</v>
      </c>
      <c r="C12" s="112" t="s">
        <v>237</v>
      </c>
      <c r="D12" t="s">
        <v>128</v>
      </c>
      <c r="E12" t="s">
        <v>800</v>
      </c>
      <c r="F12">
        <v>3247903.07</v>
      </c>
      <c r="G12" s="296" t="str">
        <f>VLOOKUP($E12,tblKYClass[],2,FALSE)</f>
        <v>Real</v>
      </c>
      <c r="H12" s="296" t="str">
        <f>VLOOKUP(D12,tblAcctType[],2,FALSE)</f>
        <v>Utility</v>
      </c>
      <c r="I12" s="296">
        <f>VLOOKUP($G12,tblRates[],2,FALSE)</f>
        <v>1.2199999999999999E-3</v>
      </c>
      <c r="J12" s="296">
        <f>IF(G12="Tangible",'Market Value + Est Tax'!$I$4,1)</f>
        <v>1</v>
      </c>
      <c r="K12" s="297">
        <f t="shared" si="0"/>
        <v>3247903.07</v>
      </c>
      <c r="L12" s="298">
        <f t="shared" si="2"/>
        <v>3962.4417453999995</v>
      </c>
      <c r="M12" s="298">
        <f>IF(OR($G12="Real",$G12="Tangible"),K12*'Market Value + Est Tax'!$I$5,0)</f>
        <v>41444.656425348665</v>
      </c>
      <c r="N12" s="298">
        <f t="shared" si="1"/>
        <v>45407.098170748664</v>
      </c>
    </row>
    <row r="13" spans="1:14" x14ac:dyDescent="0.25">
      <c r="A13" t="s">
        <v>978</v>
      </c>
      <c r="B13" t="s">
        <v>126</v>
      </c>
      <c r="C13" s="112" t="s">
        <v>237</v>
      </c>
      <c r="D13" t="s">
        <v>128</v>
      </c>
      <c r="E13" t="s">
        <v>810</v>
      </c>
      <c r="F13">
        <v>13531035.520000009</v>
      </c>
      <c r="G13" s="296" t="str">
        <f>VLOOKUP($E13,tblKYClass[],2,FALSE)</f>
        <v>Real</v>
      </c>
      <c r="H13" s="296" t="str">
        <f>VLOOKUP(D13,tblAcctType[],2,FALSE)</f>
        <v>Utility</v>
      </c>
      <c r="I13" s="296">
        <f>VLOOKUP($G13,tblRates[],2,FALSE)</f>
        <v>1.2199999999999999E-3</v>
      </c>
      <c r="J13" s="296">
        <f>IF(G13="Tangible",'Market Value + Est Tax'!$I$4,1)</f>
        <v>1</v>
      </c>
      <c r="K13" s="297">
        <f t="shared" si="0"/>
        <v>13531035.520000009</v>
      </c>
      <c r="L13" s="298">
        <f t="shared" si="2"/>
        <v>16507.863334400012</v>
      </c>
      <c r="M13" s="298">
        <f>IF(OR($G13="Real",$G13="Tangible"),K13*'Market Value + Est Tax'!$I$5,0)</f>
        <v>172661.9009617148</v>
      </c>
      <c r="N13" s="298">
        <f t="shared" si="1"/>
        <v>189169.76429611479</v>
      </c>
    </row>
    <row r="14" spans="1:14" x14ac:dyDescent="0.25">
      <c r="A14" t="s">
        <v>978</v>
      </c>
      <c r="B14" t="s">
        <v>126</v>
      </c>
      <c r="C14" s="112" t="s">
        <v>237</v>
      </c>
      <c r="D14" t="s">
        <v>128</v>
      </c>
      <c r="E14" t="s">
        <v>799</v>
      </c>
      <c r="F14">
        <v>4817233.0500000091</v>
      </c>
      <c r="G14" s="296" t="str">
        <f>VLOOKUP($E14,tblKYClass[],2,FALSE)</f>
        <v>Real</v>
      </c>
      <c r="H14" s="296" t="str">
        <f>VLOOKUP(D14,tblAcctType[],2,FALSE)</f>
        <v>Utility</v>
      </c>
      <c r="I14" s="296">
        <f>VLOOKUP($G14,tblRates[],2,FALSE)</f>
        <v>1.2199999999999999E-3</v>
      </c>
      <c r="J14" s="296">
        <f>IF(G14="Tangible",'Market Value + Est Tax'!$I$4,1)</f>
        <v>1</v>
      </c>
      <c r="K14" s="297">
        <f t="shared" si="0"/>
        <v>4817233.0500000091</v>
      </c>
      <c r="L14" s="298">
        <f t="shared" si="2"/>
        <v>5877.0243210000108</v>
      </c>
      <c r="M14" s="298">
        <f>IF(OR($G14="Real",$G14="Tangible"),K14*'Market Value + Est Tax'!$I$5,0)</f>
        <v>61469.989828878992</v>
      </c>
      <c r="N14" s="298">
        <f t="shared" si="1"/>
        <v>67347.014149879004</v>
      </c>
    </row>
    <row r="15" spans="1:14" x14ac:dyDescent="0.25">
      <c r="A15" t="s">
        <v>978</v>
      </c>
      <c r="B15" t="s">
        <v>126</v>
      </c>
      <c r="C15" s="112" t="s">
        <v>237</v>
      </c>
      <c r="D15" t="s">
        <v>128</v>
      </c>
      <c r="E15" t="s">
        <v>803</v>
      </c>
      <c r="F15">
        <v>8435372.5599999987</v>
      </c>
      <c r="G15" s="296" t="str">
        <f>VLOOKUP($E15,tblKYClass[],2,FALSE)</f>
        <v>Tangible</v>
      </c>
      <c r="H15" s="296" t="str">
        <f>VLOOKUP(D15,tblAcctType[],2,FALSE)</f>
        <v>Utility</v>
      </c>
      <c r="I15" s="296">
        <f>VLOOKUP($G15,tblRates[],2,FALSE)</f>
        <v>4.4999999999999997E-3</v>
      </c>
      <c r="J15" s="296">
        <f>IF(G15="Tangible",'Market Value + Est Tax'!$I$4,1)</f>
        <v>1.1286964543271605</v>
      </c>
      <c r="K15" s="297">
        <f t="shared" si="0"/>
        <v>9520975.0994006209</v>
      </c>
      <c r="L15" s="298">
        <f t="shared" si="2"/>
        <v>42844.387947302792</v>
      </c>
      <c r="M15" s="298">
        <f>IF(OR($G15="Real",$G15="Tangible"),K15*'Market Value + Est Tax'!$I$5,0)</f>
        <v>121491.78510704712</v>
      </c>
      <c r="N15" s="298">
        <f t="shared" si="1"/>
        <v>164336.1730543499</v>
      </c>
    </row>
    <row r="16" spans="1:14" x14ac:dyDescent="0.25">
      <c r="A16" t="s">
        <v>978</v>
      </c>
      <c r="B16" t="s">
        <v>126</v>
      </c>
      <c r="C16" s="112" t="s">
        <v>237</v>
      </c>
      <c r="D16" t="s">
        <v>128</v>
      </c>
      <c r="E16" t="s">
        <v>794</v>
      </c>
      <c r="F16">
        <v>1353181.8400000003</v>
      </c>
      <c r="G16" s="296" t="str">
        <f>VLOOKUP($E16,tblKYClass[],2,FALSE)</f>
        <v>Tangible</v>
      </c>
      <c r="H16" s="296" t="str">
        <f>VLOOKUP(D16,tblAcctType[],2,FALSE)</f>
        <v>Utility</v>
      </c>
      <c r="I16" s="296">
        <f>VLOOKUP($G16,tblRates[],2,FALSE)</f>
        <v>4.4999999999999997E-3</v>
      </c>
      <c r="J16" s="296">
        <f>IF(G16="Tangible",'Market Value + Est Tax'!$I$4,1)</f>
        <v>1.1286964543271605</v>
      </c>
      <c r="K16" s="297">
        <f t="shared" si="0"/>
        <v>1527331.5448679032</v>
      </c>
      <c r="L16" s="298">
        <f t="shared" si="2"/>
        <v>6872.9919519055638</v>
      </c>
      <c r="M16" s="298">
        <f>IF(OR($G16="Real",$G16="Tangible"),K16*'Market Value + Est Tax'!$I$5,0)</f>
        <v>19489.415096567907</v>
      </c>
      <c r="N16" s="298">
        <f t="shared" si="1"/>
        <v>26362.407048473469</v>
      </c>
    </row>
    <row r="17" spans="1:14" x14ac:dyDescent="0.25">
      <c r="A17" t="s">
        <v>978</v>
      </c>
      <c r="B17" t="s">
        <v>126</v>
      </c>
      <c r="C17" s="112" t="s">
        <v>237</v>
      </c>
      <c r="D17" t="s">
        <v>128</v>
      </c>
      <c r="E17" t="s">
        <v>786</v>
      </c>
      <c r="F17">
        <v>16405670.32000003</v>
      </c>
      <c r="G17" s="296" t="str">
        <f>VLOOKUP($E17,tblKYClass[],2,FALSE)</f>
        <v>Tangible</v>
      </c>
      <c r="H17" s="296" t="str">
        <f>VLOOKUP(D17,tblAcctType[],2,FALSE)</f>
        <v>Utility</v>
      </c>
      <c r="I17" s="296">
        <f>VLOOKUP($G17,tblRates[],2,FALSE)</f>
        <v>4.4999999999999997E-3</v>
      </c>
      <c r="J17" s="296">
        <f>IF(G17="Tangible",'Market Value + Est Tax'!$I$4,1)</f>
        <v>1.1286964543271605</v>
      </c>
      <c r="K17" s="297">
        <f t="shared" si="0"/>
        <v>18517021.921044365</v>
      </c>
      <c r="L17" s="298">
        <f t="shared" si="2"/>
        <v>83326.598644699639</v>
      </c>
      <c r="M17" s="298">
        <f>IF(OR($G17="Real",$G17="Tangible"),K17*'Market Value + Est Tax'!$I$5,0)</f>
        <v>236285.25697915407</v>
      </c>
      <c r="N17" s="298">
        <f t="shared" si="1"/>
        <v>319611.85562385374</v>
      </c>
    </row>
    <row r="18" spans="1:14" x14ac:dyDescent="0.25">
      <c r="A18" t="s">
        <v>978</v>
      </c>
      <c r="B18" t="s">
        <v>126</v>
      </c>
      <c r="C18" s="112" t="s">
        <v>237</v>
      </c>
      <c r="D18" t="s">
        <v>128</v>
      </c>
      <c r="E18" t="s">
        <v>815</v>
      </c>
      <c r="F18">
        <v>1060248.0299999996</v>
      </c>
      <c r="G18" s="296" t="str">
        <f>VLOOKUP($E18,tblKYClass[],2,FALSE)</f>
        <v>Tangible</v>
      </c>
      <c r="H18" s="296" t="str">
        <f>VLOOKUP(D18,tblAcctType[],2,FALSE)</f>
        <v>Utility</v>
      </c>
      <c r="I18" s="296">
        <f>VLOOKUP($G18,tblRates[],2,FALSE)</f>
        <v>4.4999999999999997E-3</v>
      </c>
      <c r="J18" s="296">
        <f>IF(G18="Tangible",'Market Value + Est Tax'!$I$4,1)</f>
        <v>1.1286964543271605</v>
      </c>
      <c r="K18" s="297">
        <f t="shared" si="0"/>
        <v>1196698.1921683564</v>
      </c>
      <c r="L18" s="298">
        <f t="shared" si="2"/>
        <v>5385.1418647576029</v>
      </c>
      <c r="M18" s="298">
        <f>IF(OR($G18="Real",$G18="Tangible"),K18*'Market Value + Est Tax'!$I$5,0)</f>
        <v>15270.389648436585</v>
      </c>
      <c r="N18" s="298">
        <f t="shared" si="1"/>
        <v>20655.53151319419</v>
      </c>
    </row>
    <row r="19" spans="1:14" x14ac:dyDescent="0.25">
      <c r="A19" t="s">
        <v>978</v>
      </c>
      <c r="B19" t="s">
        <v>126</v>
      </c>
      <c r="C19" s="112" t="s">
        <v>237</v>
      </c>
      <c r="D19" t="s">
        <v>128</v>
      </c>
      <c r="E19" t="s">
        <v>807</v>
      </c>
      <c r="F19">
        <v>1868859.7500000009</v>
      </c>
      <c r="G19" s="296" t="str">
        <f>VLOOKUP($E19,tblKYClass[],2,FALSE)</f>
        <v>Tangible</v>
      </c>
      <c r="H19" s="296" t="str">
        <f>VLOOKUP(D19,tblAcctType[],2,FALSE)</f>
        <v>Utility</v>
      </c>
      <c r="I19" s="296">
        <f>VLOOKUP($G19,tblRates[],2,FALSE)</f>
        <v>4.4999999999999997E-3</v>
      </c>
      <c r="J19" s="296">
        <f>IF(G19="Tangible",'Market Value + Est Tax'!$I$4,1)</f>
        <v>1.1286964543271605</v>
      </c>
      <c r="K19" s="297">
        <f t="shared" si="0"/>
        <v>2109375.3734597447</v>
      </c>
      <c r="L19" s="298">
        <f t="shared" si="2"/>
        <v>9492.1891805688501</v>
      </c>
      <c r="M19" s="298">
        <f>IF(OR($G19="Real",$G19="Tangible"),K19*'Market Value + Est Tax'!$I$5,0)</f>
        <v>26916.547612712671</v>
      </c>
      <c r="N19" s="298">
        <f t="shared" si="1"/>
        <v>36408.736793281525</v>
      </c>
    </row>
    <row r="20" spans="1:14" x14ac:dyDescent="0.25">
      <c r="A20" t="s">
        <v>978</v>
      </c>
      <c r="B20" t="s">
        <v>126</v>
      </c>
      <c r="C20" s="112" t="s">
        <v>237</v>
      </c>
      <c r="D20" t="s">
        <v>128</v>
      </c>
      <c r="E20" t="s">
        <v>812</v>
      </c>
      <c r="F20">
        <v>0</v>
      </c>
      <c r="G20" s="296" t="str">
        <f>VLOOKUP($E20,tblKYClass[],2,FALSE)</f>
        <v>Tangible</v>
      </c>
      <c r="H20" s="296" t="str">
        <f>VLOOKUP(D20,tblAcctType[],2,FALSE)</f>
        <v>Utility</v>
      </c>
      <c r="I20" s="296">
        <f>VLOOKUP($G20,tblRates[],2,FALSE)</f>
        <v>4.4999999999999997E-3</v>
      </c>
      <c r="J20" s="296">
        <f>IF(G20="Tangible",'Market Value + Est Tax'!$I$4,1)</f>
        <v>1.1286964543271605</v>
      </c>
      <c r="K20" s="297">
        <f t="shared" si="0"/>
        <v>0</v>
      </c>
      <c r="L20" s="298">
        <f t="shared" si="2"/>
        <v>0</v>
      </c>
      <c r="M20" s="298">
        <f>IF(OR($G20="Real",$G20="Tangible"),K20*'Market Value + Est Tax'!$I$5,0)</f>
        <v>0</v>
      </c>
      <c r="N20" s="298">
        <f t="shared" si="1"/>
        <v>0</v>
      </c>
    </row>
    <row r="21" spans="1:14" x14ac:dyDescent="0.25">
      <c r="A21" t="s">
        <v>978</v>
      </c>
      <c r="B21" t="s">
        <v>126</v>
      </c>
      <c r="C21" s="112" t="s">
        <v>237</v>
      </c>
      <c r="D21" t="s">
        <v>128</v>
      </c>
      <c r="E21" t="s">
        <v>795</v>
      </c>
      <c r="F21">
        <v>14654448.489999974</v>
      </c>
      <c r="G21" s="296" t="str">
        <f>VLOOKUP($E21,tblKYClass[],2,FALSE)</f>
        <v>Tangible</v>
      </c>
      <c r="H21" s="296" t="str">
        <f>VLOOKUP(D21,tblAcctType[],2,FALSE)</f>
        <v>Utility</v>
      </c>
      <c r="I21" s="296">
        <f>VLOOKUP($G21,tblRates[],2,FALSE)</f>
        <v>4.4999999999999997E-3</v>
      </c>
      <c r="J21" s="296">
        <f>IF(G21="Tangible",'Market Value + Est Tax'!$I$4,1)</f>
        <v>1.1286964543271605</v>
      </c>
      <c r="K21" s="297">
        <f t="shared" si="0"/>
        <v>16540424.050782982</v>
      </c>
      <c r="L21" s="298">
        <f t="shared" si="2"/>
        <v>74431.908228523418</v>
      </c>
      <c r="M21" s="298">
        <f>IF(OR($G21="Real",$G21="Tangible"),K21*'Market Value + Est Tax'!$I$5,0)</f>
        <v>211063.00808240395</v>
      </c>
      <c r="N21" s="298">
        <f t="shared" si="1"/>
        <v>285494.91631092736</v>
      </c>
    </row>
    <row r="22" spans="1:14" x14ac:dyDescent="0.25">
      <c r="A22" t="s">
        <v>978</v>
      </c>
      <c r="B22" t="s">
        <v>126</v>
      </c>
      <c r="C22" s="112" t="s">
        <v>237</v>
      </c>
      <c r="D22" t="s">
        <v>128</v>
      </c>
      <c r="E22" t="s">
        <v>789</v>
      </c>
      <c r="F22">
        <v>193517714.28000048</v>
      </c>
      <c r="G22" s="296" t="str">
        <f>VLOOKUP($E22,tblKYClass[],2,FALSE)</f>
        <v>Tangible</v>
      </c>
      <c r="H22" s="296" t="str">
        <f>VLOOKUP(D22,tblAcctType[],2,FALSE)</f>
        <v>Utility</v>
      </c>
      <c r="I22" s="296">
        <f>VLOOKUP($G22,tblRates[],2,FALSE)</f>
        <v>4.4999999999999997E-3</v>
      </c>
      <c r="J22" s="296">
        <f>IF(G22="Tangible",'Market Value + Est Tax'!$I$4,1)</f>
        <v>1.1286964543271605</v>
      </c>
      <c r="K22" s="297">
        <f t="shared" si="0"/>
        <v>218422757.95733306</v>
      </c>
      <c r="L22" s="298">
        <f t="shared" si="2"/>
        <v>982902.41080799873</v>
      </c>
      <c r="M22" s="298">
        <f>IF(OR($G22="Real",$G22="Tangible"),K22*'Market Value + Est Tax'!$I$5,0)</f>
        <v>2787169.4332980081</v>
      </c>
      <c r="N22" s="298">
        <f t="shared" si="1"/>
        <v>3770071.8441060069</v>
      </c>
    </row>
    <row r="23" spans="1:14" x14ac:dyDescent="0.25">
      <c r="A23" t="s">
        <v>978</v>
      </c>
      <c r="B23" t="s">
        <v>126</v>
      </c>
      <c r="C23" s="112" t="s">
        <v>237</v>
      </c>
      <c r="D23" t="s">
        <v>128</v>
      </c>
      <c r="E23" t="s">
        <v>793</v>
      </c>
      <c r="F23">
        <v>123047332.92000017</v>
      </c>
      <c r="G23" s="296" t="str">
        <f>VLOOKUP($E23,tblKYClass[],2,FALSE)</f>
        <v>Tangible</v>
      </c>
      <c r="H23" s="296" t="str">
        <f>VLOOKUP(D23,tblAcctType[],2,FALSE)</f>
        <v>Utility</v>
      </c>
      <c r="I23" s="296">
        <f>VLOOKUP($G23,tblRates[],2,FALSE)</f>
        <v>4.4999999999999997E-3</v>
      </c>
      <c r="J23" s="296">
        <f>IF(G23="Tangible",'Market Value + Est Tax'!$I$4,1)</f>
        <v>1.1286964543271605</v>
      </c>
      <c r="K23" s="297">
        <f t="shared" si="0"/>
        <v>138883088.38121787</v>
      </c>
      <c r="L23" s="298">
        <f t="shared" si="2"/>
        <v>624973.8977154803</v>
      </c>
      <c r="M23" s="298">
        <f>IF(OR($G23="Real",$G23="Tangible"),K23*'Market Value + Est Tax'!$I$5,0)</f>
        <v>1772208.6396041703</v>
      </c>
      <c r="N23" s="298">
        <f t="shared" si="1"/>
        <v>2397182.5373196509</v>
      </c>
    </row>
    <row r="24" spans="1:14" x14ac:dyDescent="0.25">
      <c r="A24" t="s">
        <v>978</v>
      </c>
      <c r="B24" t="s">
        <v>126</v>
      </c>
      <c r="C24" s="112" t="s">
        <v>237</v>
      </c>
      <c r="D24" t="s">
        <v>128</v>
      </c>
      <c r="E24" t="s">
        <v>790</v>
      </c>
      <c r="F24">
        <v>40351512.170000017</v>
      </c>
      <c r="G24" s="296" t="str">
        <f>VLOOKUP($E24,tblKYClass[],2,FALSE)</f>
        <v>Tangible</v>
      </c>
      <c r="H24" s="296" t="str">
        <f>VLOOKUP(D24,tblAcctType[],2,FALSE)</f>
        <v>Utility</v>
      </c>
      <c r="I24" s="296">
        <f>VLOOKUP($G24,tblRates[],2,FALSE)</f>
        <v>4.4999999999999997E-3</v>
      </c>
      <c r="J24" s="296">
        <f>IF(G24="Tangible",'Market Value + Est Tax'!$I$4,1)</f>
        <v>1.1286964543271605</v>
      </c>
      <c r="K24" s="297">
        <f t="shared" si="0"/>
        <v>45544608.713018283</v>
      </c>
      <c r="L24" s="298">
        <f t="shared" si="2"/>
        <v>204950.73920858226</v>
      </c>
      <c r="M24" s="298">
        <f>IF(OR($G24="Real",$G24="Tangible"),K24*'Market Value + Est Tax'!$I$5,0)</f>
        <v>581169.02489272389</v>
      </c>
      <c r="N24" s="298">
        <f t="shared" si="1"/>
        <v>786119.76410130621</v>
      </c>
    </row>
    <row r="25" spans="1:14" x14ac:dyDescent="0.25">
      <c r="A25" t="s">
        <v>978</v>
      </c>
      <c r="B25" t="s">
        <v>126</v>
      </c>
      <c r="C25" s="112" t="s">
        <v>237</v>
      </c>
      <c r="D25" t="s">
        <v>128</v>
      </c>
      <c r="E25" t="s">
        <v>796</v>
      </c>
      <c r="F25">
        <v>2792975.2900000019</v>
      </c>
      <c r="G25" s="296" t="str">
        <f>VLOOKUP($E25,tblKYClass[],2,FALSE)</f>
        <v>Tangible</v>
      </c>
      <c r="H25" s="296" t="str">
        <f>VLOOKUP(D25,tblAcctType[],2,FALSE)</f>
        <v>Utility</v>
      </c>
      <c r="I25" s="296">
        <f>VLOOKUP($G25,tblRates[],2,FALSE)</f>
        <v>4.4999999999999997E-3</v>
      </c>
      <c r="J25" s="296">
        <f>IF(G25="Tangible",'Market Value + Est Tax'!$I$4,1)</f>
        <v>1.1286964543271605</v>
      </c>
      <c r="K25" s="297">
        <f t="shared" si="0"/>
        <v>3152421.3068463751</v>
      </c>
      <c r="L25" s="298">
        <f t="shared" si="2"/>
        <v>14185.895880808686</v>
      </c>
      <c r="M25" s="298">
        <f>IF(OR($G25="Real",$G25="Tangible"),K25*'Market Value + Est Tax'!$I$5,0)</f>
        <v>40226.267580761472</v>
      </c>
      <c r="N25" s="298">
        <f t="shared" si="1"/>
        <v>54412.163461570162</v>
      </c>
    </row>
    <row r="26" spans="1:14" x14ac:dyDescent="0.25">
      <c r="A26" t="s">
        <v>978</v>
      </c>
      <c r="B26" t="s">
        <v>126</v>
      </c>
      <c r="C26" s="112" t="s">
        <v>237</v>
      </c>
      <c r="D26" t="s">
        <v>128</v>
      </c>
      <c r="E26" t="s">
        <v>798</v>
      </c>
      <c r="F26">
        <v>8337148.4899999984</v>
      </c>
      <c r="G26" s="296" t="str">
        <f>VLOOKUP($E26,tblKYClass[],2,FALSE)</f>
        <v>Tangible</v>
      </c>
      <c r="H26" s="296" t="str">
        <f>VLOOKUP(D26,tblAcctType[],2,FALSE)</f>
        <v>Utility</v>
      </c>
      <c r="I26" s="296">
        <f>VLOOKUP($G26,tblRates[],2,FALSE)</f>
        <v>4.4999999999999997E-3</v>
      </c>
      <c r="J26" s="296">
        <f>IF(G26="Tangible",'Market Value + Est Tax'!$I$4,1)</f>
        <v>1.1286964543271605</v>
      </c>
      <c r="K26" s="297">
        <f t="shared" si="0"/>
        <v>9410109.9398620389</v>
      </c>
      <c r="L26" s="298">
        <f t="shared" si="2"/>
        <v>42345.49472937917</v>
      </c>
      <c r="M26" s="298">
        <f>IF(OR($G26="Real",$G26="Tangible"),K26*'Market Value + Est Tax'!$I$5,0)</f>
        <v>120077.09743084809</v>
      </c>
      <c r="N26" s="298">
        <f t="shared" si="1"/>
        <v>162422.59216022727</v>
      </c>
    </row>
    <row r="27" spans="1:14" x14ac:dyDescent="0.25">
      <c r="A27" t="s">
        <v>978</v>
      </c>
      <c r="B27" t="s">
        <v>126</v>
      </c>
      <c r="C27" s="112" t="s">
        <v>237</v>
      </c>
      <c r="D27" t="s">
        <v>128</v>
      </c>
      <c r="E27" t="s">
        <v>808</v>
      </c>
      <c r="F27">
        <v>11551.690000000002</v>
      </c>
      <c r="G27" s="296" t="str">
        <f>VLOOKUP($E27,tblKYClass[],2,FALSE)</f>
        <v>Tangible</v>
      </c>
      <c r="H27" s="296" t="str">
        <f>VLOOKUP(D27,tblAcctType[],2,FALSE)</f>
        <v>Utility</v>
      </c>
      <c r="I27" s="296">
        <f>VLOOKUP($G27,tblRates[],2,FALSE)</f>
        <v>4.4999999999999997E-3</v>
      </c>
      <c r="J27" s="296">
        <f>IF(G27="Tangible",'Market Value + Est Tax'!$I$4,1)</f>
        <v>1.1286964543271605</v>
      </c>
      <c r="K27" s="297">
        <f t="shared" si="0"/>
        <v>13038.351544486519</v>
      </c>
      <c r="L27" s="298">
        <f t="shared" si="2"/>
        <v>58.672581950189333</v>
      </c>
      <c r="M27" s="298">
        <f>IF(OR($G27="Real",$G27="Tangible"),K27*'Market Value + Est Tax'!$I$5,0)</f>
        <v>166.37503905378492</v>
      </c>
      <c r="N27" s="298">
        <f t="shared" si="1"/>
        <v>225.04762100397426</v>
      </c>
    </row>
    <row r="28" spans="1:14" x14ac:dyDescent="0.25">
      <c r="A28" t="s">
        <v>978</v>
      </c>
      <c r="B28" t="s">
        <v>126</v>
      </c>
      <c r="C28" s="112" t="s">
        <v>237</v>
      </c>
      <c r="D28" t="s">
        <v>182</v>
      </c>
      <c r="E28" t="s">
        <v>181</v>
      </c>
      <c r="F28">
        <v>0</v>
      </c>
      <c r="G28" s="296" t="str">
        <f>VLOOKUP($E28,tblKYClass[],2,FALSE)</f>
        <v>Tangible</v>
      </c>
      <c r="H28" s="296" t="str">
        <f>VLOOKUP(D28,tblAcctType[],2,FALSE)</f>
        <v>Leased PP</v>
      </c>
      <c r="I28" s="296">
        <f>VLOOKUP($G28,tblRates[],2,FALSE)</f>
        <v>4.4999999999999997E-3</v>
      </c>
      <c r="J28" s="296">
        <f>IF(G28="Tangible",'Market Value + Est Tax'!$I$4,1)</f>
        <v>1.1286964543271605</v>
      </c>
      <c r="K28" s="297">
        <f t="shared" si="0"/>
        <v>0</v>
      </c>
      <c r="L28" s="298">
        <f t="shared" si="2"/>
        <v>0</v>
      </c>
      <c r="M28" s="298">
        <f>IF(OR($G28="Real",$G28="Tangible"),K28*'Market Value + Est Tax'!$I$5,0)</f>
        <v>0</v>
      </c>
      <c r="N28" s="298">
        <f t="shared" si="1"/>
        <v>0</v>
      </c>
    </row>
    <row r="29" spans="1:14" x14ac:dyDescent="0.25">
      <c r="A29" t="s">
        <v>978</v>
      </c>
      <c r="B29" t="s">
        <v>126</v>
      </c>
      <c r="C29" s="112" t="s">
        <v>237</v>
      </c>
      <c r="D29" t="s">
        <v>118</v>
      </c>
      <c r="E29" t="s">
        <v>121</v>
      </c>
      <c r="F29">
        <v>0</v>
      </c>
      <c r="G29" s="296" t="str">
        <f>VLOOKUP($E29,tblKYClass[],2,FALSE)</f>
        <v>Tangible</v>
      </c>
      <c r="H29" s="296" t="str">
        <f>VLOOKUP(D29,tblAcctType[],2,FALSE)</f>
        <v>Leased PP</v>
      </c>
      <c r="I29" s="296">
        <f>VLOOKUP($G29,tblRates[],2,FALSE)</f>
        <v>4.4999999999999997E-3</v>
      </c>
      <c r="J29" s="296">
        <f>IF(G29="Tangible",'Market Value + Est Tax'!$I$4,1)</f>
        <v>1.1286964543271605</v>
      </c>
      <c r="K29" s="297">
        <f t="shared" si="0"/>
        <v>0</v>
      </c>
      <c r="L29" s="298">
        <f t="shared" si="2"/>
        <v>0</v>
      </c>
      <c r="M29" s="298">
        <f>IF(OR($G29="Real",$G29="Tangible"),K29*'Market Value + Est Tax'!$I$5,0)</f>
        <v>0</v>
      </c>
      <c r="N29" s="298">
        <f t="shared" si="1"/>
        <v>0</v>
      </c>
    </row>
    <row r="30" spans="1:14" x14ac:dyDescent="0.25">
      <c r="A30" t="s">
        <v>978</v>
      </c>
      <c r="B30" t="s">
        <v>126</v>
      </c>
      <c r="C30" s="112" t="s">
        <v>237</v>
      </c>
      <c r="D30" t="s">
        <v>118</v>
      </c>
      <c r="E30" t="s">
        <v>801</v>
      </c>
      <c r="F30">
        <v>743180.01000000059</v>
      </c>
      <c r="G30" s="296" t="str">
        <f>VLOOKUP($E30,tblKYClass[],2,FALSE)</f>
        <v>Tangible</v>
      </c>
      <c r="H30" s="296" t="str">
        <f>VLOOKUP(D30,tblAcctType[],2,FALSE)</f>
        <v>Leased PP</v>
      </c>
      <c r="I30" s="296">
        <f>VLOOKUP($G30,tblRates[],2,FALSE)</f>
        <v>4.4999999999999997E-3</v>
      </c>
      <c r="J30" s="296">
        <f>IF(G30="Tangible",'Market Value + Est Tax'!$I$4,1)</f>
        <v>1.1286964543271605</v>
      </c>
      <c r="K30" s="297">
        <f t="shared" si="0"/>
        <v>838824.64221382432</v>
      </c>
      <c r="L30" s="298">
        <f t="shared" si="2"/>
        <v>3774.710889962209</v>
      </c>
      <c r="M30" s="298">
        <f>IF(OR($G30="Real",$G30="Tangible"),K30*'Market Value + Est Tax'!$I$5,0)</f>
        <v>10703.767430370997</v>
      </c>
      <c r="N30" s="298">
        <f t="shared" si="1"/>
        <v>14478.478320333206</v>
      </c>
    </row>
    <row r="31" spans="1:14" x14ac:dyDescent="0.25">
      <c r="A31" t="s">
        <v>978</v>
      </c>
      <c r="B31" t="s">
        <v>126</v>
      </c>
      <c r="C31" s="112" t="s">
        <v>237</v>
      </c>
      <c r="D31" t="s">
        <v>118</v>
      </c>
      <c r="E31" t="s">
        <v>809</v>
      </c>
      <c r="F31">
        <v>1360023.87</v>
      </c>
      <c r="G31" s="296" t="str">
        <f>VLOOKUP($E31,tblKYClass[],2,FALSE)</f>
        <v>Tangible</v>
      </c>
      <c r="H31" s="296" t="str">
        <f>VLOOKUP(D31,tblAcctType[],2,FALSE)</f>
        <v>Leased PP</v>
      </c>
      <c r="I31" s="296">
        <f>VLOOKUP($G31,tblRates[],2,FALSE)</f>
        <v>4.4999999999999997E-3</v>
      </c>
      <c r="J31" s="296">
        <f>IF(G31="Tangible",'Market Value + Est Tax'!$I$4,1)</f>
        <v>1.1286964543271605</v>
      </c>
      <c r="K31" s="297">
        <f t="shared" si="0"/>
        <v>1535054.1198693032</v>
      </c>
      <c r="L31" s="298">
        <f t="shared" si="2"/>
        <v>6907.7435394118638</v>
      </c>
      <c r="M31" s="298">
        <f>IF(OR($G31="Real",$G31="Tangible"),K31*'Market Value + Est Tax'!$I$5,0)</f>
        <v>19587.958513891015</v>
      </c>
      <c r="N31" s="298">
        <f t="shared" si="1"/>
        <v>26495.702053302877</v>
      </c>
    </row>
    <row r="32" spans="1:14" x14ac:dyDescent="0.25">
      <c r="A32" t="s">
        <v>978</v>
      </c>
      <c r="B32" t="s">
        <v>126</v>
      </c>
      <c r="C32" s="112" t="s">
        <v>237</v>
      </c>
      <c r="D32" t="s">
        <v>898</v>
      </c>
      <c r="E32" t="s">
        <v>121</v>
      </c>
      <c r="F32">
        <v>0</v>
      </c>
      <c r="G32" s="296" t="str">
        <f>VLOOKUP($E32,tblKYClass[],2,FALSE)</f>
        <v>Tangible</v>
      </c>
      <c r="H32" s="296" t="str">
        <f>VLOOKUP(D32,tblAcctType[],2,FALSE)</f>
        <v>Leased PP</v>
      </c>
      <c r="I32" s="296">
        <f>VLOOKUP($G32,tblRates[],2,FALSE)</f>
        <v>4.4999999999999997E-3</v>
      </c>
      <c r="J32" s="296">
        <f>IF(G32="Tangible",'Market Value + Est Tax'!$I$4,1)</f>
        <v>1.1286964543271605</v>
      </c>
      <c r="K32" s="297">
        <f t="shared" si="0"/>
        <v>0</v>
      </c>
      <c r="L32" s="298">
        <f t="shared" si="2"/>
        <v>0</v>
      </c>
      <c r="M32" s="298">
        <f>IF(OR($G32="Real",$G32="Tangible"),K32*'Market Value + Est Tax'!$I$5,0)</f>
        <v>0</v>
      </c>
      <c r="N32" s="298">
        <f t="shared" si="1"/>
        <v>0</v>
      </c>
    </row>
    <row r="33" spans="1:14" x14ac:dyDescent="0.25">
      <c r="A33" t="s">
        <v>978</v>
      </c>
      <c r="B33" t="s">
        <v>126</v>
      </c>
      <c r="C33" s="112" t="s">
        <v>237</v>
      </c>
      <c r="D33" t="s">
        <v>898</v>
      </c>
      <c r="E33" t="s">
        <v>809</v>
      </c>
      <c r="F33">
        <v>10065716.479999989</v>
      </c>
      <c r="G33" s="296" t="str">
        <f>VLOOKUP($E33,tblKYClass[],2,FALSE)</f>
        <v>Tangible</v>
      </c>
      <c r="H33" s="296" t="str">
        <f>VLOOKUP(D33,tblAcctType[],2,FALSE)</f>
        <v>Leased PP</v>
      </c>
      <c r="I33" s="296">
        <f>VLOOKUP($G33,tblRates[],2,FALSE)</f>
        <v>4.4999999999999997E-3</v>
      </c>
      <c r="J33" s="296">
        <f>IF(G33="Tangible",'Market Value + Est Tax'!$I$4,1)</f>
        <v>1.1286964543271605</v>
      </c>
      <c r="K33" s="297">
        <f t="shared" si="0"/>
        <v>11361138.501238454</v>
      </c>
      <c r="L33" s="298">
        <f t="shared" si="2"/>
        <v>51125.123255573038</v>
      </c>
      <c r="M33" s="298">
        <f>IF(OR($G33="Real",$G33="Tangible"),K33*'Market Value + Est Tax'!$I$5,0)</f>
        <v>144973.07082031498</v>
      </c>
      <c r="N33" s="298">
        <f t="shared" si="1"/>
        <v>196098.19407588802</v>
      </c>
    </row>
    <row r="34" spans="1:14" x14ac:dyDescent="0.25">
      <c r="A34" t="s">
        <v>978</v>
      </c>
      <c r="B34" t="s">
        <v>126</v>
      </c>
      <c r="C34" s="112" t="s">
        <v>237</v>
      </c>
      <c r="D34" t="s">
        <v>183</v>
      </c>
      <c r="E34" t="s">
        <v>823</v>
      </c>
      <c r="F34">
        <v>556145.38</v>
      </c>
      <c r="G34" s="296" t="str">
        <f>VLOOKUP($E34,tblKYClass[],2,FALSE)</f>
        <v>Real</v>
      </c>
      <c r="H34" s="296" t="str">
        <f>VLOOKUP(D34,tblAcctType[],2,FALSE)</f>
        <v>Utility</v>
      </c>
      <c r="I34" s="296">
        <f>VLOOKUP($G34,tblRates[],2,FALSE)</f>
        <v>1.2199999999999999E-3</v>
      </c>
      <c r="J34" s="296">
        <f>IF(G34="Tangible",'Market Value + Est Tax'!$I$4,1)</f>
        <v>1</v>
      </c>
      <c r="K34" s="297">
        <f t="shared" si="0"/>
        <v>556145.38</v>
      </c>
      <c r="L34" s="298">
        <f t="shared" si="2"/>
        <v>678.49736359999997</v>
      </c>
      <c r="M34" s="298">
        <f>IF(OR($G34="Real",$G34="Tangible"),K34*'Market Value + Est Tax'!$I$5,0)</f>
        <v>7096.6570429840376</v>
      </c>
      <c r="N34" s="298">
        <f t="shared" si="1"/>
        <v>7775.1544065840371</v>
      </c>
    </row>
    <row r="35" spans="1:14" x14ac:dyDescent="0.25">
      <c r="A35" t="s">
        <v>978</v>
      </c>
      <c r="B35" t="s">
        <v>126</v>
      </c>
      <c r="C35" s="112" t="s">
        <v>237</v>
      </c>
      <c r="D35" t="s">
        <v>132</v>
      </c>
      <c r="E35" t="s">
        <v>897</v>
      </c>
      <c r="F35">
        <v>1668702.49</v>
      </c>
      <c r="G35" s="296" t="str">
        <f>VLOOKUP($E35,tblKYClass[],2,FALSE)</f>
        <v>Intang</v>
      </c>
      <c r="H35" s="296" t="str">
        <f>VLOOKUP(D35,tblAcctType[],2,FALSE)</f>
        <v>Utility</v>
      </c>
      <c r="I35" s="296">
        <f>VLOOKUP($G35,tblRates[],2,FALSE)</f>
        <v>0</v>
      </c>
      <c r="J35" s="296">
        <f>IF(G35="Tangible",'Market Value + Est Tax'!$I$4,1)</f>
        <v>1</v>
      </c>
      <c r="K35" s="297">
        <f t="shared" si="0"/>
        <v>1668702.49</v>
      </c>
      <c r="L35" s="298">
        <f t="shared" si="2"/>
        <v>0</v>
      </c>
      <c r="M35" s="298">
        <f>IF(OR($G35="Real",$G35="Tangible"),K35*'Market Value + Est Tax'!$I$5,0)</f>
        <v>0</v>
      </c>
      <c r="N35" s="298">
        <f t="shared" si="1"/>
        <v>0</v>
      </c>
    </row>
    <row r="36" spans="1:14" x14ac:dyDescent="0.25">
      <c r="A36" t="s">
        <v>978</v>
      </c>
      <c r="B36" t="s">
        <v>126</v>
      </c>
      <c r="C36" s="112" t="s">
        <v>237</v>
      </c>
      <c r="D36" t="s">
        <v>132</v>
      </c>
      <c r="E36" t="s">
        <v>787</v>
      </c>
      <c r="F36">
        <v>1101036.9800000009</v>
      </c>
      <c r="G36" s="296" t="str">
        <f>VLOOKUP($E36,tblKYClass[],2,FALSE)</f>
        <v>Manuf</v>
      </c>
      <c r="H36" s="296" t="str">
        <f>VLOOKUP(D36,tblAcctType[],2,FALSE)</f>
        <v>Utility</v>
      </c>
      <c r="I36" s="296">
        <f>VLOOKUP($G36,tblRates[],2,FALSE)</f>
        <v>1.5E-3</v>
      </c>
      <c r="J36" s="296">
        <f>IF(G36="Tangible",'Market Value + Est Tax'!$I$4,1)</f>
        <v>1</v>
      </c>
      <c r="K36" s="297">
        <f t="shared" si="0"/>
        <v>1101036.9800000009</v>
      </c>
      <c r="L36" s="298">
        <f t="shared" si="2"/>
        <v>1651.5554700000014</v>
      </c>
      <c r="M36" s="298">
        <f>IF(OR($G36="Real",$G36="Tangible"),K36*'Market Value + Est Tax'!$I$5,0)</f>
        <v>0</v>
      </c>
      <c r="N36" s="298">
        <f t="shared" si="1"/>
        <v>1651.5554700000014</v>
      </c>
    </row>
    <row r="37" spans="1:14" x14ac:dyDescent="0.25">
      <c r="A37" t="s">
        <v>978</v>
      </c>
      <c r="B37" t="s">
        <v>126</v>
      </c>
      <c r="C37" s="112" t="s">
        <v>237</v>
      </c>
      <c r="D37" t="s">
        <v>132</v>
      </c>
      <c r="E37" t="s">
        <v>797</v>
      </c>
      <c r="F37">
        <v>15896713.370000001</v>
      </c>
      <c r="G37" s="296" t="str">
        <f>VLOOKUP($E37,tblKYClass[],2,FALSE)</f>
        <v>Manuf</v>
      </c>
      <c r="H37" s="296" t="str">
        <f>VLOOKUP(D37,tblAcctType[],2,FALSE)</f>
        <v>Utility</v>
      </c>
      <c r="I37" s="296">
        <f>VLOOKUP($G37,tblRates[],2,FALSE)</f>
        <v>1.5E-3</v>
      </c>
      <c r="J37" s="296">
        <f>IF(G37="Tangible",'Market Value + Est Tax'!$I$4,1)</f>
        <v>1</v>
      </c>
      <c r="K37" s="297">
        <f t="shared" si="0"/>
        <v>15896713.370000001</v>
      </c>
      <c r="L37" s="298">
        <f t="shared" si="2"/>
        <v>23845.070055000004</v>
      </c>
      <c r="M37" s="298">
        <f>IF(OR($G37="Real",$G37="Tangible"),K37*'Market Value + Est Tax'!$I$5,0)</f>
        <v>0</v>
      </c>
      <c r="N37" s="298">
        <f t="shared" si="1"/>
        <v>23845.070055000004</v>
      </c>
    </row>
    <row r="38" spans="1:14" x14ac:dyDescent="0.25">
      <c r="A38" t="s">
        <v>978</v>
      </c>
      <c r="B38" t="s">
        <v>126</v>
      </c>
      <c r="C38" s="112" t="s">
        <v>237</v>
      </c>
      <c r="D38" t="s">
        <v>132</v>
      </c>
      <c r="E38" t="s">
        <v>791</v>
      </c>
      <c r="F38">
        <v>136239.73000000004</v>
      </c>
      <c r="G38" s="296" t="str">
        <f>VLOOKUP($E38,tblKYClass[],2,FALSE)</f>
        <v>Real</v>
      </c>
      <c r="H38" s="296" t="str">
        <f>VLOOKUP(D38,tblAcctType[],2,FALSE)</f>
        <v>Utility</v>
      </c>
      <c r="I38" s="296">
        <f>VLOOKUP($G38,tblRates[],2,FALSE)</f>
        <v>1.2199999999999999E-3</v>
      </c>
      <c r="J38" s="296">
        <f>IF(G38="Tangible",'Market Value + Est Tax'!$I$4,1)</f>
        <v>1</v>
      </c>
      <c r="K38" s="297">
        <f t="shared" si="0"/>
        <v>136239.73000000004</v>
      </c>
      <c r="L38" s="298">
        <f t="shared" si="2"/>
        <v>166.21247060000005</v>
      </c>
      <c r="M38" s="298">
        <f>IF(OR($G38="Real",$G38="Tangible"),K38*'Market Value + Est Tax'!$I$5,0)</f>
        <v>1738.4782364617395</v>
      </c>
      <c r="N38" s="298">
        <f t="shared" si="1"/>
        <v>1904.6907070617394</v>
      </c>
    </row>
    <row r="39" spans="1:14" x14ac:dyDescent="0.25">
      <c r="A39" t="s">
        <v>978</v>
      </c>
      <c r="B39" t="s">
        <v>126</v>
      </c>
      <c r="C39" s="112" t="s">
        <v>237</v>
      </c>
      <c r="D39" t="s">
        <v>132</v>
      </c>
      <c r="E39" t="s">
        <v>800</v>
      </c>
      <c r="F39">
        <v>1481215.06</v>
      </c>
      <c r="G39" s="296" t="str">
        <f>VLOOKUP($E39,tblKYClass[],2,FALSE)</f>
        <v>Real</v>
      </c>
      <c r="H39" s="296" t="str">
        <f>VLOOKUP(D39,tblAcctType[],2,FALSE)</f>
        <v>Utility</v>
      </c>
      <c r="I39" s="296">
        <f>VLOOKUP($G39,tblRates[],2,FALSE)</f>
        <v>1.2199999999999999E-3</v>
      </c>
      <c r="J39" s="296">
        <f>IF(G39="Tangible",'Market Value + Est Tax'!$I$4,1)</f>
        <v>1</v>
      </c>
      <c r="K39" s="297">
        <f t="shared" si="0"/>
        <v>1481215.06</v>
      </c>
      <c r="L39" s="298">
        <f t="shared" si="2"/>
        <v>1807.0823731999999</v>
      </c>
      <c r="M39" s="298">
        <f>IF(OR($G39="Real",$G39="Tangible"),K39*'Market Value + Est Tax'!$I$5,0)</f>
        <v>18900.948683099774</v>
      </c>
      <c r="N39" s="298">
        <f t="shared" si="1"/>
        <v>20708.031056299773</v>
      </c>
    </row>
    <row r="40" spans="1:14" x14ac:dyDescent="0.25">
      <c r="A40" t="s">
        <v>978</v>
      </c>
      <c r="B40" t="s">
        <v>126</v>
      </c>
      <c r="C40" s="112" t="s">
        <v>237</v>
      </c>
      <c r="D40" t="s">
        <v>132</v>
      </c>
      <c r="E40" t="s">
        <v>810</v>
      </c>
      <c r="F40">
        <v>1072060</v>
      </c>
      <c r="G40" s="296" t="str">
        <f>VLOOKUP($E40,tblKYClass[],2,FALSE)</f>
        <v>Real</v>
      </c>
      <c r="H40" s="296" t="str">
        <f>VLOOKUP(D40,tblAcctType[],2,FALSE)</f>
        <v>Utility</v>
      </c>
      <c r="I40" s="296">
        <f>VLOOKUP($G40,tblRates[],2,FALSE)</f>
        <v>1.2199999999999999E-3</v>
      </c>
      <c r="J40" s="296">
        <f>IF(G40="Tangible",'Market Value + Est Tax'!$I$4,1)</f>
        <v>1</v>
      </c>
      <c r="K40" s="297">
        <f t="shared" si="0"/>
        <v>1072060</v>
      </c>
      <c r="L40" s="298">
        <f t="shared" si="2"/>
        <v>1307.9132</v>
      </c>
      <c r="M40" s="298">
        <f>IF(OR($G40="Real",$G40="Tangible"),K40*'Market Value + Est Tax'!$I$5,0)</f>
        <v>13679.952082855507</v>
      </c>
      <c r="N40" s="298">
        <f t="shared" si="1"/>
        <v>14987.865282855506</v>
      </c>
    </row>
    <row r="41" spans="1:14" x14ac:dyDescent="0.25">
      <c r="A41" t="s">
        <v>978</v>
      </c>
      <c r="B41" t="s">
        <v>126</v>
      </c>
      <c r="C41" s="112" t="s">
        <v>237</v>
      </c>
      <c r="D41" t="s">
        <v>132</v>
      </c>
      <c r="E41" t="s">
        <v>799</v>
      </c>
      <c r="F41">
        <v>52198.069999999985</v>
      </c>
      <c r="G41" s="296" t="str">
        <f>VLOOKUP($E41,tblKYClass[],2,FALSE)</f>
        <v>Real</v>
      </c>
      <c r="H41" s="296" t="str">
        <f>VLOOKUP(D41,tblAcctType[],2,FALSE)</f>
        <v>Utility</v>
      </c>
      <c r="I41" s="296">
        <f>VLOOKUP($G41,tblRates[],2,FALSE)</f>
        <v>1.2199999999999999E-3</v>
      </c>
      <c r="J41" s="296">
        <f>IF(G41="Tangible",'Market Value + Est Tax'!$I$4,1)</f>
        <v>1</v>
      </c>
      <c r="K41" s="297">
        <f t="shared" si="0"/>
        <v>52198.069999999985</v>
      </c>
      <c r="L41" s="298">
        <f t="shared" si="2"/>
        <v>63.681645399999979</v>
      </c>
      <c r="M41" s="298">
        <f>IF(OR($G41="Real",$G41="Tangible"),K41*'Market Value + Est Tax'!$I$5,0)</f>
        <v>666.07008601900759</v>
      </c>
      <c r="N41" s="298">
        <f t="shared" si="1"/>
        <v>729.75173141900757</v>
      </c>
    </row>
    <row r="42" spans="1:14" x14ac:dyDescent="0.25">
      <c r="A42" t="s">
        <v>978</v>
      </c>
      <c r="B42" t="s">
        <v>126</v>
      </c>
      <c r="C42" s="112" t="s">
        <v>237</v>
      </c>
      <c r="D42" t="s">
        <v>132</v>
      </c>
      <c r="E42" t="s">
        <v>803</v>
      </c>
      <c r="F42">
        <v>886163.32000000007</v>
      </c>
      <c r="G42" s="296" t="str">
        <f>VLOOKUP($E42,tblKYClass[],2,FALSE)</f>
        <v>Tangible</v>
      </c>
      <c r="H42" s="296" t="str">
        <f>VLOOKUP(D42,tblAcctType[],2,FALSE)</f>
        <v>Utility</v>
      </c>
      <c r="I42" s="296">
        <f>VLOOKUP($G42,tblRates[],2,FALSE)</f>
        <v>4.4999999999999997E-3</v>
      </c>
      <c r="J42" s="296">
        <f>IF(G42="Tangible",'Market Value + Est Tax'!$I$4,1)</f>
        <v>1.1286964543271605</v>
      </c>
      <c r="K42" s="297">
        <f t="shared" si="0"/>
        <v>1000209.3972387849</v>
      </c>
      <c r="L42" s="298">
        <f t="shared" si="2"/>
        <v>4500.9422875745322</v>
      </c>
      <c r="M42" s="298">
        <f>IF(OR($G42="Real",$G42="Tangible"),K42*'Market Value + Est Tax'!$I$5,0)</f>
        <v>12763.107127444702</v>
      </c>
      <c r="N42" s="298">
        <f t="shared" si="1"/>
        <v>17264.049415019235</v>
      </c>
    </row>
    <row r="43" spans="1:14" x14ac:dyDescent="0.25">
      <c r="A43" t="s">
        <v>978</v>
      </c>
      <c r="B43" t="s">
        <v>126</v>
      </c>
      <c r="C43" s="112" t="s">
        <v>237</v>
      </c>
      <c r="D43" t="s">
        <v>132</v>
      </c>
      <c r="E43" t="s">
        <v>794</v>
      </c>
      <c r="F43">
        <v>11756.34</v>
      </c>
      <c r="G43" s="296" t="str">
        <f>VLOOKUP($E43,tblKYClass[],2,FALSE)</f>
        <v>Tangible</v>
      </c>
      <c r="H43" s="296" t="str">
        <f>VLOOKUP(D43,tblAcctType[],2,FALSE)</f>
        <v>Utility</v>
      </c>
      <c r="I43" s="296">
        <f>VLOOKUP($G43,tblRates[],2,FALSE)</f>
        <v>4.4999999999999997E-3</v>
      </c>
      <c r="J43" s="296">
        <f>IF(G43="Tangible",'Market Value + Est Tax'!$I$4,1)</f>
        <v>1.1286964543271605</v>
      </c>
      <c r="K43" s="297">
        <f t="shared" si="0"/>
        <v>13269.339273864571</v>
      </c>
      <c r="L43" s="298">
        <f t="shared" si="2"/>
        <v>59.712026732390562</v>
      </c>
      <c r="M43" s="298">
        <f>IF(OR($G43="Real",$G43="Tangible"),K43*'Market Value + Est Tax'!$I$5,0)</f>
        <v>169.32254298977671</v>
      </c>
      <c r="N43" s="298">
        <f t="shared" si="1"/>
        <v>229.03456972216728</v>
      </c>
    </row>
    <row r="44" spans="1:14" x14ac:dyDescent="0.25">
      <c r="A44" t="s">
        <v>978</v>
      </c>
      <c r="B44" t="s">
        <v>126</v>
      </c>
      <c r="C44" s="112" t="s">
        <v>237</v>
      </c>
      <c r="D44" t="s">
        <v>132</v>
      </c>
      <c r="E44" t="s">
        <v>786</v>
      </c>
      <c r="F44">
        <v>74700.589999999967</v>
      </c>
      <c r="G44" s="296" t="str">
        <f>VLOOKUP($E44,tblKYClass[],2,FALSE)</f>
        <v>Tangible</v>
      </c>
      <c r="H44" s="296" t="str">
        <f>VLOOKUP(D44,tblAcctType[],2,FALSE)</f>
        <v>Utility</v>
      </c>
      <c r="I44" s="296">
        <f>VLOOKUP($G44,tblRates[],2,FALSE)</f>
        <v>4.4999999999999997E-3</v>
      </c>
      <c r="J44" s="296">
        <f>IF(G44="Tangible",'Market Value + Est Tax'!$I$4,1)</f>
        <v>1.1286964543271605</v>
      </c>
      <c r="K44" s="297">
        <f t="shared" si="0"/>
        <v>84314.291069146901</v>
      </c>
      <c r="L44" s="298">
        <f t="shared" si="2"/>
        <v>379.41430981116105</v>
      </c>
      <c r="M44" s="298">
        <f>IF(OR($G44="Real",$G44="Tangible"),K44*'Market Value + Est Tax'!$I$5,0)</f>
        <v>1075.8870415143383</v>
      </c>
      <c r="N44" s="298">
        <f t="shared" si="1"/>
        <v>1455.3013513254994</v>
      </c>
    </row>
    <row r="45" spans="1:14" x14ac:dyDescent="0.25">
      <c r="A45" t="s">
        <v>978</v>
      </c>
      <c r="B45" t="s">
        <v>126</v>
      </c>
      <c r="C45" s="112" t="s">
        <v>237</v>
      </c>
      <c r="D45" t="s">
        <v>132</v>
      </c>
      <c r="E45" t="s">
        <v>815</v>
      </c>
      <c r="F45">
        <v>362067.87</v>
      </c>
      <c r="G45" s="296" t="str">
        <f>VLOOKUP($E45,tblKYClass[],2,FALSE)</f>
        <v>Tangible</v>
      </c>
      <c r="H45" s="296" t="str">
        <f>VLOOKUP(D45,tblAcctType[],2,FALSE)</f>
        <v>Utility</v>
      </c>
      <c r="I45" s="296">
        <f>VLOOKUP($G45,tblRates[],2,FALSE)</f>
        <v>4.4999999999999997E-3</v>
      </c>
      <c r="J45" s="296">
        <f>IF(G45="Tangible",'Market Value + Est Tax'!$I$4,1)</f>
        <v>1.1286964543271605</v>
      </c>
      <c r="K45" s="297">
        <f t="shared" si="0"/>
        <v>408664.7210947873</v>
      </c>
      <c r="L45" s="298">
        <f t="shared" si="2"/>
        <v>1838.9912449265428</v>
      </c>
      <c r="M45" s="298">
        <f>IF(OR($G45="Real",$G45="Tangible"),K45*'Market Value + Est Tax'!$I$5,0)</f>
        <v>5214.7396624537805</v>
      </c>
      <c r="N45" s="298">
        <f t="shared" si="1"/>
        <v>7053.7309073803235</v>
      </c>
    </row>
    <row r="46" spans="1:14" x14ac:dyDescent="0.25">
      <c r="A46" t="s">
        <v>978</v>
      </c>
      <c r="B46" t="s">
        <v>126</v>
      </c>
      <c r="C46" s="112" t="s">
        <v>237</v>
      </c>
      <c r="D46" t="s">
        <v>132</v>
      </c>
      <c r="E46" t="s">
        <v>807</v>
      </c>
      <c r="F46">
        <v>58132.30000000001</v>
      </c>
      <c r="G46" s="296" t="str">
        <f>VLOOKUP($E46,tblKYClass[],2,FALSE)</f>
        <v>Tangible</v>
      </c>
      <c r="H46" s="296" t="str">
        <f>VLOOKUP(D46,tblAcctType[],2,FALSE)</f>
        <v>Utility</v>
      </c>
      <c r="I46" s="296">
        <f>VLOOKUP($G46,tblRates[],2,FALSE)</f>
        <v>4.4999999999999997E-3</v>
      </c>
      <c r="J46" s="296">
        <f>IF(G46="Tangible",'Market Value + Est Tax'!$I$4,1)</f>
        <v>1.1286964543271605</v>
      </c>
      <c r="K46" s="297">
        <f t="shared" si="0"/>
        <v>65613.720891882796</v>
      </c>
      <c r="L46" s="298">
        <f t="shared" si="2"/>
        <v>295.26174401347254</v>
      </c>
      <c r="M46" s="298">
        <f>IF(OR($G46="Real",$G46="Tangible"),K46*'Market Value + Est Tax'!$I$5,0)</f>
        <v>837.25962891891493</v>
      </c>
      <c r="N46" s="298">
        <f t="shared" si="1"/>
        <v>1132.5213729323875</v>
      </c>
    </row>
    <row r="47" spans="1:14" x14ac:dyDescent="0.25">
      <c r="A47" t="s">
        <v>978</v>
      </c>
      <c r="B47" t="s">
        <v>126</v>
      </c>
      <c r="C47" s="112" t="s">
        <v>237</v>
      </c>
      <c r="D47" t="s">
        <v>132</v>
      </c>
      <c r="E47" t="s">
        <v>795</v>
      </c>
      <c r="F47">
        <v>34410.639999999978</v>
      </c>
      <c r="G47" s="296" t="str">
        <f>VLOOKUP($E47,tblKYClass[],2,FALSE)</f>
        <v>Tangible</v>
      </c>
      <c r="H47" s="296" t="str">
        <f>VLOOKUP(D47,tblAcctType[],2,FALSE)</f>
        <v>Utility</v>
      </c>
      <c r="I47" s="296">
        <f>VLOOKUP($G47,tblRates[],2,FALSE)</f>
        <v>4.4999999999999997E-3</v>
      </c>
      <c r="J47" s="296">
        <f>IF(G47="Tangible",'Market Value + Est Tax'!$I$4,1)</f>
        <v>1.1286964543271605</v>
      </c>
      <c r="K47" s="297">
        <f t="shared" si="0"/>
        <v>38839.16735912834</v>
      </c>
      <c r="L47" s="298">
        <f t="shared" si="2"/>
        <v>174.77625311607753</v>
      </c>
      <c r="M47" s="298">
        <f>IF(OR($G47="Real",$G47="Tangible"),K47*'Market Value + Est Tax'!$I$5,0)</f>
        <v>495.604675494731</v>
      </c>
      <c r="N47" s="298">
        <f t="shared" si="1"/>
        <v>670.3809286108085</v>
      </c>
    </row>
    <row r="48" spans="1:14" x14ac:dyDescent="0.25">
      <c r="A48" t="s">
        <v>978</v>
      </c>
      <c r="B48" t="s">
        <v>126</v>
      </c>
      <c r="C48" s="112" t="s">
        <v>237</v>
      </c>
      <c r="D48" t="s">
        <v>132</v>
      </c>
      <c r="E48" t="s">
        <v>789</v>
      </c>
      <c r="F48">
        <v>8921005.4499999955</v>
      </c>
      <c r="G48" s="296" t="str">
        <f>VLOOKUP($E48,tblKYClass[],2,FALSE)</f>
        <v>Tangible</v>
      </c>
      <c r="H48" s="296" t="str">
        <f>VLOOKUP(D48,tblAcctType[],2,FALSE)</f>
        <v>Utility</v>
      </c>
      <c r="I48" s="296">
        <f>VLOOKUP($G48,tblRates[],2,FALSE)</f>
        <v>4.4999999999999997E-3</v>
      </c>
      <c r="J48" s="296">
        <f>IF(G48="Tangible",'Market Value + Est Tax'!$I$4,1)</f>
        <v>1.1286964543271605</v>
      </c>
      <c r="K48" s="297">
        <f t="shared" si="0"/>
        <v>10069107.22044827</v>
      </c>
      <c r="L48" s="298">
        <f t="shared" si="2"/>
        <v>45310.98249201721</v>
      </c>
      <c r="M48" s="298">
        <f>IF(OR($G48="Real",$G48="Tangible"),K48*'Market Value + Est Tax'!$I$5,0)</f>
        <v>128486.18947900932</v>
      </c>
      <c r="N48" s="298">
        <f t="shared" si="1"/>
        <v>173797.17197102652</v>
      </c>
    </row>
    <row r="49" spans="1:14" x14ac:dyDescent="0.25">
      <c r="A49" t="s">
        <v>978</v>
      </c>
      <c r="B49" t="s">
        <v>126</v>
      </c>
      <c r="C49" s="112" t="s">
        <v>237</v>
      </c>
      <c r="D49" t="s">
        <v>132</v>
      </c>
      <c r="E49" t="s">
        <v>793</v>
      </c>
      <c r="F49">
        <v>5415178.9000000013</v>
      </c>
      <c r="G49" s="296" t="str">
        <f>VLOOKUP($E49,tblKYClass[],2,FALSE)</f>
        <v>Tangible</v>
      </c>
      <c r="H49" s="296" t="str">
        <f>VLOOKUP(D49,tblAcctType[],2,FALSE)</f>
        <v>Utility</v>
      </c>
      <c r="I49" s="296">
        <f>VLOOKUP($G49,tblRates[],2,FALSE)</f>
        <v>4.4999999999999997E-3</v>
      </c>
      <c r="J49" s="296">
        <f>IF(G49="Tangible",'Market Value + Est Tax'!$I$4,1)</f>
        <v>1.1286964543271605</v>
      </c>
      <c r="K49" s="297">
        <f t="shared" si="0"/>
        <v>6112093.2239772547</v>
      </c>
      <c r="L49" s="298">
        <f t="shared" si="2"/>
        <v>27504.419507897645</v>
      </c>
      <c r="M49" s="298">
        <f>IF(OR($G49="Real",$G49="Tangible"),K49*'Market Value + Est Tax'!$I$5,0)</f>
        <v>77992.969078180948</v>
      </c>
      <c r="N49" s="298">
        <f t="shared" si="1"/>
        <v>105497.3885860786</v>
      </c>
    </row>
    <row r="50" spans="1:14" x14ac:dyDescent="0.25">
      <c r="A50" t="s">
        <v>978</v>
      </c>
      <c r="B50" t="s">
        <v>126</v>
      </c>
      <c r="C50" s="112" t="s">
        <v>237</v>
      </c>
      <c r="D50" t="s">
        <v>132</v>
      </c>
      <c r="E50" t="s">
        <v>790</v>
      </c>
      <c r="F50">
        <v>403713.65999999974</v>
      </c>
      <c r="G50" s="296" t="str">
        <f>VLOOKUP($E50,tblKYClass[],2,FALSE)</f>
        <v>Tangible</v>
      </c>
      <c r="H50" s="296" t="str">
        <f>VLOOKUP(D50,tblAcctType[],2,FALSE)</f>
        <v>Utility</v>
      </c>
      <c r="I50" s="296">
        <f>VLOOKUP($G50,tblRates[],2,FALSE)</f>
        <v>4.4999999999999997E-3</v>
      </c>
      <c r="J50" s="296">
        <f>IF(G50="Tangible",'Market Value + Est Tax'!$I$4,1)</f>
        <v>1.1286964543271605</v>
      </c>
      <c r="K50" s="297">
        <f t="shared" si="0"/>
        <v>455670.1766054405</v>
      </c>
      <c r="L50" s="298">
        <f t="shared" si="2"/>
        <v>2050.515794724482</v>
      </c>
      <c r="M50" s="298">
        <f>IF(OR($G50="Real",$G50="Tangible"),K50*'Market Value + Est Tax'!$I$5,0)</f>
        <v>5814.5497281390335</v>
      </c>
      <c r="N50" s="298">
        <f t="shared" si="1"/>
        <v>7865.0655228635151</v>
      </c>
    </row>
    <row r="51" spans="1:14" x14ac:dyDescent="0.25">
      <c r="A51" t="s">
        <v>978</v>
      </c>
      <c r="B51" t="s">
        <v>126</v>
      </c>
      <c r="C51" s="112" t="s">
        <v>237</v>
      </c>
      <c r="D51" t="s">
        <v>132</v>
      </c>
      <c r="E51" t="s">
        <v>796</v>
      </c>
      <c r="F51">
        <v>47602.36</v>
      </c>
      <c r="G51" s="296" t="str">
        <f>VLOOKUP($E51,tblKYClass[],2,FALSE)</f>
        <v>Tangible</v>
      </c>
      <c r="H51" s="296" t="str">
        <f>VLOOKUP(D51,tblAcctType[],2,FALSE)</f>
        <v>Utility</v>
      </c>
      <c r="I51" s="296">
        <f>VLOOKUP($G51,tblRates[],2,FALSE)</f>
        <v>4.4999999999999997E-3</v>
      </c>
      <c r="J51" s="296">
        <f>IF(G51="Tangible",'Market Value + Est Tax'!$I$4,1)</f>
        <v>1.1286964543271605</v>
      </c>
      <c r="K51" s="297">
        <f t="shared" si="0"/>
        <v>53728.614949605049</v>
      </c>
      <c r="L51" s="298">
        <f t="shared" si="2"/>
        <v>241.77876727322271</v>
      </c>
      <c r="M51" s="298">
        <f>IF(OR($G51="Real",$G51="Tangible"),K51*'Market Value + Est Tax'!$I$5,0)</f>
        <v>685.60050555826274</v>
      </c>
      <c r="N51" s="298">
        <f t="shared" si="1"/>
        <v>927.37927283148542</v>
      </c>
    </row>
    <row r="52" spans="1:14" x14ac:dyDescent="0.25">
      <c r="A52" t="s">
        <v>978</v>
      </c>
      <c r="B52" t="s">
        <v>126</v>
      </c>
      <c r="C52" s="112" t="s">
        <v>237</v>
      </c>
      <c r="D52" t="s">
        <v>132</v>
      </c>
      <c r="E52" t="s">
        <v>798</v>
      </c>
      <c r="F52">
        <v>96051.799999999959</v>
      </c>
      <c r="G52" s="296" t="str">
        <f>VLOOKUP($E52,tblKYClass[],2,FALSE)</f>
        <v>Tangible</v>
      </c>
      <c r="H52" s="296" t="str">
        <f>VLOOKUP(D52,tblAcctType[],2,FALSE)</f>
        <v>Utility</v>
      </c>
      <c r="I52" s="296">
        <f>VLOOKUP($G52,tblRates[],2,FALSE)</f>
        <v>4.4999999999999997E-3</v>
      </c>
      <c r="J52" s="296">
        <f>IF(G52="Tangible",'Market Value + Est Tax'!$I$4,1)</f>
        <v>1.1286964543271605</v>
      </c>
      <c r="K52" s="297">
        <f t="shared" si="0"/>
        <v>108413.3260917415</v>
      </c>
      <c r="L52" s="298">
        <f t="shared" si="2"/>
        <v>487.85996741283674</v>
      </c>
      <c r="M52" s="298">
        <f>IF(OR($G52="Real",$G52="Tangible"),K52*'Market Value + Est Tax'!$I$5,0)</f>
        <v>1383.4012145570327</v>
      </c>
      <c r="N52" s="298">
        <f t="shared" si="1"/>
        <v>1871.2611819698695</v>
      </c>
    </row>
    <row r="53" spans="1:14" x14ac:dyDescent="0.25">
      <c r="A53" t="s">
        <v>978</v>
      </c>
      <c r="B53" t="s">
        <v>126</v>
      </c>
      <c r="C53" s="112" t="s">
        <v>237</v>
      </c>
      <c r="D53" t="s">
        <v>125</v>
      </c>
      <c r="E53" t="s">
        <v>893</v>
      </c>
      <c r="F53">
        <v>1219442.5599999998</v>
      </c>
      <c r="G53" s="296" t="str">
        <f>VLOOKUP($E53,tblKYClass[],2,FALSE)</f>
        <v>Intang</v>
      </c>
      <c r="H53" s="296" t="str">
        <f>VLOOKUP(D53,tblAcctType[],2,FALSE)</f>
        <v>Utility</v>
      </c>
      <c r="I53" s="296">
        <f>VLOOKUP($G53,tblRates[],2,FALSE)</f>
        <v>0</v>
      </c>
      <c r="J53" s="296">
        <f>IF(G53="Tangible",'Market Value + Est Tax'!$I$4,1)</f>
        <v>1</v>
      </c>
      <c r="K53" s="297">
        <f t="shared" si="0"/>
        <v>1219442.5599999998</v>
      </c>
      <c r="L53" s="298">
        <f t="shared" si="2"/>
        <v>0</v>
      </c>
      <c r="M53" s="298">
        <f>IF(OR($G53="Real",$G53="Tangible"),K53*'Market Value + Est Tax'!$I$5,0)</f>
        <v>0</v>
      </c>
      <c r="N53" s="298">
        <f t="shared" si="1"/>
        <v>0</v>
      </c>
    </row>
    <row r="54" spans="1:14" x14ac:dyDescent="0.25">
      <c r="A54" t="s">
        <v>978</v>
      </c>
      <c r="B54" t="s">
        <v>126</v>
      </c>
      <c r="C54" s="112" t="s">
        <v>237</v>
      </c>
      <c r="D54" t="s">
        <v>125</v>
      </c>
      <c r="E54" t="s">
        <v>805</v>
      </c>
      <c r="F54">
        <v>8045526.0600000005</v>
      </c>
      <c r="G54" s="296" t="str">
        <f>VLOOKUP($E54,tblKYClass[],2,FALSE)</f>
        <v>Manuf</v>
      </c>
      <c r="H54" s="296" t="str">
        <f>VLOOKUP(D54,tblAcctType[],2,FALSE)</f>
        <v>Utility</v>
      </c>
      <c r="I54" s="296">
        <f>VLOOKUP($G54,tblRates[],2,FALSE)</f>
        <v>1.5E-3</v>
      </c>
      <c r="J54" s="296">
        <f>IF(G54="Tangible",'Market Value + Est Tax'!$I$4,1)</f>
        <v>1</v>
      </c>
      <c r="K54" s="297">
        <f t="shared" si="0"/>
        <v>8045526.0600000005</v>
      </c>
      <c r="L54" s="298">
        <f t="shared" si="2"/>
        <v>12068.28909</v>
      </c>
      <c r="M54" s="298">
        <f>IF(OR($G54="Real",$G54="Tangible"),K54*'Market Value + Est Tax'!$I$5,0)</f>
        <v>0</v>
      </c>
      <c r="N54" s="298">
        <f t="shared" si="1"/>
        <v>12068.28909</v>
      </c>
    </row>
    <row r="55" spans="1:14" x14ac:dyDescent="0.25">
      <c r="A55" t="s">
        <v>978</v>
      </c>
      <c r="B55" t="s">
        <v>126</v>
      </c>
      <c r="C55" s="112" t="s">
        <v>237</v>
      </c>
      <c r="D55" t="s">
        <v>125</v>
      </c>
      <c r="E55" t="s">
        <v>821</v>
      </c>
      <c r="F55">
        <v>2437906.48</v>
      </c>
      <c r="G55" s="296" t="str">
        <f>VLOOKUP($E55,tblKYClass[],2,FALSE)</f>
        <v>Real</v>
      </c>
      <c r="H55" s="296" t="str">
        <f>VLOOKUP(D55,tblAcctType[],2,FALSE)</f>
        <v>Utility</v>
      </c>
      <c r="I55" s="296">
        <f>VLOOKUP($G55,tblRates[],2,FALSE)</f>
        <v>1.2199999999999999E-3</v>
      </c>
      <c r="J55" s="296">
        <f>IF(G55="Tangible",'Market Value + Est Tax'!$I$4,1)</f>
        <v>1</v>
      </c>
      <c r="K55" s="297">
        <f t="shared" si="0"/>
        <v>2437906.48</v>
      </c>
      <c r="L55" s="298">
        <f t="shared" si="2"/>
        <v>2974.2459055999998</v>
      </c>
      <c r="M55" s="298">
        <f>IF(OR($G55="Real",$G55="Tangible"),K55*'Market Value + Est Tax'!$I$5,0)</f>
        <v>31108.747485106185</v>
      </c>
      <c r="N55" s="298">
        <f t="shared" si="1"/>
        <v>34082.993390706186</v>
      </c>
    </row>
    <row r="56" spans="1:14" x14ac:dyDescent="0.25">
      <c r="A56" t="s">
        <v>978</v>
      </c>
      <c r="B56" t="s">
        <v>126</v>
      </c>
      <c r="C56" s="112" t="s">
        <v>237</v>
      </c>
      <c r="D56" t="s">
        <v>125</v>
      </c>
      <c r="E56" t="s">
        <v>813</v>
      </c>
      <c r="F56">
        <v>7470525.6599999983</v>
      </c>
      <c r="G56" s="296" t="str">
        <f>VLOOKUP($E56,tblKYClass[],2,FALSE)</f>
        <v>Tangible</v>
      </c>
      <c r="H56" s="296" t="str">
        <f>VLOOKUP(D56,tblAcctType[],2,FALSE)</f>
        <v>Utility</v>
      </c>
      <c r="I56" s="296">
        <f>VLOOKUP($G56,tblRates[],2,FALSE)</f>
        <v>4.4999999999999997E-3</v>
      </c>
      <c r="J56" s="296">
        <f>IF(G56="Tangible",'Market Value + Est Tax'!$I$4,1)</f>
        <v>1.1286964543271605</v>
      </c>
      <c r="K56" s="297">
        <f t="shared" si="0"/>
        <v>8431955.8244020678</v>
      </c>
      <c r="L56" s="298">
        <f t="shared" si="2"/>
        <v>37943.801209809302</v>
      </c>
      <c r="M56" s="298">
        <f>IF(OR($G56="Real",$G56="Tangible"),K56*'Market Value + Est Tax'!$I$5,0)</f>
        <v>107595.42529576208</v>
      </c>
      <c r="N56" s="298">
        <f t="shared" si="1"/>
        <v>145539.22650557139</v>
      </c>
    </row>
    <row r="57" spans="1:14" x14ac:dyDescent="0.25">
      <c r="A57" t="s">
        <v>978</v>
      </c>
      <c r="B57" t="s">
        <v>126</v>
      </c>
      <c r="C57" s="112" t="s">
        <v>237</v>
      </c>
      <c r="D57" t="s">
        <v>125</v>
      </c>
      <c r="E57" t="s">
        <v>879</v>
      </c>
      <c r="F57">
        <v>22892954.570000011</v>
      </c>
      <c r="G57" s="296" t="str">
        <f>VLOOKUP($E57,tblKYClass[],2,FALSE)</f>
        <v>Tangible</v>
      </c>
      <c r="H57" s="296" t="str">
        <f>VLOOKUP(D57,tblAcctType[],2,FALSE)</f>
        <v>Utility</v>
      </c>
      <c r="I57" s="296">
        <f>VLOOKUP($G57,tblRates[],2,FALSE)</f>
        <v>4.4999999999999997E-3</v>
      </c>
      <c r="J57" s="296">
        <f>IF(G57="Tangible",'Market Value + Est Tax'!$I$4,1)</f>
        <v>1.1286964543271605</v>
      </c>
      <c r="K57" s="297">
        <f t="shared" si="0"/>
        <v>25839196.652231779</v>
      </c>
      <c r="L57" s="298">
        <f t="shared" si="2"/>
        <v>116276.384935043</v>
      </c>
      <c r="M57" s="298">
        <f>IF(OR($G57="Real",$G57="Tangible"),K57*'Market Value + Est Tax'!$I$5,0)</f>
        <v>329719.39262915432</v>
      </c>
      <c r="N57" s="298">
        <f t="shared" si="1"/>
        <v>445995.77756419731</v>
      </c>
    </row>
    <row r="58" spans="1:14" x14ac:dyDescent="0.25">
      <c r="A58" t="s">
        <v>978</v>
      </c>
      <c r="B58" t="s">
        <v>126</v>
      </c>
      <c r="C58" s="112" t="s">
        <v>237</v>
      </c>
      <c r="D58" t="s">
        <v>179</v>
      </c>
      <c r="E58" t="s">
        <v>814</v>
      </c>
      <c r="F58">
        <v>129201.4</v>
      </c>
      <c r="G58" s="296" t="str">
        <f>VLOOKUP($E58,tblKYClass[],2,FALSE)</f>
        <v>Real</v>
      </c>
      <c r="H58" s="296" t="str">
        <f>VLOOKUP(D58,tblAcctType[],2,FALSE)</f>
        <v>Non-Utility</v>
      </c>
      <c r="I58" s="296">
        <f>VLOOKUP($G58,tblRates[],2,FALSE)</f>
        <v>1.2199999999999999E-3</v>
      </c>
      <c r="J58" s="296">
        <f>IF(G58="Tangible",'Market Value + Est Tax'!$I$4,1)</f>
        <v>1</v>
      </c>
      <c r="K58" s="297">
        <f t="shared" si="0"/>
        <v>129201.4</v>
      </c>
      <c r="L58" s="298">
        <f t="shared" si="2"/>
        <v>157.62570799999997</v>
      </c>
      <c r="M58" s="298">
        <f>IF(OR($G58="Real",$G58="Tangible"),K58*'Market Value + Est Tax'!$I$5,0)</f>
        <v>1648.6660830903563</v>
      </c>
      <c r="N58" s="298">
        <f t="shared" si="1"/>
        <v>1806.2917910903564</v>
      </c>
    </row>
    <row r="59" spans="1:14" x14ac:dyDescent="0.25">
      <c r="A59" t="s">
        <v>978</v>
      </c>
      <c r="B59" t="s">
        <v>126</v>
      </c>
      <c r="C59" s="112" t="s">
        <v>237</v>
      </c>
      <c r="D59" t="s">
        <v>180</v>
      </c>
      <c r="E59" t="s">
        <v>819</v>
      </c>
      <c r="F59">
        <v>2943055.58</v>
      </c>
      <c r="G59" s="296" t="str">
        <f>VLOOKUP($E59,tblKYClass[],2,FALSE)</f>
        <v>Inventory</v>
      </c>
      <c r="H59" s="296" t="str">
        <f>VLOOKUP(D59,tblAcctType[],2,FALSE)</f>
        <v>Utility</v>
      </c>
      <c r="I59" s="296">
        <f>VLOOKUP($G59,tblRates[],2,FALSE)</f>
        <v>5.0000000000000001E-4</v>
      </c>
      <c r="J59" s="296">
        <f>IF(G59="Tangible",'Market Value + Est Tax'!$I$4,1)</f>
        <v>1</v>
      </c>
      <c r="K59" s="297">
        <f t="shared" si="0"/>
        <v>2943055.58</v>
      </c>
      <c r="L59" s="298">
        <f t="shared" si="2"/>
        <v>1471.5277900000001</v>
      </c>
      <c r="M59" s="298">
        <f>IF(OR($G59="Real",$G59="Tangible"),K59*'Market Value + Est Tax'!$I$5,0)</f>
        <v>0</v>
      </c>
      <c r="N59" s="298">
        <f t="shared" si="1"/>
        <v>1471.5277900000001</v>
      </c>
    </row>
    <row r="60" spans="1:14" x14ac:dyDescent="0.25">
      <c r="A60" t="s">
        <v>978</v>
      </c>
      <c r="B60" t="s">
        <v>201</v>
      </c>
      <c r="C60" s="112" t="s">
        <v>237</v>
      </c>
      <c r="D60" t="s">
        <v>128</v>
      </c>
      <c r="E60" t="s">
        <v>897</v>
      </c>
      <c r="F60">
        <v>9044024</v>
      </c>
      <c r="G60" s="296" t="str">
        <f>VLOOKUP($E60,tblKYClass[],2,FALSE)</f>
        <v>Intang</v>
      </c>
      <c r="H60" s="296" t="str">
        <f>VLOOKUP(D60,tblAcctType[],2,FALSE)</f>
        <v>Utility</v>
      </c>
      <c r="I60" s="296">
        <f>VLOOKUP($G60,tblRates[],2,FALSE)</f>
        <v>0</v>
      </c>
      <c r="J60" s="296">
        <f>IF(G60="Tangible",'Market Value + Est Tax'!$I$4,1)</f>
        <v>1</v>
      </c>
      <c r="K60" s="297">
        <f t="shared" si="0"/>
        <v>9044024</v>
      </c>
      <c r="L60" s="298">
        <f t="shared" si="2"/>
        <v>0</v>
      </c>
      <c r="M60" s="298">
        <f>IF(OR($G60="Real",$G60="Tangible"),K60*'Market Value + Est Tax'!$I$5,0)</f>
        <v>0</v>
      </c>
      <c r="N60" s="298">
        <f t="shared" si="1"/>
        <v>0</v>
      </c>
    </row>
    <row r="61" spans="1:14" x14ac:dyDescent="0.25">
      <c r="A61" t="s">
        <v>978</v>
      </c>
      <c r="B61" t="s">
        <v>201</v>
      </c>
      <c r="C61" s="112" t="s">
        <v>237</v>
      </c>
      <c r="D61" t="s">
        <v>128</v>
      </c>
      <c r="E61" t="s">
        <v>824</v>
      </c>
      <c r="F61">
        <v>99746944.039999992</v>
      </c>
      <c r="G61" s="296" t="str">
        <f>VLOOKUP($E61,tblKYClass[],2,FALSE)</f>
        <v>Manuf</v>
      </c>
      <c r="H61" s="296" t="str">
        <f>VLOOKUP(D61,tblAcctType[],2,FALSE)</f>
        <v>Utility</v>
      </c>
      <c r="I61" s="296">
        <f>VLOOKUP($G61,tblRates[],2,FALSE)</f>
        <v>1.5E-3</v>
      </c>
      <c r="J61" s="296">
        <f>IF(G61="Tangible",'Market Value + Est Tax'!$I$4,1)</f>
        <v>1</v>
      </c>
      <c r="K61" s="297">
        <f t="shared" si="0"/>
        <v>99746944.039999992</v>
      </c>
      <c r="L61" s="298">
        <f t="shared" si="2"/>
        <v>149620.41605999999</v>
      </c>
      <c r="M61" s="298">
        <f>IF(OR($G61="Real",$G61="Tangible"),K61*'Market Value + Est Tax'!$I$5,0)</f>
        <v>0</v>
      </c>
      <c r="N61" s="298">
        <f t="shared" si="1"/>
        <v>149620.41605999999</v>
      </c>
    </row>
    <row r="62" spans="1:14" x14ac:dyDescent="0.25">
      <c r="A62" t="s">
        <v>978</v>
      </c>
      <c r="B62" t="s">
        <v>201</v>
      </c>
      <c r="C62" s="112" t="s">
        <v>237</v>
      </c>
      <c r="D62" t="s">
        <v>128</v>
      </c>
      <c r="E62" t="s">
        <v>829</v>
      </c>
      <c r="F62">
        <v>253314.08999999997</v>
      </c>
      <c r="G62" s="296" t="str">
        <f>VLOOKUP($E62,tblKYClass[],2,FALSE)</f>
        <v>Manuf</v>
      </c>
      <c r="H62" s="296" t="str">
        <f>VLOOKUP(D62,tblAcctType[],2,FALSE)</f>
        <v>Utility</v>
      </c>
      <c r="I62" s="296">
        <f>VLOOKUP($G62,tblRates[],2,FALSE)</f>
        <v>1.5E-3</v>
      </c>
      <c r="J62" s="296">
        <f>IF(G62="Tangible",'Market Value + Est Tax'!$I$4,1)</f>
        <v>1</v>
      </c>
      <c r="K62" s="297">
        <f t="shared" si="0"/>
        <v>253314.08999999997</v>
      </c>
      <c r="L62" s="298">
        <f t="shared" si="2"/>
        <v>379.97113499999995</v>
      </c>
      <c r="M62" s="298">
        <f>IF(OR($G62="Real",$G62="Tangible"),K62*'Market Value + Est Tax'!$I$5,0)</f>
        <v>0</v>
      </c>
      <c r="N62" s="298">
        <f t="shared" si="1"/>
        <v>379.97113499999995</v>
      </c>
    </row>
    <row r="63" spans="1:14" x14ac:dyDescent="0.25">
      <c r="A63" t="s">
        <v>978</v>
      </c>
      <c r="B63" t="s">
        <v>201</v>
      </c>
      <c r="C63" s="112" t="s">
        <v>237</v>
      </c>
      <c r="D63" t="s">
        <v>128</v>
      </c>
      <c r="E63" t="s">
        <v>826</v>
      </c>
      <c r="F63">
        <v>5420</v>
      </c>
      <c r="G63" s="296" t="str">
        <f>VLOOKUP($E63,tblKYClass[],2,FALSE)</f>
        <v>Real</v>
      </c>
      <c r="H63" s="296" t="str">
        <f>VLOOKUP(D63,tblAcctType[],2,FALSE)</f>
        <v>Utility</v>
      </c>
      <c r="I63" s="296">
        <f>VLOOKUP($G63,tblRates[],2,FALSE)</f>
        <v>1.2199999999999999E-3</v>
      </c>
      <c r="J63" s="296">
        <f>IF(G63="Tangible",'Market Value + Est Tax'!$I$4,1)</f>
        <v>1</v>
      </c>
      <c r="K63" s="297">
        <f t="shared" si="0"/>
        <v>5420</v>
      </c>
      <c r="L63" s="298">
        <f t="shared" si="2"/>
        <v>6.6124000000000001</v>
      </c>
      <c r="M63" s="298">
        <f>IF(OR($G63="Real",$G63="Tangible"),K63*'Market Value + Est Tax'!$I$5,0)</f>
        <v>69.161558391393058</v>
      </c>
      <c r="N63" s="298">
        <f t="shared" si="1"/>
        <v>75.773958391393052</v>
      </c>
    </row>
    <row r="64" spans="1:14" x14ac:dyDescent="0.25">
      <c r="A64" t="s">
        <v>978</v>
      </c>
      <c r="B64" t="s">
        <v>201</v>
      </c>
      <c r="C64" s="112" t="s">
        <v>237</v>
      </c>
      <c r="D64" t="s">
        <v>128</v>
      </c>
      <c r="E64" t="s">
        <v>827</v>
      </c>
      <c r="F64">
        <v>1729424.2400000002</v>
      </c>
      <c r="G64" s="296" t="str">
        <f>VLOOKUP($E64,tblKYClass[],2,FALSE)</f>
        <v>Real</v>
      </c>
      <c r="H64" s="296" t="str">
        <f>VLOOKUP(D64,tblAcctType[],2,FALSE)</f>
        <v>Utility</v>
      </c>
      <c r="I64" s="296">
        <f>VLOOKUP($G64,tblRates[],2,FALSE)</f>
        <v>1.2199999999999999E-3</v>
      </c>
      <c r="J64" s="296">
        <f>IF(G64="Tangible",'Market Value + Est Tax'!$I$4,1)</f>
        <v>1</v>
      </c>
      <c r="K64" s="297">
        <f t="shared" si="0"/>
        <v>1729424.2400000002</v>
      </c>
      <c r="L64" s="298">
        <f t="shared" si="2"/>
        <v>2109.8975728</v>
      </c>
      <c r="M64" s="298">
        <f>IF(OR($G64="Real",$G64="Tangible"),K64*'Market Value + Est Tax'!$I$5,0)</f>
        <v>22068.205822555457</v>
      </c>
      <c r="N64" s="298">
        <f t="shared" si="1"/>
        <v>24178.103395355458</v>
      </c>
    </row>
    <row r="65" spans="1:14" x14ac:dyDescent="0.25">
      <c r="A65" t="s">
        <v>978</v>
      </c>
      <c r="B65" t="s">
        <v>201</v>
      </c>
      <c r="C65" s="112" t="s">
        <v>237</v>
      </c>
      <c r="D65" t="s">
        <v>128</v>
      </c>
      <c r="E65" t="s">
        <v>810</v>
      </c>
      <c r="F65">
        <v>24393.08</v>
      </c>
      <c r="G65" s="296" t="str">
        <f>VLOOKUP($E65,tblKYClass[],2,FALSE)</f>
        <v>Real</v>
      </c>
      <c r="H65" s="296" t="str">
        <f>VLOOKUP(D65,tblAcctType[],2,FALSE)</f>
        <v>Utility</v>
      </c>
      <c r="I65" s="296">
        <f>VLOOKUP($G65,tblRates[],2,FALSE)</f>
        <v>1.2199999999999999E-3</v>
      </c>
      <c r="J65" s="296">
        <f>IF(G65="Tangible",'Market Value + Est Tax'!$I$4,1)</f>
        <v>1</v>
      </c>
      <c r="K65" s="297">
        <f t="shared" si="0"/>
        <v>24393.08</v>
      </c>
      <c r="L65" s="298">
        <f t="shared" si="2"/>
        <v>29.759557600000001</v>
      </c>
      <c r="M65" s="298">
        <f>IF(OR($G65="Real",$G65="Tangible"),K65*'Market Value + Est Tax'!$I$5,0)</f>
        <v>311.26631490146167</v>
      </c>
      <c r="N65" s="298">
        <f t="shared" si="1"/>
        <v>341.02587250146166</v>
      </c>
    </row>
    <row r="66" spans="1:14" x14ac:dyDescent="0.25">
      <c r="A66" t="s">
        <v>978</v>
      </c>
      <c r="B66" t="s">
        <v>201</v>
      </c>
      <c r="C66" s="112" t="s">
        <v>237</v>
      </c>
      <c r="D66" t="s">
        <v>128</v>
      </c>
      <c r="E66" t="s">
        <v>825</v>
      </c>
      <c r="F66">
        <v>9659512.209999999</v>
      </c>
      <c r="G66" s="296" t="str">
        <f>VLOOKUP($E66,tblKYClass[],2,FALSE)</f>
        <v>Real</v>
      </c>
      <c r="H66" s="296" t="str">
        <f>VLOOKUP(D66,tblAcctType[],2,FALSE)</f>
        <v>Utility</v>
      </c>
      <c r="I66" s="296">
        <f>VLOOKUP($G66,tblRates[],2,FALSE)</f>
        <v>1.2199999999999999E-3</v>
      </c>
      <c r="J66" s="296">
        <f>IF(G66="Tangible",'Market Value + Est Tax'!$I$4,1)</f>
        <v>1</v>
      </c>
      <c r="K66" s="297">
        <f t="shared" si="0"/>
        <v>9659512.209999999</v>
      </c>
      <c r="L66" s="298">
        <f t="shared" si="2"/>
        <v>11784.604896199999</v>
      </c>
      <c r="M66" s="298">
        <f>IF(OR($G66="Real",$G66="Tangible"),K66*'Market Value + Est Tax'!$I$5,0)</f>
        <v>123259.57891961055</v>
      </c>
      <c r="N66" s="298">
        <f t="shared" si="1"/>
        <v>135044.18381581054</v>
      </c>
    </row>
    <row r="67" spans="1:14" x14ac:dyDescent="0.25">
      <c r="A67" t="s">
        <v>978</v>
      </c>
      <c r="B67" t="s">
        <v>201</v>
      </c>
      <c r="C67" s="112" t="s">
        <v>237</v>
      </c>
      <c r="D67" t="s">
        <v>128</v>
      </c>
      <c r="E67" t="s">
        <v>828</v>
      </c>
      <c r="F67">
        <v>4116.13</v>
      </c>
      <c r="G67" s="296" t="str">
        <f>VLOOKUP($E67,tblKYClass[],2,FALSE)</f>
        <v>Real</v>
      </c>
      <c r="H67" s="296" t="str">
        <f>VLOOKUP(D67,tblAcctType[],2,FALSE)</f>
        <v>Utility</v>
      </c>
      <c r="I67" s="296">
        <f>VLOOKUP($G67,tblRates[],2,FALSE)</f>
        <v>1.2199999999999999E-3</v>
      </c>
      <c r="J67" s="296">
        <f>IF(G67="Tangible",'Market Value + Est Tax'!$I$4,1)</f>
        <v>1</v>
      </c>
      <c r="K67" s="297">
        <f t="shared" si="0"/>
        <v>4116.13</v>
      </c>
      <c r="L67" s="298">
        <f t="shared" si="2"/>
        <v>5.0216785999999995</v>
      </c>
      <c r="M67" s="298">
        <f>IF(OR($G67="Real",$G67="Tangible"),K67*'Market Value + Est Tax'!$I$5,0)</f>
        <v>52.523609841617109</v>
      </c>
      <c r="N67" s="298">
        <f t="shared" si="1"/>
        <v>57.54528844161711</v>
      </c>
    </row>
    <row r="68" spans="1:14" x14ac:dyDescent="0.25">
      <c r="A68" t="s">
        <v>978</v>
      </c>
      <c r="B68" t="s">
        <v>201</v>
      </c>
      <c r="C68" s="112" t="s">
        <v>237</v>
      </c>
      <c r="D68" t="s">
        <v>128</v>
      </c>
      <c r="E68" t="s">
        <v>803</v>
      </c>
      <c r="F68">
        <v>183878.02</v>
      </c>
      <c r="G68" s="296" t="str">
        <f>VLOOKUP($E68,tblKYClass[],2,FALSE)</f>
        <v>Tangible</v>
      </c>
      <c r="H68" s="296" t="str">
        <f>VLOOKUP(D68,tblAcctType[],2,FALSE)</f>
        <v>Utility</v>
      </c>
      <c r="I68" s="296">
        <f>VLOOKUP($G68,tblRates[],2,FALSE)</f>
        <v>4.4999999999999997E-3</v>
      </c>
      <c r="J68" s="296">
        <f>IF(G68="Tangible",'Market Value + Est Tax'!$I$4,1)</f>
        <v>1.1286964543271605</v>
      </c>
      <c r="K68" s="297">
        <f t="shared" si="0"/>
        <v>207542.4692026987</v>
      </c>
      <c r="L68" s="298">
        <f t="shared" si="2"/>
        <v>933.9411114121441</v>
      </c>
      <c r="M68" s="298">
        <f>IF(OR($G68="Real",$G68="Tangible"),K68*'Market Value + Est Tax'!$I$5,0)</f>
        <v>2648.3322144753402</v>
      </c>
      <c r="N68" s="298">
        <f t="shared" si="1"/>
        <v>3582.2733258874841</v>
      </c>
    </row>
    <row r="69" spans="1:14" x14ac:dyDescent="0.25">
      <c r="A69" t="s">
        <v>978</v>
      </c>
      <c r="B69" t="s">
        <v>201</v>
      </c>
      <c r="C69" s="112" t="s">
        <v>237</v>
      </c>
      <c r="D69" t="s">
        <v>128</v>
      </c>
      <c r="E69" t="s">
        <v>794</v>
      </c>
      <c r="F69">
        <v>0</v>
      </c>
      <c r="G69" s="296" t="str">
        <f>VLOOKUP($E69,tblKYClass[],2,FALSE)</f>
        <v>Tangible</v>
      </c>
      <c r="H69" s="296" t="str">
        <f>VLOOKUP(D69,tblAcctType[],2,FALSE)</f>
        <v>Utility</v>
      </c>
      <c r="I69" s="296">
        <f>VLOOKUP($G69,tblRates[],2,FALSE)</f>
        <v>4.4999999999999997E-3</v>
      </c>
      <c r="J69" s="296">
        <f>IF(G69="Tangible",'Market Value + Est Tax'!$I$4,1)</f>
        <v>1.1286964543271605</v>
      </c>
      <c r="K69" s="297">
        <f t="shared" ref="K69:K132" si="3">IF(G69="Tangible",F69*J69,F69)</f>
        <v>0</v>
      </c>
      <c r="L69" s="298">
        <f t="shared" ref="L69:L132" si="4">I69*K69</f>
        <v>0</v>
      </c>
      <c r="M69" s="298">
        <f>IF(OR($G69="Real",$G69="Tangible"),K69*'Market Value + Est Tax'!$I$5,0)</f>
        <v>0</v>
      </c>
      <c r="N69" s="298">
        <f t="shared" ref="N69:N132" si="5">L69+M69</f>
        <v>0</v>
      </c>
    </row>
    <row r="70" spans="1:14" x14ac:dyDescent="0.25">
      <c r="A70" t="s">
        <v>978</v>
      </c>
      <c r="B70" t="s">
        <v>201</v>
      </c>
      <c r="C70" s="112" t="s">
        <v>237</v>
      </c>
      <c r="D70" t="s">
        <v>128</v>
      </c>
      <c r="E70" t="s">
        <v>815</v>
      </c>
      <c r="F70">
        <v>350346.08000000019</v>
      </c>
      <c r="G70" s="296" t="str">
        <f>VLOOKUP($E70,tblKYClass[],2,FALSE)</f>
        <v>Tangible</v>
      </c>
      <c r="H70" s="296" t="str">
        <f>VLOOKUP(D70,tblAcctType[],2,FALSE)</f>
        <v>Utility</v>
      </c>
      <c r="I70" s="296">
        <f>VLOOKUP($G70,tblRates[],2,FALSE)</f>
        <v>4.4999999999999997E-3</v>
      </c>
      <c r="J70" s="296">
        <f>IF(G70="Tangible",'Market Value + Est Tax'!$I$4,1)</f>
        <v>1.1286964543271605</v>
      </c>
      <c r="K70" s="297">
        <f t="shared" si="3"/>
        <v>395434.37828341994</v>
      </c>
      <c r="L70" s="298">
        <f t="shared" si="4"/>
        <v>1779.4547022753895</v>
      </c>
      <c r="M70" s="298">
        <f>IF(OR($G70="Real",$G70="Tangible"),K70*'Market Value + Est Tax'!$I$5,0)</f>
        <v>5045.914731293904</v>
      </c>
      <c r="N70" s="298">
        <f t="shared" si="5"/>
        <v>6825.3694335692935</v>
      </c>
    </row>
    <row r="71" spans="1:14" x14ac:dyDescent="0.25">
      <c r="A71" t="s">
        <v>978</v>
      </c>
      <c r="B71" t="s">
        <v>201</v>
      </c>
      <c r="C71" s="112" t="s">
        <v>237</v>
      </c>
      <c r="D71" t="s">
        <v>128</v>
      </c>
      <c r="E71" t="s">
        <v>807</v>
      </c>
      <c r="F71">
        <v>229840.11000000004</v>
      </c>
      <c r="G71" s="296" t="str">
        <f>VLOOKUP($E71,tblKYClass[],2,FALSE)</f>
        <v>Tangible</v>
      </c>
      <c r="H71" s="296" t="str">
        <f>VLOOKUP(D71,tblAcctType[],2,FALSE)</f>
        <v>Utility</v>
      </c>
      <c r="I71" s="296">
        <f>VLOOKUP($G71,tblRates[],2,FALSE)</f>
        <v>4.4999999999999997E-3</v>
      </c>
      <c r="J71" s="296">
        <f>IF(G71="Tangible",'Market Value + Est Tax'!$I$4,1)</f>
        <v>1.1286964543271605</v>
      </c>
      <c r="K71" s="297">
        <f t="shared" si="3"/>
        <v>259419.7172191646</v>
      </c>
      <c r="L71" s="298">
        <f t="shared" si="4"/>
        <v>1167.3887274862407</v>
      </c>
      <c r="M71" s="298">
        <f>IF(OR($G71="Real",$G71="Tangible"),K71*'Market Value + Est Tax'!$I$5,0)</f>
        <v>3310.3084723859647</v>
      </c>
      <c r="N71" s="298">
        <f t="shared" si="5"/>
        <v>4477.6971998722056</v>
      </c>
    </row>
    <row r="72" spans="1:14" x14ac:dyDescent="0.25">
      <c r="A72" t="s">
        <v>978</v>
      </c>
      <c r="B72" t="s">
        <v>201</v>
      </c>
      <c r="C72" s="112" t="s">
        <v>237</v>
      </c>
      <c r="D72" t="s">
        <v>128</v>
      </c>
      <c r="E72" t="s">
        <v>812</v>
      </c>
      <c r="F72">
        <v>1073.99</v>
      </c>
      <c r="G72" s="296" t="str">
        <f>VLOOKUP($E72,tblKYClass[],2,FALSE)</f>
        <v>Tangible</v>
      </c>
      <c r="H72" s="296" t="str">
        <f>VLOOKUP(D72,tblAcctType[],2,FALSE)</f>
        <v>Utility</v>
      </c>
      <c r="I72" s="296">
        <f>VLOOKUP($G72,tblRates[],2,FALSE)</f>
        <v>4.4999999999999997E-3</v>
      </c>
      <c r="J72" s="296">
        <f>IF(G72="Tangible",'Market Value + Est Tax'!$I$4,1)</f>
        <v>1.1286964543271605</v>
      </c>
      <c r="K72" s="297">
        <f t="shared" si="3"/>
        <v>1212.2087049828272</v>
      </c>
      <c r="L72" s="298">
        <f t="shared" si="4"/>
        <v>5.4549391724227219</v>
      </c>
      <c r="M72" s="298">
        <f>IF(OR($G72="Real",$G72="Tangible"),K72*'Market Value + Est Tax'!$I$5,0)</f>
        <v>15.468310541000879</v>
      </c>
      <c r="N72" s="298">
        <f t="shared" si="5"/>
        <v>20.923249713423601</v>
      </c>
    </row>
    <row r="73" spans="1:14" x14ac:dyDescent="0.25">
      <c r="A73" t="s">
        <v>978</v>
      </c>
      <c r="B73" t="s">
        <v>201</v>
      </c>
      <c r="C73" s="112" t="s">
        <v>237</v>
      </c>
      <c r="D73" t="s">
        <v>182</v>
      </c>
      <c r="E73" t="s">
        <v>121</v>
      </c>
      <c r="F73">
        <v>0</v>
      </c>
      <c r="G73" s="296" t="str">
        <f>VLOOKUP($E73,tblKYClass[],2,FALSE)</f>
        <v>Tangible</v>
      </c>
      <c r="H73" s="296" t="str">
        <f>VLOOKUP(D73,tblAcctType[],2,FALSE)</f>
        <v>Leased PP</v>
      </c>
      <c r="I73" s="296">
        <f>VLOOKUP($G73,tblRates[],2,FALSE)</f>
        <v>4.4999999999999997E-3</v>
      </c>
      <c r="J73" s="296">
        <f>IF(G73="Tangible",'Market Value + Est Tax'!$I$4,1)</f>
        <v>1.1286964543271605</v>
      </c>
      <c r="K73" s="297">
        <f t="shared" si="3"/>
        <v>0</v>
      </c>
      <c r="L73" s="298">
        <f t="shared" si="4"/>
        <v>0</v>
      </c>
      <c r="M73" s="298">
        <f>IF(OR($G73="Real",$G73="Tangible"),K73*'Market Value + Est Tax'!$I$5,0)</f>
        <v>0</v>
      </c>
      <c r="N73" s="298">
        <f t="shared" si="5"/>
        <v>0</v>
      </c>
    </row>
    <row r="74" spans="1:14" x14ac:dyDescent="0.25">
      <c r="A74" t="s">
        <v>978</v>
      </c>
      <c r="B74" t="s">
        <v>201</v>
      </c>
      <c r="C74" s="112" t="s">
        <v>237</v>
      </c>
      <c r="D74" t="s">
        <v>182</v>
      </c>
      <c r="E74" t="s">
        <v>181</v>
      </c>
      <c r="F74">
        <v>0</v>
      </c>
      <c r="G74" s="296" t="str">
        <f>VLOOKUP($E74,tblKYClass[],2,FALSE)</f>
        <v>Tangible</v>
      </c>
      <c r="H74" s="296" t="str">
        <f>VLOOKUP(D74,tblAcctType[],2,FALSE)</f>
        <v>Leased PP</v>
      </c>
      <c r="I74" s="296">
        <f>VLOOKUP($G74,tblRates[],2,FALSE)</f>
        <v>4.4999999999999997E-3</v>
      </c>
      <c r="J74" s="296">
        <f>IF(G74="Tangible",'Market Value + Est Tax'!$I$4,1)</f>
        <v>1.1286964543271605</v>
      </c>
      <c r="K74" s="297">
        <f t="shared" si="3"/>
        <v>0</v>
      </c>
      <c r="L74" s="298">
        <f t="shared" si="4"/>
        <v>0</v>
      </c>
      <c r="M74" s="298">
        <f>IF(OR($G74="Real",$G74="Tangible"),K74*'Market Value + Est Tax'!$I$5,0)</f>
        <v>0</v>
      </c>
      <c r="N74" s="298">
        <f t="shared" si="5"/>
        <v>0</v>
      </c>
    </row>
    <row r="75" spans="1:14" x14ac:dyDescent="0.25">
      <c r="A75" t="s">
        <v>978</v>
      </c>
      <c r="B75" t="s">
        <v>201</v>
      </c>
      <c r="C75" s="112" t="s">
        <v>237</v>
      </c>
      <c r="D75" t="s">
        <v>118</v>
      </c>
      <c r="E75" t="s">
        <v>121</v>
      </c>
      <c r="F75">
        <v>0</v>
      </c>
      <c r="G75" s="296" t="str">
        <f>VLOOKUP($E75,tblKYClass[],2,FALSE)</f>
        <v>Tangible</v>
      </c>
      <c r="H75" s="296" t="str">
        <f>VLOOKUP(D75,tblAcctType[],2,FALSE)</f>
        <v>Leased PP</v>
      </c>
      <c r="I75" s="296">
        <f>VLOOKUP($G75,tblRates[],2,FALSE)</f>
        <v>4.4999999999999997E-3</v>
      </c>
      <c r="J75" s="296">
        <f>IF(G75="Tangible",'Market Value + Est Tax'!$I$4,1)</f>
        <v>1.1286964543271605</v>
      </c>
      <c r="K75" s="297">
        <f t="shared" si="3"/>
        <v>0</v>
      </c>
      <c r="L75" s="298">
        <f t="shared" si="4"/>
        <v>0</v>
      </c>
      <c r="M75" s="298">
        <f>IF(OR($G75="Real",$G75="Tangible"),K75*'Market Value + Est Tax'!$I$5,0)</f>
        <v>0</v>
      </c>
      <c r="N75" s="298">
        <f t="shared" si="5"/>
        <v>0</v>
      </c>
    </row>
    <row r="76" spans="1:14" x14ac:dyDescent="0.25">
      <c r="A76" t="s">
        <v>978</v>
      </c>
      <c r="B76" t="s">
        <v>201</v>
      </c>
      <c r="C76" s="112" t="s">
        <v>237</v>
      </c>
      <c r="D76" t="s">
        <v>118</v>
      </c>
      <c r="E76" t="s">
        <v>801</v>
      </c>
      <c r="F76">
        <v>78511.080000000031</v>
      </c>
      <c r="G76" s="296" t="str">
        <f>VLOOKUP($E76,tblKYClass[],2,FALSE)</f>
        <v>Tangible</v>
      </c>
      <c r="H76" s="296" t="str">
        <f>VLOOKUP(D76,tblAcctType[],2,FALSE)</f>
        <v>Leased PP</v>
      </c>
      <c r="I76" s="296">
        <f>VLOOKUP($G76,tblRates[],2,FALSE)</f>
        <v>4.4999999999999997E-3</v>
      </c>
      <c r="J76" s="296">
        <f>IF(G76="Tangible",'Market Value + Est Tax'!$I$4,1)</f>
        <v>1.1286964543271605</v>
      </c>
      <c r="K76" s="297">
        <f t="shared" si="3"/>
        <v>88615.177621396084</v>
      </c>
      <c r="L76" s="298">
        <f t="shared" si="4"/>
        <v>398.76829929628235</v>
      </c>
      <c r="M76" s="298">
        <f>IF(OR($G76="Real",$G76="Tangible"),K76*'Market Value + Est Tax'!$I$5,0)</f>
        <v>1130.7682253553235</v>
      </c>
      <c r="N76" s="298">
        <f t="shared" si="5"/>
        <v>1529.5365246516058</v>
      </c>
    </row>
    <row r="77" spans="1:14" x14ac:dyDescent="0.25">
      <c r="A77" t="s">
        <v>978</v>
      </c>
      <c r="B77" t="s">
        <v>201</v>
      </c>
      <c r="C77" s="112" t="s">
        <v>237</v>
      </c>
      <c r="D77" t="s">
        <v>118</v>
      </c>
      <c r="E77" t="s">
        <v>809</v>
      </c>
      <c r="F77">
        <v>205030.8</v>
      </c>
      <c r="G77" s="296" t="str">
        <f>VLOOKUP($E77,tblKYClass[],2,FALSE)</f>
        <v>Tangible</v>
      </c>
      <c r="H77" s="296" t="str">
        <f>VLOOKUP(D77,tblAcctType[],2,FALSE)</f>
        <v>Leased PP</v>
      </c>
      <c r="I77" s="296">
        <f>VLOOKUP($G77,tblRates[],2,FALSE)</f>
        <v>4.4999999999999997E-3</v>
      </c>
      <c r="J77" s="296">
        <f>IF(G77="Tangible",'Market Value + Est Tax'!$I$4,1)</f>
        <v>1.1286964543271605</v>
      </c>
      <c r="K77" s="297">
        <f t="shared" si="3"/>
        <v>231417.53698786115</v>
      </c>
      <c r="L77" s="298">
        <f t="shared" si="4"/>
        <v>1041.3789164453751</v>
      </c>
      <c r="M77" s="298">
        <f>IF(OR($G77="Real",$G77="Tangible"),K77*'Market Value + Est Tax'!$I$5,0)</f>
        <v>2952.9884681140816</v>
      </c>
      <c r="N77" s="298">
        <f t="shared" si="5"/>
        <v>3994.3673845594567</v>
      </c>
    </row>
    <row r="78" spans="1:14" x14ac:dyDescent="0.25">
      <c r="A78" t="s">
        <v>978</v>
      </c>
      <c r="B78" t="s">
        <v>201</v>
      </c>
      <c r="C78" s="112" t="s">
        <v>237</v>
      </c>
      <c r="D78" t="s">
        <v>898</v>
      </c>
      <c r="E78" t="s">
        <v>121</v>
      </c>
      <c r="F78">
        <v>0</v>
      </c>
      <c r="G78" s="296" t="str">
        <f>VLOOKUP($E78,tblKYClass[],2,FALSE)</f>
        <v>Tangible</v>
      </c>
      <c r="H78" s="296" t="str">
        <f>VLOOKUP(D78,tblAcctType[],2,FALSE)</f>
        <v>Leased PP</v>
      </c>
      <c r="I78" s="296">
        <f>VLOOKUP($G78,tblRates[],2,FALSE)</f>
        <v>4.4999999999999997E-3</v>
      </c>
      <c r="J78" s="296">
        <f>IF(G78="Tangible",'Market Value + Est Tax'!$I$4,1)</f>
        <v>1.1286964543271605</v>
      </c>
      <c r="K78" s="297">
        <f t="shared" si="3"/>
        <v>0</v>
      </c>
      <c r="L78" s="298">
        <f t="shared" si="4"/>
        <v>0</v>
      </c>
      <c r="M78" s="298">
        <f>IF(OR($G78="Real",$G78="Tangible"),K78*'Market Value + Est Tax'!$I$5,0)</f>
        <v>0</v>
      </c>
      <c r="N78" s="298">
        <f t="shared" si="5"/>
        <v>0</v>
      </c>
    </row>
    <row r="79" spans="1:14" x14ac:dyDescent="0.25">
      <c r="A79" t="s">
        <v>978</v>
      </c>
      <c r="B79" t="s">
        <v>201</v>
      </c>
      <c r="C79" s="112" t="s">
        <v>237</v>
      </c>
      <c r="D79" t="s">
        <v>898</v>
      </c>
      <c r="E79" t="s">
        <v>809</v>
      </c>
      <c r="F79">
        <v>279702.26</v>
      </c>
      <c r="G79" s="296" t="str">
        <f>VLOOKUP($E79,tblKYClass[],2,FALSE)</f>
        <v>Tangible</v>
      </c>
      <c r="H79" s="296" t="str">
        <f>VLOOKUP(D79,tblAcctType[],2,FALSE)</f>
        <v>Leased PP</v>
      </c>
      <c r="I79" s="296">
        <f>VLOOKUP($G79,tblRates[],2,FALSE)</f>
        <v>4.4999999999999997E-3</v>
      </c>
      <c r="J79" s="296">
        <f>IF(G79="Tangible",'Market Value + Est Tax'!$I$4,1)</f>
        <v>1.1286964543271605</v>
      </c>
      <c r="K79" s="297">
        <f t="shared" si="3"/>
        <v>315698.94912929356</v>
      </c>
      <c r="L79" s="298">
        <f t="shared" si="4"/>
        <v>1420.645271081821</v>
      </c>
      <c r="M79" s="298">
        <f>IF(OR($G79="Real",$G79="Tangible"),K79*'Market Value + Est Tax'!$I$5,0)</f>
        <v>4028.4559602042555</v>
      </c>
      <c r="N79" s="298">
        <f t="shared" si="5"/>
        <v>5449.1012312860767</v>
      </c>
    </row>
    <row r="80" spans="1:14" x14ac:dyDescent="0.25">
      <c r="A80" t="s">
        <v>978</v>
      </c>
      <c r="B80" t="s">
        <v>201</v>
      </c>
      <c r="C80" s="112" t="s">
        <v>237</v>
      </c>
      <c r="D80" t="s">
        <v>132</v>
      </c>
      <c r="E80" t="s">
        <v>897</v>
      </c>
      <c r="F80">
        <v>4183973.86</v>
      </c>
      <c r="G80" s="296" t="str">
        <f>VLOOKUP($E80,tblKYClass[],2,FALSE)</f>
        <v>Intang</v>
      </c>
      <c r="H80" s="296" t="str">
        <f>VLOOKUP(D80,tblAcctType[],2,FALSE)</f>
        <v>Utility</v>
      </c>
      <c r="I80" s="296">
        <f>VLOOKUP($G80,tblRates[],2,FALSE)</f>
        <v>0</v>
      </c>
      <c r="J80" s="296">
        <f>IF(G80="Tangible",'Market Value + Est Tax'!$I$4,1)</f>
        <v>1</v>
      </c>
      <c r="K80" s="297">
        <f t="shared" si="3"/>
        <v>4183973.86</v>
      </c>
      <c r="L80" s="298">
        <f t="shared" si="4"/>
        <v>0</v>
      </c>
      <c r="M80" s="298">
        <f>IF(OR($G80="Real",$G80="Tangible"),K80*'Market Value + Est Tax'!$I$5,0)</f>
        <v>0</v>
      </c>
      <c r="N80" s="298">
        <f t="shared" si="5"/>
        <v>0</v>
      </c>
    </row>
    <row r="81" spans="1:14" x14ac:dyDescent="0.25">
      <c r="A81" t="s">
        <v>978</v>
      </c>
      <c r="B81" t="s">
        <v>201</v>
      </c>
      <c r="C81" s="112" t="s">
        <v>237</v>
      </c>
      <c r="D81" t="s">
        <v>132</v>
      </c>
      <c r="E81" t="s">
        <v>824</v>
      </c>
      <c r="F81">
        <v>482957.73</v>
      </c>
      <c r="G81" s="296" t="str">
        <f>VLOOKUP($E81,tblKYClass[],2,FALSE)</f>
        <v>Manuf</v>
      </c>
      <c r="H81" s="296" t="str">
        <f>VLOOKUP(D81,tblAcctType[],2,FALSE)</f>
        <v>Utility</v>
      </c>
      <c r="I81" s="296">
        <f>VLOOKUP($G81,tblRates[],2,FALSE)</f>
        <v>1.5E-3</v>
      </c>
      <c r="J81" s="296">
        <f>IF(G81="Tangible",'Market Value + Est Tax'!$I$4,1)</f>
        <v>1</v>
      </c>
      <c r="K81" s="297">
        <f t="shared" si="3"/>
        <v>482957.73</v>
      </c>
      <c r="L81" s="298">
        <f t="shared" si="4"/>
        <v>724.43659500000001</v>
      </c>
      <c r="M81" s="298">
        <f>IF(OR($G81="Real",$G81="Tangible"),K81*'Market Value + Est Tax'!$I$5,0)</f>
        <v>0</v>
      </c>
      <c r="N81" s="298">
        <f t="shared" si="5"/>
        <v>724.43659500000001</v>
      </c>
    </row>
    <row r="82" spans="1:14" x14ac:dyDescent="0.25">
      <c r="A82" t="s">
        <v>978</v>
      </c>
      <c r="B82" t="s">
        <v>201</v>
      </c>
      <c r="C82" s="112" t="s">
        <v>237</v>
      </c>
      <c r="D82" t="s">
        <v>132</v>
      </c>
      <c r="E82" t="s">
        <v>825</v>
      </c>
      <c r="F82">
        <v>90020.88</v>
      </c>
      <c r="G82" s="296" t="str">
        <f>VLOOKUP($E82,tblKYClass[],2,FALSE)</f>
        <v>Real</v>
      </c>
      <c r="H82" s="296" t="str">
        <f>VLOOKUP(D82,tblAcctType[],2,FALSE)</f>
        <v>Utility</v>
      </c>
      <c r="I82" s="296">
        <f>VLOOKUP($G82,tblRates[],2,FALSE)</f>
        <v>1.2199999999999999E-3</v>
      </c>
      <c r="J82" s="296">
        <f>IF(G82="Tangible",'Market Value + Est Tax'!$I$4,1)</f>
        <v>1</v>
      </c>
      <c r="K82" s="297">
        <f t="shared" si="3"/>
        <v>90020.88</v>
      </c>
      <c r="L82" s="298">
        <f t="shared" si="4"/>
        <v>109.8254736</v>
      </c>
      <c r="M82" s="298">
        <f>IF(OR($G82="Real",$G82="Tangible"),K82*'Market Value + Est Tax'!$I$5,0)</f>
        <v>1148.7055993661602</v>
      </c>
      <c r="N82" s="298">
        <f t="shared" si="5"/>
        <v>1258.5310729661601</v>
      </c>
    </row>
    <row r="83" spans="1:14" x14ac:dyDescent="0.25">
      <c r="A83" t="s">
        <v>978</v>
      </c>
      <c r="B83" t="s">
        <v>201</v>
      </c>
      <c r="C83" s="112" t="s">
        <v>237</v>
      </c>
      <c r="D83" t="s">
        <v>132</v>
      </c>
      <c r="E83" t="s">
        <v>803</v>
      </c>
      <c r="F83">
        <v>0</v>
      </c>
      <c r="G83" s="296" t="str">
        <f>VLOOKUP($E83,tblKYClass[],2,FALSE)</f>
        <v>Tangible</v>
      </c>
      <c r="H83" s="296" t="str">
        <f>VLOOKUP(D83,tblAcctType[],2,FALSE)</f>
        <v>Utility</v>
      </c>
      <c r="I83" s="296">
        <f>VLOOKUP($G83,tblRates[],2,FALSE)</f>
        <v>4.4999999999999997E-3</v>
      </c>
      <c r="J83" s="296">
        <f>IF(G83="Tangible",'Market Value + Est Tax'!$I$4,1)</f>
        <v>1.1286964543271605</v>
      </c>
      <c r="K83" s="297">
        <f t="shared" si="3"/>
        <v>0</v>
      </c>
      <c r="L83" s="298">
        <f t="shared" si="4"/>
        <v>0</v>
      </c>
      <c r="M83" s="298">
        <f>IF(OR($G83="Real",$G83="Tangible"),K83*'Market Value + Est Tax'!$I$5,0)</f>
        <v>0</v>
      </c>
      <c r="N83" s="298">
        <f t="shared" si="5"/>
        <v>0</v>
      </c>
    </row>
    <row r="84" spans="1:14" x14ac:dyDescent="0.25">
      <c r="A84" t="s">
        <v>978</v>
      </c>
      <c r="B84" t="s">
        <v>201</v>
      </c>
      <c r="C84" s="112" t="s">
        <v>237</v>
      </c>
      <c r="D84" t="s">
        <v>125</v>
      </c>
      <c r="E84" t="s">
        <v>893</v>
      </c>
      <c r="F84">
        <v>1193125.3199999998</v>
      </c>
      <c r="G84" s="296" t="str">
        <f>VLOOKUP($E84,tblKYClass[],2,FALSE)</f>
        <v>Intang</v>
      </c>
      <c r="H84" s="296" t="str">
        <f>VLOOKUP(D84,tblAcctType[],2,FALSE)</f>
        <v>Utility</v>
      </c>
      <c r="I84" s="296">
        <f>VLOOKUP($G84,tblRates[],2,FALSE)</f>
        <v>0</v>
      </c>
      <c r="J84" s="296">
        <f>IF(G84="Tangible",'Market Value + Est Tax'!$I$4,1)</f>
        <v>1</v>
      </c>
      <c r="K84" s="297">
        <f t="shared" si="3"/>
        <v>1193125.3199999998</v>
      </c>
      <c r="L84" s="298">
        <f t="shared" si="4"/>
        <v>0</v>
      </c>
      <c r="M84" s="298">
        <f>IF(OR($G84="Real",$G84="Tangible"),K84*'Market Value + Est Tax'!$I$5,0)</f>
        <v>0</v>
      </c>
      <c r="N84" s="298">
        <f t="shared" si="5"/>
        <v>0</v>
      </c>
    </row>
    <row r="85" spans="1:14" x14ac:dyDescent="0.25">
      <c r="A85" t="s">
        <v>978</v>
      </c>
      <c r="B85" t="s">
        <v>201</v>
      </c>
      <c r="C85" s="112" t="s">
        <v>237</v>
      </c>
      <c r="D85" t="s">
        <v>125</v>
      </c>
      <c r="E85" t="s">
        <v>805</v>
      </c>
      <c r="F85">
        <v>7185698.1100000003</v>
      </c>
      <c r="G85" s="296" t="str">
        <f>VLOOKUP($E85,tblKYClass[],2,FALSE)</f>
        <v>Manuf</v>
      </c>
      <c r="H85" s="296" t="str">
        <f>VLOOKUP(D85,tblAcctType[],2,FALSE)</f>
        <v>Utility</v>
      </c>
      <c r="I85" s="296">
        <f>VLOOKUP($G85,tblRates[],2,FALSE)</f>
        <v>1.5E-3</v>
      </c>
      <c r="J85" s="296">
        <f>IF(G85="Tangible",'Market Value + Est Tax'!$I$4,1)</f>
        <v>1</v>
      </c>
      <c r="K85" s="297">
        <f t="shared" si="3"/>
        <v>7185698.1100000003</v>
      </c>
      <c r="L85" s="298">
        <f t="shared" si="4"/>
        <v>10778.547165</v>
      </c>
      <c r="M85" s="298">
        <f>IF(OR($G85="Real",$G85="Tangible"),K85*'Market Value + Est Tax'!$I$5,0)</f>
        <v>0</v>
      </c>
      <c r="N85" s="298">
        <f t="shared" si="5"/>
        <v>10778.547165</v>
      </c>
    </row>
    <row r="86" spans="1:14" x14ac:dyDescent="0.25">
      <c r="A86" t="s">
        <v>978</v>
      </c>
      <c r="B86" t="s">
        <v>201</v>
      </c>
      <c r="C86" s="112" t="s">
        <v>237</v>
      </c>
      <c r="D86" t="s">
        <v>125</v>
      </c>
      <c r="E86" t="s">
        <v>813</v>
      </c>
      <c r="F86">
        <v>2.97</v>
      </c>
      <c r="G86" s="296" t="str">
        <f>VLOOKUP($E86,tblKYClass[],2,FALSE)</f>
        <v>Tangible</v>
      </c>
      <c r="H86" s="296" t="str">
        <f>VLOOKUP(D86,tblAcctType[],2,FALSE)</f>
        <v>Utility</v>
      </c>
      <c r="I86" s="296">
        <f>VLOOKUP($G86,tblRates[],2,FALSE)</f>
        <v>4.4999999999999997E-3</v>
      </c>
      <c r="J86" s="296">
        <f>IF(G86="Tangible",'Market Value + Est Tax'!$I$4,1)</f>
        <v>1.1286964543271605</v>
      </c>
      <c r="K86" s="297">
        <f t="shared" si="3"/>
        <v>3.3522284693516666</v>
      </c>
      <c r="L86" s="298">
        <f t="shared" si="4"/>
        <v>1.5085028112082498E-2</v>
      </c>
      <c r="M86" s="298">
        <f>IF(OR($G86="Real",$G86="Tangible"),K86*'Market Value + Est Tax'!$I$5,0)</f>
        <v>4.2775893915932742E-2</v>
      </c>
      <c r="N86" s="298">
        <f t="shared" si="5"/>
        <v>5.7860922028015238E-2</v>
      </c>
    </row>
    <row r="87" spans="1:14" x14ac:dyDescent="0.25">
      <c r="A87" t="s">
        <v>978</v>
      </c>
      <c r="B87" t="s">
        <v>201</v>
      </c>
      <c r="C87" s="112" t="s">
        <v>237</v>
      </c>
      <c r="D87" t="s">
        <v>125</v>
      </c>
      <c r="E87" t="s">
        <v>879</v>
      </c>
      <c r="F87">
        <v>201577.66</v>
      </c>
      <c r="G87" s="296" t="str">
        <f>VLOOKUP($E87,tblKYClass[],2,FALSE)</f>
        <v>Tangible</v>
      </c>
      <c r="H87" s="296" t="str">
        <f>VLOOKUP(D87,tblAcctType[],2,FALSE)</f>
        <v>Utility</v>
      </c>
      <c r="I87" s="296">
        <f>VLOOKUP($G87,tblRates[],2,FALSE)</f>
        <v>4.4999999999999997E-3</v>
      </c>
      <c r="J87" s="296">
        <f>IF(G87="Tangible",'Market Value + Est Tax'!$I$4,1)</f>
        <v>1.1286964543271605</v>
      </c>
      <c r="K87" s="297">
        <f t="shared" si="3"/>
        <v>227519.9901135659</v>
      </c>
      <c r="L87" s="298">
        <f t="shared" si="4"/>
        <v>1023.8399555110465</v>
      </c>
      <c r="M87" s="298">
        <f>IF(OR($G87="Real",$G87="Tangible"),K87*'Market Value + Est Tax'!$I$5,0)</f>
        <v>2903.2540740680001</v>
      </c>
      <c r="N87" s="298">
        <f t="shared" si="5"/>
        <v>3927.0940295790465</v>
      </c>
    </row>
    <row r="88" spans="1:14" x14ac:dyDescent="0.25">
      <c r="A88" t="s">
        <v>978</v>
      </c>
      <c r="B88" t="s">
        <v>201</v>
      </c>
      <c r="C88" s="112" t="s">
        <v>237</v>
      </c>
      <c r="D88" t="s">
        <v>179</v>
      </c>
      <c r="E88" t="s">
        <v>191</v>
      </c>
      <c r="F88">
        <v>0</v>
      </c>
      <c r="G88" s="296" t="str">
        <f>VLOOKUP($E88,tblKYClass[],2,FALSE)</f>
        <v>Tangible</v>
      </c>
      <c r="H88" s="296" t="str">
        <f>VLOOKUP(D88,tblAcctType[],2,FALSE)</f>
        <v>Non-Utility</v>
      </c>
      <c r="I88" s="296">
        <f>VLOOKUP($G88,tblRates[],2,FALSE)</f>
        <v>4.4999999999999997E-3</v>
      </c>
      <c r="J88" s="296">
        <f>IF(G88="Tangible",'Market Value + Est Tax'!$I$4,1)</f>
        <v>1.1286964543271605</v>
      </c>
      <c r="K88" s="297">
        <f t="shared" si="3"/>
        <v>0</v>
      </c>
      <c r="L88" s="298">
        <f t="shared" si="4"/>
        <v>0</v>
      </c>
      <c r="M88" s="298">
        <f>IF(OR($G88="Real",$G88="Tangible"),K88*'Market Value + Est Tax'!$I$5,0)</f>
        <v>0</v>
      </c>
      <c r="N88" s="298">
        <f t="shared" si="5"/>
        <v>0</v>
      </c>
    </row>
    <row r="89" spans="1:14" x14ac:dyDescent="0.25">
      <c r="A89" t="s">
        <v>978</v>
      </c>
      <c r="B89" t="s">
        <v>201</v>
      </c>
      <c r="C89" s="112" t="s">
        <v>237</v>
      </c>
      <c r="D89" t="s">
        <v>202</v>
      </c>
      <c r="E89" t="s">
        <v>191</v>
      </c>
      <c r="F89">
        <v>0</v>
      </c>
      <c r="G89" s="296" t="str">
        <f>VLOOKUP($E89,tblKYClass[],2,FALSE)</f>
        <v>Tangible</v>
      </c>
      <c r="H89" s="296" t="str">
        <f>VLOOKUP(D89,tblAcctType[],2,FALSE)</f>
        <v>Utility</v>
      </c>
      <c r="I89" s="296">
        <f>VLOOKUP($G89,tblRates[],2,FALSE)</f>
        <v>4.4999999999999997E-3</v>
      </c>
      <c r="J89" s="296">
        <f>IF(G89="Tangible",'Market Value + Est Tax'!$I$4,1)</f>
        <v>1.1286964543271605</v>
      </c>
      <c r="K89" s="297">
        <f t="shared" si="3"/>
        <v>0</v>
      </c>
      <c r="L89" s="298">
        <f t="shared" si="4"/>
        <v>0</v>
      </c>
      <c r="M89" s="298">
        <f>IF(OR($G89="Real",$G89="Tangible"),K89*'Market Value + Est Tax'!$I$5,0)</f>
        <v>0</v>
      </c>
      <c r="N89" s="298">
        <f t="shared" si="5"/>
        <v>0</v>
      </c>
    </row>
    <row r="90" spans="1:14" x14ac:dyDescent="0.25">
      <c r="A90" t="s">
        <v>978</v>
      </c>
      <c r="B90" t="s">
        <v>201</v>
      </c>
      <c r="C90" s="112" t="s">
        <v>237</v>
      </c>
      <c r="D90" t="s">
        <v>896</v>
      </c>
      <c r="E90" t="s">
        <v>895</v>
      </c>
      <c r="F90">
        <v>0</v>
      </c>
      <c r="G90" s="296" t="str">
        <f>VLOOKUP($E90,tblKYClass[],2,FALSE)</f>
        <v>Inventory</v>
      </c>
      <c r="H90" s="296" t="str">
        <f>VLOOKUP(D90,tblAcctType[],2,FALSE)</f>
        <v>Utility</v>
      </c>
      <c r="I90" s="296">
        <f>VLOOKUP($G90,tblRates[],2,FALSE)</f>
        <v>5.0000000000000001E-4</v>
      </c>
      <c r="J90" s="296">
        <f>IF(G90="Tangible",'Market Value + Est Tax'!$I$4,1)</f>
        <v>1</v>
      </c>
      <c r="K90" s="297">
        <f t="shared" si="3"/>
        <v>0</v>
      </c>
      <c r="L90" s="298">
        <f t="shared" si="4"/>
        <v>0</v>
      </c>
      <c r="M90" s="298">
        <f>IF(OR($G90="Real",$G90="Tangible"),K90*'Market Value + Est Tax'!$I$5,0)</f>
        <v>0</v>
      </c>
      <c r="N90" s="298">
        <f t="shared" si="5"/>
        <v>0</v>
      </c>
    </row>
    <row r="91" spans="1:14" x14ac:dyDescent="0.25">
      <c r="A91" t="s">
        <v>978</v>
      </c>
      <c r="B91" t="s">
        <v>201</v>
      </c>
      <c r="C91" s="112" t="s">
        <v>237</v>
      </c>
      <c r="D91" t="s">
        <v>180</v>
      </c>
      <c r="E91" t="s">
        <v>830</v>
      </c>
      <c r="F91">
        <v>3214221.38</v>
      </c>
      <c r="G91" s="296" t="str">
        <f>VLOOKUP($E91,tblKYClass[],2,FALSE)</f>
        <v>Inventory</v>
      </c>
      <c r="H91" s="296" t="str">
        <f>VLOOKUP(D91,tblAcctType[],2,FALSE)</f>
        <v>Utility</v>
      </c>
      <c r="I91" s="296">
        <f>VLOOKUP($G91,tblRates[],2,FALSE)</f>
        <v>5.0000000000000001E-4</v>
      </c>
      <c r="J91" s="296">
        <f>IF(G91="Tangible",'Market Value + Est Tax'!$I$4,1)</f>
        <v>1</v>
      </c>
      <c r="K91" s="297">
        <f t="shared" si="3"/>
        <v>3214221.38</v>
      </c>
      <c r="L91" s="298">
        <f t="shared" si="4"/>
        <v>1607.11069</v>
      </c>
      <c r="M91" s="298">
        <f>IF(OR($G91="Real",$G91="Tangible"),K91*'Market Value + Est Tax'!$I$5,0)</f>
        <v>0</v>
      </c>
      <c r="N91" s="298">
        <f t="shared" si="5"/>
        <v>1607.11069</v>
      </c>
    </row>
    <row r="92" spans="1:14" x14ac:dyDescent="0.25">
      <c r="A92" t="s">
        <v>978</v>
      </c>
      <c r="B92" t="s">
        <v>203</v>
      </c>
      <c r="C92" s="112" t="s">
        <v>237</v>
      </c>
      <c r="D92" t="s">
        <v>128</v>
      </c>
      <c r="E92" t="s">
        <v>897</v>
      </c>
      <c r="F92">
        <v>2721154.6799999997</v>
      </c>
      <c r="G92" s="296" t="str">
        <f>VLOOKUP($E92,tblKYClass[],2,FALSE)</f>
        <v>Intang</v>
      </c>
      <c r="H92" s="296" t="str">
        <f>VLOOKUP(D92,tblAcctType[],2,FALSE)</f>
        <v>Utility</v>
      </c>
      <c r="I92" s="296">
        <f>VLOOKUP($G92,tblRates[],2,FALSE)</f>
        <v>0</v>
      </c>
      <c r="J92" s="296">
        <f>IF(G92="Tangible",'Market Value + Est Tax'!$I$4,1)</f>
        <v>1</v>
      </c>
      <c r="K92" s="297">
        <f t="shared" si="3"/>
        <v>2721154.6799999997</v>
      </c>
      <c r="L92" s="298">
        <f t="shared" si="4"/>
        <v>0</v>
      </c>
      <c r="M92" s="298">
        <f>IF(OR($G92="Real",$G92="Tangible"),K92*'Market Value + Est Tax'!$I$5,0)</f>
        <v>0</v>
      </c>
      <c r="N92" s="298">
        <f t="shared" si="5"/>
        <v>0</v>
      </c>
    </row>
    <row r="93" spans="1:14" x14ac:dyDescent="0.25">
      <c r="A93" t="s">
        <v>978</v>
      </c>
      <c r="B93" t="s">
        <v>203</v>
      </c>
      <c r="C93" s="112" t="s">
        <v>237</v>
      </c>
      <c r="D93" t="s">
        <v>128</v>
      </c>
      <c r="E93" t="s">
        <v>829</v>
      </c>
      <c r="F93">
        <v>159083741.50999993</v>
      </c>
      <c r="G93" s="296" t="str">
        <f>VLOOKUP($E93,tblKYClass[],2,FALSE)</f>
        <v>Manuf</v>
      </c>
      <c r="H93" s="296" t="str">
        <f>VLOOKUP(D93,tblAcctType[],2,FALSE)</f>
        <v>Utility</v>
      </c>
      <c r="I93" s="296">
        <f>VLOOKUP($G93,tblRates[],2,FALSE)</f>
        <v>1.5E-3</v>
      </c>
      <c r="J93" s="296">
        <f>IF(G93="Tangible",'Market Value + Est Tax'!$I$4,1)</f>
        <v>1</v>
      </c>
      <c r="K93" s="297">
        <f t="shared" si="3"/>
        <v>159083741.50999993</v>
      </c>
      <c r="L93" s="298">
        <f t="shared" si="4"/>
        <v>238625.61226499989</v>
      </c>
      <c r="M93" s="298">
        <f>IF(OR($G93="Real",$G93="Tangible"),K93*'Market Value + Est Tax'!$I$5,0)</f>
        <v>0</v>
      </c>
      <c r="N93" s="298">
        <f t="shared" si="5"/>
        <v>238625.61226499989</v>
      </c>
    </row>
    <row r="94" spans="1:14" x14ac:dyDescent="0.25">
      <c r="A94" t="s">
        <v>978</v>
      </c>
      <c r="B94" t="s">
        <v>203</v>
      </c>
      <c r="C94" s="112" t="s">
        <v>237</v>
      </c>
      <c r="D94" t="s">
        <v>128</v>
      </c>
      <c r="E94" t="s">
        <v>836</v>
      </c>
      <c r="F94">
        <v>348515.72000000003</v>
      </c>
      <c r="G94" s="296" t="str">
        <f>VLOOKUP($E94,tblKYClass[],2,FALSE)</f>
        <v>Real</v>
      </c>
      <c r="H94" s="296" t="str">
        <f>VLOOKUP(D94,tblAcctType[],2,FALSE)</f>
        <v>Utility</v>
      </c>
      <c r="I94" s="296">
        <f>VLOOKUP($G94,tblRates[],2,FALSE)</f>
        <v>1.2199999999999999E-3</v>
      </c>
      <c r="J94" s="296">
        <f>IF(G94="Tangible",'Market Value + Est Tax'!$I$4,1)</f>
        <v>1</v>
      </c>
      <c r="K94" s="297">
        <f t="shared" si="3"/>
        <v>348515.72000000003</v>
      </c>
      <c r="L94" s="298">
        <f t="shared" si="4"/>
        <v>425.1891784</v>
      </c>
      <c r="M94" s="298">
        <f>IF(OR($G94="Real",$G94="Tangible"),K94*'Market Value + Est Tax'!$I$5,0)</f>
        <v>4447.212235996014</v>
      </c>
      <c r="N94" s="298">
        <f t="shared" si="5"/>
        <v>4872.4014143960139</v>
      </c>
    </row>
    <row r="95" spans="1:14" x14ac:dyDescent="0.25">
      <c r="A95" t="s">
        <v>978</v>
      </c>
      <c r="B95" t="s">
        <v>203</v>
      </c>
      <c r="C95" s="112" t="s">
        <v>237</v>
      </c>
      <c r="D95" t="s">
        <v>128</v>
      </c>
      <c r="E95" t="s">
        <v>832</v>
      </c>
      <c r="F95">
        <v>21718770.48999998</v>
      </c>
      <c r="G95" s="296" t="str">
        <f>VLOOKUP($E95,tblKYClass[],2,FALSE)</f>
        <v>Real</v>
      </c>
      <c r="H95" s="296" t="str">
        <f>VLOOKUP(D95,tblAcctType[],2,FALSE)</f>
        <v>Utility</v>
      </c>
      <c r="I95" s="296">
        <f>VLOOKUP($G95,tblRates[],2,FALSE)</f>
        <v>1.2199999999999999E-3</v>
      </c>
      <c r="J95" s="296">
        <f>IF(G95="Tangible",'Market Value + Est Tax'!$I$4,1)</f>
        <v>1</v>
      </c>
      <c r="K95" s="297">
        <f t="shared" si="3"/>
        <v>21718770.48999998</v>
      </c>
      <c r="L95" s="298">
        <f t="shared" si="4"/>
        <v>26496.899997799974</v>
      </c>
      <c r="M95" s="298">
        <f>IF(OR($G95="Real",$G95="Tangible"),K95*'Market Value + Est Tax'!$I$5,0)</f>
        <v>277140.96188808081</v>
      </c>
      <c r="N95" s="298">
        <f t="shared" si="5"/>
        <v>303637.86188588076</v>
      </c>
    </row>
    <row r="96" spans="1:14" x14ac:dyDescent="0.25">
      <c r="A96" t="s">
        <v>978</v>
      </c>
      <c r="B96" t="s">
        <v>203</v>
      </c>
      <c r="C96" s="112" t="s">
        <v>237</v>
      </c>
      <c r="D96" t="s">
        <v>128</v>
      </c>
      <c r="E96" t="s">
        <v>817</v>
      </c>
      <c r="F96">
        <v>13011</v>
      </c>
      <c r="G96" s="296" t="str">
        <f>VLOOKUP($E96,tblKYClass[],2,FALSE)</f>
        <v>Real</v>
      </c>
      <c r="H96" s="296" t="str">
        <f>VLOOKUP(D96,tblAcctType[],2,FALSE)</f>
        <v>Utility</v>
      </c>
      <c r="I96" s="296">
        <f>VLOOKUP($G96,tblRates[],2,FALSE)</f>
        <v>1.2199999999999999E-3</v>
      </c>
      <c r="J96" s="296">
        <f>IF(G96="Tangible",'Market Value + Est Tax'!$I$4,1)</f>
        <v>1</v>
      </c>
      <c r="K96" s="297">
        <f t="shared" si="3"/>
        <v>13011</v>
      </c>
      <c r="L96" s="298">
        <f t="shared" si="4"/>
        <v>15.873419999999999</v>
      </c>
      <c r="M96" s="298">
        <f>IF(OR($G96="Real",$G96="Tangible"),K96*'Market Value + Est Tax'!$I$5,0)</f>
        <v>166.02602144472604</v>
      </c>
      <c r="N96" s="298">
        <f t="shared" si="5"/>
        <v>181.89944144472605</v>
      </c>
    </row>
    <row r="97" spans="1:14" x14ac:dyDescent="0.25">
      <c r="A97" t="s">
        <v>978</v>
      </c>
      <c r="B97" t="s">
        <v>203</v>
      </c>
      <c r="C97" s="112" t="s">
        <v>237</v>
      </c>
      <c r="D97" t="s">
        <v>128</v>
      </c>
      <c r="E97" t="s">
        <v>839</v>
      </c>
      <c r="F97">
        <v>1971463.8599999999</v>
      </c>
      <c r="G97" s="296" t="str">
        <f>VLOOKUP($E97,tblKYClass[],2,FALSE)</f>
        <v>Real</v>
      </c>
      <c r="H97" s="296" t="str">
        <f>VLOOKUP(D97,tblAcctType[],2,FALSE)</f>
        <v>Utility</v>
      </c>
      <c r="I97" s="296">
        <f>VLOOKUP($G97,tblRates[],2,FALSE)</f>
        <v>1.2199999999999999E-3</v>
      </c>
      <c r="J97" s="296">
        <f>IF(G97="Tangible",'Market Value + Est Tax'!$I$4,1)</f>
        <v>1</v>
      </c>
      <c r="K97" s="297">
        <f t="shared" si="3"/>
        <v>1971463.8599999999</v>
      </c>
      <c r="L97" s="298">
        <f t="shared" si="4"/>
        <v>2405.1859091999995</v>
      </c>
      <c r="M97" s="298">
        <f>IF(OR($G97="Real",$G97="Tangible"),K97*'Market Value + Est Tax'!$I$5,0)</f>
        <v>25156.736691865524</v>
      </c>
      <c r="N97" s="298">
        <f t="shared" si="5"/>
        <v>27561.922601065526</v>
      </c>
    </row>
    <row r="98" spans="1:14" x14ac:dyDescent="0.25">
      <c r="A98" t="s">
        <v>978</v>
      </c>
      <c r="B98" t="s">
        <v>203</v>
      </c>
      <c r="C98" s="112" t="s">
        <v>237</v>
      </c>
      <c r="D98" t="s">
        <v>128</v>
      </c>
      <c r="E98" t="s">
        <v>837</v>
      </c>
      <c r="F98">
        <v>2604703.6099999989</v>
      </c>
      <c r="G98" s="296" t="str">
        <f>VLOOKUP($E98,tblKYClass[],2,FALSE)</f>
        <v>Real</v>
      </c>
      <c r="H98" s="296" t="str">
        <f>VLOOKUP(D98,tblAcctType[],2,FALSE)</f>
        <v>Utility</v>
      </c>
      <c r="I98" s="296">
        <f>VLOOKUP($G98,tblRates[],2,FALSE)</f>
        <v>1.2199999999999999E-3</v>
      </c>
      <c r="J98" s="296">
        <f>IF(G98="Tangible",'Market Value + Est Tax'!$I$4,1)</f>
        <v>1</v>
      </c>
      <c r="K98" s="297">
        <f t="shared" si="3"/>
        <v>2604703.6099999989</v>
      </c>
      <c r="L98" s="298">
        <f t="shared" si="4"/>
        <v>3177.7384041999985</v>
      </c>
      <c r="M98" s="298">
        <f>IF(OR($G98="Real",$G98="Tangible"),K98*'Market Value + Est Tax'!$I$5,0)</f>
        <v>33237.151441934911</v>
      </c>
      <c r="N98" s="298">
        <f t="shared" si="5"/>
        <v>36414.889846134909</v>
      </c>
    </row>
    <row r="99" spans="1:14" x14ac:dyDescent="0.25">
      <c r="A99" t="s">
        <v>978</v>
      </c>
      <c r="B99" t="s">
        <v>203</v>
      </c>
      <c r="C99" s="112" t="s">
        <v>237</v>
      </c>
      <c r="D99" t="s">
        <v>128</v>
      </c>
      <c r="E99" t="s">
        <v>810</v>
      </c>
      <c r="F99">
        <v>49343.469999999994</v>
      </c>
      <c r="G99" s="296" t="str">
        <f>VLOOKUP($E99,tblKYClass[],2,FALSE)</f>
        <v>Real</v>
      </c>
      <c r="H99" s="296" t="str">
        <f>VLOOKUP(D99,tblAcctType[],2,FALSE)</f>
        <v>Utility</v>
      </c>
      <c r="I99" s="296">
        <f>VLOOKUP($G99,tblRates[],2,FALSE)</f>
        <v>1.2199999999999999E-3</v>
      </c>
      <c r="J99" s="296">
        <f>IF(G99="Tangible",'Market Value + Est Tax'!$I$4,1)</f>
        <v>1</v>
      </c>
      <c r="K99" s="297">
        <f t="shared" si="3"/>
        <v>49343.469999999994</v>
      </c>
      <c r="L99" s="298">
        <f t="shared" si="4"/>
        <v>60.19903339999999</v>
      </c>
      <c r="M99" s="298">
        <f>IF(OR($G99="Real",$G99="Tangible"),K99*'Market Value + Est Tax'!$I$5,0)</f>
        <v>629.64414790386559</v>
      </c>
      <c r="N99" s="298">
        <f t="shared" si="5"/>
        <v>689.84318130386555</v>
      </c>
    </row>
    <row r="100" spans="1:14" x14ac:dyDescent="0.25">
      <c r="A100" t="s">
        <v>978</v>
      </c>
      <c r="B100" t="s">
        <v>203</v>
      </c>
      <c r="C100" s="112" t="s">
        <v>237</v>
      </c>
      <c r="D100" t="s">
        <v>128</v>
      </c>
      <c r="E100" t="s">
        <v>828</v>
      </c>
      <c r="F100">
        <v>3918456.3200000003</v>
      </c>
      <c r="G100" s="296" t="str">
        <f>VLOOKUP($E100,tblKYClass[],2,FALSE)</f>
        <v>Real</v>
      </c>
      <c r="H100" s="296" t="str">
        <f>VLOOKUP(D100,tblAcctType[],2,FALSE)</f>
        <v>Utility</v>
      </c>
      <c r="I100" s="296">
        <f>VLOOKUP($G100,tblRates[],2,FALSE)</f>
        <v>1.2199999999999999E-3</v>
      </c>
      <c r="J100" s="296">
        <f>IF(G100="Tangible",'Market Value + Est Tax'!$I$4,1)</f>
        <v>1</v>
      </c>
      <c r="K100" s="297">
        <f t="shared" si="3"/>
        <v>3918456.3200000003</v>
      </c>
      <c r="L100" s="298">
        <f t="shared" si="4"/>
        <v>4780.5167104000002</v>
      </c>
      <c r="M100" s="298">
        <f>IF(OR($G100="Real",$G100="Tangible"),K100*'Market Value + Est Tax'!$I$5,0)</f>
        <v>50001.207671550408</v>
      </c>
      <c r="N100" s="298">
        <f t="shared" si="5"/>
        <v>54781.724381950407</v>
      </c>
    </row>
    <row r="101" spans="1:14" x14ac:dyDescent="0.25">
      <c r="A101" t="s">
        <v>978</v>
      </c>
      <c r="B101" t="s">
        <v>203</v>
      </c>
      <c r="C101" s="112" t="s">
        <v>237</v>
      </c>
      <c r="D101" t="s">
        <v>128</v>
      </c>
      <c r="E101" t="s">
        <v>834</v>
      </c>
      <c r="F101">
        <v>8967.92</v>
      </c>
      <c r="G101" s="296" t="str">
        <f>VLOOKUP($E101,tblKYClass[],2,FALSE)</f>
        <v>Real</v>
      </c>
      <c r="H101" s="296" t="str">
        <f>VLOOKUP(D101,tblAcctType[],2,FALSE)</f>
        <v>Utility</v>
      </c>
      <c r="I101" s="296">
        <f>VLOOKUP($G101,tblRates[],2,FALSE)</f>
        <v>1.2199999999999999E-3</v>
      </c>
      <c r="J101" s="296">
        <f>IF(G101="Tangible",'Market Value + Est Tax'!$I$4,1)</f>
        <v>1</v>
      </c>
      <c r="K101" s="297">
        <f t="shared" si="3"/>
        <v>8967.92</v>
      </c>
      <c r="L101" s="298">
        <f t="shared" si="4"/>
        <v>10.9408624</v>
      </c>
      <c r="M101" s="298">
        <f>IF(OR($G101="Real",$G101="Tangible"),K101*'Market Value + Est Tax'!$I$5,0)</f>
        <v>114.43456138917743</v>
      </c>
      <c r="N101" s="298">
        <f t="shared" si="5"/>
        <v>125.37542378917743</v>
      </c>
    </row>
    <row r="102" spans="1:14" x14ac:dyDescent="0.25">
      <c r="A102" t="s">
        <v>978</v>
      </c>
      <c r="B102" t="s">
        <v>203</v>
      </c>
      <c r="C102" s="112" t="s">
        <v>237</v>
      </c>
      <c r="D102" t="s">
        <v>128</v>
      </c>
      <c r="E102" t="s">
        <v>803</v>
      </c>
      <c r="F102">
        <v>518583.74999999994</v>
      </c>
      <c r="G102" s="296" t="str">
        <f>VLOOKUP($E102,tblKYClass[],2,FALSE)</f>
        <v>Tangible</v>
      </c>
      <c r="H102" s="296" t="str">
        <f>VLOOKUP(D102,tblAcctType[],2,FALSE)</f>
        <v>Utility</v>
      </c>
      <c r="I102" s="296">
        <f>VLOOKUP($G102,tblRates[],2,FALSE)</f>
        <v>4.4999999999999997E-3</v>
      </c>
      <c r="J102" s="296">
        <f>IF(G102="Tangible",'Market Value + Est Tax'!$I$4,1)</f>
        <v>1.1286964543271605</v>
      </c>
      <c r="K102" s="297">
        <f t="shared" si="3"/>
        <v>585323.63989668258</v>
      </c>
      <c r="L102" s="298">
        <f t="shared" si="4"/>
        <v>2633.9563795350714</v>
      </c>
      <c r="M102" s="298">
        <f>IF(OR($G102="Real",$G102="Tangible"),K102*'Market Value + Est Tax'!$I$5,0)</f>
        <v>7468.9843355308376</v>
      </c>
      <c r="N102" s="298">
        <f t="shared" si="5"/>
        <v>10102.94071506591</v>
      </c>
    </row>
    <row r="103" spans="1:14" x14ac:dyDescent="0.25">
      <c r="A103" t="s">
        <v>978</v>
      </c>
      <c r="B103" t="s">
        <v>203</v>
      </c>
      <c r="C103" s="112" t="s">
        <v>237</v>
      </c>
      <c r="D103" t="s">
        <v>128</v>
      </c>
      <c r="E103" t="s">
        <v>794</v>
      </c>
      <c r="F103">
        <v>23946.32</v>
      </c>
      <c r="G103" s="296" t="str">
        <f>VLOOKUP($E103,tblKYClass[],2,FALSE)</f>
        <v>Tangible</v>
      </c>
      <c r="H103" s="296" t="str">
        <f>VLOOKUP(D103,tblAcctType[],2,FALSE)</f>
        <v>Utility</v>
      </c>
      <c r="I103" s="296">
        <f>VLOOKUP($G103,tblRates[],2,FALSE)</f>
        <v>4.4999999999999997E-3</v>
      </c>
      <c r="J103" s="296">
        <f>IF(G103="Tangible",'Market Value + Est Tax'!$I$4,1)</f>
        <v>1.1286964543271605</v>
      </c>
      <c r="K103" s="297">
        <f t="shared" si="3"/>
        <v>27028.126478183571</v>
      </c>
      <c r="L103" s="298">
        <f t="shared" si="4"/>
        <v>121.62656915182606</v>
      </c>
      <c r="M103" s="298">
        <f>IF(OR($G103="Real",$G103="Tangible"),K103*'Market Value + Est Tax'!$I$5,0)</f>
        <v>344.89065454443727</v>
      </c>
      <c r="N103" s="298">
        <f t="shared" si="5"/>
        <v>466.51722369626333</v>
      </c>
    </row>
    <row r="104" spans="1:14" x14ac:dyDescent="0.25">
      <c r="A104" t="s">
        <v>978</v>
      </c>
      <c r="B104" t="s">
        <v>203</v>
      </c>
      <c r="C104" s="112" t="s">
        <v>237</v>
      </c>
      <c r="D104" t="s">
        <v>128</v>
      </c>
      <c r="E104" t="s">
        <v>815</v>
      </c>
      <c r="F104">
        <v>6729.54</v>
      </c>
      <c r="G104" s="296" t="str">
        <f>VLOOKUP($E104,tblKYClass[],2,FALSE)</f>
        <v>Tangible</v>
      </c>
      <c r="H104" s="296" t="str">
        <f>VLOOKUP(D104,tblAcctType[],2,FALSE)</f>
        <v>Utility</v>
      </c>
      <c r="I104" s="296">
        <f>VLOOKUP($G104,tblRates[],2,FALSE)</f>
        <v>4.4999999999999997E-3</v>
      </c>
      <c r="J104" s="296">
        <f>IF(G104="Tangible",'Market Value + Est Tax'!$I$4,1)</f>
        <v>1.1286964543271605</v>
      </c>
      <c r="K104" s="297">
        <f t="shared" si="3"/>
        <v>7595.6079372527993</v>
      </c>
      <c r="L104" s="298">
        <f t="shared" si="4"/>
        <v>34.180235717637593</v>
      </c>
      <c r="M104" s="298">
        <f>IF(OR($G104="Real",$G104="Tangible"),K104*'Market Value + Est Tax'!$I$5,0)</f>
        <v>96.923262337719208</v>
      </c>
      <c r="N104" s="298">
        <f t="shared" si="5"/>
        <v>131.10349805535679</v>
      </c>
    </row>
    <row r="105" spans="1:14" x14ac:dyDescent="0.25">
      <c r="A105" t="s">
        <v>978</v>
      </c>
      <c r="B105" t="s">
        <v>203</v>
      </c>
      <c r="C105" s="112" t="s">
        <v>237</v>
      </c>
      <c r="D105" t="s">
        <v>128</v>
      </c>
      <c r="E105" t="s">
        <v>807</v>
      </c>
      <c r="F105">
        <v>2990545.2199999983</v>
      </c>
      <c r="G105" s="296" t="str">
        <f>VLOOKUP($E105,tblKYClass[],2,FALSE)</f>
        <v>Tangible</v>
      </c>
      <c r="H105" s="296" t="str">
        <f>VLOOKUP(D105,tblAcctType[],2,FALSE)</f>
        <v>Utility</v>
      </c>
      <c r="I105" s="296">
        <f>VLOOKUP($G105,tblRates[],2,FALSE)</f>
        <v>4.4999999999999997E-3</v>
      </c>
      <c r="J105" s="296">
        <f>IF(G105="Tangible",'Market Value + Est Tax'!$I$4,1)</f>
        <v>1.1286964543271605</v>
      </c>
      <c r="K105" s="297">
        <f t="shared" si="3"/>
        <v>3375417.786319036</v>
      </c>
      <c r="L105" s="298">
        <f t="shared" si="4"/>
        <v>15189.380038435662</v>
      </c>
      <c r="M105" s="298">
        <f>IF(OR($G105="Real",$G105="Tangible"),K105*'Market Value + Est Tax'!$I$5,0)</f>
        <v>43071.799690747364</v>
      </c>
      <c r="N105" s="298">
        <f t="shared" si="5"/>
        <v>58261.17972918303</v>
      </c>
    </row>
    <row r="106" spans="1:14" x14ac:dyDescent="0.25">
      <c r="A106" t="s">
        <v>978</v>
      </c>
      <c r="B106" t="s">
        <v>203</v>
      </c>
      <c r="C106" s="112" t="s">
        <v>237</v>
      </c>
      <c r="D106" t="s">
        <v>128</v>
      </c>
      <c r="E106" t="s">
        <v>841</v>
      </c>
      <c r="F106">
        <v>4116018.5199999991</v>
      </c>
      <c r="G106" s="296" t="str">
        <f>VLOOKUP($E106,tblKYClass[],2,FALSE)</f>
        <v>Tangible</v>
      </c>
      <c r="H106" s="296" t="str">
        <f>VLOOKUP(D106,tblAcctType[],2,FALSE)</f>
        <v>Utility</v>
      </c>
      <c r="I106" s="296">
        <f>VLOOKUP($G106,tblRates[],2,FALSE)</f>
        <v>4.4999999999999997E-3</v>
      </c>
      <c r="J106" s="296">
        <f>IF(G106="Tangible",'Market Value + Est Tax'!$I$4,1)</f>
        <v>1.1286964543271605</v>
      </c>
      <c r="K106" s="297">
        <f t="shared" si="3"/>
        <v>4645735.5094689252</v>
      </c>
      <c r="L106" s="298">
        <f t="shared" si="4"/>
        <v>20905.809792610162</v>
      </c>
      <c r="M106" s="298">
        <f>IF(OR($G106="Real",$G106="Tangible"),K106*'Market Value + Est Tax'!$I$5,0)</f>
        <v>59281.606588395436</v>
      </c>
      <c r="N106" s="298">
        <f t="shared" si="5"/>
        <v>80187.416381005605</v>
      </c>
    </row>
    <row r="107" spans="1:14" x14ac:dyDescent="0.25">
      <c r="A107" t="s">
        <v>978</v>
      </c>
      <c r="B107" t="s">
        <v>203</v>
      </c>
      <c r="C107" s="112" t="s">
        <v>237</v>
      </c>
      <c r="D107" t="s">
        <v>128</v>
      </c>
      <c r="E107" t="s">
        <v>831</v>
      </c>
      <c r="F107">
        <v>170453604.53999898</v>
      </c>
      <c r="G107" s="296" t="str">
        <f>VLOOKUP($E107,tblKYClass[],2,FALSE)</f>
        <v>Tangible</v>
      </c>
      <c r="H107" s="296" t="str">
        <f>VLOOKUP(D107,tblAcctType[],2,FALSE)</f>
        <v>Utility</v>
      </c>
      <c r="I107" s="296">
        <f>VLOOKUP($G107,tblRates[],2,FALSE)</f>
        <v>4.4999999999999997E-3</v>
      </c>
      <c r="J107" s="296">
        <f>IF(G107="Tangible",'Market Value + Est Tax'!$I$4,1)</f>
        <v>1.1286964543271605</v>
      </c>
      <c r="K107" s="297">
        <f t="shared" si="3"/>
        <v>192390379.07158083</v>
      </c>
      <c r="L107" s="298">
        <f t="shared" si="4"/>
        <v>865756.70582211367</v>
      </c>
      <c r="M107" s="298">
        <f>IF(OR($G107="Real",$G107="Tangible"),K107*'Market Value + Est Tax'!$I$5,0)</f>
        <v>2454984.9513102183</v>
      </c>
      <c r="N107" s="298">
        <f t="shared" si="5"/>
        <v>3320741.6571323322</v>
      </c>
    </row>
    <row r="108" spans="1:14" x14ac:dyDescent="0.25">
      <c r="A108" t="s">
        <v>978</v>
      </c>
      <c r="B108" t="s">
        <v>203</v>
      </c>
      <c r="C108" s="112" t="s">
        <v>237</v>
      </c>
      <c r="D108" t="s">
        <v>128</v>
      </c>
      <c r="E108" t="s">
        <v>835</v>
      </c>
      <c r="F108">
        <v>59738.420000000035</v>
      </c>
      <c r="G108" s="296" t="str">
        <f>VLOOKUP($E108,tblKYClass[],2,FALSE)</f>
        <v>Tangible</v>
      </c>
      <c r="H108" s="296" t="str">
        <f>VLOOKUP(D108,tblAcctType[],2,FALSE)</f>
        <v>Utility</v>
      </c>
      <c r="I108" s="296">
        <f>VLOOKUP($G108,tblRates[],2,FALSE)</f>
        <v>4.4999999999999997E-3</v>
      </c>
      <c r="J108" s="296">
        <f>IF(G108="Tangible",'Market Value + Est Tax'!$I$4,1)</f>
        <v>1.1286964543271605</v>
      </c>
      <c r="K108" s="297">
        <f t="shared" si="3"/>
        <v>67426.54284110677</v>
      </c>
      <c r="L108" s="298">
        <f t="shared" si="4"/>
        <v>303.41944278498045</v>
      </c>
      <c r="M108" s="298">
        <f>IF(OR($G108="Real",$G108="Tangible"),K108*'Market Value + Est Tax'!$I$5,0)</f>
        <v>860.39202579981031</v>
      </c>
      <c r="N108" s="298">
        <f t="shared" si="5"/>
        <v>1163.8114685847909</v>
      </c>
    </row>
    <row r="109" spans="1:14" x14ac:dyDescent="0.25">
      <c r="A109" t="s">
        <v>978</v>
      </c>
      <c r="B109" t="s">
        <v>203</v>
      </c>
      <c r="C109" s="112" t="s">
        <v>237</v>
      </c>
      <c r="D109" t="s">
        <v>842</v>
      </c>
      <c r="E109" t="s">
        <v>807</v>
      </c>
      <c r="F109">
        <v>1094250.2500000002</v>
      </c>
      <c r="G109" s="296" t="str">
        <f>VLOOKUP($E109,tblKYClass[],2,FALSE)</f>
        <v>Tangible</v>
      </c>
      <c r="H109" s="296" t="str">
        <f>VLOOKUP(D109,tblAcctType[],2,FALSE)</f>
        <v>Leased PP</v>
      </c>
      <c r="I109" s="296">
        <f>VLOOKUP($G109,tblRates[],2,FALSE)</f>
        <v>4.4999999999999997E-3</v>
      </c>
      <c r="J109" s="296">
        <f>IF(G109="Tangible",'Market Value + Est Tax'!$I$4,1)</f>
        <v>1.1286964543271605</v>
      </c>
      <c r="K109" s="297">
        <f t="shared" si="3"/>
        <v>1235076.3773216093</v>
      </c>
      <c r="L109" s="298">
        <f t="shared" si="4"/>
        <v>5557.8436979472417</v>
      </c>
      <c r="M109" s="298">
        <f>IF(OR($G109="Real",$G109="Tangible"),K109*'Market Value + Est Tax'!$I$5,0)</f>
        <v>15760.111990398282</v>
      </c>
      <c r="N109" s="298">
        <f t="shared" si="5"/>
        <v>21317.955688345523</v>
      </c>
    </row>
    <row r="110" spans="1:14" x14ac:dyDescent="0.25">
      <c r="A110" t="s">
        <v>978</v>
      </c>
      <c r="B110" t="s">
        <v>203</v>
      </c>
      <c r="C110" s="112" t="s">
        <v>237</v>
      </c>
      <c r="D110" t="s">
        <v>118</v>
      </c>
      <c r="E110" t="s">
        <v>121</v>
      </c>
      <c r="F110">
        <v>0</v>
      </c>
      <c r="G110" s="296" t="str">
        <f>VLOOKUP($E110,tblKYClass[],2,FALSE)</f>
        <v>Tangible</v>
      </c>
      <c r="H110" s="296" t="str">
        <f>VLOOKUP(D110,tblAcctType[],2,FALSE)</f>
        <v>Leased PP</v>
      </c>
      <c r="I110" s="296">
        <f>VLOOKUP($G110,tblRates[],2,FALSE)</f>
        <v>4.4999999999999997E-3</v>
      </c>
      <c r="J110" s="296">
        <f>IF(G110="Tangible",'Market Value + Est Tax'!$I$4,1)</f>
        <v>1.1286964543271605</v>
      </c>
      <c r="K110" s="297">
        <f t="shared" si="3"/>
        <v>0</v>
      </c>
      <c r="L110" s="298">
        <f t="shared" si="4"/>
        <v>0</v>
      </c>
      <c r="M110" s="298">
        <f>IF(OR($G110="Real",$G110="Tangible"),K110*'Market Value + Est Tax'!$I$5,0)</f>
        <v>0</v>
      </c>
      <c r="N110" s="298">
        <f t="shared" si="5"/>
        <v>0</v>
      </c>
    </row>
    <row r="111" spans="1:14" x14ac:dyDescent="0.25">
      <c r="A111" t="s">
        <v>978</v>
      </c>
      <c r="B111" t="s">
        <v>203</v>
      </c>
      <c r="C111" s="112" t="s">
        <v>237</v>
      </c>
      <c r="D111" t="s">
        <v>118</v>
      </c>
      <c r="E111" t="s">
        <v>801</v>
      </c>
      <c r="F111">
        <v>358242.38000000035</v>
      </c>
      <c r="G111" s="296" t="str">
        <f>VLOOKUP($E111,tblKYClass[],2,FALSE)</f>
        <v>Tangible</v>
      </c>
      <c r="H111" s="296" t="str">
        <f>VLOOKUP(D111,tblAcctType[],2,FALSE)</f>
        <v>Leased PP</v>
      </c>
      <c r="I111" s="296">
        <f>VLOOKUP($G111,tblRates[],2,FALSE)</f>
        <v>4.4999999999999997E-3</v>
      </c>
      <c r="J111" s="296">
        <f>IF(G111="Tangible",'Market Value + Est Tax'!$I$4,1)</f>
        <v>1.1286964543271605</v>
      </c>
      <c r="K111" s="297">
        <f t="shared" si="3"/>
        <v>404346.90409572364</v>
      </c>
      <c r="L111" s="298">
        <f t="shared" si="4"/>
        <v>1819.5610684307562</v>
      </c>
      <c r="M111" s="298">
        <f>IF(OR($G111="Real",$G111="Tangible"),K111*'Market Value + Est Tax'!$I$5,0)</f>
        <v>5159.6424387445386</v>
      </c>
      <c r="N111" s="298">
        <f t="shared" si="5"/>
        <v>6979.2035071752944</v>
      </c>
    </row>
    <row r="112" spans="1:14" x14ac:dyDescent="0.25">
      <c r="A112" t="s">
        <v>978</v>
      </c>
      <c r="B112" t="s">
        <v>203</v>
      </c>
      <c r="C112" s="112" t="s">
        <v>237</v>
      </c>
      <c r="D112" t="s">
        <v>118</v>
      </c>
      <c r="E112" t="s">
        <v>809</v>
      </c>
      <c r="F112">
        <v>1879015.0199999993</v>
      </c>
      <c r="G112" s="296" t="str">
        <f>VLOOKUP($E112,tblKYClass[],2,FALSE)</f>
        <v>Tangible</v>
      </c>
      <c r="H112" s="296" t="str">
        <f>VLOOKUP(D112,tblAcctType[],2,FALSE)</f>
        <v>Leased PP</v>
      </c>
      <c r="I112" s="296">
        <f>VLOOKUP($G112,tblRates[],2,FALSE)</f>
        <v>4.4999999999999997E-3</v>
      </c>
      <c r="J112" s="296">
        <f>IF(G112="Tangible",'Market Value + Est Tax'!$I$4,1)</f>
        <v>1.1286964543271605</v>
      </c>
      <c r="K112" s="297">
        <f t="shared" si="3"/>
        <v>2120837.5907014776</v>
      </c>
      <c r="L112" s="298">
        <f t="shared" si="4"/>
        <v>9543.7691581566487</v>
      </c>
      <c r="M112" s="298">
        <f>IF(OR($G112="Real",$G112="Tangible"),K112*'Market Value + Est Tax'!$I$5,0)</f>
        <v>27062.810492243843</v>
      </c>
      <c r="N112" s="298">
        <f t="shared" si="5"/>
        <v>36606.57965040049</v>
      </c>
    </row>
    <row r="113" spans="1:14" x14ac:dyDescent="0.25">
      <c r="A113" t="s">
        <v>978</v>
      </c>
      <c r="B113" t="s">
        <v>203</v>
      </c>
      <c r="C113" s="112" t="s">
        <v>237</v>
      </c>
      <c r="D113" t="s">
        <v>898</v>
      </c>
      <c r="E113" t="s">
        <v>121</v>
      </c>
      <c r="F113">
        <v>0</v>
      </c>
      <c r="G113" s="296" t="str">
        <f>VLOOKUP($E113,tblKYClass[],2,FALSE)</f>
        <v>Tangible</v>
      </c>
      <c r="H113" s="296" t="str">
        <f>VLOOKUP(D113,tblAcctType[],2,FALSE)</f>
        <v>Leased PP</v>
      </c>
      <c r="I113" s="296">
        <f>VLOOKUP($G113,tblRates[],2,FALSE)</f>
        <v>4.4999999999999997E-3</v>
      </c>
      <c r="J113" s="296">
        <f>IF(G113="Tangible",'Market Value + Est Tax'!$I$4,1)</f>
        <v>1.1286964543271605</v>
      </c>
      <c r="K113" s="297">
        <f t="shared" si="3"/>
        <v>0</v>
      </c>
      <c r="L113" s="298">
        <f t="shared" si="4"/>
        <v>0</v>
      </c>
      <c r="M113" s="298">
        <f>IF(OR($G113="Real",$G113="Tangible"),K113*'Market Value + Est Tax'!$I$5,0)</f>
        <v>0</v>
      </c>
      <c r="N113" s="298">
        <f t="shared" si="5"/>
        <v>0</v>
      </c>
    </row>
    <row r="114" spans="1:14" x14ac:dyDescent="0.25">
      <c r="A114" t="s">
        <v>978</v>
      </c>
      <c r="B114" t="s">
        <v>203</v>
      </c>
      <c r="C114" s="112" t="s">
        <v>237</v>
      </c>
      <c r="D114" t="s">
        <v>898</v>
      </c>
      <c r="E114" t="s">
        <v>809</v>
      </c>
      <c r="F114">
        <v>7074505.6099999966</v>
      </c>
      <c r="G114" s="296" t="str">
        <f>VLOOKUP($E114,tblKYClass[],2,FALSE)</f>
        <v>Tangible</v>
      </c>
      <c r="H114" s="296" t="str">
        <f>VLOOKUP(D114,tblAcctType[],2,FALSE)</f>
        <v>Leased PP</v>
      </c>
      <c r="I114" s="296">
        <f>VLOOKUP($G114,tblRates[],2,FALSE)</f>
        <v>4.4999999999999997E-3</v>
      </c>
      <c r="J114" s="296">
        <f>IF(G114="Tangible",'Market Value + Est Tax'!$I$4,1)</f>
        <v>1.1286964543271605</v>
      </c>
      <c r="K114" s="297">
        <f t="shared" si="3"/>
        <v>7984969.3981246017</v>
      </c>
      <c r="L114" s="298">
        <f t="shared" si="4"/>
        <v>35932.362291560705</v>
      </c>
      <c r="M114" s="298">
        <f>IF(OR($G114="Real",$G114="Tangible"),K114*'Market Value + Est Tax'!$I$5,0)</f>
        <v>101891.68400034712</v>
      </c>
      <c r="N114" s="298">
        <f t="shared" si="5"/>
        <v>137824.04629190781</v>
      </c>
    </row>
    <row r="115" spans="1:14" x14ac:dyDescent="0.25">
      <c r="A115" t="s">
        <v>978</v>
      </c>
      <c r="B115" t="s">
        <v>203</v>
      </c>
      <c r="C115" s="112" t="s">
        <v>237</v>
      </c>
      <c r="D115" t="s">
        <v>132</v>
      </c>
      <c r="E115" t="s">
        <v>897</v>
      </c>
      <c r="F115">
        <v>1145011.23</v>
      </c>
      <c r="G115" s="296" t="str">
        <f>VLOOKUP($E115,tblKYClass[],2,FALSE)</f>
        <v>Intang</v>
      </c>
      <c r="H115" s="296" t="str">
        <f>VLOOKUP(D115,tblAcctType[],2,FALSE)</f>
        <v>Utility</v>
      </c>
      <c r="I115" s="296">
        <f>VLOOKUP($G115,tblRates[],2,FALSE)</f>
        <v>0</v>
      </c>
      <c r="J115" s="296">
        <f>IF(G115="Tangible",'Market Value + Est Tax'!$I$4,1)</f>
        <v>1</v>
      </c>
      <c r="K115" s="297">
        <f t="shared" si="3"/>
        <v>1145011.23</v>
      </c>
      <c r="L115" s="298">
        <f t="shared" si="4"/>
        <v>0</v>
      </c>
      <c r="M115" s="298">
        <f>IF(OR($G115="Real",$G115="Tangible"),K115*'Market Value + Est Tax'!$I$5,0)</f>
        <v>0</v>
      </c>
      <c r="N115" s="298">
        <f t="shared" si="5"/>
        <v>0</v>
      </c>
    </row>
    <row r="116" spans="1:14" x14ac:dyDescent="0.25">
      <c r="A116" t="s">
        <v>978</v>
      </c>
      <c r="B116" t="s">
        <v>203</v>
      </c>
      <c r="C116" s="112" t="s">
        <v>237</v>
      </c>
      <c r="D116" t="s">
        <v>132</v>
      </c>
      <c r="E116" t="s">
        <v>829</v>
      </c>
      <c r="F116">
        <v>15909416.480000002</v>
      </c>
      <c r="G116" s="296" t="str">
        <f>VLOOKUP($E116,tblKYClass[],2,FALSE)</f>
        <v>Manuf</v>
      </c>
      <c r="H116" s="296" t="str">
        <f>VLOOKUP(D116,tblAcctType[],2,FALSE)</f>
        <v>Utility</v>
      </c>
      <c r="I116" s="296">
        <f>VLOOKUP($G116,tblRates[],2,FALSE)</f>
        <v>1.5E-3</v>
      </c>
      <c r="J116" s="296">
        <f>IF(G116="Tangible",'Market Value + Est Tax'!$I$4,1)</f>
        <v>1</v>
      </c>
      <c r="K116" s="297">
        <f t="shared" si="3"/>
        <v>15909416.480000002</v>
      </c>
      <c r="L116" s="298">
        <f t="shared" si="4"/>
        <v>23864.124720000003</v>
      </c>
      <c r="M116" s="298">
        <f>IF(OR($G116="Real",$G116="Tangible"),K116*'Market Value + Est Tax'!$I$5,0)</f>
        <v>0</v>
      </c>
      <c r="N116" s="298">
        <f t="shared" si="5"/>
        <v>23864.124720000003</v>
      </c>
    </row>
    <row r="117" spans="1:14" x14ac:dyDescent="0.25">
      <c r="A117" t="s">
        <v>978</v>
      </c>
      <c r="B117" t="s">
        <v>203</v>
      </c>
      <c r="C117" s="112" t="s">
        <v>237</v>
      </c>
      <c r="D117" t="s">
        <v>132</v>
      </c>
      <c r="E117" t="s">
        <v>832</v>
      </c>
      <c r="F117">
        <v>1168919.8800000001</v>
      </c>
      <c r="G117" s="296" t="str">
        <f>VLOOKUP($E117,tblKYClass[],2,FALSE)</f>
        <v>Real</v>
      </c>
      <c r="H117" s="296" t="str">
        <f>VLOOKUP(D117,tblAcctType[],2,FALSE)</f>
        <v>Utility</v>
      </c>
      <c r="I117" s="296">
        <f>VLOOKUP($G117,tblRates[],2,FALSE)</f>
        <v>1.2199999999999999E-3</v>
      </c>
      <c r="J117" s="296">
        <f>IF(G117="Tangible",'Market Value + Est Tax'!$I$4,1)</f>
        <v>1</v>
      </c>
      <c r="K117" s="297">
        <f t="shared" si="3"/>
        <v>1168919.8800000001</v>
      </c>
      <c r="L117" s="298">
        <f t="shared" si="4"/>
        <v>1426.0822536000001</v>
      </c>
      <c r="M117" s="298">
        <f>IF(OR($G117="Real",$G117="Tangible"),K117*'Market Value + Est Tax'!$I$5,0)</f>
        <v>14915.926298059074</v>
      </c>
      <c r="N117" s="298">
        <f t="shared" si="5"/>
        <v>16342.008551659073</v>
      </c>
    </row>
    <row r="118" spans="1:14" x14ac:dyDescent="0.25">
      <c r="A118" t="s">
        <v>978</v>
      </c>
      <c r="B118" t="s">
        <v>203</v>
      </c>
      <c r="C118" s="112" t="s">
        <v>237</v>
      </c>
      <c r="D118" t="s">
        <v>132</v>
      </c>
      <c r="E118" t="s">
        <v>810</v>
      </c>
      <c r="F118">
        <v>13733.42</v>
      </c>
      <c r="G118" s="296" t="str">
        <f>VLOOKUP($E118,tblKYClass[],2,FALSE)</f>
        <v>Real</v>
      </c>
      <c r="H118" s="296" t="str">
        <f>VLOOKUP(D118,tblAcctType[],2,FALSE)</f>
        <v>Utility</v>
      </c>
      <c r="I118" s="296">
        <f>VLOOKUP($G118,tblRates[],2,FALSE)</f>
        <v>1.2199999999999999E-3</v>
      </c>
      <c r="J118" s="296">
        <f>IF(G118="Tangible",'Market Value + Est Tax'!$I$4,1)</f>
        <v>1</v>
      </c>
      <c r="K118" s="297">
        <f t="shared" si="3"/>
        <v>13733.42</v>
      </c>
      <c r="L118" s="298">
        <f t="shared" si="4"/>
        <v>16.7547724</v>
      </c>
      <c r="M118" s="298">
        <f>IF(OR($G118="Real",$G118="Tangible"),K118*'Market Value + Est Tax'!$I$5,0)</f>
        <v>175.24441498958032</v>
      </c>
      <c r="N118" s="298">
        <f t="shared" si="5"/>
        <v>191.99918738958033</v>
      </c>
    </row>
    <row r="119" spans="1:14" x14ac:dyDescent="0.25">
      <c r="A119" t="s">
        <v>978</v>
      </c>
      <c r="B119" t="s">
        <v>203</v>
      </c>
      <c r="C119" s="112" t="s">
        <v>237</v>
      </c>
      <c r="D119" t="s">
        <v>132</v>
      </c>
      <c r="E119" t="s">
        <v>828</v>
      </c>
      <c r="F119">
        <v>2214339.5300000003</v>
      </c>
      <c r="G119" s="296" t="str">
        <f>VLOOKUP($E119,tblKYClass[],2,FALSE)</f>
        <v>Real</v>
      </c>
      <c r="H119" s="296" t="str">
        <f>VLOOKUP(D119,tblAcctType[],2,FALSE)</f>
        <v>Utility</v>
      </c>
      <c r="I119" s="296">
        <f>VLOOKUP($G119,tblRates[],2,FALSE)</f>
        <v>1.2199999999999999E-3</v>
      </c>
      <c r="J119" s="296">
        <f>IF(G119="Tangible",'Market Value + Est Tax'!$I$4,1)</f>
        <v>1</v>
      </c>
      <c r="K119" s="297">
        <f t="shared" si="3"/>
        <v>2214339.5300000003</v>
      </c>
      <c r="L119" s="298">
        <f t="shared" si="4"/>
        <v>2701.4942266000003</v>
      </c>
      <c r="M119" s="298">
        <f>IF(OR($G119="Real",$G119="Tangible"),K119*'Market Value + Est Tax'!$I$5,0)</f>
        <v>28255.935922963999</v>
      </c>
      <c r="N119" s="298">
        <f t="shared" si="5"/>
        <v>30957.430149563999</v>
      </c>
    </row>
    <row r="120" spans="1:14" x14ac:dyDescent="0.25">
      <c r="A120" t="s">
        <v>978</v>
      </c>
      <c r="B120" t="s">
        <v>203</v>
      </c>
      <c r="C120" s="112" t="s">
        <v>237</v>
      </c>
      <c r="D120" t="s">
        <v>132</v>
      </c>
      <c r="E120" t="s">
        <v>834</v>
      </c>
      <c r="F120">
        <v>579110.95000000007</v>
      </c>
      <c r="G120" s="296" t="str">
        <f>VLOOKUP($E120,tblKYClass[],2,FALSE)</f>
        <v>Real</v>
      </c>
      <c r="H120" s="296" t="str">
        <f>VLOOKUP(D120,tblAcctType[],2,FALSE)</f>
        <v>Utility</v>
      </c>
      <c r="I120" s="296">
        <f>VLOOKUP($G120,tblRates[],2,FALSE)</f>
        <v>1.2199999999999999E-3</v>
      </c>
      <c r="J120" s="296">
        <f>IF(G120="Tangible",'Market Value + Est Tax'!$I$4,1)</f>
        <v>1</v>
      </c>
      <c r="K120" s="297">
        <f t="shared" si="3"/>
        <v>579110.95000000007</v>
      </c>
      <c r="L120" s="298">
        <f t="shared" si="4"/>
        <v>706.5153590000001</v>
      </c>
      <c r="M120" s="298">
        <f>IF(OR($G120="Real",$G120="Tangible"),K120*'Market Value + Est Tax'!$I$5,0)</f>
        <v>7389.7077091365518</v>
      </c>
      <c r="N120" s="298">
        <f t="shared" si="5"/>
        <v>8096.2230681365518</v>
      </c>
    </row>
    <row r="121" spans="1:14" x14ac:dyDescent="0.25">
      <c r="A121" t="s">
        <v>978</v>
      </c>
      <c r="B121" t="s">
        <v>203</v>
      </c>
      <c r="C121" s="112" t="s">
        <v>237</v>
      </c>
      <c r="D121" t="s">
        <v>132</v>
      </c>
      <c r="E121" t="s">
        <v>803</v>
      </c>
      <c r="F121">
        <v>95031.87000000001</v>
      </c>
      <c r="G121" s="296" t="str">
        <f>VLOOKUP($E121,tblKYClass[],2,FALSE)</f>
        <v>Tangible</v>
      </c>
      <c r="H121" s="296" t="str">
        <f>VLOOKUP(D121,tblAcctType[],2,FALSE)</f>
        <v>Utility</v>
      </c>
      <c r="I121" s="296">
        <f>VLOOKUP($G121,tblRates[],2,FALSE)</f>
        <v>4.4999999999999997E-3</v>
      </c>
      <c r="J121" s="296">
        <f>IF(G121="Tangible",'Market Value + Est Tax'!$I$4,1)</f>
        <v>1.1286964543271605</v>
      </c>
      <c r="K121" s="297">
        <f t="shared" si="3"/>
        <v>107262.13471707967</v>
      </c>
      <c r="L121" s="298">
        <f t="shared" si="4"/>
        <v>482.67960622685848</v>
      </c>
      <c r="M121" s="298">
        <f>IF(OR($G121="Real",$G121="Tangible"),K121*'Market Value + Est Tax'!$I$5,0)</f>
        <v>1368.7115117012499</v>
      </c>
      <c r="N121" s="298">
        <f t="shared" si="5"/>
        <v>1851.3911179281085</v>
      </c>
    </row>
    <row r="122" spans="1:14" x14ac:dyDescent="0.25">
      <c r="A122" t="s">
        <v>978</v>
      </c>
      <c r="B122" t="s">
        <v>203</v>
      </c>
      <c r="C122" s="112" t="s">
        <v>237</v>
      </c>
      <c r="D122" t="s">
        <v>132</v>
      </c>
      <c r="E122" t="s">
        <v>794</v>
      </c>
      <c r="F122">
        <v>0</v>
      </c>
      <c r="G122" s="296" t="str">
        <f>VLOOKUP($E122,tblKYClass[],2,FALSE)</f>
        <v>Tangible</v>
      </c>
      <c r="H122" s="296" t="str">
        <f>VLOOKUP(D122,tblAcctType[],2,FALSE)</f>
        <v>Utility</v>
      </c>
      <c r="I122" s="296">
        <f>VLOOKUP($G122,tblRates[],2,FALSE)</f>
        <v>4.4999999999999997E-3</v>
      </c>
      <c r="J122" s="296">
        <f>IF(G122="Tangible",'Market Value + Est Tax'!$I$4,1)</f>
        <v>1.1286964543271605</v>
      </c>
      <c r="K122" s="297">
        <f t="shared" si="3"/>
        <v>0</v>
      </c>
      <c r="L122" s="298">
        <f t="shared" si="4"/>
        <v>0</v>
      </c>
      <c r="M122" s="298">
        <f>IF(OR($G122="Real",$G122="Tangible"),K122*'Market Value + Est Tax'!$I$5,0)</f>
        <v>0</v>
      </c>
      <c r="N122" s="298">
        <f t="shared" si="5"/>
        <v>0</v>
      </c>
    </row>
    <row r="123" spans="1:14" x14ac:dyDescent="0.25">
      <c r="A123" t="s">
        <v>978</v>
      </c>
      <c r="B123" t="s">
        <v>203</v>
      </c>
      <c r="C123" s="112" t="s">
        <v>237</v>
      </c>
      <c r="D123" t="s">
        <v>132</v>
      </c>
      <c r="E123" t="s">
        <v>815</v>
      </c>
      <c r="F123">
        <v>6432.7199999999993</v>
      </c>
      <c r="G123" s="296" t="str">
        <f>VLOOKUP($E123,tblKYClass[],2,FALSE)</f>
        <v>Tangible</v>
      </c>
      <c r="H123" s="296" t="str">
        <f>VLOOKUP(D123,tblAcctType[],2,FALSE)</f>
        <v>Utility</v>
      </c>
      <c r="I123" s="296">
        <f>VLOOKUP($G123,tblRates[],2,FALSE)</f>
        <v>4.4999999999999997E-3</v>
      </c>
      <c r="J123" s="296">
        <f>IF(G123="Tangible",'Market Value + Est Tax'!$I$4,1)</f>
        <v>1.1286964543271605</v>
      </c>
      <c r="K123" s="297">
        <f t="shared" si="3"/>
        <v>7260.5882556794113</v>
      </c>
      <c r="L123" s="298">
        <f t="shared" si="4"/>
        <v>32.672647150557346</v>
      </c>
      <c r="M123" s="298">
        <f>IF(OR($G123="Real",$G123="Tangible"),K123*'Market Value + Est Tax'!$I$5,0)</f>
        <v>92.648265424545073</v>
      </c>
      <c r="N123" s="298">
        <f t="shared" si="5"/>
        <v>125.32091257510243</v>
      </c>
    </row>
    <row r="124" spans="1:14" x14ac:dyDescent="0.25">
      <c r="A124" t="s">
        <v>978</v>
      </c>
      <c r="B124" t="s">
        <v>203</v>
      </c>
      <c r="C124" s="112" t="s">
        <v>237</v>
      </c>
      <c r="D124" t="s">
        <v>132</v>
      </c>
      <c r="E124" t="s">
        <v>807</v>
      </c>
      <c r="F124">
        <v>0</v>
      </c>
      <c r="G124" s="296" t="str">
        <f>VLOOKUP($E124,tblKYClass[],2,FALSE)</f>
        <v>Tangible</v>
      </c>
      <c r="H124" s="296" t="str">
        <f>VLOOKUP(D124,tblAcctType[],2,FALSE)</f>
        <v>Utility</v>
      </c>
      <c r="I124" s="296">
        <f>VLOOKUP($G124,tblRates[],2,FALSE)</f>
        <v>4.4999999999999997E-3</v>
      </c>
      <c r="J124" s="296">
        <f>IF(G124="Tangible",'Market Value + Est Tax'!$I$4,1)</f>
        <v>1.1286964543271605</v>
      </c>
      <c r="K124" s="297">
        <f t="shared" si="3"/>
        <v>0</v>
      </c>
      <c r="L124" s="298">
        <f t="shared" si="4"/>
        <v>0</v>
      </c>
      <c r="M124" s="298">
        <f>IF(OR($G124="Real",$G124="Tangible"),K124*'Market Value + Est Tax'!$I$5,0)</f>
        <v>0</v>
      </c>
      <c r="N124" s="298">
        <f t="shared" si="5"/>
        <v>0</v>
      </c>
    </row>
    <row r="125" spans="1:14" x14ac:dyDescent="0.25">
      <c r="A125" t="s">
        <v>978</v>
      </c>
      <c r="B125" t="s">
        <v>203</v>
      </c>
      <c r="C125" s="112" t="s">
        <v>237</v>
      </c>
      <c r="D125" t="s">
        <v>132</v>
      </c>
      <c r="E125" t="s">
        <v>831</v>
      </c>
      <c r="F125">
        <v>33225748.639999989</v>
      </c>
      <c r="G125" s="296" t="str">
        <f>VLOOKUP($E125,tblKYClass[],2,FALSE)</f>
        <v>Tangible</v>
      </c>
      <c r="H125" s="296" t="str">
        <f>VLOOKUP(D125,tblAcctType[],2,FALSE)</f>
        <v>Utility</v>
      </c>
      <c r="I125" s="296">
        <f>VLOOKUP($G125,tblRates[],2,FALSE)</f>
        <v>4.4999999999999997E-3</v>
      </c>
      <c r="J125" s="296">
        <f>IF(G125="Tangible",'Market Value + Est Tax'!$I$4,1)</f>
        <v>1.1286964543271605</v>
      </c>
      <c r="K125" s="297">
        <f t="shared" si="3"/>
        <v>37501784.682333462</v>
      </c>
      <c r="L125" s="298">
        <f t="shared" si="4"/>
        <v>168758.03107050055</v>
      </c>
      <c r="M125" s="298">
        <f>IF(OR($G125="Real",$G125="Tangible"),K125*'Market Value + Est Tax'!$I$5,0)</f>
        <v>478539.09060676303</v>
      </c>
      <c r="N125" s="298">
        <f t="shared" si="5"/>
        <v>647297.12167726364</v>
      </c>
    </row>
    <row r="126" spans="1:14" x14ac:dyDescent="0.25">
      <c r="A126" t="s">
        <v>978</v>
      </c>
      <c r="B126" t="s">
        <v>203</v>
      </c>
      <c r="C126" s="112" t="s">
        <v>237</v>
      </c>
      <c r="D126" t="s">
        <v>125</v>
      </c>
      <c r="E126" t="s">
        <v>893</v>
      </c>
      <c r="F126">
        <v>437116.13</v>
      </c>
      <c r="G126" s="296" t="str">
        <f>VLOOKUP($E126,tblKYClass[],2,FALSE)</f>
        <v>Intang</v>
      </c>
      <c r="H126" s="296" t="str">
        <f>VLOOKUP(D126,tblAcctType[],2,FALSE)</f>
        <v>Utility</v>
      </c>
      <c r="I126" s="296">
        <f>VLOOKUP($G126,tblRates[],2,FALSE)</f>
        <v>0</v>
      </c>
      <c r="J126" s="296">
        <f>IF(G126="Tangible",'Market Value + Est Tax'!$I$4,1)</f>
        <v>1</v>
      </c>
      <c r="K126" s="297">
        <f t="shared" si="3"/>
        <v>437116.13</v>
      </c>
      <c r="L126" s="298">
        <f t="shared" si="4"/>
        <v>0</v>
      </c>
      <c r="M126" s="298">
        <f>IF(OR($G126="Real",$G126="Tangible"),K126*'Market Value + Est Tax'!$I$5,0)</f>
        <v>0</v>
      </c>
      <c r="N126" s="298">
        <f t="shared" si="5"/>
        <v>0</v>
      </c>
    </row>
    <row r="127" spans="1:14" x14ac:dyDescent="0.25">
      <c r="A127" t="s">
        <v>978</v>
      </c>
      <c r="B127" t="s">
        <v>203</v>
      </c>
      <c r="C127" s="112" t="s">
        <v>237</v>
      </c>
      <c r="D127" t="s">
        <v>125</v>
      </c>
      <c r="E127" t="s">
        <v>805</v>
      </c>
      <c r="F127">
        <v>21435559.279999997</v>
      </c>
      <c r="G127" s="296" t="str">
        <f>VLOOKUP($E127,tblKYClass[],2,FALSE)</f>
        <v>Manuf</v>
      </c>
      <c r="H127" s="296" t="str">
        <f>VLOOKUP(D127,tblAcctType[],2,FALSE)</f>
        <v>Utility</v>
      </c>
      <c r="I127" s="296">
        <f>VLOOKUP($G127,tblRates[],2,FALSE)</f>
        <v>1.5E-3</v>
      </c>
      <c r="J127" s="296">
        <f>IF(G127="Tangible",'Market Value + Est Tax'!$I$4,1)</f>
        <v>1</v>
      </c>
      <c r="K127" s="297">
        <f t="shared" si="3"/>
        <v>21435559.279999997</v>
      </c>
      <c r="L127" s="298">
        <f t="shared" si="4"/>
        <v>32153.338919999998</v>
      </c>
      <c r="M127" s="298">
        <f>IF(OR($G127="Real",$G127="Tangible"),K127*'Market Value + Est Tax'!$I$5,0)</f>
        <v>0</v>
      </c>
      <c r="N127" s="298">
        <f t="shared" si="5"/>
        <v>32153.338919999998</v>
      </c>
    </row>
    <row r="128" spans="1:14" x14ac:dyDescent="0.25">
      <c r="A128" t="s">
        <v>978</v>
      </c>
      <c r="B128" t="s">
        <v>203</v>
      </c>
      <c r="C128" s="112" t="s">
        <v>237</v>
      </c>
      <c r="D128" t="s">
        <v>125</v>
      </c>
      <c r="E128" t="s">
        <v>821</v>
      </c>
      <c r="F128">
        <v>518402.48</v>
      </c>
      <c r="G128" s="296" t="str">
        <f>VLOOKUP($E128,tblKYClass[],2,FALSE)</f>
        <v>Real</v>
      </c>
      <c r="H128" s="296" t="str">
        <f>VLOOKUP(D128,tblAcctType[],2,FALSE)</f>
        <v>Utility</v>
      </c>
      <c r="I128" s="296">
        <f>VLOOKUP($G128,tblRates[],2,FALSE)</f>
        <v>1.2199999999999999E-3</v>
      </c>
      <c r="J128" s="296">
        <f>IF(G128="Tangible",'Market Value + Est Tax'!$I$4,1)</f>
        <v>1</v>
      </c>
      <c r="K128" s="297">
        <f t="shared" si="3"/>
        <v>518402.48</v>
      </c>
      <c r="L128" s="298">
        <f t="shared" si="4"/>
        <v>632.45102559999998</v>
      </c>
      <c r="M128" s="298">
        <f>IF(OR($G128="Real",$G128="Tangible"),K128*'Market Value + Est Tax'!$I$5,0)</f>
        <v>6615.0412160079286</v>
      </c>
      <c r="N128" s="298">
        <f t="shared" si="5"/>
        <v>7247.4922416079289</v>
      </c>
    </row>
    <row r="129" spans="1:14" x14ac:dyDescent="0.25">
      <c r="A129" t="s">
        <v>978</v>
      </c>
      <c r="B129" t="s">
        <v>203</v>
      </c>
      <c r="C129" s="112" t="s">
        <v>237</v>
      </c>
      <c r="D129" t="s">
        <v>125</v>
      </c>
      <c r="E129" t="s">
        <v>838</v>
      </c>
      <c r="F129">
        <v>2199041.810000001</v>
      </c>
      <c r="G129" s="296" t="str">
        <f>VLOOKUP($E129,tblKYClass[],2,FALSE)</f>
        <v>Real</v>
      </c>
      <c r="H129" s="296" t="str">
        <f>VLOOKUP(D129,tblAcctType[],2,FALSE)</f>
        <v>Utility</v>
      </c>
      <c r="I129" s="296">
        <f>VLOOKUP($G129,tblRates[],2,FALSE)</f>
        <v>1.2199999999999999E-3</v>
      </c>
      <c r="J129" s="296">
        <f>IF(G129="Tangible",'Market Value + Est Tax'!$I$4,1)</f>
        <v>1</v>
      </c>
      <c r="K129" s="297">
        <f t="shared" si="3"/>
        <v>2199041.810000001</v>
      </c>
      <c r="L129" s="298">
        <f t="shared" si="4"/>
        <v>2682.8310082000012</v>
      </c>
      <c r="M129" s="298">
        <f>IF(OR($G129="Real",$G129="Tangible"),K129*'Market Value + Est Tax'!$I$5,0)</f>
        <v>28060.730359304383</v>
      </c>
      <c r="N129" s="298">
        <f t="shared" si="5"/>
        <v>30743.561367504386</v>
      </c>
    </row>
    <row r="130" spans="1:14" x14ac:dyDescent="0.25">
      <c r="A130" t="s">
        <v>978</v>
      </c>
      <c r="B130" t="s">
        <v>203</v>
      </c>
      <c r="C130" s="112" t="s">
        <v>237</v>
      </c>
      <c r="D130" t="s">
        <v>125</v>
      </c>
      <c r="E130" t="s">
        <v>813</v>
      </c>
      <c r="F130">
        <v>50306.450000000004</v>
      </c>
      <c r="G130" s="296" t="str">
        <f>VLOOKUP($E130,tblKYClass[],2,FALSE)</f>
        <v>Tangible</v>
      </c>
      <c r="H130" s="296" t="str">
        <f>VLOOKUP(D130,tblAcctType[],2,FALSE)</f>
        <v>Utility</v>
      </c>
      <c r="I130" s="296">
        <f>VLOOKUP($G130,tblRates[],2,FALSE)</f>
        <v>4.4999999999999997E-3</v>
      </c>
      <c r="J130" s="296">
        <f>IF(G130="Tangible",'Market Value + Est Tax'!$I$4,1)</f>
        <v>1.1286964543271605</v>
      </c>
      <c r="K130" s="297">
        <f t="shared" si="3"/>
        <v>56780.711744786589</v>
      </c>
      <c r="L130" s="298">
        <f t="shared" si="4"/>
        <v>255.51320285153963</v>
      </c>
      <c r="M130" s="298">
        <f>IF(OR($G130="Real",$G130="Tangible"),K130*'Market Value + Est Tax'!$I$5,0)</f>
        <v>724.54658871622053</v>
      </c>
      <c r="N130" s="298">
        <f t="shared" si="5"/>
        <v>980.05979156776016</v>
      </c>
    </row>
    <row r="131" spans="1:14" x14ac:dyDescent="0.25">
      <c r="A131" t="s">
        <v>978</v>
      </c>
      <c r="B131" t="s">
        <v>203</v>
      </c>
      <c r="C131" s="112" t="s">
        <v>237</v>
      </c>
      <c r="D131" t="s">
        <v>125</v>
      </c>
      <c r="E131" t="s">
        <v>879</v>
      </c>
      <c r="F131">
        <v>146091.9899999999</v>
      </c>
      <c r="G131" s="296" t="str">
        <f>VLOOKUP($E131,tblKYClass[],2,FALSE)</f>
        <v>Tangible</v>
      </c>
      <c r="H131" s="296" t="str">
        <f>VLOOKUP(D131,tblAcctType[],2,FALSE)</f>
        <v>Utility</v>
      </c>
      <c r="I131" s="296">
        <f>VLOOKUP($G131,tblRates[],2,FALSE)</f>
        <v>4.4999999999999997E-3</v>
      </c>
      <c r="J131" s="296">
        <f>IF(G131="Tangible",'Market Value + Est Tax'!$I$4,1)</f>
        <v>1.1286964543271605</v>
      </c>
      <c r="K131" s="297">
        <f t="shared" si="3"/>
        <v>164893.51111859886</v>
      </c>
      <c r="L131" s="298">
        <f t="shared" si="4"/>
        <v>742.02080003369485</v>
      </c>
      <c r="M131" s="298">
        <f>IF(OR($G131="Real",$G131="Tangible"),K131*'Market Value + Est Tax'!$I$5,0)</f>
        <v>2104.112951585018</v>
      </c>
      <c r="N131" s="298">
        <f t="shared" si="5"/>
        <v>2846.1337516187127</v>
      </c>
    </row>
    <row r="132" spans="1:14" x14ac:dyDescent="0.25">
      <c r="A132" t="s">
        <v>978</v>
      </c>
      <c r="B132" t="s">
        <v>203</v>
      </c>
      <c r="C132" s="112" t="s">
        <v>237</v>
      </c>
      <c r="D132" t="s">
        <v>125</v>
      </c>
      <c r="E132" t="s">
        <v>833</v>
      </c>
      <c r="F132">
        <v>18239399.699999999</v>
      </c>
      <c r="G132" s="296" t="str">
        <f>VLOOKUP($E132,tblKYClass[],2,FALSE)</f>
        <v>Tangible</v>
      </c>
      <c r="H132" s="296" t="str">
        <f>VLOOKUP(D132,tblAcctType[],2,FALSE)</f>
        <v>Utility</v>
      </c>
      <c r="I132" s="296">
        <f>VLOOKUP($G132,tblRates[],2,FALSE)</f>
        <v>4.4999999999999997E-3</v>
      </c>
      <c r="J132" s="296">
        <f>IF(G132="Tangible",'Market Value + Est Tax'!$I$4,1)</f>
        <v>1.1286964543271605</v>
      </c>
      <c r="K132" s="297">
        <f t="shared" si="3"/>
        <v>20586745.770445872</v>
      </c>
      <c r="L132" s="298">
        <f t="shared" si="4"/>
        <v>92640.355967006413</v>
      </c>
      <c r="M132" s="298">
        <f>IF(OR($G132="Real",$G132="Tangible"),K132*'Market Value + Est Tax'!$I$5,0)</f>
        <v>262695.83389141259</v>
      </c>
      <c r="N132" s="298">
        <f t="shared" si="5"/>
        <v>355336.18985841901</v>
      </c>
    </row>
    <row r="133" spans="1:14" x14ac:dyDescent="0.25">
      <c r="A133" t="s">
        <v>978</v>
      </c>
      <c r="B133" t="s">
        <v>203</v>
      </c>
      <c r="C133" s="112" t="s">
        <v>237</v>
      </c>
      <c r="D133" t="s">
        <v>179</v>
      </c>
      <c r="E133" t="s">
        <v>814</v>
      </c>
      <c r="F133">
        <v>30592</v>
      </c>
      <c r="G133" s="296" t="str">
        <f>VLOOKUP($E133,tblKYClass[],2,FALSE)</f>
        <v>Real</v>
      </c>
      <c r="H133" s="296" t="str">
        <f>VLOOKUP(D133,tblAcctType[],2,FALSE)</f>
        <v>Non-Utility</v>
      </c>
      <c r="I133" s="296">
        <f>VLOOKUP($G133,tblRates[],2,FALSE)</f>
        <v>1.2199999999999999E-3</v>
      </c>
      <c r="J133" s="296">
        <f>IF(G133="Tangible",'Market Value + Est Tax'!$I$4,1)</f>
        <v>1</v>
      </c>
      <c r="K133" s="297">
        <f>IF(G133="Tangible",F133*J133,F133)</f>
        <v>30592</v>
      </c>
      <c r="L133" s="298">
        <f>I133*K133</f>
        <v>37.322240000000001</v>
      </c>
      <c r="M133" s="298">
        <f>IF(OR($G133="Real",$G133="Tangible"),K133*'Market Value + Est Tax'!$I$5,0)</f>
        <v>390.36723142241635</v>
      </c>
      <c r="N133" s="298">
        <f>L133+M133</f>
        <v>427.68947142241637</v>
      </c>
    </row>
    <row r="134" spans="1:14" x14ac:dyDescent="0.25">
      <c r="A134" t="s">
        <v>978</v>
      </c>
      <c r="B134" t="s">
        <v>203</v>
      </c>
      <c r="C134" s="112" t="s">
        <v>237</v>
      </c>
      <c r="D134" t="s">
        <v>179</v>
      </c>
      <c r="E134" t="s">
        <v>840</v>
      </c>
      <c r="F134">
        <v>580352.56000000017</v>
      </c>
      <c r="G134" s="296" t="str">
        <f>VLOOKUP($E134,tblKYClass[],2,FALSE)</f>
        <v>Real</v>
      </c>
      <c r="H134" s="296" t="str">
        <f>VLOOKUP(D134,tblAcctType[],2,FALSE)</f>
        <v>Non-Utility</v>
      </c>
      <c r="I134" s="296">
        <f>VLOOKUP($G134,tblRates[],2,FALSE)</f>
        <v>1.2199999999999999E-3</v>
      </c>
      <c r="J134" s="296">
        <f>IF(G134="Tangible",'Market Value + Est Tax'!$I$4,1)</f>
        <v>1</v>
      </c>
      <c r="K134" s="297">
        <f>IF(G134="Tangible",F134*J134,F134)</f>
        <v>580352.56000000017</v>
      </c>
      <c r="L134" s="298">
        <f>I134*K134</f>
        <v>708.03012320000016</v>
      </c>
      <c r="M134" s="298">
        <f>IF(OR($G134="Real",$G134="Tangible"),K134*'Market Value + Est Tax'!$I$5,0)</f>
        <v>7405.5511929952872</v>
      </c>
      <c r="N134" s="298">
        <f>L134+M134</f>
        <v>8113.5813161952874</v>
      </c>
    </row>
    <row r="135" spans="1:14" x14ac:dyDescent="0.25">
      <c r="A135" t="s">
        <v>978</v>
      </c>
      <c r="B135" t="s">
        <v>203</v>
      </c>
      <c r="C135" s="112" t="s">
        <v>237</v>
      </c>
      <c r="D135" t="s">
        <v>202</v>
      </c>
      <c r="E135" t="s">
        <v>191</v>
      </c>
      <c r="F135">
        <v>0</v>
      </c>
      <c r="G135" s="296" t="str">
        <f>VLOOKUP($E135,tblKYClass[],2,FALSE)</f>
        <v>Tangible</v>
      </c>
      <c r="H135" s="296" t="str">
        <f>VLOOKUP(D135,tblAcctType[],2,FALSE)</f>
        <v>Utility</v>
      </c>
      <c r="I135" s="296">
        <f>VLOOKUP($G135,tblRates[],2,FALSE)</f>
        <v>4.4999999999999997E-3</v>
      </c>
      <c r="J135" s="296">
        <f>IF(G135="Tangible",'Market Value + Est Tax'!$I$4,1)</f>
        <v>1.1286964543271605</v>
      </c>
      <c r="K135" s="297">
        <f>IF(G135="Tangible",F135*J135,F135)</f>
        <v>0</v>
      </c>
      <c r="L135" s="298">
        <f>I135*K135</f>
        <v>0</v>
      </c>
      <c r="M135" s="298">
        <f>IF(OR($G135="Real",$G135="Tangible"),K135*'Market Value + Est Tax'!$I$5,0)</f>
        <v>0</v>
      </c>
      <c r="N135" s="298">
        <f>L135+M135</f>
        <v>0</v>
      </c>
    </row>
    <row r="136" spans="1:14" x14ac:dyDescent="0.25">
      <c r="A136" t="s">
        <v>978</v>
      </c>
      <c r="B136" t="s">
        <v>203</v>
      </c>
      <c r="C136" s="112" t="s">
        <v>237</v>
      </c>
      <c r="D136" t="s">
        <v>180</v>
      </c>
      <c r="E136" t="s">
        <v>819</v>
      </c>
      <c r="F136">
        <v>348748.22000000003</v>
      </c>
      <c r="G136" s="296" t="str">
        <f>VLOOKUP($E136,tblKYClass[],2,FALSE)</f>
        <v>Inventory</v>
      </c>
      <c r="H136" s="296" t="str">
        <f>VLOOKUP(D136,tblAcctType[],2,FALSE)</f>
        <v>Utility</v>
      </c>
      <c r="I136" s="296">
        <f>VLOOKUP($G136,tblRates[],2,FALSE)</f>
        <v>5.0000000000000001E-4</v>
      </c>
      <c r="J136" s="296">
        <f>IF(G136="Tangible",'Market Value + Est Tax'!$I$4,1)</f>
        <v>1</v>
      </c>
      <c r="K136" s="297">
        <f>IF(G136="Tangible",F136*J136,F136)</f>
        <v>348748.22000000003</v>
      </c>
      <c r="L136" s="298">
        <f>I136*K136</f>
        <v>174.37411000000003</v>
      </c>
      <c r="M136" s="298">
        <f>IF(OR($G136="Real",$G136="Tangible"),K136*'Market Value + Est Tax'!$I$5,0)</f>
        <v>0</v>
      </c>
      <c r="N136" s="298">
        <f>L136+M136</f>
        <v>174.37411000000003</v>
      </c>
    </row>
    <row r="137" spans="1:14" x14ac:dyDescent="0.25">
      <c r="K137" s="274">
        <f>SUM(L4:L136)</f>
        <v>4487396.3860341804</v>
      </c>
      <c r="L137" s="274">
        <f>SUM(M4:M136)</f>
        <v>11331462.999085454</v>
      </c>
      <c r="M137" s="274">
        <f>SUM(N4:N136)</f>
        <v>15818859.385119637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L27:L51"/>
  <sheetViews>
    <sheetView workbookViewId="0">
      <selection activeCell="L41" sqref="L41"/>
    </sheetView>
  </sheetViews>
  <sheetFormatPr defaultColWidth="9.1796875" defaultRowHeight="12.5" x14ac:dyDescent="0.25"/>
  <cols>
    <col min="1" max="10" width="9.1796875" style="112"/>
    <col min="11" max="11" width="16.54296875" style="112" bestFit="1" customWidth="1"/>
    <col min="12" max="12" width="21.81640625" style="112" bestFit="1" customWidth="1"/>
    <col min="13" max="16384" width="9.1796875" style="112"/>
  </cols>
  <sheetData>
    <row r="27" spans="12:12" x14ac:dyDescent="0.25">
      <c r="L27" s="255" t="str">
        <f>"TY"&amp;Forecast_Year-2</f>
        <v>TY2019</v>
      </c>
    </row>
    <row r="32" spans="12:12" ht="13" x14ac:dyDescent="0.3">
      <c r="L32" s="254" t="s">
        <v>846</v>
      </c>
    </row>
    <row r="33" spans="12:12" x14ac:dyDescent="0.25">
      <c r="L33" s="148">
        <v>77558836</v>
      </c>
    </row>
    <row r="34" spans="12:12" x14ac:dyDescent="0.25">
      <c r="L34" s="148">
        <v>737710230</v>
      </c>
    </row>
    <row r="35" spans="12:12" x14ac:dyDescent="0.25">
      <c r="L35" s="173">
        <f>SUM(L33:L34)</f>
        <v>815269066</v>
      </c>
    </row>
    <row r="46" spans="12:12" ht="13" x14ac:dyDescent="0.3">
      <c r="L46" s="204" t="str">
        <f>L27&amp;" Assessment"</f>
        <v>TY2019 Assessment</v>
      </c>
    </row>
    <row r="47" spans="12:12" x14ac:dyDescent="0.25">
      <c r="L47" s="148">
        <v>1300000000</v>
      </c>
    </row>
    <row r="50" spans="12:12" ht="13" x14ac:dyDescent="0.3">
      <c r="L50" s="204" t="str">
        <f>$L$27&amp;" State Tax"</f>
        <v>TY2019 State Tax</v>
      </c>
    </row>
    <row r="51" spans="12:12" x14ac:dyDescent="0.25">
      <c r="L51" s="148">
        <v>4135434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6"/>
  <sheetViews>
    <sheetView workbookViewId="0">
      <selection activeCell="F26" sqref="F26"/>
    </sheetView>
  </sheetViews>
  <sheetFormatPr defaultRowHeight="12.5" x14ac:dyDescent="0.25"/>
  <cols>
    <col min="1" max="1" width="10.1796875" bestFit="1" customWidth="1"/>
    <col min="2" max="2" width="14" bestFit="1" customWidth="1"/>
    <col min="3" max="3" width="14" style="112" customWidth="1"/>
    <col min="4" max="4" width="16.54296875" bestFit="1" customWidth="1"/>
    <col min="5" max="5" width="17.81640625" bestFit="1" customWidth="1"/>
    <col min="6" max="6" width="12.26953125" bestFit="1" customWidth="1"/>
  </cols>
  <sheetData>
    <row r="1" spans="1:7" x14ac:dyDescent="0.25">
      <c r="A1" s="209" t="s">
        <v>864</v>
      </c>
    </row>
    <row r="2" spans="1:7" x14ac:dyDescent="0.25">
      <c r="B2" s="217" t="s">
        <v>867</v>
      </c>
      <c r="C2" s="217" t="s">
        <v>852</v>
      </c>
      <c r="D2" s="217" t="s">
        <v>876</v>
      </c>
      <c r="E2" s="218" t="s">
        <v>878</v>
      </c>
      <c r="F2" s="218" t="s">
        <v>891</v>
      </c>
    </row>
    <row r="3" spans="1:7" s="112" customFormat="1" x14ac:dyDescent="0.25">
      <c r="A3" s="215">
        <v>41639</v>
      </c>
      <c r="B3" s="220">
        <v>69212540.102999881</v>
      </c>
      <c r="C3" s="220">
        <v>92514387</v>
      </c>
      <c r="D3" s="220">
        <v>1895001859.1220002</v>
      </c>
      <c r="E3" s="219"/>
      <c r="F3" s="219"/>
    </row>
    <row r="4" spans="1:7" x14ac:dyDescent="0.25">
      <c r="A4" s="212">
        <v>41729</v>
      </c>
      <c r="B4" s="148">
        <v>40364761.616000056</v>
      </c>
      <c r="C4" s="148"/>
      <c r="D4" s="148"/>
    </row>
    <row r="5" spans="1:7" x14ac:dyDescent="0.25">
      <c r="A5" s="212" t="s">
        <v>865</v>
      </c>
      <c r="B5" s="148">
        <v>63604879.368000045</v>
      </c>
      <c r="C5" s="148"/>
      <c r="D5" s="148"/>
    </row>
    <row r="6" spans="1:7" x14ac:dyDescent="0.25">
      <c r="A6" s="213" t="s">
        <v>866</v>
      </c>
      <c r="B6" s="148">
        <v>84025431.014999971</v>
      </c>
      <c r="C6" s="148"/>
      <c r="D6" s="148"/>
    </row>
    <row r="7" spans="1:7" x14ac:dyDescent="0.25">
      <c r="A7" s="215">
        <v>42004</v>
      </c>
      <c r="B7" s="216">
        <v>73104938</v>
      </c>
      <c r="C7" s="216">
        <v>99548026</v>
      </c>
      <c r="D7" s="216">
        <v>1959001044.9889998</v>
      </c>
      <c r="E7" s="221">
        <f>C7/C3-1</f>
        <v>7.6027515590629147E-2</v>
      </c>
      <c r="F7" s="221">
        <f>D7/D3-1</f>
        <v>3.3772624316396271E-2</v>
      </c>
      <c r="G7" s="112" t="s">
        <v>890</v>
      </c>
    </row>
    <row r="8" spans="1:7" x14ac:dyDescent="0.25">
      <c r="A8" s="212">
        <v>42094</v>
      </c>
      <c r="B8" s="148">
        <v>22034188.10800004</v>
      </c>
      <c r="C8" s="148">
        <v>28038327.588000033</v>
      </c>
      <c r="D8" s="148"/>
      <c r="E8" s="222"/>
      <c r="F8" s="112"/>
    </row>
    <row r="9" spans="1:7" x14ac:dyDescent="0.25">
      <c r="A9" s="214" t="s">
        <v>868</v>
      </c>
      <c r="B9" s="148">
        <v>32513230.14999998</v>
      </c>
      <c r="C9" s="148">
        <v>40114527.169999972</v>
      </c>
      <c r="D9" s="148"/>
      <c r="E9" s="222"/>
      <c r="F9" s="112"/>
      <c r="G9" s="209" t="s">
        <v>877</v>
      </c>
    </row>
    <row r="10" spans="1:7" x14ac:dyDescent="0.25">
      <c r="A10" s="213" t="s">
        <v>869</v>
      </c>
      <c r="B10" s="148">
        <v>50617364.585999861</v>
      </c>
      <c r="C10" s="148">
        <v>61350162.145999856</v>
      </c>
      <c r="D10" s="148"/>
      <c r="E10" s="222"/>
      <c r="F10" s="112"/>
    </row>
    <row r="11" spans="1:7" x14ac:dyDescent="0.25">
      <c r="A11" s="215">
        <v>42369</v>
      </c>
      <c r="B11" s="216">
        <v>80239294</v>
      </c>
      <c r="C11" s="216">
        <v>82733012</v>
      </c>
      <c r="D11" s="216">
        <v>1751861863.7309999</v>
      </c>
      <c r="E11" s="221">
        <f>C11/C7-1</f>
        <v>-0.16891358548887747</v>
      </c>
      <c r="F11" s="221">
        <f>D11/D7-1</f>
        <v>-0.10573714689323355</v>
      </c>
      <c r="G11" s="112" t="s">
        <v>890</v>
      </c>
    </row>
    <row r="12" spans="1:7" x14ac:dyDescent="0.25">
      <c r="A12" s="212">
        <v>42460</v>
      </c>
      <c r="B12" s="148">
        <v>30867264.906999961</v>
      </c>
      <c r="C12" s="148">
        <v>41265445.736999959</v>
      </c>
      <c r="D12" s="148"/>
      <c r="E12" s="222">
        <f t="shared" ref="E12:E22" si="0">C12/C8-1</f>
        <v>0.47175132352262428</v>
      </c>
      <c r="F12" s="112"/>
    </row>
    <row r="13" spans="1:7" x14ac:dyDescent="0.25">
      <c r="A13" s="214" t="s">
        <v>870</v>
      </c>
      <c r="B13" s="148">
        <v>50508392.397000141</v>
      </c>
      <c r="C13" s="148">
        <v>63636688.267000139</v>
      </c>
      <c r="D13" s="148"/>
      <c r="E13" s="222">
        <f t="shared" si="0"/>
        <v>0.58637513031915867</v>
      </c>
      <c r="F13" s="112"/>
    </row>
    <row r="14" spans="1:7" x14ac:dyDescent="0.25">
      <c r="A14" s="213" t="s">
        <v>871</v>
      </c>
      <c r="B14" s="148">
        <v>75783556.734500051</v>
      </c>
      <c r="C14" s="148">
        <v>95216051.521000087</v>
      </c>
      <c r="D14" s="148"/>
      <c r="E14" s="222">
        <f t="shared" si="0"/>
        <v>0.55200977781292382</v>
      </c>
      <c r="F14" s="112"/>
    </row>
    <row r="15" spans="1:7" x14ac:dyDescent="0.25">
      <c r="A15" s="215">
        <v>42735</v>
      </c>
      <c r="B15" s="216">
        <v>99719598</v>
      </c>
      <c r="C15" s="216">
        <v>124702625.40100011</v>
      </c>
      <c r="D15" s="216">
        <v>1773932366.5120006</v>
      </c>
      <c r="E15" s="221">
        <f>C15/C11-1</f>
        <v>0.50728980350673214</v>
      </c>
      <c r="F15" s="221">
        <f>D15/D11-1</f>
        <v>1.2598312251627108E-2</v>
      </c>
      <c r="G15" s="112" t="s">
        <v>890</v>
      </c>
    </row>
    <row r="16" spans="1:7" x14ac:dyDescent="0.25">
      <c r="A16" s="212">
        <v>42825</v>
      </c>
      <c r="B16" s="148">
        <v>23557070.868499964</v>
      </c>
      <c r="C16" s="148">
        <v>30316876.243999962</v>
      </c>
      <c r="D16" s="148"/>
      <c r="E16" s="222">
        <f t="shared" si="0"/>
        <v>-0.26532051932212986</v>
      </c>
      <c r="F16" s="112"/>
    </row>
    <row r="17" spans="1:7" x14ac:dyDescent="0.25">
      <c r="A17" s="214" t="s">
        <v>872</v>
      </c>
      <c r="B17" s="148">
        <v>37503065</v>
      </c>
      <c r="C17" s="148">
        <v>45155942.227999955</v>
      </c>
      <c r="D17" s="148"/>
      <c r="E17" s="222">
        <f t="shared" si="0"/>
        <v>-0.2904102419890332</v>
      </c>
      <c r="F17" s="112"/>
    </row>
    <row r="18" spans="1:7" x14ac:dyDescent="0.25">
      <c r="A18" s="213" t="s">
        <v>873</v>
      </c>
      <c r="B18" s="148">
        <v>55782456</v>
      </c>
      <c r="C18" s="148">
        <v>69434328.90500012</v>
      </c>
      <c r="D18" s="134"/>
      <c r="E18" s="222">
        <f t="shared" si="0"/>
        <v>-0.27077075980528087</v>
      </c>
      <c r="F18" s="112"/>
    </row>
    <row r="19" spans="1:7" x14ac:dyDescent="0.25">
      <c r="A19" s="215">
        <v>43100</v>
      </c>
      <c r="B19" s="216">
        <v>81763939</v>
      </c>
      <c r="C19" s="216">
        <v>99766784.269999996</v>
      </c>
      <c r="D19" s="216">
        <v>1785306138.098</v>
      </c>
      <c r="E19" s="221">
        <f>C19/C15-1</f>
        <v>-0.19996243904901889</v>
      </c>
      <c r="F19" s="221">
        <f>D19/D15-1</f>
        <v>6.4116151216988548E-3</v>
      </c>
      <c r="G19" t="s">
        <v>890</v>
      </c>
    </row>
    <row r="20" spans="1:7" x14ac:dyDescent="0.25">
      <c r="A20" s="214">
        <v>43190</v>
      </c>
      <c r="B20" s="148">
        <v>33861684</v>
      </c>
      <c r="C20" s="148">
        <v>38816978.669999979</v>
      </c>
      <c r="D20" s="148"/>
      <c r="E20" s="222">
        <f t="shared" si="0"/>
        <v>0.28037527209559654</v>
      </c>
    </row>
    <row r="21" spans="1:7" x14ac:dyDescent="0.25">
      <c r="A21" s="214" t="s">
        <v>874</v>
      </c>
      <c r="B21" s="148">
        <v>57917382</v>
      </c>
      <c r="C21" s="148">
        <v>61151095.040000089</v>
      </c>
      <c r="D21" s="148"/>
      <c r="E21" s="222">
        <f t="shared" si="0"/>
        <v>0.35422033120774921</v>
      </c>
    </row>
    <row r="22" spans="1:7" x14ac:dyDescent="0.25">
      <c r="A22" s="213" t="s">
        <v>875</v>
      </c>
      <c r="B22" s="148">
        <v>78798880</v>
      </c>
      <c r="C22" s="148">
        <v>84462089.390999869</v>
      </c>
      <c r="D22" s="148"/>
      <c r="E22" s="222">
        <f t="shared" si="0"/>
        <v>0.21643127719374511</v>
      </c>
      <c r="F22" s="222"/>
    </row>
    <row r="23" spans="1:7" x14ac:dyDescent="0.25">
      <c r="A23" s="215">
        <v>43465</v>
      </c>
      <c r="B23" s="216">
        <v>102521967.81780005</v>
      </c>
      <c r="C23" s="216">
        <v>110330773.70100003</v>
      </c>
      <c r="D23" s="216">
        <v>1847924547.6490004</v>
      </c>
      <c r="E23" s="221">
        <f>C23/C19-1</f>
        <v>0.10588683907472252</v>
      </c>
      <c r="F23" s="221">
        <f>D23/D19-1</f>
        <v>3.5074326029994829E-2</v>
      </c>
      <c r="G23" s="112" t="s">
        <v>890</v>
      </c>
    </row>
    <row r="24" spans="1:7" x14ac:dyDescent="0.25">
      <c r="A24" s="214">
        <v>43555</v>
      </c>
      <c r="B24" s="148">
        <v>28838698.178299993</v>
      </c>
      <c r="C24" s="148">
        <v>33160107.789999988</v>
      </c>
      <c r="D24" s="148"/>
      <c r="E24" s="222">
        <f>C24/C20-1</f>
        <v>-0.14573186975966135</v>
      </c>
      <c r="F24" s="112"/>
    </row>
    <row r="25" spans="1:7" x14ac:dyDescent="0.25">
      <c r="A25" s="215">
        <v>43830</v>
      </c>
      <c r="B25" s="216">
        <v>97238694.640000001</v>
      </c>
      <c r="C25" s="216">
        <f>B25-303841.76+1683528.43+291684028.33-291481752.65-60.58-7640-188098.69+775811.6</f>
        <v>99400669.320000008</v>
      </c>
      <c r="D25" s="216">
        <v>1952733609.1500001</v>
      </c>
      <c r="E25" s="221">
        <f>C25/C23-1</f>
        <v>-9.906668841660593E-2</v>
      </c>
      <c r="F25" s="221">
        <f>D25/D23-1</f>
        <v>5.6717175836178857E-2</v>
      </c>
      <c r="G25" s="112" t="s">
        <v>890</v>
      </c>
    </row>
    <row r="26" spans="1:7" x14ac:dyDescent="0.25">
      <c r="F26" s="227"/>
    </row>
  </sheetData>
  <pageMargins left="0.7" right="0.7" top="0.75" bottom="0.75" header="0.3" footer="0.3"/>
  <pageSetup orientation="landscape" r:id="rId1"/>
  <headerFooter>
    <oddFooter>&amp;L&amp;F/&amp;A&amp;R&amp;D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8"/>
  <sheetViews>
    <sheetView topLeftCell="A36" workbookViewId="0">
      <selection activeCell="H3" sqref="H3"/>
    </sheetView>
  </sheetViews>
  <sheetFormatPr defaultColWidth="9.1796875" defaultRowHeight="12.5" x14ac:dyDescent="0.25"/>
  <cols>
    <col min="1" max="1" width="39.26953125" style="112" bestFit="1" customWidth="1"/>
    <col min="2" max="2" width="10.81640625" style="112" customWidth="1"/>
    <col min="3" max="3" width="9.1796875" style="112"/>
    <col min="4" max="4" width="33.1796875" style="112" bestFit="1" customWidth="1"/>
    <col min="5" max="5" width="15.453125" style="112" customWidth="1"/>
    <col min="6" max="6" width="9.1796875" style="112"/>
    <col min="7" max="7" width="10.81640625" style="112" customWidth="1"/>
    <col min="8" max="8" width="16.54296875" style="112" customWidth="1"/>
    <col min="9" max="16384" width="9.1796875" style="112"/>
  </cols>
  <sheetData>
    <row r="1" spans="1:8" ht="13" x14ac:dyDescent="0.3">
      <c r="A1" s="208" t="s">
        <v>107</v>
      </c>
      <c r="B1" s="208" t="s">
        <v>892</v>
      </c>
      <c r="D1" s="208" t="s">
        <v>108</v>
      </c>
      <c r="E1" s="208" t="s">
        <v>977</v>
      </c>
      <c r="G1" s="268" t="s">
        <v>892</v>
      </c>
      <c r="H1" s="268" t="s">
        <v>843</v>
      </c>
    </row>
    <row r="2" spans="1:8" ht="13" x14ac:dyDescent="0.3">
      <c r="A2" s="112" t="s">
        <v>121</v>
      </c>
      <c r="B2" s="112" t="s">
        <v>72</v>
      </c>
      <c r="D2" s="112" t="s">
        <v>128</v>
      </c>
      <c r="E2" s="112" t="s">
        <v>76</v>
      </c>
      <c r="G2" s="269" t="s">
        <v>894</v>
      </c>
      <c r="H2" s="112">
        <v>0</v>
      </c>
    </row>
    <row r="3" spans="1:8" ht="13" x14ac:dyDescent="0.3">
      <c r="A3" s="112" t="s">
        <v>181</v>
      </c>
      <c r="B3" s="112" t="s">
        <v>72</v>
      </c>
      <c r="D3" s="112" t="s">
        <v>182</v>
      </c>
      <c r="E3" s="112" t="s">
        <v>75</v>
      </c>
      <c r="G3" s="269" t="s">
        <v>820</v>
      </c>
      <c r="H3" s="112">
        <v>5.0000000000000001E-4</v>
      </c>
    </row>
    <row r="4" spans="1:8" ht="13" x14ac:dyDescent="0.3">
      <c r="A4" s="112" t="s">
        <v>191</v>
      </c>
      <c r="B4" s="112" t="s">
        <v>72</v>
      </c>
      <c r="D4" s="112" t="s">
        <v>842</v>
      </c>
      <c r="E4" s="112" t="s">
        <v>75</v>
      </c>
      <c r="G4" s="269" t="s">
        <v>788</v>
      </c>
      <c r="H4" s="112">
        <v>1.5E-3</v>
      </c>
    </row>
    <row r="5" spans="1:8" ht="13" x14ac:dyDescent="0.3">
      <c r="A5" s="112" t="s">
        <v>893</v>
      </c>
      <c r="B5" s="112" t="s">
        <v>894</v>
      </c>
      <c r="D5" s="112" t="s">
        <v>118</v>
      </c>
      <c r="E5" s="112" t="s">
        <v>75</v>
      </c>
      <c r="G5" s="269" t="s">
        <v>792</v>
      </c>
      <c r="H5" s="112">
        <v>1.2199999999999999E-3</v>
      </c>
    </row>
    <row r="6" spans="1:8" ht="13" x14ac:dyDescent="0.3">
      <c r="A6" s="112" t="s">
        <v>895</v>
      </c>
      <c r="B6" s="112" t="s">
        <v>820</v>
      </c>
      <c r="D6" s="112" t="s">
        <v>898</v>
      </c>
      <c r="E6" s="112" t="s">
        <v>75</v>
      </c>
      <c r="G6" s="269" t="s">
        <v>72</v>
      </c>
      <c r="H6" s="112">
        <v>4.4999999999999997E-3</v>
      </c>
    </row>
    <row r="7" spans="1:8" x14ac:dyDescent="0.25">
      <c r="A7" s="112" t="s">
        <v>830</v>
      </c>
      <c r="B7" s="112" t="s">
        <v>820</v>
      </c>
      <c r="D7" s="112" t="s">
        <v>183</v>
      </c>
      <c r="E7" s="112" t="s">
        <v>76</v>
      </c>
    </row>
    <row r="8" spans="1:8" x14ac:dyDescent="0.25">
      <c r="A8" s="112" t="s">
        <v>819</v>
      </c>
      <c r="B8" s="112" t="s">
        <v>820</v>
      </c>
      <c r="D8" s="112" t="s">
        <v>132</v>
      </c>
      <c r="E8" s="112" t="s">
        <v>76</v>
      </c>
    </row>
    <row r="9" spans="1:8" x14ac:dyDescent="0.25">
      <c r="A9" s="112" t="s">
        <v>897</v>
      </c>
      <c r="B9" s="112" t="s">
        <v>894</v>
      </c>
      <c r="D9" s="112" t="s">
        <v>125</v>
      </c>
      <c r="E9" s="112" t="s">
        <v>76</v>
      </c>
    </row>
    <row r="10" spans="1:8" x14ac:dyDescent="0.25">
      <c r="A10" s="112" t="s">
        <v>805</v>
      </c>
      <c r="B10" s="112" t="s">
        <v>788</v>
      </c>
      <c r="D10" s="112" t="s">
        <v>179</v>
      </c>
      <c r="E10" s="112" t="s">
        <v>89</v>
      </c>
    </row>
    <row r="11" spans="1:8" x14ac:dyDescent="0.25">
      <c r="A11" s="112" t="s">
        <v>787</v>
      </c>
      <c r="B11" s="112" t="s">
        <v>788</v>
      </c>
      <c r="D11" s="112" t="s">
        <v>202</v>
      </c>
      <c r="E11" s="112" t="s">
        <v>76</v>
      </c>
    </row>
    <row r="12" spans="1:8" x14ac:dyDescent="0.25">
      <c r="A12" s="112" t="s">
        <v>824</v>
      </c>
      <c r="B12" s="112" t="s">
        <v>788</v>
      </c>
      <c r="D12" s="112" t="s">
        <v>896</v>
      </c>
      <c r="E12" s="112" t="s">
        <v>76</v>
      </c>
    </row>
    <row r="13" spans="1:8" x14ac:dyDescent="0.25">
      <c r="A13" s="112" t="s">
        <v>797</v>
      </c>
      <c r="B13" s="112" t="s">
        <v>788</v>
      </c>
      <c r="D13" s="112" t="s">
        <v>180</v>
      </c>
      <c r="E13" s="112" t="s">
        <v>76</v>
      </c>
    </row>
    <row r="14" spans="1:8" x14ac:dyDescent="0.25">
      <c r="A14" s="112" t="s">
        <v>829</v>
      </c>
      <c r="B14" s="112" t="s">
        <v>788</v>
      </c>
    </row>
    <row r="15" spans="1:8" x14ac:dyDescent="0.25">
      <c r="A15" s="112" t="s">
        <v>821</v>
      </c>
      <c r="B15" s="112" t="s">
        <v>792</v>
      </c>
    </row>
    <row r="16" spans="1:8" x14ac:dyDescent="0.25">
      <c r="A16" s="112" t="s">
        <v>838</v>
      </c>
      <c r="B16" s="112" t="s">
        <v>792</v>
      </c>
    </row>
    <row r="17" spans="1:2" x14ac:dyDescent="0.25">
      <c r="A17" s="112" t="s">
        <v>822</v>
      </c>
      <c r="B17" s="112" t="s">
        <v>792</v>
      </c>
    </row>
    <row r="18" spans="1:2" x14ac:dyDescent="0.25">
      <c r="A18" s="112" t="s">
        <v>791</v>
      </c>
      <c r="B18" s="112" t="s">
        <v>792</v>
      </c>
    </row>
    <row r="19" spans="1:2" x14ac:dyDescent="0.25">
      <c r="A19" s="112" t="s">
        <v>818</v>
      </c>
      <c r="B19" s="112" t="s">
        <v>792</v>
      </c>
    </row>
    <row r="20" spans="1:2" x14ac:dyDescent="0.25">
      <c r="A20" s="112" t="s">
        <v>826</v>
      </c>
      <c r="B20" s="112" t="s">
        <v>792</v>
      </c>
    </row>
    <row r="21" spans="1:2" x14ac:dyDescent="0.25">
      <c r="A21" s="112" t="s">
        <v>836</v>
      </c>
      <c r="B21" s="112" t="s">
        <v>792</v>
      </c>
    </row>
    <row r="22" spans="1:2" x14ac:dyDescent="0.25">
      <c r="A22" s="112" t="s">
        <v>832</v>
      </c>
      <c r="B22" s="112" t="s">
        <v>792</v>
      </c>
    </row>
    <row r="23" spans="1:2" x14ac:dyDescent="0.25">
      <c r="A23" s="112" t="s">
        <v>802</v>
      </c>
      <c r="B23" s="112" t="s">
        <v>792</v>
      </c>
    </row>
    <row r="24" spans="1:2" x14ac:dyDescent="0.25">
      <c r="A24" s="112" t="s">
        <v>817</v>
      </c>
      <c r="B24" s="112" t="s">
        <v>792</v>
      </c>
    </row>
    <row r="25" spans="1:2" x14ac:dyDescent="0.25">
      <c r="A25" s="112" t="s">
        <v>823</v>
      </c>
      <c r="B25" s="112" t="s">
        <v>792</v>
      </c>
    </row>
    <row r="26" spans="1:2" x14ac:dyDescent="0.25">
      <c r="A26" s="112" t="s">
        <v>827</v>
      </c>
      <c r="B26" s="112" t="s">
        <v>792</v>
      </c>
    </row>
    <row r="27" spans="1:2" x14ac:dyDescent="0.25">
      <c r="A27" s="112" t="s">
        <v>839</v>
      </c>
      <c r="B27" s="112" t="s">
        <v>792</v>
      </c>
    </row>
    <row r="28" spans="1:2" x14ac:dyDescent="0.25">
      <c r="A28" s="112" t="s">
        <v>837</v>
      </c>
      <c r="B28" s="112" t="s">
        <v>792</v>
      </c>
    </row>
    <row r="29" spans="1:2" x14ac:dyDescent="0.25">
      <c r="A29" s="112" t="s">
        <v>814</v>
      </c>
      <c r="B29" s="112" t="s">
        <v>792</v>
      </c>
    </row>
    <row r="30" spans="1:2" x14ac:dyDescent="0.25">
      <c r="A30" s="112" t="s">
        <v>840</v>
      </c>
      <c r="B30" s="112" t="s">
        <v>792</v>
      </c>
    </row>
    <row r="31" spans="1:2" x14ac:dyDescent="0.25">
      <c r="A31" s="112" t="s">
        <v>800</v>
      </c>
      <c r="B31" s="112" t="s">
        <v>792</v>
      </c>
    </row>
    <row r="32" spans="1:2" x14ac:dyDescent="0.25">
      <c r="A32" s="112" t="s">
        <v>810</v>
      </c>
      <c r="B32" s="112" t="s">
        <v>792</v>
      </c>
    </row>
    <row r="33" spans="1:2" x14ac:dyDescent="0.25">
      <c r="A33" s="112" t="s">
        <v>825</v>
      </c>
      <c r="B33" s="112" t="s">
        <v>792</v>
      </c>
    </row>
    <row r="34" spans="1:2" x14ac:dyDescent="0.25">
      <c r="A34" s="112" t="s">
        <v>828</v>
      </c>
      <c r="B34" s="112" t="s">
        <v>792</v>
      </c>
    </row>
    <row r="35" spans="1:2" x14ac:dyDescent="0.25">
      <c r="A35" s="112" t="s">
        <v>799</v>
      </c>
      <c r="B35" s="112" t="s">
        <v>792</v>
      </c>
    </row>
    <row r="36" spans="1:2" x14ac:dyDescent="0.25">
      <c r="A36" s="112" t="s">
        <v>834</v>
      </c>
      <c r="B36" s="112" t="s">
        <v>792</v>
      </c>
    </row>
    <row r="37" spans="1:2" x14ac:dyDescent="0.25">
      <c r="A37" s="112" t="s">
        <v>803</v>
      </c>
      <c r="B37" s="112" t="s">
        <v>72</v>
      </c>
    </row>
    <row r="38" spans="1:2" x14ac:dyDescent="0.25">
      <c r="A38" s="112" t="s">
        <v>794</v>
      </c>
      <c r="B38" s="112" t="s">
        <v>72</v>
      </c>
    </row>
    <row r="39" spans="1:2" x14ac:dyDescent="0.25">
      <c r="A39" s="112" t="s">
        <v>786</v>
      </c>
      <c r="B39" s="112" t="s">
        <v>72</v>
      </c>
    </row>
    <row r="40" spans="1:2" x14ac:dyDescent="0.25">
      <c r="A40" s="112" t="s">
        <v>813</v>
      </c>
      <c r="B40" s="112" t="s">
        <v>72</v>
      </c>
    </row>
    <row r="41" spans="1:2" x14ac:dyDescent="0.25">
      <c r="A41" s="112" t="s">
        <v>879</v>
      </c>
      <c r="B41" s="112" t="s">
        <v>72</v>
      </c>
    </row>
    <row r="42" spans="1:2" x14ac:dyDescent="0.25">
      <c r="A42" s="112" t="s">
        <v>811</v>
      </c>
      <c r="B42" s="112" t="s">
        <v>72</v>
      </c>
    </row>
    <row r="43" spans="1:2" x14ac:dyDescent="0.25">
      <c r="A43" s="112" t="s">
        <v>833</v>
      </c>
      <c r="B43" s="112" t="s">
        <v>72</v>
      </c>
    </row>
    <row r="44" spans="1:2" x14ac:dyDescent="0.25">
      <c r="A44" s="112" t="s">
        <v>815</v>
      </c>
      <c r="B44" s="112" t="s">
        <v>72</v>
      </c>
    </row>
    <row r="45" spans="1:2" x14ac:dyDescent="0.25">
      <c r="A45" s="112" t="s">
        <v>807</v>
      </c>
      <c r="B45" s="112" t="s">
        <v>72</v>
      </c>
    </row>
    <row r="46" spans="1:2" x14ac:dyDescent="0.25">
      <c r="A46" s="112" t="s">
        <v>812</v>
      </c>
      <c r="B46" s="112" t="s">
        <v>72</v>
      </c>
    </row>
    <row r="47" spans="1:2" x14ac:dyDescent="0.25">
      <c r="A47" s="112" t="s">
        <v>801</v>
      </c>
      <c r="B47" s="112" t="s">
        <v>72</v>
      </c>
    </row>
    <row r="48" spans="1:2" x14ac:dyDescent="0.25">
      <c r="A48" s="112" t="s">
        <v>809</v>
      </c>
      <c r="B48" s="112" t="s">
        <v>72</v>
      </c>
    </row>
    <row r="49" spans="1:2" x14ac:dyDescent="0.25">
      <c r="A49" s="112" t="s">
        <v>795</v>
      </c>
      <c r="B49" s="112" t="s">
        <v>72</v>
      </c>
    </row>
    <row r="50" spans="1:2" x14ac:dyDescent="0.25">
      <c r="A50" s="112" t="s">
        <v>789</v>
      </c>
      <c r="B50" s="112" t="s">
        <v>72</v>
      </c>
    </row>
    <row r="51" spans="1:2" x14ac:dyDescent="0.25">
      <c r="A51" s="112" t="s">
        <v>793</v>
      </c>
      <c r="B51" s="112" t="s">
        <v>72</v>
      </c>
    </row>
    <row r="52" spans="1:2" x14ac:dyDescent="0.25">
      <c r="A52" s="112" t="s">
        <v>790</v>
      </c>
      <c r="B52" s="112" t="s">
        <v>72</v>
      </c>
    </row>
    <row r="53" spans="1:2" x14ac:dyDescent="0.25">
      <c r="A53" s="112" t="s">
        <v>796</v>
      </c>
      <c r="B53" s="112" t="s">
        <v>72</v>
      </c>
    </row>
    <row r="54" spans="1:2" x14ac:dyDescent="0.25">
      <c r="A54" s="112" t="s">
        <v>841</v>
      </c>
      <c r="B54" s="112" t="s">
        <v>72</v>
      </c>
    </row>
    <row r="55" spans="1:2" x14ac:dyDescent="0.25">
      <c r="A55" s="112" t="s">
        <v>831</v>
      </c>
      <c r="B55" s="112" t="s">
        <v>72</v>
      </c>
    </row>
    <row r="56" spans="1:2" x14ac:dyDescent="0.25">
      <c r="A56" s="112" t="s">
        <v>798</v>
      </c>
      <c r="B56" s="112" t="s">
        <v>72</v>
      </c>
    </row>
    <row r="57" spans="1:2" x14ac:dyDescent="0.25">
      <c r="A57" s="112" t="s">
        <v>835</v>
      </c>
      <c r="B57" s="112" t="s">
        <v>72</v>
      </c>
    </row>
    <row r="58" spans="1:2" x14ac:dyDescent="0.25">
      <c r="A58" s="112" t="s">
        <v>808</v>
      </c>
      <c r="B58" s="112" t="s">
        <v>72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theme="6" tint="0.59999389629810485"/>
  </sheetPr>
  <dimension ref="A1:AT624"/>
  <sheetViews>
    <sheetView workbookViewId="0">
      <pane ySplit="3" topLeftCell="A4" activePane="bottomLeft" state="frozen"/>
      <selection pane="bottomLeft" sqref="A1:D1"/>
    </sheetView>
  </sheetViews>
  <sheetFormatPr defaultColWidth="9.1796875" defaultRowHeight="12.5" x14ac:dyDescent="0.25"/>
  <cols>
    <col min="1" max="1" width="17" style="115" customWidth="1"/>
    <col min="2" max="2" width="18.453125" style="115" customWidth="1"/>
    <col min="3" max="3" width="18.26953125" style="115" customWidth="1"/>
    <col min="4" max="4" width="33.81640625" style="115" customWidth="1"/>
    <col min="5" max="5" width="20.453125" style="115" customWidth="1"/>
    <col min="6" max="6" width="13.81640625" style="115" customWidth="1"/>
    <col min="7" max="7" width="16.1796875" style="115" customWidth="1"/>
    <col min="8" max="9" width="17.7265625" style="115" customWidth="1"/>
    <col min="10" max="10" width="15" style="115" customWidth="1"/>
    <col min="11" max="11" width="16" style="115" customWidth="1"/>
    <col min="12" max="12" width="15.453125" style="115" customWidth="1"/>
    <col min="13" max="13" width="20" style="115" customWidth="1"/>
    <col min="14" max="14" width="20.81640625" style="115" customWidth="1"/>
    <col min="15" max="15" width="31" style="115" customWidth="1"/>
    <col min="16" max="16" width="20.453125" style="115" customWidth="1"/>
    <col min="17" max="17" width="9.1796875" style="115"/>
    <col min="18" max="18" width="18.7265625" style="115" customWidth="1"/>
    <col min="19" max="19" width="19.7265625" style="115" customWidth="1"/>
    <col min="20" max="21" width="9.1796875" style="115"/>
    <col min="22" max="22" width="12.453125" style="115" customWidth="1"/>
    <col min="23" max="23" width="19.26953125" style="115" customWidth="1"/>
    <col min="24" max="24" width="16.81640625" style="115" customWidth="1"/>
    <col min="25" max="25" width="18.1796875" style="115" customWidth="1"/>
    <col min="26" max="26" width="21.81640625" style="115" customWidth="1"/>
    <col min="27" max="27" width="25.1796875" style="115" customWidth="1"/>
    <col min="28" max="28" width="16" style="115" customWidth="1"/>
    <col min="29" max="29" width="23.81640625" style="115" customWidth="1"/>
    <col min="30" max="30" width="25.453125" style="115" customWidth="1"/>
    <col min="31" max="31" width="24.54296875" style="115" customWidth="1"/>
    <col min="32" max="32" width="13" style="115" customWidth="1"/>
    <col min="33" max="33" width="15.453125" style="115" customWidth="1"/>
    <col min="34" max="34" width="14.7265625" style="115" customWidth="1"/>
    <col min="35" max="35" width="19.7265625" style="115" customWidth="1"/>
    <col min="36" max="36" width="21" style="115" customWidth="1"/>
    <col min="37" max="37" width="10.1796875" style="115" customWidth="1"/>
    <col min="38" max="38" width="11.81640625" style="115" customWidth="1"/>
    <col min="39" max="39" width="23.1796875" style="115" customWidth="1"/>
    <col min="40" max="40" width="21.1796875" style="115" customWidth="1"/>
    <col min="41" max="41" width="10" style="115" customWidth="1"/>
    <col min="42" max="42" width="21.26953125" style="115" customWidth="1"/>
    <col min="43" max="43" width="14" style="115" customWidth="1"/>
    <col min="44" max="44" width="12.54296875" style="115" customWidth="1"/>
    <col min="45" max="45" width="15.1796875" style="115" customWidth="1"/>
    <col min="46" max="46" width="17" style="115" customWidth="1"/>
    <col min="47" max="16384" width="9.1796875" style="115"/>
  </cols>
  <sheetData>
    <row r="1" spans="1:46" x14ac:dyDescent="0.25">
      <c r="A1" s="318" t="s">
        <v>922</v>
      </c>
      <c r="B1" s="318"/>
      <c r="C1" s="318"/>
      <c r="D1" s="318"/>
    </row>
    <row r="2" spans="1:46" x14ac:dyDescent="0.25">
      <c r="A2" s="256"/>
      <c r="B2" s="256"/>
      <c r="C2" s="256"/>
      <c r="D2" s="256"/>
    </row>
    <row r="3" spans="1:46" x14ac:dyDescent="0.25">
      <c r="A3" s="115" t="s">
        <v>77</v>
      </c>
      <c r="B3" s="115" t="s">
        <v>654</v>
      </c>
      <c r="C3" s="115" t="s">
        <v>653</v>
      </c>
      <c r="D3" s="115" t="s">
        <v>652</v>
      </c>
      <c r="E3" s="115" t="s">
        <v>651</v>
      </c>
      <c r="F3" s="115" t="s">
        <v>650</v>
      </c>
      <c r="G3" s="115" t="s">
        <v>649</v>
      </c>
      <c r="H3" s="115" t="s">
        <v>648</v>
      </c>
      <c r="I3" s="115" t="s">
        <v>647</v>
      </c>
      <c r="J3" s="115" t="s">
        <v>646</v>
      </c>
      <c r="K3" s="115" t="s">
        <v>229</v>
      </c>
      <c r="L3" s="115" t="s">
        <v>69</v>
      </c>
      <c r="M3" s="115" t="s">
        <v>645</v>
      </c>
      <c r="N3" s="115" t="s">
        <v>644</v>
      </c>
      <c r="O3" s="115" t="s">
        <v>79</v>
      </c>
      <c r="P3" s="115" t="s">
        <v>84</v>
      </c>
      <c r="Q3" s="115" t="s">
        <v>643</v>
      </c>
      <c r="R3" s="115" t="s">
        <v>642</v>
      </c>
      <c r="S3" s="115" t="s">
        <v>641</v>
      </c>
      <c r="T3" s="115" t="s">
        <v>640</v>
      </c>
      <c r="U3" s="115" t="s">
        <v>639</v>
      </c>
      <c r="V3" s="115" t="s">
        <v>759</v>
      </c>
      <c r="W3" s="115" t="s">
        <v>106</v>
      </c>
      <c r="X3" s="115" t="s">
        <v>109</v>
      </c>
      <c r="Y3" s="115" t="s">
        <v>638</v>
      </c>
      <c r="Z3" s="115" t="s">
        <v>637</v>
      </c>
      <c r="AA3" s="115" t="s">
        <v>636</v>
      </c>
      <c r="AB3" s="115" t="s">
        <v>635</v>
      </c>
      <c r="AC3" s="115" t="s">
        <v>634</v>
      </c>
      <c r="AD3" s="115" t="s">
        <v>633</v>
      </c>
      <c r="AE3" s="115" t="s">
        <v>632</v>
      </c>
      <c r="AF3" s="115" t="s">
        <v>631</v>
      </c>
      <c r="AG3" s="115" t="s">
        <v>630</v>
      </c>
      <c r="AH3" s="115" t="s">
        <v>629</v>
      </c>
      <c r="AI3" s="115" t="s">
        <v>628</v>
      </c>
      <c r="AJ3" s="115" t="s">
        <v>627</v>
      </c>
      <c r="AK3" s="115" t="s">
        <v>83</v>
      </c>
      <c r="AL3" s="115" t="s">
        <v>626</v>
      </c>
      <c r="AM3" s="115" t="s">
        <v>113</v>
      </c>
      <c r="AN3" s="115" t="s">
        <v>625</v>
      </c>
      <c r="AO3" s="115" t="s">
        <v>624</v>
      </c>
      <c r="AP3" s="115" t="s">
        <v>623</v>
      </c>
      <c r="AQ3" s="115" t="s">
        <v>622</v>
      </c>
      <c r="AR3" s="115" t="s">
        <v>114</v>
      </c>
      <c r="AS3" s="115" t="s">
        <v>115</v>
      </c>
      <c r="AT3" s="115" t="s">
        <v>621</v>
      </c>
    </row>
    <row r="4" spans="1:46" x14ac:dyDescent="0.25">
      <c r="A4" s="115" t="s">
        <v>82</v>
      </c>
      <c r="B4" s="115" t="s">
        <v>462</v>
      </c>
      <c r="C4" s="115" t="s">
        <v>588</v>
      </c>
      <c r="D4" s="115" t="s">
        <v>588</v>
      </c>
      <c r="E4" s="115">
        <v>3705030.0700000003</v>
      </c>
      <c r="F4" s="115">
        <v>3705030.07</v>
      </c>
      <c r="G4" s="115">
        <v>0</v>
      </c>
      <c r="H4" s="115">
        <v>0</v>
      </c>
      <c r="I4" s="115">
        <v>0</v>
      </c>
      <c r="J4" s="115">
        <v>3705030.0700000003</v>
      </c>
      <c r="K4" s="157">
        <v>41841</v>
      </c>
      <c r="L4" s="169">
        <f>YEAR(tblBills[[#This Row],[received_date]])</f>
        <v>2014</v>
      </c>
      <c r="M4" s="115" t="s">
        <v>619</v>
      </c>
      <c r="N4" s="115">
        <v>5</v>
      </c>
      <c r="O4" s="115" t="s">
        <v>760</v>
      </c>
      <c r="P4" s="115" t="s">
        <v>81</v>
      </c>
      <c r="Q4" s="115" t="s">
        <v>585</v>
      </c>
      <c r="R4" s="115" t="s">
        <v>584</v>
      </c>
      <c r="T4" s="115" t="s">
        <v>237</v>
      </c>
      <c r="U4" s="115" t="s">
        <v>583</v>
      </c>
      <c r="X4" s="115" t="s">
        <v>236</v>
      </c>
      <c r="Y4" s="115" t="s">
        <v>582</v>
      </c>
      <c r="Z4" s="115">
        <v>0</v>
      </c>
      <c r="AA4" s="115">
        <v>100</v>
      </c>
      <c r="AB4" s="115" t="s">
        <v>234</v>
      </c>
      <c r="AC4" s="115" t="s">
        <v>761</v>
      </c>
      <c r="AD4" s="115" t="s">
        <v>232</v>
      </c>
      <c r="AG4" s="115" t="s">
        <v>231</v>
      </c>
      <c r="AH4" s="115">
        <v>13620</v>
      </c>
      <c r="AI4" s="115">
        <v>17</v>
      </c>
      <c r="AJ4" s="115">
        <v>43</v>
      </c>
      <c r="AK4" s="115" t="s">
        <v>80</v>
      </c>
      <c r="AL4" s="115" t="s">
        <v>581</v>
      </c>
      <c r="AM4" s="115">
        <v>6</v>
      </c>
      <c r="AN4" s="115">
        <v>25</v>
      </c>
      <c r="AO4" s="115">
        <v>23</v>
      </c>
      <c r="AP4" s="115">
        <v>35</v>
      </c>
      <c r="AQ4" s="115">
        <v>38</v>
      </c>
      <c r="AR4" s="115">
        <v>1</v>
      </c>
      <c r="AS4" s="115">
        <v>0</v>
      </c>
    </row>
    <row r="5" spans="1:46" x14ac:dyDescent="0.25">
      <c r="A5" s="115" t="s">
        <v>82</v>
      </c>
      <c r="B5" s="115" t="s">
        <v>462</v>
      </c>
      <c r="C5" s="115" t="s">
        <v>279</v>
      </c>
      <c r="D5" s="115" t="s">
        <v>279</v>
      </c>
      <c r="E5" s="115">
        <v>997264.9</v>
      </c>
      <c r="F5" s="115">
        <v>997264.9</v>
      </c>
      <c r="G5" s="115">
        <v>0</v>
      </c>
      <c r="H5" s="115">
        <v>0</v>
      </c>
      <c r="I5" s="115">
        <v>0</v>
      </c>
      <c r="J5" s="115">
        <v>997264.9</v>
      </c>
      <c r="K5" s="157">
        <v>41642</v>
      </c>
      <c r="L5" s="169">
        <f>YEAR(tblBills[[#This Row],[received_date]])</f>
        <v>2014</v>
      </c>
      <c r="N5" s="115">
        <v>7</v>
      </c>
      <c r="O5" s="115" t="s">
        <v>278</v>
      </c>
      <c r="P5" s="115" t="s">
        <v>81</v>
      </c>
      <c r="Q5" s="115" t="s">
        <v>277</v>
      </c>
      <c r="R5" s="115" t="s">
        <v>276</v>
      </c>
      <c r="T5" s="115" t="s">
        <v>237</v>
      </c>
      <c r="U5" s="115" t="s">
        <v>122</v>
      </c>
      <c r="V5" s="115" t="s">
        <v>130</v>
      </c>
      <c r="X5" s="115" t="s">
        <v>236</v>
      </c>
      <c r="Y5" s="115" t="s">
        <v>6</v>
      </c>
      <c r="Z5" s="115">
        <v>0</v>
      </c>
      <c r="AA5" s="115">
        <v>100</v>
      </c>
      <c r="AB5" s="115" t="s">
        <v>234</v>
      </c>
      <c r="AC5" s="115" t="s">
        <v>233</v>
      </c>
      <c r="AD5" s="115" t="s">
        <v>232</v>
      </c>
      <c r="AG5" s="115" t="s">
        <v>6</v>
      </c>
      <c r="AH5" s="115">
        <v>13670</v>
      </c>
      <c r="AI5" s="115">
        <v>17</v>
      </c>
      <c r="AJ5" s="115">
        <v>108</v>
      </c>
      <c r="AK5" s="115" t="s">
        <v>80</v>
      </c>
      <c r="AL5" s="115" t="s">
        <v>261</v>
      </c>
      <c r="AM5" s="115">
        <v>6</v>
      </c>
      <c r="AN5" s="115">
        <v>25</v>
      </c>
      <c r="AO5" s="115">
        <v>23</v>
      </c>
      <c r="AP5" s="115">
        <v>85</v>
      </c>
      <c r="AQ5" s="115">
        <v>81</v>
      </c>
      <c r="AR5" s="115">
        <v>0</v>
      </c>
      <c r="AS5" s="115">
        <v>0</v>
      </c>
    </row>
    <row r="6" spans="1:46" x14ac:dyDescent="0.25">
      <c r="A6" s="115" t="s">
        <v>82</v>
      </c>
      <c r="B6" s="115" t="s">
        <v>462</v>
      </c>
      <c r="C6" s="115" t="s">
        <v>380</v>
      </c>
      <c r="D6" s="115" t="s">
        <v>380</v>
      </c>
      <c r="E6" s="115">
        <v>719489.27</v>
      </c>
      <c r="F6" s="115">
        <v>719488.8</v>
      </c>
      <c r="G6" s="115">
        <v>0</v>
      </c>
      <c r="H6" s="115">
        <v>0</v>
      </c>
      <c r="I6" s="115">
        <v>0</v>
      </c>
      <c r="J6" s="115">
        <v>719488.8</v>
      </c>
      <c r="K6" s="157">
        <v>41621</v>
      </c>
      <c r="L6" s="169">
        <f>YEAR(tblBills[[#This Row],[received_date]])</f>
        <v>2013</v>
      </c>
      <c r="N6" s="115">
        <v>5</v>
      </c>
      <c r="O6" s="115" t="s">
        <v>378</v>
      </c>
      <c r="P6" s="115" t="s">
        <v>81</v>
      </c>
      <c r="Q6" s="115" t="s">
        <v>377</v>
      </c>
      <c r="R6" s="115" t="s">
        <v>376</v>
      </c>
      <c r="T6" s="115" t="s">
        <v>237</v>
      </c>
      <c r="U6" s="115" t="s">
        <v>123</v>
      </c>
      <c r="X6" s="115" t="s">
        <v>236</v>
      </c>
      <c r="Y6" s="115" t="s">
        <v>6</v>
      </c>
      <c r="Z6" s="115">
        <v>0</v>
      </c>
      <c r="AA6" s="115">
        <v>100</v>
      </c>
      <c r="AB6" s="115" t="s">
        <v>234</v>
      </c>
      <c r="AC6" s="115" t="s">
        <v>233</v>
      </c>
      <c r="AD6" s="115" t="s">
        <v>232</v>
      </c>
      <c r="AG6" s="115" t="s">
        <v>6</v>
      </c>
      <c r="AH6" s="115">
        <v>13651</v>
      </c>
      <c r="AI6" s="115">
        <v>17</v>
      </c>
      <c r="AJ6" s="115">
        <v>84</v>
      </c>
      <c r="AK6" s="115" t="s">
        <v>80</v>
      </c>
      <c r="AL6" s="115" t="s">
        <v>370</v>
      </c>
      <c r="AM6" s="115">
        <v>6</v>
      </c>
      <c r="AN6" s="115">
        <v>25</v>
      </c>
      <c r="AO6" s="115">
        <v>23</v>
      </c>
      <c r="AP6" s="115">
        <v>71</v>
      </c>
      <c r="AQ6" s="115">
        <v>69</v>
      </c>
      <c r="AR6" s="115">
        <v>1</v>
      </c>
      <c r="AS6" s="115">
        <v>0</v>
      </c>
    </row>
    <row r="7" spans="1:46" x14ac:dyDescent="0.25">
      <c r="A7" s="115" t="s">
        <v>82</v>
      </c>
      <c r="B7" s="115" t="s">
        <v>462</v>
      </c>
      <c r="C7" s="115" t="s">
        <v>575</v>
      </c>
      <c r="D7" s="115" t="s">
        <v>575</v>
      </c>
      <c r="E7" s="115">
        <v>705441.04</v>
      </c>
      <c r="F7" s="115">
        <v>705441.06</v>
      </c>
      <c r="G7" s="115">
        <v>0</v>
      </c>
      <c r="H7" s="115">
        <v>0</v>
      </c>
      <c r="I7" s="115">
        <v>0</v>
      </c>
      <c r="J7" s="115">
        <v>705441.06</v>
      </c>
      <c r="K7" s="157">
        <v>41627</v>
      </c>
      <c r="L7" s="169">
        <f>YEAR(tblBills[[#This Row],[received_date]])</f>
        <v>2013</v>
      </c>
      <c r="N7" s="115">
        <v>7</v>
      </c>
      <c r="O7" s="115" t="s">
        <v>574</v>
      </c>
      <c r="P7" s="115" t="s">
        <v>81</v>
      </c>
      <c r="Q7" s="115" t="s">
        <v>573</v>
      </c>
      <c r="R7" s="115" t="s">
        <v>572</v>
      </c>
      <c r="T7" s="115" t="s">
        <v>237</v>
      </c>
      <c r="U7" s="115" t="s">
        <v>116</v>
      </c>
      <c r="X7" s="115" t="s">
        <v>236</v>
      </c>
      <c r="Y7" s="115" t="s">
        <v>6</v>
      </c>
      <c r="Z7" s="115">
        <v>0</v>
      </c>
      <c r="AA7" s="115">
        <v>100</v>
      </c>
      <c r="AB7" s="115" t="s">
        <v>234</v>
      </c>
      <c r="AC7" s="115" t="s">
        <v>233</v>
      </c>
      <c r="AD7" s="115" t="s">
        <v>232</v>
      </c>
      <c r="AG7" s="115" t="s">
        <v>6</v>
      </c>
      <c r="AH7" s="115">
        <v>13621</v>
      </c>
      <c r="AI7" s="115">
        <v>17</v>
      </c>
      <c r="AJ7" s="115">
        <v>64</v>
      </c>
      <c r="AK7" s="115" t="s">
        <v>80</v>
      </c>
      <c r="AL7" s="115" t="s">
        <v>560</v>
      </c>
      <c r="AM7" s="115">
        <v>6</v>
      </c>
      <c r="AN7" s="115">
        <v>25</v>
      </c>
      <c r="AO7" s="115">
        <v>23</v>
      </c>
      <c r="AP7" s="115">
        <v>54</v>
      </c>
      <c r="AQ7" s="115">
        <v>55</v>
      </c>
      <c r="AR7" s="115">
        <v>0</v>
      </c>
      <c r="AS7" s="115">
        <v>0</v>
      </c>
    </row>
    <row r="8" spans="1:46" x14ac:dyDescent="0.25">
      <c r="A8" s="115" t="s">
        <v>82</v>
      </c>
      <c r="B8" s="115" t="s">
        <v>462</v>
      </c>
      <c r="C8" s="115" t="s">
        <v>506</v>
      </c>
      <c r="D8" s="115" t="s">
        <v>506</v>
      </c>
      <c r="E8" s="115">
        <v>641729.53</v>
      </c>
      <c r="F8" s="115">
        <v>641729.54</v>
      </c>
      <c r="G8" s="115">
        <v>0</v>
      </c>
      <c r="H8" s="115">
        <v>0</v>
      </c>
      <c r="I8" s="115">
        <v>0</v>
      </c>
      <c r="J8" s="115">
        <v>641729.54</v>
      </c>
      <c r="K8" s="157">
        <v>41627</v>
      </c>
      <c r="L8" s="169">
        <f>YEAR(tblBills[[#This Row],[received_date]])</f>
        <v>2013</v>
      </c>
      <c r="N8" s="115">
        <v>7</v>
      </c>
      <c r="O8" s="115" t="s">
        <v>504</v>
      </c>
      <c r="P8" s="115" t="s">
        <v>81</v>
      </c>
      <c r="Q8" s="115" t="s">
        <v>503</v>
      </c>
      <c r="R8" s="115" t="s">
        <v>502</v>
      </c>
      <c r="T8" s="115" t="s">
        <v>237</v>
      </c>
      <c r="U8" s="115" t="s">
        <v>143</v>
      </c>
      <c r="X8" s="115" t="s">
        <v>236</v>
      </c>
      <c r="Y8" s="115" t="s">
        <v>501</v>
      </c>
      <c r="Z8" s="115">
        <v>0</v>
      </c>
      <c r="AA8" s="115">
        <v>100</v>
      </c>
      <c r="AB8" s="115" t="s">
        <v>234</v>
      </c>
      <c r="AC8" s="115" t="s">
        <v>233</v>
      </c>
      <c r="AD8" s="115" t="s">
        <v>232</v>
      </c>
      <c r="AG8" s="115" t="s">
        <v>231</v>
      </c>
      <c r="AH8" s="115">
        <v>13632</v>
      </c>
      <c r="AI8" s="115">
        <v>17</v>
      </c>
      <c r="AJ8" s="115">
        <v>74</v>
      </c>
      <c r="AK8" s="115" t="s">
        <v>80</v>
      </c>
      <c r="AL8" s="115" t="s">
        <v>479</v>
      </c>
      <c r="AM8" s="115">
        <v>6</v>
      </c>
      <c r="AN8" s="115">
        <v>25</v>
      </c>
      <c r="AO8" s="115">
        <v>23</v>
      </c>
      <c r="AP8" s="115">
        <v>63</v>
      </c>
      <c r="AQ8" s="115">
        <v>62</v>
      </c>
      <c r="AR8" s="115">
        <v>0</v>
      </c>
      <c r="AS8" s="115">
        <v>0</v>
      </c>
    </row>
    <row r="9" spans="1:46" x14ac:dyDescent="0.25">
      <c r="A9" s="115" t="s">
        <v>82</v>
      </c>
      <c r="B9" s="115" t="s">
        <v>462</v>
      </c>
      <c r="C9" s="115" t="s">
        <v>450</v>
      </c>
      <c r="D9" s="115" t="s">
        <v>450</v>
      </c>
      <c r="E9" s="115">
        <v>460352.45</v>
      </c>
      <c r="F9" s="115">
        <v>460352.45</v>
      </c>
      <c r="G9" s="115">
        <v>0</v>
      </c>
      <c r="H9" s="115">
        <v>0</v>
      </c>
      <c r="I9" s="115">
        <v>0</v>
      </c>
      <c r="J9" s="115">
        <v>460352.45</v>
      </c>
      <c r="K9" s="157">
        <v>41619</v>
      </c>
      <c r="L9" s="169">
        <f>YEAR(tblBills[[#This Row],[received_date]])</f>
        <v>2013</v>
      </c>
      <c r="N9" s="115">
        <v>5</v>
      </c>
      <c r="O9" s="115" t="s">
        <v>448</v>
      </c>
      <c r="P9" s="115" t="s">
        <v>81</v>
      </c>
      <c r="Q9" s="115" t="s">
        <v>447</v>
      </c>
      <c r="R9" s="115" t="s">
        <v>446</v>
      </c>
      <c r="T9" s="115" t="s">
        <v>237</v>
      </c>
      <c r="U9" s="115" t="s">
        <v>134</v>
      </c>
      <c r="X9" s="115" t="s">
        <v>236</v>
      </c>
      <c r="Y9" s="115" t="s">
        <v>6</v>
      </c>
      <c r="Z9" s="115">
        <v>0</v>
      </c>
      <c r="AA9" s="115">
        <v>100</v>
      </c>
      <c r="AB9" s="115" t="s">
        <v>234</v>
      </c>
      <c r="AC9" s="115" t="s">
        <v>233</v>
      </c>
      <c r="AD9" s="115" t="s">
        <v>232</v>
      </c>
      <c r="AG9" s="115" t="s">
        <v>6</v>
      </c>
      <c r="AH9" s="115">
        <v>13639</v>
      </c>
      <c r="AI9" s="115">
        <v>17</v>
      </c>
      <c r="AJ9" s="115">
        <v>76</v>
      </c>
      <c r="AK9" s="115" t="s">
        <v>80</v>
      </c>
      <c r="AL9" s="115" t="s">
        <v>420</v>
      </c>
      <c r="AM9" s="115">
        <v>6</v>
      </c>
      <c r="AN9" s="115">
        <v>25</v>
      </c>
      <c r="AO9" s="115">
        <v>23</v>
      </c>
      <c r="AP9" s="115">
        <v>65</v>
      </c>
      <c r="AQ9" s="115">
        <v>64</v>
      </c>
      <c r="AR9" s="115">
        <v>1</v>
      </c>
      <c r="AS9" s="115">
        <v>0</v>
      </c>
    </row>
    <row r="10" spans="1:46" x14ac:dyDescent="0.25">
      <c r="A10" s="115" t="s">
        <v>82</v>
      </c>
      <c r="B10" s="115" t="s">
        <v>462</v>
      </c>
      <c r="C10" s="115" t="s">
        <v>292</v>
      </c>
      <c r="D10" s="115" t="s">
        <v>292</v>
      </c>
      <c r="E10" s="115">
        <v>459363.91000000003</v>
      </c>
      <c r="F10" s="115">
        <v>459363.91</v>
      </c>
      <c r="G10" s="115">
        <v>0</v>
      </c>
      <c r="H10" s="115">
        <v>0</v>
      </c>
      <c r="I10" s="115">
        <v>0</v>
      </c>
      <c r="J10" s="115">
        <v>459363.91000000003</v>
      </c>
      <c r="K10" s="157">
        <v>41670</v>
      </c>
      <c r="L10" s="169">
        <f>YEAR(tblBills[[#This Row],[received_date]])</f>
        <v>2014</v>
      </c>
      <c r="N10" s="115">
        <v>7</v>
      </c>
      <c r="O10" s="115" t="s">
        <v>291</v>
      </c>
      <c r="P10" s="115" t="s">
        <v>81</v>
      </c>
      <c r="Q10" s="115" t="s">
        <v>290</v>
      </c>
      <c r="R10" s="115" t="s">
        <v>289</v>
      </c>
      <c r="T10" s="115" t="s">
        <v>237</v>
      </c>
      <c r="U10" s="115" t="s">
        <v>119</v>
      </c>
      <c r="X10" s="115" t="s">
        <v>236</v>
      </c>
      <c r="Y10" s="115" t="s">
        <v>6</v>
      </c>
      <c r="Z10" s="115">
        <v>0</v>
      </c>
      <c r="AA10" s="115">
        <v>100</v>
      </c>
      <c r="AB10" s="115" t="s">
        <v>234</v>
      </c>
      <c r="AC10" s="115" t="s">
        <v>233</v>
      </c>
      <c r="AD10" s="115" t="s">
        <v>232</v>
      </c>
      <c r="AG10" s="115" t="s">
        <v>6</v>
      </c>
      <c r="AH10" s="115">
        <v>13668</v>
      </c>
      <c r="AI10" s="115">
        <v>17</v>
      </c>
      <c r="AJ10" s="115">
        <v>107</v>
      </c>
      <c r="AK10" s="115" t="s">
        <v>80</v>
      </c>
      <c r="AL10" s="115" t="s">
        <v>284</v>
      </c>
      <c r="AM10" s="115">
        <v>6</v>
      </c>
      <c r="AN10" s="115">
        <v>25</v>
      </c>
      <c r="AO10" s="115">
        <v>23</v>
      </c>
      <c r="AP10" s="115">
        <v>84</v>
      </c>
      <c r="AQ10" s="115">
        <v>80</v>
      </c>
      <c r="AR10" s="115">
        <v>0</v>
      </c>
      <c r="AS10" s="115">
        <v>0</v>
      </c>
    </row>
    <row r="11" spans="1:46" x14ac:dyDescent="0.25">
      <c r="A11" s="115" t="s">
        <v>82</v>
      </c>
      <c r="B11" s="115" t="s">
        <v>462</v>
      </c>
      <c r="C11" s="115" t="s">
        <v>396</v>
      </c>
      <c r="D11" s="115" t="s">
        <v>396</v>
      </c>
      <c r="E11" s="115">
        <v>359701.52</v>
      </c>
      <c r="F11" s="115">
        <v>359701.57</v>
      </c>
      <c r="G11" s="115">
        <v>0</v>
      </c>
      <c r="H11" s="115">
        <v>0</v>
      </c>
      <c r="I11" s="115">
        <v>0</v>
      </c>
      <c r="J11" s="115">
        <v>359701.57</v>
      </c>
      <c r="K11" s="157">
        <v>41627</v>
      </c>
      <c r="L11" s="169">
        <f>YEAR(tblBills[[#This Row],[received_date]])</f>
        <v>2013</v>
      </c>
      <c r="N11" s="115">
        <v>7</v>
      </c>
      <c r="O11" s="115" t="s">
        <v>394</v>
      </c>
      <c r="P11" s="115" t="s">
        <v>81</v>
      </c>
      <c r="Q11" s="115" t="s">
        <v>393</v>
      </c>
      <c r="R11" s="115" t="s">
        <v>392</v>
      </c>
      <c r="T11" s="115" t="s">
        <v>237</v>
      </c>
      <c r="U11" s="115" t="s">
        <v>166</v>
      </c>
      <c r="V11" s="115" t="s">
        <v>130</v>
      </c>
      <c r="X11" s="115" t="s">
        <v>236</v>
      </c>
      <c r="Y11" s="115" t="s">
        <v>6</v>
      </c>
      <c r="Z11" s="115">
        <v>0</v>
      </c>
      <c r="AA11" s="115">
        <v>100</v>
      </c>
      <c r="AB11" s="115" t="s">
        <v>234</v>
      </c>
      <c r="AC11" s="115" t="s">
        <v>233</v>
      </c>
      <c r="AD11" s="115" t="s">
        <v>232</v>
      </c>
      <c r="AG11" s="115" t="s">
        <v>6</v>
      </c>
      <c r="AH11" s="115">
        <v>13649</v>
      </c>
      <c r="AI11" s="115">
        <v>17</v>
      </c>
      <c r="AJ11" s="115">
        <v>46</v>
      </c>
      <c r="AK11" s="115" t="s">
        <v>80</v>
      </c>
      <c r="AL11" s="115" t="s">
        <v>386</v>
      </c>
      <c r="AM11" s="115">
        <v>6</v>
      </c>
      <c r="AN11" s="115">
        <v>25</v>
      </c>
      <c r="AO11" s="115">
        <v>23</v>
      </c>
      <c r="AP11" s="115">
        <v>37</v>
      </c>
      <c r="AQ11" s="115">
        <v>40</v>
      </c>
      <c r="AR11" s="115">
        <v>0</v>
      </c>
      <c r="AS11" s="115">
        <v>0</v>
      </c>
    </row>
    <row r="12" spans="1:46" x14ac:dyDescent="0.25">
      <c r="A12" s="115" t="s">
        <v>82</v>
      </c>
      <c r="B12" s="115" t="s">
        <v>462</v>
      </c>
      <c r="C12" s="115" t="s">
        <v>363</v>
      </c>
      <c r="D12" s="115" t="s">
        <v>363</v>
      </c>
      <c r="E12" s="115">
        <v>302022.53999999998</v>
      </c>
      <c r="F12" s="115">
        <v>302022.53999999998</v>
      </c>
      <c r="G12" s="115">
        <v>0</v>
      </c>
      <c r="H12" s="115">
        <v>0</v>
      </c>
      <c r="I12" s="115">
        <v>0</v>
      </c>
      <c r="J12" s="115">
        <v>302022.53999999998</v>
      </c>
      <c r="K12" s="157">
        <v>41641</v>
      </c>
      <c r="L12" s="169">
        <f>YEAR(tblBills[[#This Row],[received_date]])</f>
        <v>2014</v>
      </c>
      <c r="N12" s="115">
        <v>7</v>
      </c>
      <c r="O12" s="115" t="s">
        <v>361</v>
      </c>
      <c r="P12" s="115" t="s">
        <v>81</v>
      </c>
      <c r="Q12" s="115" t="s">
        <v>360</v>
      </c>
      <c r="R12" s="115" t="s">
        <v>359</v>
      </c>
      <c r="T12" s="115" t="s">
        <v>237</v>
      </c>
      <c r="U12" s="115" t="s">
        <v>127</v>
      </c>
      <c r="X12" s="115" t="s">
        <v>236</v>
      </c>
      <c r="Y12" s="115" t="s">
        <v>6</v>
      </c>
      <c r="Z12" s="115">
        <v>0</v>
      </c>
      <c r="AA12" s="115">
        <v>100</v>
      </c>
      <c r="AB12" s="115" t="s">
        <v>234</v>
      </c>
      <c r="AC12" s="115" t="s">
        <v>233</v>
      </c>
      <c r="AD12" s="115" t="s">
        <v>232</v>
      </c>
      <c r="AG12" s="115" t="s">
        <v>6</v>
      </c>
      <c r="AH12" s="115">
        <v>13654</v>
      </c>
      <c r="AI12" s="115">
        <v>17</v>
      </c>
      <c r="AJ12" s="115">
        <v>86</v>
      </c>
      <c r="AK12" s="115" t="s">
        <v>80</v>
      </c>
      <c r="AL12" s="115" t="s">
        <v>345</v>
      </c>
      <c r="AM12" s="115">
        <v>6</v>
      </c>
      <c r="AN12" s="115">
        <v>25</v>
      </c>
      <c r="AO12" s="115">
        <v>23</v>
      </c>
      <c r="AP12" s="115">
        <v>73</v>
      </c>
      <c r="AQ12" s="115">
        <v>71</v>
      </c>
      <c r="AR12" s="115">
        <v>0</v>
      </c>
      <c r="AS12" s="115">
        <v>0</v>
      </c>
    </row>
    <row r="13" spans="1:46" x14ac:dyDescent="0.25">
      <c r="A13" s="115" t="s">
        <v>82</v>
      </c>
      <c r="B13" s="115" t="s">
        <v>462</v>
      </c>
      <c r="C13" s="115" t="s">
        <v>326</v>
      </c>
      <c r="D13" s="115" t="s">
        <v>326</v>
      </c>
      <c r="E13" s="115">
        <v>272517.90000000002</v>
      </c>
      <c r="F13" s="115">
        <v>272517.90999999997</v>
      </c>
      <c r="G13" s="115">
        <v>0</v>
      </c>
      <c r="H13" s="115">
        <v>0</v>
      </c>
      <c r="I13" s="115">
        <v>0</v>
      </c>
      <c r="J13" s="115">
        <v>272517.91000000003</v>
      </c>
      <c r="K13" s="157">
        <v>41771</v>
      </c>
      <c r="L13" s="169">
        <f>YEAR(tblBills[[#This Row],[received_date]])</f>
        <v>2014</v>
      </c>
      <c r="N13" s="115">
        <v>7</v>
      </c>
      <c r="O13" s="115" t="s">
        <v>324</v>
      </c>
      <c r="P13" s="115" t="s">
        <v>81</v>
      </c>
      <c r="Q13" s="115" t="s">
        <v>323</v>
      </c>
      <c r="R13" s="115" t="s">
        <v>322</v>
      </c>
      <c r="T13" s="115" t="s">
        <v>237</v>
      </c>
      <c r="U13" s="115" t="s">
        <v>148</v>
      </c>
      <c r="X13" s="115" t="s">
        <v>236</v>
      </c>
      <c r="Y13" s="115" t="s">
        <v>6</v>
      </c>
      <c r="Z13" s="115">
        <v>0</v>
      </c>
      <c r="AA13" s="115">
        <v>100</v>
      </c>
      <c r="AB13" s="115" t="s">
        <v>234</v>
      </c>
      <c r="AC13" s="115" t="s">
        <v>233</v>
      </c>
      <c r="AD13" s="115" t="s">
        <v>232</v>
      </c>
      <c r="AG13" s="115" t="s">
        <v>6</v>
      </c>
      <c r="AH13" s="115">
        <v>13662</v>
      </c>
      <c r="AI13" s="115">
        <v>17</v>
      </c>
      <c r="AJ13" s="115">
        <v>95</v>
      </c>
      <c r="AK13" s="115" t="s">
        <v>80</v>
      </c>
      <c r="AL13" s="115" t="s">
        <v>321</v>
      </c>
      <c r="AM13" s="115">
        <v>6</v>
      </c>
      <c r="AN13" s="115">
        <v>25</v>
      </c>
      <c r="AO13" s="115">
        <v>23</v>
      </c>
      <c r="AP13" s="115">
        <v>77</v>
      </c>
      <c r="AQ13" s="115">
        <v>74</v>
      </c>
      <c r="AR13" s="115">
        <v>0</v>
      </c>
      <c r="AS13" s="115">
        <v>0</v>
      </c>
    </row>
    <row r="14" spans="1:46" x14ac:dyDescent="0.25">
      <c r="A14" s="115" t="s">
        <v>82</v>
      </c>
      <c r="B14" s="115" t="s">
        <v>462</v>
      </c>
      <c r="C14" s="115" t="s">
        <v>344</v>
      </c>
      <c r="D14" s="115" t="s">
        <v>344</v>
      </c>
      <c r="E14" s="115">
        <v>209669.93</v>
      </c>
      <c r="F14" s="115">
        <v>209669.93</v>
      </c>
      <c r="G14" s="115">
        <v>0</v>
      </c>
      <c r="H14" s="115">
        <v>0</v>
      </c>
      <c r="I14" s="115">
        <v>0</v>
      </c>
      <c r="J14" s="115">
        <v>209669.93</v>
      </c>
      <c r="K14" s="157">
        <v>41646</v>
      </c>
      <c r="L14" s="169">
        <f>YEAR(tblBills[[#This Row],[received_date]])</f>
        <v>2014</v>
      </c>
      <c r="N14" s="115">
        <v>7</v>
      </c>
      <c r="O14" s="115" t="s">
        <v>342</v>
      </c>
      <c r="P14" s="115" t="s">
        <v>81</v>
      </c>
      <c r="Q14" s="115" t="s">
        <v>341</v>
      </c>
      <c r="R14" s="115" t="s">
        <v>340</v>
      </c>
      <c r="T14" s="115" t="s">
        <v>237</v>
      </c>
      <c r="U14" s="115" t="s">
        <v>162</v>
      </c>
      <c r="X14" s="115" t="s">
        <v>236</v>
      </c>
      <c r="Y14" s="115" t="s">
        <v>6</v>
      </c>
      <c r="Z14" s="115">
        <v>0</v>
      </c>
      <c r="AA14" s="115">
        <v>100</v>
      </c>
      <c r="AB14" s="115" t="s">
        <v>234</v>
      </c>
      <c r="AC14" s="115" t="s">
        <v>233</v>
      </c>
      <c r="AD14" s="115" t="s">
        <v>232</v>
      </c>
      <c r="AG14" s="115" t="s">
        <v>6</v>
      </c>
      <c r="AH14" s="115">
        <v>13659</v>
      </c>
      <c r="AI14" s="115">
        <v>17</v>
      </c>
      <c r="AJ14" s="115">
        <v>87</v>
      </c>
      <c r="AK14" s="115" t="s">
        <v>80</v>
      </c>
      <c r="AL14" s="115" t="s">
        <v>339</v>
      </c>
      <c r="AM14" s="115">
        <v>6</v>
      </c>
      <c r="AN14" s="115">
        <v>25</v>
      </c>
      <c r="AO14" s="115">
        <v>23</v>
      </c>
      <c r="AP14" s="115">
        <v>74</v>
      </c>
      <c r="AQ14" s="115">
        <v>72</v>
      </c>
      <c r="AR14" s="115">
        <v>0</v>
      </c>
      <c r="AS14" s="115">
        <v>0</v>
      </c>
    </row>
    <row r="15" spans="1:46" x14ac:dyDescent="0.25">
      <c r="A15" s="115" t="s">
        <v>82</v>
      </c>
      <c r="B15" s="115" t="s">
        <v>462</v>
      </c>
      <c r="C15" s="115" t="s">
        <v>369</v>
      </c>
      <c r="D15" s="115" t="s">
        <v>369</v>
      </c>
      <c r="E15" s="115">
        <v>206734.76</v>
      </c>
      <c r="F15" s="115">
        <v>206734.75</v>
      </c>
      <c r="G15" s="115">
        <v>0</v>
      </c>
      <c r="H15" s="115">
        <v>0</v>
      </c>
      <c r="I15" s="115">
        <v>0</v>
      </c>
      <c r="J15" s="115">
        <v>206734.75</v>
      </c>
      <c r="K15" s="157">
        <v>41619</v>
      </c>
      <c r="L15" s="169">
        <f>YEAR(tblBills[[#This Row],[received_date]])</f>
        <v>2013</v>
      </c>
      <c r="N15" s="115">
        <v>7</v>
      </c>
      <c r="O15" s="115" t="s">
        <v>367</v>
      </c>
      <c r="P15" s="115" t="s">
        <v>81</v>
      </c>
      <c r="Q15" s="115" t="s">
        <v>366</v>
      </c>
      <c r="R15" s="115" t="s">
        <v>365</v>
      </c>
      <c r="T15" s="115" t="s">
        <v>237</v>
      </c>
      <c r="U15" s="115" t="s">
        <v>151</v>
      </c>
      <c r="X15" s="115" t="s">
        <v>236</v>
      </c>
      <c r="Y15" s="115" t="s">
        <v>6</v>
      </c>
      <c r="Z15" s="115">
        <v>0</v>
      </c>
      <c r="AA15" s="115">
        <v>100</v>
      </c>
      <c r="AB15" s="115" t="s">
        <v>234</v>
      </c>
      <c r="AC15" s="115" t="s">
        <v>233</v>
      </c>
      <c r="AD15" s="115" t="s">
        <v>232</v>
      </c>
      <c r="AG15" s="115" t="s">
        <v>6</v>
      </c>
      <c r="AH15" s="115">
        <v>13653</v>
      </c>
      <c r="AI15" s="115">
        <v>17</v>
      </c>
      <c r="AJ15" s="115">
        <v>85</v>
      </c>
      <c r="AK15" s="115" t="s">
        <v>80</v>
      </c>
      <c r="AL15" s="115" t="s">
        <v>364</v>
      </c>
      <c r="AM15" s="115">
        <v>6</v>
      </c>
      <c r="AN15" s="115">
        <v>25</v>
      </c>
      <c r="AO15" s="115">
        <v>23</v>
      </c>
      <c r="AP15" s="115">
        <v>72</v>
      </c>
      <c r="AQ15" s="115">
        <v>70</v>
      </c>
      <c r="AR15" s="115">
        <v>0</v>
      </c>
      <c r="AS15" s="115">
        <v>0</v>
      </c>
    </row>
    <row r="16" spans="1:46" x14ac:dyDescent="0.25">
      <c r="A16" s="115" t="s">
        <v>82</v>
      </c>
      <c r="B16" s="115" t="s">
        <v>462</v>
      </c>
      <c r="C16" s="115" t="s">
        <v>532</v>
      </c>
      <c r="D16" s="115" t="s">
        <v>532</v>
      </c>
      <c r="E16" s="115">
        <v>161242.98000000001</v>
      </c>
      <c r="F16" s="115">
        <v>161242.99</v>
      </c>
      <c r="G16" s="115">
        <v>0</v>
      </c>
      <c r="H16" s="115">
        <v>0</v>
      </c>
      <c r="I16" s="115">
        <v>0</v>
      </c>
      <c r="J16" s="115">
        <v>161242.99</v>
      </c>
      <c r="K16" s="157">
        <v>41627</v>
      </c>
      <c r="L16" s="169">
        <f>YEAR(tblBills[[#This Row],[received_date]])</f>
        <v>2013</v>
      </c>
      <c r="N16" s="115">
        <v>7</v>
      </c>
      <c r="O16" s="115" t="s">
        <v>531</v>
      </c>
      <c r="P16" s="115" t="s">
        <v>81</v>
      </c>
      <c r="Q16" s="115" t="s">
        <v>530</v>
      </c>
      <c r="R16" s="115" t="s">
        <v>529</v>
      </c>
      <c r="T16" s="115" t="s">
        <v>237</v>
      </c>
      <c r="U16" s="115" t="s">
        <v>156</v>
      </c>
      <c r="X16" s="115" t="s">
        <v>236</v>
      </c>
      <c r="Y16" s="115" t="s">
        <v>6</v>
      </c>
      <c r="Z16" s="115">
        <v>0</v>
      </c>
      <c r="AA16" s="115">
        <v>100</v>
      </c>
      <c r="AB16" s="115" t="s">
        <v>234</v>
      </c>
      <c r="AC16" s="115" t="s">
        <v>233</v>
      </c>
      <c r="AD16" s="115" t="s">
        <v>232</v>
      </c>
      <c r="AG16" s="115" t="s">
        <v>6</v>
      </c>
      <c r="AH16" s="115">
        <v>13629</v>
      </c>
      <c r="AI16" s="115">
        <v>17</v>
      </c>
      <c r="AJ16" s="115">
        <v>71</v>
      </c>
      <c r="AK16" s="115" t="s">
        <v>80</v>
      </c>
      <c r="AL16" s="115" t="s">
        <v>518</v>
      </c>
      <c r="AM16" s="115">
        <v>6</v>
      </c>
      <c r="AN16" s="115">
        <v>25</v>
      </c>
      <c r="AO16" s="115">
        <v>23</v>
      </c>
      <c r="AP16" s="115">
        <v>60</v>
      </c>
      <c r="AQ16" s="115">
        <v>60</v>
      </c>
      <c r="AR16" s="115">
        <v>0</v>
      </c>
      <c r="AS16" s="115">
        <v>0</v>
      </c>
    </row>
    <row r="17" spans="1:45" x14ac:dyDescent="0.25">
      <c r="A17" s="115" t="s">
        <v>82</v>
      </c>
      <c r="B17" s="115" t="s">
        <v>462</v>
      </c>
      <c r="C17" s="115" t="s">
        <v>553</v>
      </c>
      <c r="D17" s="115" t="s">
        <v>553</v>
      </c>
      <c r="E17" s="115">
        <v>151913.1</v>
      </c>
      <c r="F17" s="115">
        <v>151913.1</v>
      </c>
      <c r="G17" s="115">
        <v>0</v>
      </c>
      <c r="H17" s="115">
        <v>0</v>
      </c>
      <c r="I17" s="115">
        <v>0</v>
      </c>
      <c r="J17" s="115">
        <v>151913.1</v>
      </c>
      <c r="K17" s="157">
        <v>41621</v>
      </c>
      <c r="L17" s="169">
        <f>YEAR(tblBills[[#This Row],[received_date]])</f>
        <v>2013</v>
      </c>
      <c r="N17" s="115">
        <v>7</v>
      </c>
      <c r="O17" s="115" t="s">
        <v>551</v>
      </c>
      <c r="P17" s="115" t="s">
        <v>81</v>
      </c>
      <c r="Q17" s="115" t="s">
        <v>550</v>
      </c>
      <c r="R17" s="115" t="s">
        <v>549</v>
      </c>
      <c r="T17" s="115" t="s">
        <v>237</v>
      </c>
      <c r="U17" s="115" t="s">
        <v>131</v>
      </c>
      <c r="V17" s="115" t="s">
        <v>130</v>
      </c>
      <c r="X17" s="115" t="s">
        <v>236</v>
      </c>
      <c r="Y17" s="115" t="s">
        <v>6</v>
      </c>
      <c r="Z17" s="115">
        <v>0</v>
      </c>
      <c r="AA17" s="115">
        <v>100</v>
      </c>
      <c r="AB17" s="115" t="s">
        <v>234</v>
      </c>
      <c r="AC17" s="115" t="s">
        <v>233</v>
      </c>
      <c r="AD17" s="115" t="s">
        <v>232</v>
      </c>
      <c r="AG17" s="115" t="s">
        <v>6</v>
      </c>
      <c r="AH17" s="115">
        <v>13625</v>
      </c>
      <c r="AI17" s="115">
        <v>17</v>
      </c>
      <c r="AJ17" s="115">
        <v>67</v>
      </c>
      <c r="AK17" s="115" t="s">
        <v>80</v>
      </c>
      <c r="AL17" s="115" t="s">
        <v>539</v>
      </c>
      <c r="AM17" s="115">
        <v>6</v>
      </c>
      <c r="AN17" s="115">
        <v>25</v>
      </c>
      <c r="AO17" s="115">
        <v>23</v>
      </c>
      <c r="AP17" s="115">
        <v>56</v>
      </c>
      <c r="AQ17" s="115">
        <v>57</v>
      </c>
      <c r="AR17" s="115">
        <v>0</v>
      </c>
      <c r="AS17" s="115">
        <v>0</v>
      </c>
    </row>
    <row r="18" spans="1:45" x14ac:dyDescent="0.25">
      <c r="A18" s="115" t="s">
        <v>82</v>
      </c>
      <c r="B18" s="115" t="s">
        <v>462</v>
      </c>
      <c r="C18" s="115" t="s">
        <v>571</v>
      </c>
      <c r="D18" s="115" t="s">
        <v>571</v>
      </c>
      <c r="E18" s="115">
        <v>151720.51</v>
      </c>
      <c r="F18" s="115">
        <v>148686.1</v>
      </c>
      <c r="G18" s="115">
        <v>0</v>
      </c>
      <c r="H18" s="115">
        <v>0</v>
      </c>
      <c r="I18" s="115">
        <v>0</v>
      </c>
      <c r="J18" s="115">
        <v>148686.1</v>
      </c>
      <c r="K18" s="157">
        <v>41670</v>
      </c>
      <c r="L18" s="169">
        <f>YEAR(tblBills[[#This Row],[received_date]])</f>
        <v>2014</v>
      </c>
      <c r="N18" s="115">
        <v>7</v>
      </c>
      <c r="O18" s="115" t="s">
        <v>569</v>
      </c>
      <c r="P18" s="115" t="s">
        <v>81</v>
      </c>
      <c r="Q18" s="115" t="s">
        <v>568</v>
      </c>
      <c r="R18" s="115" t="s">
        <v>567</v>
      </c>
      <c r="T18" s="115" t="s">
        <v>237</v>
      </c>
      <c r="U18" s="115" t="s">
        <v>116</v>
      </c>
      <c r="V18" s="115" t="s">
        <v>120</v>
      </c>
      <c r="X18" s="115" t="s">
        <v>236</v>
      </c>
      <c r="Y18" s="115" t="s">
        <v>566</v>
      </c>
      <c r="Z18" s="115">
        <v>0</v>
      </c>
      <c r="AA18" s="115">
        <v>100</v>
      </c>
      <c r="AB18" s="115" t="s">
        <v>234</v>
      </c>
      <c r="AC18" s="115" t="s">
        <v>233</v>
      </c>
      <c r="AD18" s="115" t="s">
        <v>232</v>
      </c>
      <c r="AG18" s="115" t="s">
        <v>231</v>
      </c>
      <c r="AH18" s="115">
        <v>13622</v>
      </c>
      <c r="AI18" s="115">
        <v>17</v>
      </c>
      <c r="AJ18" s="115">
        <v>17</v>
      </c>
      <c r="AK18" s="115" t="s">
        <v>80</v>
      </c>
      <c r="AL18" s="115" t="s">
        <v>560</v>
      </c>
      <c r="AM18" s="115">
        <v>6</v>
      </c>
      <c r="AN18" s="115">
        <v>25</v>
      </c>
      <c r="AO18" s="115">
        <v>23</v>
      </c>
      <c r="AP18" s="115">
        <v>13</v>
      </c>
      <c r="AQ18" s="115">
        <v>16</v>
      </c>
      <c r="AR18" s="115">
        <v>0</v>
      </c>
      <c r="AS18" s="115">
        <v>0</v>
      </c>
    </row>
    <row r="19" spans="1:45" x14ac:dyDescent="0.25">
      <c r="A19" s="115" t="s">
        <v>82</v>
      </c>
      <c r="B19" s="115" t="s">
        <v>462</v>
      </c>
      <c r="C19" s="115" t="s">
        <v>407</v>
      </c>
      <c r="D19" s="115" t="s">
        <v>407</v>
      </c>
      <c r="E19" s="115">
        <v>121887.88</v>
      </c>
      <c r="F19" s="115">
        <v>121887.87</v>
      </c>
      <c r="G19" s="115">
        <v>0</v>
      </c>
      <c r="H19" s="115">
        <v>0</v>
      </c>
      <c r="I19" s="115">
        <v>0</v>
      </c>
      <c r="J19" s="115">
        <v>121887.87</v>
      </c>
      <c r="K19" s="157">
        <v>41641</v>
      </c>
      <c r="L19" s="169">
        <f>YEAR(tblBills[[#This Row],[received_date]])</f>
        <v>2014</v>
      </c>
      <c r="N19" s="115">
        <v>5</v>
      </c>
      <c r="O19" s="115" t="s">
        <v>405</v>
      </c>
      <c r="P19" s="115" t="s">
        <v>81</v>
      </c>
      <c r="Q19" s="115" t="s">
        <v>404</v>
      </c>
      <c r="R19" s="115" t="s">
        <v>403</v>
      </c>
      <c r="T19" s="115" t="s">
        <v>237</v>
      </c>
      <c r="U19" s="115" t="s">
        <v>124</v>
      </c>
      <c r="V19" s="115" t="s">
        <v>130</v>
      </c>
      <c r="X19" s="115" t="s">
        <v>236</v>
      </c>
      <c r="Y19" s="115" t="s">
        <v>6</v>
      </c>
      <c r="Z19" s="115">
        <v>0</v>
      </c>
      <c r="AA19" s="115">
        <v>100</v>
      </c>
      <c r="AB19" s="115" t="s">
        <v>234</v>
      </c>
      <c r="AC19" s="115" t="s">
        <v>233</v>
      </c>
      <c r="AD19" s="115" t="s">
        <v>232</v>
      </c>
      <c r="AG19" s="115" t="s">
        <v>6</v>
      </c>
      <c r="AH19" s="115">
        <v>13647</v>
      </c>
      <c r="AI19" s="115">
        <v>17</v>
      </c>
      <c r="AJ19" s="115">
        <v>80</v>
      </c>
      <c r="AK19" s="115" t="s">
        <v>80</v>
      </c>
      <c r="AL19" s="115" t="s">
        <v>397</v>
      </c>
      <c r="AM19" s="115">
        <v>6</v>
      </c>
      <c r="AN19" s="115">
        <v>25</v>
      </c>
      <c r="AO19" s="115">
        <v>23</v>
      </c>
      <c r="AP19" s="115">
        <v>68</v>
      </c>
      <c r="AQ19" s="115">
        <v>67</v>
      </c>
      <c r="AR19" s="115">
        <v>1</v>
      </c>
      <c r="AS19" s="115">
        <v>0</v>
      </c>
    </row>
    <row r="20" spans="1:45" x14ac:dyDescent="0.25">
      <c r="A20" s="115" t="s">
        <v>82</v>
      </c>
      <c r="B20" s="115" t="s">
        <v>462</v>
      </c>
      <c r="C20" s="115" t="s">
        <v>338</v>
      </c>
      <c r="D20" s="115" t="s">
        <v>338</v>
      </c>
      <c r="E20" s="115">
        <v>88766.55</v>
      </c>
      <c r="F20" s="115">
        <v>88766.57</v>
      </c>
      <c r="G20" s="115">
        <v>0</v>
      </c>
      <c r="H20" s="115">
        <v>0</v>
      </c>
      <c r="I20" s="115">
        <v>0</v>
      </c>
      <c r="J20" s="115">
        <v>88766.57</v>
      </c>
      <c r="K20" s="157">
        <v>41670</v>
      </c>
      <c r="L20" s="169">
        <f>YEAR(tblBills[[#This Row],[received_date]])</f>
        <v>2014</v>
      </c>
      <c r="N20" s="115">
        <v>7</v>
      </c>
      <c r="O20" s="115" t="s">
        <v>336</v>
      </c>
      <c r="P20" s="115" t="s">
        <v>81</v>
      </c>
      <c r="Q20" s="115" t="s">
        <v>335</v>
      </c>
      <c r="R20" s="115" t="s">
        <v>334</v>
      </c>
      <c r="T20" s="115" t="s">
        <v>237</v>
      </c>
      <c r="U20" s="115" t="s">
        <v>145</v>
      </c>
      <c r="V20" s="115" t="s">
        <v>130</v>
      </c>
      <c r="X20" s="115" t="s">
        <v>236</v>
      </c>
      <c r="Y20" s="115" t="s">
        <v>333</v>
      </c>
      <c r="Z20" s="115">
        <v>0</v>
      </c>
      <c r="AA20" s="115">
        <v>100</v>
      </c>
      <c r="AB20" s="115" t="s">
        <v>234</v>
      </c>
      <c r="AC20" s="115" t="s">
        <v>233</v>
      </c>
      <c r="AD20" s="115" t="s">
        <v>232</v>
      </c>
      <c r="AG20" s="115" t="s">
        <v>6</v>
      </c>
      <c r="AH20" s="115">
        <v>13660</v>
      </c>
      <c r="AI20" s="115">
        <v>17</v>
      </c>
      <c r="AJ20" s="115">
        <v>89</v>
      </c>
      <c r="AK20" s="115" t="s">
        <v>80</v>
      </c>
      <c r="AL20" s="115" t="s">
        <v>327</v>
      </c>
      <c r="AM20" s="115">
        <v>6</v>
      </c>
      <c r="AN20" s="115">
        <v>25</v>
      </c>
      <c r="AO20" s="115">
        <v>23</v>
      </c>
      <c r="AP20" s="115">
        <v>75</v>
      </c>
      <c r="AQ20" s="115">
        <v>73</v>
      </c>
      <c r="AR20" s="115">
        <v>0</v>
      </c>
      <c r="AS20" s="115">
        <v>0</v>
      </c>
    </row>
    <row r="21" spans="1:45" x14ac:dyDescent="0.25">
      <c r="A21" s="115" t="s">
        <v>82</v>
      </c>
      <c r="B21" s="115" t="s">
        <v>462</v>
      </c>
      <c r="C21" s="115" t="s">
        <v>304</v>
      </c>
      <c r="D21" s="115" t="s">
        <v>304</v>
      </c>
      <c r="E21" s="115">
        <v>87121.17</v>
      </c>
      <c r="F21" s="115">
        <v>87121.17</v>
      </c>
      <c r="G21" s="115">
        <v>0</v>
      </c>
      <c r="H21" s="115">
        <v>0</v>
      </c>
      <c r="I21" s="115">
        <v>0</v>
      </c>
      <c r="J21" s="115">
        <v>87121.17</v>
      </c>
      <c r="K21" s="157">
        <v>41619</v>
      </c>
      <c r="L21" s="169">
        <f>YEAR(tblBills[[#This Row],[received_date]])</f>
        <v>2013</v>
      </c>
      <c r="N21" s="115">
        <v>5</v>
      </c>
      <c r="O21" s="115" t="s">
        <v>302</v>
      </c>
      <c r="P21" s="115" t="s">
        <v>81</v>
      </c>
      <c r="Q21" s="115" t="s">
        <v>301</v>
      </c>
      <c r="R21" s="115" t="s">
        <v>300</v>
      </c>
      <c r="T21" s="115" t="s">
        <v>237</v>
      </c>
      <c r="U21" s="115" t="s">
        <v>214</v>
      </c>
      <c r="V21" s="115" t="s">
        <v>130</v>
      </c>
      <c r="X21" s="115" t="s">
        <v>236</v>
      </c>
      <c r="Y21" s="115" t="s">
        <v>299</v>
      </c>
      <c r="Z21" s="115">
        <v>0</v>
      </c>
      <c r="AA21" s="115">
        <v>100</v>
      </c>
      <c r="AB21" s="115" t="s">
        <v>234</v>
      </c>
      <c r="AC21" s="115" t="s">
        <v>233</v>
      </c>
      <c r="AD21" s="115" t="s">
        <v>232</v>
      </c>
      <c r="AG21" s="115" t="s">
        <v>6</v>
      </c>
      <c r="AH21" s="115">
        <v>13666</v>
      </c>
      <c r="AI21" s="115">
        <v>17</v>
      </c>
      <c r="AJ21" s="115">
        <v>103</v>
      </c>
      <c r="AK21" s="115" t="s">
        <v>80</v>
      </c>
      <c r="AL21" s="115" t="s">
        <v>298</v>
      </c>
      <c r="AM21" s="115">
        <v>6</v>
      </c>
      <c r="AN21" s="115">
        <v>25</v>
      </c>
      <c r="AO21" s="115">
        <v>23</v>
      </c>
      <c r="AP21" s="115">
        <v>81</v>
      </c>
      <c r="AQ21" s="115">
        <v>77</v>
      </c>
      <c r="AR21" s="115">
        <v>1</v>
      </c>
      <c r="AS21" s="115">
        <v>0</v>
      </c>
    </row>
    <row r="22" spans="1:45" x14ac:dyDescent="0.25">
      <c r="A22" s="115" t="s">
        <v>82</v>
      </c>
      <c r="B22" s="115" t="s">
        <v>462</v>
      </c>
      <c r="C22" s="115" t="s">
        <v>320</v>
      </c>
      <c r="D22" s="115" t="s">
        <v>320</v>
      </c>
      <c r="E22" s="115">
        <v>76818.03</v>
      </c>
      <c r="F22" s="115">
        <v>76818.039999999994</v>
      </c>
      <c r="G22" s="115">
        <v>0</v>
      </c>
      <c r="H22" s="115">
        <v>0</v>
      </c>
      <c r="I22" s="115">
        <v>0</v>
      </c>
      <c r="J22" s="115">
        <v>76818.040000000008</v>
      </c>
      <c r="K22" s="157">
        <v>41619</v>
      </c>
      <c r="L22" s="169">
        <f>YEAR(tblBills[[#This Row],[received_date]])</f>
        <v>2013</v>
      </c>
      <c r="N22" s="115">
        <v>7</v>
      </c>
      <c r="O22" s="115" t="s">
        <v>319</v>
      </c>
      <c r="P22" s="115" t="s">
        <v>81</v>
      </c>
      <c r="Q22" s="115" t="s">
        <v>318</v>
      </c>
      <c r="R22" s="115" t="s">
        <v>317</v>
      </c>
      <c r="T22" s="115" t="s">
        <v>237</v>
      </c>
      <c r="U22" s="115" t="s">
        <v>160</v>
      </c>
      <c r="V22" s="115" t="s">
        <v>130</v>
      </c>
      <c r="X22" s="115" t="s">
        <v>236</v>
      </c>
      <c r="Y22" s="115" t="s">
        <v>6</v>
      </c>
      <c r="Z22" s="115">
        <v>0</v>
      </c>
      <c r="AA22" s="115">
        <v>100</v>
      </c>
      <c r="AB22" s="115" t="s">
        <v>234</v>
      </c>
      <c r="AC22" s="115" t="s">
        <v>233</v>
      </c>
      <c r="AD22" s="115" t="s">
        <v>232</v>
      </c>
      <c r="AG22" s="115" t="s">
        <v>6</v>
      </c>
      <c r="AH22" s="115">
        <v>13663</v>
      </c>
      <c r="AI22" s="115">
        <v>17</v>
      </c>
      <c r="AJ22" s="115">
        <v>97</v>
      </c>
      <c r="AK22" s="115" t="s">
        <v>80</v>
      </c>
      <c r="AL22" s="115" t="s">
        <v>316</v>
      </c>
      <c r="AM22" s="115">
        <v>6</v>
      </c>
      <c r="AN22" s="115">
        <v>25</v>
      </c>
      <c r="AO22" s="115">
        <v>23</v>
      </c>
      <c r="AP22" s="115">
        <v>78</v>
      </c>
      <c r="AQ22" s="115">
        <v>75</v>
      </c>
      <c r="AR22" s="115">
        <v>0</v>
      </c>
      <c r="AS22" s="115">
        <v>0</v>
      </c>
    </row>
    <row r="23" spans="1:45" x14ac:dyDescent="0.25">
      <c r="A23" s="115" t="s">
        <v>82</v>
      </c>
      <c r="B23" s="115" t="s">
        <v>462</v>
      </c>
      <c r="C23" s="115" t="s">
        <v>265</v>
      </c>
      <c r="D23" s="115" t="s">
        <v>265</v>
      </c>
      <c r="E23" s="115">
        <v>76140.710000000006</v>
      </c>
      <c r="F23" s="115">
        <v>76140.7</v>
      </c>
      <c r="G23" s="115">
        <v>0</v>
      </c>
      <c r="H23" s="115">
        <v>0</v>
      </c>
      <c r="I23" s="115">
        <v>0</v>
      </c>
      <c r="J23" s="115">
        <v>76140.7</v>
      </c>
      <c r="K23" s="157">
        <v>41631</v>
      </c>
      <c r="L23" s="169">
        <f>YEAR(tblBills[[#This Row],[received_date]])</f>
        <v>2013</v>
      </c>
      <c r="N23" s="115">
        <v>7</v>
      </c>
      <c r="O23" s="115" t="s">
        <v>264</v>
      </c>
      <c r="P23" s="115" t="s">
        <v>81</v>
      </c>
      <c r="Q23" s="115" t="s">
        <v>263</v>
      </c>
      <c r="R23" s="115" t="s">
        <v>262</v>
      </c>
      <c r="T23" s="115" t="s">
        <v>237</v>
      </c>
      <c r="U23" s="115" t="s">
        <v>122</v>
      </c>
      <c r="V23" s="115" t="s">
        <v>135</v>
      </c>
      <c r="X23" s="115" t="s">
        <v>236</v>
      </c>
      <c r="Y23" s="115" t="s">
        <v>6</v>
      </c>
      <c r="Z23" s="115">
        <v>0</v>
      </c>
      <c r="AA23" s="115">
        <v>100</v>
      </c>
      <c r="AB23" s="115" t="s">
        <v>234</v>
      </c>
      <c r="AC23" s="115" t="s">
        <v>233</v>
      </c>
      <c r="AD23" s="115" t="s">
        <v>232</v>
      </c>
      <c r="AG23" s="115" t="s">
        <v>6</v>
      </c>
      <c r="AH23" s="115">
        <v>13673</v>
      </c>
      <c r="AI23" s="115">
        <v>17</v>
      </c>
      <c r="AJ23" s="115">
        <v>57</v>
      </c>
      <c r="AK23" s="115" t="s">
        <v>80</v>
      </c>
      <c r="AL23" s="115" t="s">
        <v>261</v>
      </c>
      <c r="AM23" s="115">
        <v>6</v>
      </c>
      <c r="AN23" s="115">
        <v>25</v>
      </c>
      <c r="AO23" s="115">
        <v>23</v>
      </c>
      <c r="AP23" s="115">
        <v>48</v>
      </c>
      <c r="AQ23" s="115">
        <v>51</v>
      </c>
      <c r="AR23" s="115">
        <v>0</v>
      </c>
      <c r="AS23" s="115">
        <v>0</v>
      </c>
    </row>
    <row r="24" spans="1:45" x14ac:dyDescent="0.25">
      <c r="A24" s="115" t="s">
        <v>82</v>
      </c>
      <c r="B24" s="115" t="s">
        <v>462</v>
      </c>
      <c r="C24" s="115" t="s">
        <v>250</v>
      </c>
      <c r="D24" s="115" t="s">
        <v>250</v>
      </c>
      <c r="E24" s="115">
        <v>67507.009999999995</v>
      </c>
      <c r="F24" s="115">
        <v>67507.009999999995</v>
      </c>
      <c r="G24" s="115">
        <v>0</v>
      </c>
      <c r="H24" s="115">
        <v>0</v>
      </c>
      <c r="I24" s="115">
        <v>0</v>
      </c>
      <c r="J24" s="115">
        <v>67507.009999999995</v>
      </c>
      <c r="K24" s="157">
        <v>41619</v>
      </c>
      <c r="L24" s="169">
        <f>YEAR(tblBills[[#This Row],[received_date]])</f>
        <v>2013</v>
      </c>
      <c r="N24" s="115">
        <v>5</v>
      </c>
      <c r="O24" s="115" t="s">
        <v>248</v>
      </c>
      <c r="P24" s="115" t="s">
        <v>81</v>
      </c>
      <c r="Q24" s="115" t="s">
        <v>247</v>
      </c>
      <c r="R24" s="115" t="s">
        <v>246</v>
      </c>
      <c r="T24" s="115" t="s">
        <v>237</v>
      </c>
      <c r="U24" s="115" t="s">
        <v>206</v>
      </c>
      <c r="V24" s="115" t="s">
        <v>130</v>
      </c>
      <c r="X24" s="115" t="s">
        <v>236</v>
      </c>
      <c r="Y24" s="115" t="s">
        <v>245</v>
      </c>
      <c r="Z24" s="115">
        <v>0</v>
      </c>
      <c r="AA24" s="115">
        <v>100</v>
      </c>
      <c r="AB24" s="115" t="s">
        <v>234</v>
      </c>
      <c r="AC24" s="115" t="s">
        <v>233</v>
      </c>
      <c r="AD24" s="115" t="s">
        <v>232</v>
      </c>
      <c r="AG24" s="115" t="s">
        <v>6</v>
      </c>
      <c r="AH24" s="115">
        <v>13676</v>
      </c>
      <c r="AI24" s="115">
        <v>17</v>
      </c>
      <c r="AJ24" s="115">
        <v>113</v>
      </c>
      <c r="AK24" s="115" t="s">
        <v>80</v>
      </c>
      <c r="AL24" s="115" t="s">
        <v>244</v>
      </c>
      <c r="AM24" s="115">
        <v>6</v>
      </c>
      <c r="AN24" s="115">
        <v>25</v>
      </c>
      <c r="AO24" s="115">
        <v>23</v>
      </c>
      <c r="AP24" s="115">
        <v>89</v>
      </c>
      <c r="AQ24" s="115">
        <v>84</v>
      </c>
      <c r="AR24" s="115">
        <v>1</v>
      </c>
      <c r="AS24" s="115">
        <v>0</v>
      </c>
    </row>
    <row r="25" spans="1:45" x14ac:dyDescent="0.25">
      <c r="A25" s="115" t="s">
        <v>82</v>
      </c>
      <c r="B25" s="115" t="s">
        <v>462</v>
      </c>
      <c r="C25" s="115" t="s">
        <v>472</v>
      </c>
      <c r="D25" s="115" t="s">
        <v>472</v>
      </c>
      <c r="E25" s="115">
        <v>63317.090000000004</v>
      </c>
      <c r="F25" s="115">
        <v>63317.1</v>
      </c>
      <c r="G25" s="115">
        <v>0</v>
      </c>
      <c r="H25" s="115">
        <v>0</v>
      </c>
      <c r="I25" s="115">
        <v>0</v>
      </c>
      <c r="J25" s="115">
        <v>63317.1</v>
      </c>
      <c r="K25" s="157">
        <v>41619</v>
      </c>
      <c r="L25" s="169">
        <f>YEAR(tblBills[[#This Row],[received_date]])</f>
        <v>2013</v>
      </c>
      <c r="N25" s="115">
        <v>5</v>
      </c>
      <c r="O25" s="115" t="s">
        <v>471</v>
      </c>
      <c r="P25" s="115" t="s">
        <v>81</v>
      </c>
      <c r="Q25" s="115" t="s">
        <v>470</v>
      </c>
      <c r="R25" s="115" t="s">
        <v>469</v>
      </c>
      <c r="T25" s="115" t="s">
        <v>237</v>
      </c>
      <c r="U25" s="115" t="s">
        <v>216</v>
      </c>
      <c r="V25" s="115" t="s">
        <v>130</v>
      </c>
      <c r="X25" s="115" t="s">
        <v>236</v>
      </c>
      <c r="Y25" s="115" t="s">
        <v>6</v>
      </c>
      <c r="Z25" s="115">
        <v>0</v>
      </c>
      <c r="AA25" s="115">
        <v>100</v>
      </c>
      <c r="AB25" s="115" t="s">
        <v>234</v>
      </c>
      <c r="AC25" s="115" t="s">
        <v>233</v>
      </c>
      <c r="AD25" s="115" t="s">
        <v>232</v>
      </c>
      <c r="AG25" s="115" t="s">
        <v>231</v>
      </c>
      <c r="AH25" s="115">
        <v>13638</v>
      </c>
      <c r="AI25" s="115">
        <v>17</v>
      </c>
      <c r="AJ25" s="115">
        <v>75</v>
      </c>
      <c r="AK25" s="115" t="s">
        <v>80</v>
      </c>
      <c r="AL25" s="115" t="s">
        <v>468</v>
      </c>
      <c r="AM25" s="115">
        <v>6</v>
      </c>
      <c r="AN25" s="115">
        <v>25</v>
      </c>
      <c r="AO25" s="115">
        <v>23</v>
      </c>
      <c r="AP25" s="115">
        <v>64</v>
      </c>
      <c r="AQ25" s="115">
        <v>63</v>
      </c>
      <c r="AR25" s="115">
        <v>1</v>
      </c>
      <c r="AS25" s="115">
        <v>0</v>
      </c>
    </row>
    <row r="26" spans="1:45" x14ac:dyDescent="0.25">
      <c r="A26" s="115" t="s">
        <v>82</v>
      </c>
      <c r="B26" s="115" t="s">
        <v>462</v>
      </c>
      <c r="C26" s="115" t="s">
        <v>402</v>
      </c>
      <c r="D26" s="115" t="s">
        <v>402</v>
      </c>
      <c r="E26" s="115">
        <v>55995.49</v>
      </c>
      <c r="F26" s="115">
        <v>55995.519999999997</v>
      </c>
      <c r="G26" s="115">
        <v>0</v>
      </c>
      <c r="H26" s="115">
        <v>0</v>
      </c>
      <c r="I26" s="115">
        <v>0</v>
      </c>
      <c r="J26" s="115">
        <v>55995.520000000004</v>
      </c>
      <c r="K26" s="157">
        <v>41642</v>
      </c>
      <c r="L26" s="169">
        <f>YEAR(tblBills[[#This Row],[received_date]])</f>
        <v>2014</v>
      </c>
      <c r="N26" s="115">
        <v>7</v>
      </c>
      <c r="O26" s="115" t="s">
        <v>400</v>
      </c>
      <c r="P26" s="115" t="s">
        <v>81</v>
      </c>
      <c r="Q26" s="115" t="s">
        <v>399</v>
      </c>
      <c r="R26" s="115" t="s">
        <v>398</v>
      </c>
      <c r="T26" s="115" t="s">
        <v>237</v>
      </c>
      <c r="U26" s="115" t="s">
        <v>124</v>
      </c>
      <c r="X26" s="115" t="s">
        <v>236</v>
      </c>
      <c r="Y26" s="115" t="s">
        <v>6</v>
      </c>
      <c r="Z26" s="115">
        <v>0</v>
      </c>
      <c r="AA26" s="115">
        <v>100</v>
      </c>
      <c r="AB26" s="115" t="s">
        <v>234</v>
      </c>
      <c r="AC26" s="115" t="s">
        <v>233</v>
      </c>
      <c r="AD26" s="115" t="s">
        <v>232</v>
      </c>
      <c r="AG26" s="115" t="s">
        <v>6</v>
      </c>
      <c r="AH26" s="115">
        <v>13648</v>
      </c>
      <c r="AI26" s="115">
        <v>17</v>
      </c>
      <c r="AJ26" s="115">
        <v>695</v>
      </c>
      <c r="AK26" s="115" t="s">
        <v>80</v>
      </c>
      <c r="AL26" s="115" t="s">
        <v>397</v>
      </c>
      <c r="AM26" s="115">
        <v>6</v>
      </c>
      <c r="AN26" s="115">
        <v>25</v>
      </c>
      <c r="AO26" s="115">
        <v>23</v>
      </c>
      <c r="AP26" s="115">
        <v>420</v>
      </c>
      <c r="AQ26" s="115">
        <v>504</v>
      </c>
      <c r="AR26" s="115">
        <v>0</v>
      </c>
      <c r="AS26" s="115">
        <v>0</v>
      </c>
    </row>
    <row r="27" spans="1:45" x14ac:dyDescent="0.25">
      <c r="A27" s="115" t="s">
        <v>82</v>
      </c>
      <c r="B27" s="115" t="s">
        <v>462</v>
      </c>
      <c r="C27" s="115" t="s">
        <v>297</v>
      </c>
      <c r="D27" s="115" t="s">
        <v>297</v>
      </c>
      <c r="E27" s="115">
        <v>55766.61</v>
      </c>
      <c r="F27" s="115">
        <v>55766.61</v>
      </c>
      <c r="G27" s="115">
        <v>0</v>
      </c>
      <c r="H27" s="115">
        <v>0</v>
      </c>
      <c r="I27" s="115">
        <v>0</v>
      </c>
      <c r="J27" s="115">
        <v>55766.61</v>
      </c>
      <c r="K27" s="157">
        <v>41619</v>
      </c>
      <c r="L27" s="169">
        <f>YEAR(tblBills[[#This Row],[received_date]])</f>
        <v>2013</v>
      </c>
      <c r="N27" s="115">
        <v>7</v>
      </c>
      <c r="O27" s="115" t="s">
        <v>296</v>
      </c>
      <c r="P27" s="115" t="s">
        <v>81</v>
      </c>
      <c r="Q27" s="115" t="s">
        <v>295</v>
      </c>
      <c r="R27" s="115" t="s">
        <v>294</v>
      </c>
      <c r="T27" s="115" t="s">
        <v>237</v>
      </c>
      <c r="U27" s="115" t="s">
        <v>218</v>
      </c>
      <c r="V27" s="115" t="s">
        <v>130</v>
      </c>
      <c r="X27" s="115" t="s">
        <v>236</v>
      </c>
      <c r="Y27" s="115" t="s">
        <v>6</v>
      </c>
      <c r="Z27" s="115">
        <v>0</v>
      </c>
      <c r="AA27" s="115">
        <v>100</v>
      </c>
      <c r="AB27" s="115" t="s">
        <v>234</v>
      </c>
      <c r="AC27" s="115" t="s">
        <v>233</v>
      </c>
      <c r="AD27" s="115" t="s">
        <v>232</v>
      </c>
      <c r="AG27" s="115" t="s">
        <v>6</v>
      </c>
      <c r="AH27" s="115">
        <v>13667</v>
      </c>
      <c r="AI27" s="115">
        <v>17</v>
      </c>
      <c r="AJ27" s="115">
        <v>106</v>
      </c>
      <c r="AK27" s="115" t="s">
        <v>80</v>
      </c>
      <c r="AL27" s="115" t="s">
        <v>293</v>
      </c>
      <c r="AM27" s="115">
        <v>6</v>
      </c>
      <c r="AN27" s="115">
        <v>25</v>
      </c>
      <c r="AO27" s="115">
        <v>23</v>
      </c>
      <c r="AP27" s="115">
        <v>83</v>
      </c>
      <c r="AQ27" s="115">
        <v>79</v>
      </c>
      <c r="AR27" s="115">
        <v>0</v>
      </c>
      <c r="AS27" s="115">
        <v>0</v>
      </c>
    </row>
    <row r="28" spans="1:45" x14ac:dyDescent="0.25">
      <c r="A28" s="115" t="s">
        <v>82</v>
      </c>
      <c r="B28" s="115" t="s">
        <v>462</v>
      </c>
      <c r="C28" s="115" t="s">
        <v>260</v>
      </c>
      <c r="D28" s="115" t="s">
        <v>260</v>
      </c>
      <c r="E28" s="115">
        <v>45809.090000000004</v>
      </c>
      <c r="F28" s="115">
        <v>45809.08</v>
      </c>
      <c r="G28" s="115">
        <v>0</v>
      </c>
      <c r="H28" s="115">
        <v>10174.200000000001</v>
      </c>
      <c r="I28" s="115">
        <v>0</v>
      </c>
      <c r="J28" s="115">
        <v>55983.28</v>
      </c>
      <c r="K28" s="157">
        <v>41709</v>
      </c>
      <c r="L28" s="169">
        <f>YEAR(tblBills[[#This Row],[received_date]])</f>
        <v>2014</v>
      </c>
      <c r="N28" s="115">
        <v>7</v>
      </c>
      <c r="O28" s="115" t="s">
        <v>259</v>
      </c>
      <c r="P28" s="115" t="s">
        <v>81</v>
      </c>
      <c r="Q28" s="115" t="s">
        <v>258</v>
      </c>
      <c r="R28" s="115" t="s">
        <v>257</v>
      </c>
      <c r="T28" s="115" t="s">
        <v>237</v>
      </c>
      <c r="U28" s="115" t="s">
        <v>222</v>
      </c>
      <c r="V28" s="115" t="s">
        <v>130</v>
      </c>
      <c r="X28" s="115" t="s">
        <v>236</v>
      </c>
      <c r="Y28" s="115" t="s">
        <v>6</v>
      </c>
      <c r="Z28" s="115">
        <v>0</v>
      </c>
      <c r="AA28" s="115">
        <v>100</v>
      </c>
      <c r="AB28" s="115" t="s">
        <v>234</v>
      </c>
      <c r="AC28" s="115" t="s">
        <v>233</v>
      </c>
      <c r="AD28" s="115" t="s">
        <v>232</v>
      </c>
      <c r="AG28" s="115" t="s">
        <v>6</v>
      </c>
      <c r="AH28" s="115">
        <v>13674</v>
      </c>
      <c r="AI28" s="115">
        <v>17</v>
      </c>
      <c r="AJ28" s="115">
        <v>109</v>
      </c>
      <c r="AK28" s="115" t="s">
        <v>80</v>
      </c>
      <c r="AL28" s="115" t="s">
        <v>256</v>
      </c>
      <c r="AM28" s="115">
        <v>6</v>
      </c>
      <c r="AN28" s="115">
        <v>25</v>
      </c>
      <c r="AO28" s="115">
        <v>23</v>
      </c>
      <c r="AP28" s="115">
        <v>86</v>
      </c>
      <c r="AQ28" s="115">
        <v>82</v>
      </c>
      <c r="AR28" s="115">
        <v>0</v>
      </c>
      <c r="AS28" s="115">
        <v>0</v>
      </c>
    </row>
    <row r="29" spans="1:45" x14ac:dyDescent="0.25">
      <c r="A29" s="115" t="s">
        <v>82</v>
      </c>
      <c r="B29" s="115" t="s">
        <v>462</v>
      </c>
      <c r="C29" s="115" t="s">
        <v>315</v>
      </c>
      <c r="D29" s="115" t="s">
        <v>315</v>
      </c>
      <c r="E29" s="115">
        <v>45315.25</v>
      </c>
      <c r="F29" s="115">
        <v>45315.24</v>
      </c>
      <c r="G29" s="115">
        <v>0</v>
      </c>
      <c r="H29" s="115">
        <v>0</v>
      </c>
      <c r="I29" s="115">
        <v>0</v>
      </c>
      <c r="J29" s="115">
        <v>45315.24</v>
      </c>
      <c r="K29" s="157">
        <v>41619</v>
      </c>
      <c r="L29" s="169">
        <f>YEAR(tblBills[[#This Row],[received_date]])</f>
        <v>2013</v>
      </c>
      <c r="N29" s="115">
        <v>7</v>
      </c>
      <c r="O29" s="115" t="s">
        <v>313</v>
      </c>
      <c r="P29" s="115" t="s">
        <v>81</v>
      </c>
      <c r="Q29" s="115" t="s">
        <v>312</v>
      </c>
      <c r="R29" s="115" t="s">
        <v>311</v>
      </c>
      <c r="T29" s="115" t="s">
        <v>237</v>
      </c>
      <c r="U29" s="115" t="s">
        <v>149</v>
      </c>
      <c r="V29" s="115" t="s">
        <v>130</v>
      </c>
      <c r="X29" s="115" t="s">
        <v>236</v>
      </c>
      <c r="Y29" s="115" t="s">
        <v>6</v>
      </c>
      <c r="Z29" s="115">
        <v>0</v>
      </c>
      <c r="AA29" s="115">
        <v>100</v>
      </c>
      <c r="AB29" s="115" t="s">
        <v>234</v>
      </c>
      <c r="AC29" s="115" t="s">
        <v>233</v>
      </c>
      <c r="AD29" s="115" t="s">
        <v>232</v>
      </c>
      <c r="AG29" s="115" t="s">
        <v>6</v>
      </c>
      <c r="AH29" s="115">
        <v>13664</v>
      </c>
      <c r="AI29" s="115">
        <v>17</v>
      </c>
      <c r="AJ29" s="115">
        <v>102</v>
      </c>
      <c r="AK29" s="115" t="s">
        <v>80</v>
      </c>
      <c r="AL29" s="115" t="s">
        <v>305</v>
      </c>
      <c r="AM29" s="115">
        <v>6</v>
      </c>
      <c r="AN29" s="115">
        <v>25</v>
      </c>
      <c r="AO29" s="115">
        <v>23</v>
      </c>
      <c r="AP29" s="115">
        <v>80</v>
      </c>
      <c r="AQ29" s="115">
        <v>76</v>
      </c>
      <c r="AR29" s="115">
        <v>0</v>
      </c>
      <c r="AS29" s="115">
        <v>0</v>
      </c>
    </row>
    <row r="30" spans="1:45" x14ac:dyDescent="0.25">
      <c r="A30" s="115" t="s">
        <v>82</v>
      </c>
      <c r="B30" s="115" t="s">
        <v>462</v>
      </c>
      <c r="C30" s="115" t="s">
        <v>255</v>
      </c>
      <c r="D30" s="115" t="s">
        <v>255</v>
      </c>
      <c r="E30" s="115">
        <v>36691.97</v>
      </c>
      <c r="F30" s="115">
        <v>36691.980000000003</v>
      </c>
      <c r="G30" s="115">
        <v>0</v>
      </c>
      <c r="H30" s="115">
        <v>7705.32</v>
      </c>
      <c r="I30" s="115">
        <v>0</v>
      </c>
      <c r="J30" s="115">
        <v>44397.3</v>
      </c>
      <c r="K30" s="157">
        <v>41746</v>
      </c>
      <c r="L30" s="169">
        <f>YEAR(tblBills[[#This Row],[received_date]])</f>
        <v>2014</v>
      </c>
      <c r="N30" s="115">
        <v>5</v>
      </c>
      <c r="O30" s="115" t="s">
        <v>254</v>
      </c>
      <c r="P30" s="115" t="s">
        <v>81</v>
      </c>
      <c r="Q30" s="115" t="s">
        <v>253</v>
      </c>
      <c r="R30" s="115" t="s">
        <v>252</v>
      </c>
      <c r="T30" s="115" t="s">
        <v>237</v>
      </c>
      <c r="U30" s="115" t="s">
        <v>152</v>
      </c>
      <c r="V30" s="115" t="s">
        <v>130</v>
      </c>
      <c r="X30" s="115" t="s">
        <v>236</v>
      </c>
      <c r="Y30" s="115" t="s">
        <v>6</v>
      </c>
      <c r="Z30" s="115">
        <v>0</v>
      </c>
      <c r="AA30" s="115">
        <v>100</v>
      </c>
      <c r="AB30" s="115" t="s">
        <v>234</v>
      </c>
      <c r="AC30" s="115" t="s">
        <v>233</v>
      </c>
      <c r="AD30" s="115" t="s">
        <v>232</v>
      </c>
      <c r="AG30" s="115" t="s">
        <v>6</v>
      </c>
      <c r="AH30" s="115">
        <v>147709</v>
      </c>
      <c r="AI30" s="115">
        <v>17</v>
      </c>
      <c r="AJ30" s="115">
        <v>110</v>
      </c>
      <c r="AK30" s="115" t="s">
        <v>80</v>
      </c>
      <c r="AL30" s="115" t="s">
        <v>251</v>
      </c>
      <c r="AM30" s="115">
        <v>6</v>
      </c>
      <c r="AN30" s="115">
        <v>25</v>
      </c>
      <c r="AO30" s="115">
        <v>23</v>
      </c>
      <c r="AP30" s="115">
        <v>87</v>
      </c>
      <c r="AQ30" s="115">
        <v>83</v>
      </c>
      <c r="AR30" s="115">
        <v>1</v>
      </c>
      <c r="AS30" s="115">
        <v>0</v>
      </c>
    </row>
    <row r="31" spans="1:45" x14ac:dyDescent="0.25">
      <c r="A31" s="115" t="s">
        <v>82</v>
      </c>
      <c r="B31" s="115" t="s">
        <v>462</v>
      </c>
      <c r="C31" s="115" t="s">
        <v>288</v>
      </c>
      <c r="D31" s="115" t="s">
        <v>288</v>
      </c>
      <c r="E31" s="115">
        <v>30145.52</v>
      </c>
      <c r="F31" s="115">
        <v>30154.25</v>
      </c>
      <c r="G31" s="115">
        <v>0</v>
      </c>
      <c r="H31" s="115">
        <v>0</v>
      </c>
      <c r="I31" s="115">
        <v>0</v>
      </c>
      <c r="J31" s="115">
        <v>30154.25</v>
      </c>
      <c r="K31" s="157">
        <v>41666</v>
      </c>
      <c r="L31" s="169">
        <f>YEAR(tblBills[[#This Row],[received_date]])</f>
        <v>2014</v>
      </c>
      <c r="N31" s="115">
        <v>7</v>
      </c>
      <c r="O31" s="115" t="s">
        <v>287</v>
      </c>
      <c r="P31" s="115" t="s">
        <v>81</v>
      </c>
      <c r="Q31" s="115" t="s">
        <v>286</v>
      </c>
      <c r="R31" s="115" t="s">
        <v>285</v>
      </c>
      <c r="T31" s="115" t="s">
        <v>237</v>
      </c>
      <c r="U31" s="115" t="s">
        <v>119</v>
      </c>
      <c r="V31" s="115" t="s">
        <v>120</v>
      </c>
      <c r="X31" s="115" t="s">
        <v>236</v>
      </c>
      <c r="Y31" s="115" t="s">
        <v>6</v>
      </c>
      <c r="Z31" s="115">
        <v>0</v>
      </c>
      <c r="AA31" s="115">
        <v>100</v>
      </c>
      <c r="AB31" s="115" t="s">
        <v>234</v>
      </c>
      <c r="AC31" s="115" t="s">
        <v>233</v>
      </c>
      <c r="AD31" s="115" t="s">
        <v>232</v>
      </c>
      <c r="AG31" s="115" t="s">
        <v>6</v>
      </c>
      <c r="AH31" s="115">
        <v>13669</v>
      </c>
      <c r="AI31" s="115">
        <v>17</v>
      </c>
      <c r="AJ31" s="115">
        <v>39</v>
      </c>
      <c r="AK31" s="115" t="s">
        <v>80</v>
      </c>
      <c r="AL31" s="115" t="s">
        <v>284</v>
      </c>
      <c r="AM31" s="115">
        <v>6</v>
      </c>
      <c r="AN31" s="115">
        <v>25</v>
      </c>
      <c r="AO31" s="115">
        <v>23</v>
      </c>
      <c r="AP31" s="115">
        <v>32</v>
      </c>
      <c r="AQ31" s="115">
        <v>35</v>
      </c>
      <c r="AR31" s="115">
        <v>0</v>
      </c>
      <c r="AS31" s="115">
        <v>0</v>
      </c>
    </row>
    <row r="32" spans="1:45" x14ac:dyDescent="0.25">
      <c r="A32" s="115" t="s">
        <v>82</v>
      </c>
      <c r="B32" s="115" t="s">
        <v>462</v>
      </c>
      <c r="C32" s="115" t="s">
        <v>445</v>
      </c>
      <c r="D32" s="115" t="s">
        <v>445</v>
      </c>
      <c r="E32" s="115">
        <v>24729.31</v>
      </c>
      <c r="F32" s="115">
        <v>24729.31</v>
      </c>
      <c r="G32" s="115">
        <v>0</v>
      </c>
      <c r="H32" s="115">
        <v>0</v>
      </c>
      <c r="I32" s="115">
        <v>0</v>
      </c>
      <c r="J32" s="115">
        <v>24729.31</v>
      </c>
      <c r="K32" s="157">
        <v>41627</v>
      </c>
      <c r="L32" s="169">
        <f>YEAR(tblBills[[#This Row],[received_date]])</f>
        <v>2013</v>
      </c>
      <c r="N32" s="115">
        <v>5</v>
      </c>
      <c r="O32" s="115" t="s">
        <v>443</v>
      </c>
      <c r="P32" s="115" t="s">
        <v>81</v>
      </c>
      <c r="Q32" s="115" t="s">
        <v>442</v>
      </c>
      <c r="R32" s="115" t="s">
        <v>441</v>
      </c>
      <c r="T32" s="115" t="s">
        <v>237</v>
      </c>
      <c r="U32" s="115" t="s">
        <v>134</v>
      </c>
      <c r="V32" s="115" t="s">
        <v>120</v>
      </c>
      <c r="X32" s="115" t="s">
        <v>236</v>
      </c>
      <c r="Y32" s="115" t="s">
        <v>440</v>
      </c>
      <c r="Z32" s="115">
        <v>0</v>
      </c>
      <c r="AA32" s="115">
        <v>100</v>
      </c>
      <c r="AB32" s="115" t="s">
        <v>234</v>
      </c>
      <c r="AC32" s="115" t="s">
        <v>233</v>
      </c>
      <c r="AD32" s="115" t="s">
        <v>232</v>
      </c>
      <c r="AG32" s="115" t="s">
        <v>231</v>
      </c>
      <c r="AH32" s="115">
        <v>13640</v>
      </c>
      <c r="AI32" s="115">
        <v>17</v>
      </c>
      <c r="AJ32" s="115">
        <v>23</v>
      </c>
      <c r="AK32" s="115" t="s">
        <v>80</v>
      </c>
      <c r="AL32" s="115" t="s">
        <v>420</v>
      </c>
      <c r="AM32" s="115">
        <v>6</v>
      </c>
      <c r="AN32" s="115">
        <v>25</v>
      </c>
      <c r="AO32" s="115">
        <v>23</v>
      </c>
      <c r="AP32" s="115">
        <v>19</v>
      </c>
      <c r="AQ32" s="115">
        <v>22</v>
      </c>
      <c r="AR32" s="115">
        <v>1</v>
      </c>
      <c r="AS32" s="115">
        <v>0</v>
      </c>
    </row>
    <row r="33" spans="1:45" x14ac:dyDescent="0.25">
      <c r="A33" s="115" t="s">
        <v>82</v>
      </c>
      <c r="B33" s="115" t="s">
        <v>462</v>
      </c>
      <c r="C33" s="115" t="s">
        <v>419</v>
      </c>
      <c r="D33" s="115" t="s">
        <v>419</v>
      </c>
      <c r="E33" s="115">
        <v>23782.720000000001</v>
      </c>
      <c r="F33" s="115">
        <v>23782.720000000001</v>
      </c>
      <c r="G33" s="115">
        <v>0</v>
      </c>
      <c r="H33" s="115">
        <v>0</v>
      </c>
      <c r="I33" s="115">
        <v>0</v>
      </c>
      <c r="J33" s="115">
        <v>23782.720000000001</v>
      </c>
      <c r="K33" s="157">
        <v>41619</v>
      </c>
      <c r="L33" s="169">
        <f>YEAR(tblBills[[#This Row],[received_date]])</f>
        <v>2013</v>
      </c>
      <c r="N33" s="115">
        <v>5</v>
      </c>
      <c r="O33" s="115" t="s">
        <v>418</v>
      </c>
      <c r="P33" s="115" t="s">
        <v>81</v>
      </c>
      <c r="Q33" s="115" t="s">
        <v>417</v>
      </c>
      <c r="R33" s="115" t="s">
        <v>416</v>
      </c>
      <c r="T33" s="115" t="s">
        <v>237</v>
      </c>
      <c r="U33" s="115" t="s">
        <v>208</v>
      </c>
      <c r="X33" s="115" t="s">
        <v>236</v>
      </c>
      <c r="Y33" s="115" t="s">
        <v>6</v>
      </c>
      <c r="Z33" s="115">
        <v>0</v>
      </c>
      <c r="AA33" s="115">
        <v>100</v>
      </c>
      <c r="AB33" s="115" t="s">
        <v>234</v>
      </c>
      <c r="AC33" s="115" t="s">
        <v>233</v>
      </c>
      <c r="AD33" s="115" t="s">
        <v>232</v>
      </c>
      <c r="AG33" s="115" t="s">
        <v>6</v>
      </c>
      <c r="AH33" s="115">
        <v>13645</v>
      </c>
      <c r="AI33" s="115">
        <v>17</v>
      </c>
      <c r="AJ33" s="115">
        <v>702</v>
      </c>
      <c r="AK33" s="115" t="s">
        <v>80</v>
      </c>
      <c r="AL33" s="115" t="s">
        <v>415</v>
      </c>
      <c r="AM33" s="115">
        <v>6</v>
      </c>
      <c r="AN33" s="115">
        <v>25</v>
      </c>
      <c r="AO33" s="115">
        <v>23</v>
      </c>
      <c r="AP33" s="115">
        <v>426</v>
      </c>
      <c r="AQ33" s="115">
        <v>510</v>
      </c>
      <c r="AR33" s="115">
        <v>1</v>
      </c>
      <c r="AS33" s="115">
        <v>0</v>
      </c>
    </row>
    <row r="34" spans="1:45" x14ac:dyDescent="0.25">
      <c r="A34" s="115" t="s">
        <v>82</v>
      </c>
      <c r="B34" s="115" t="s">
        <v>462</v>
      </c>
      <c r="C34" s="115" t="s">
        <v>559</v>
      </c>
      <c r="D34" s="115" t="s">
        <v>559</v>
      </c>
      <c r="E34" s="115">
        <v>20388.170000000002</v>
      </c>
      <c r="F34" s="115">
        <v>20387.73</v>
      </c>
      <c r="G34" s="115">
        <v>0</v>
      </c>
      <c r="H34" s="115">
        <v>0</v>
      </c>
      <c r="I34" s="115">
        <v>0</v>
      </c>
      <c r="J34" s="115">
        <v>20387.73</v>
      </c>
      <c r="K34" s="157">
        <v>41668</v>
      </c>
      <c r="L34" s="169">
        <f>YEAR(tblBills[[#This Row],[received_date]])</f>
        <v>2014</v>
      </c>
      <c r="N34" s="115">
        <v>7</v>
      </c>
      <c r="O34" s="115" t="s">
        <v>558</v>
      </c>
      <c r="P34" s="115" t="s">
        <v>81</v>
      </c>
      <c r="Q34" s="115" t="s">
        <v>557</v>
      </c>
      <c r="R34" s="115" t="s">
        <v>556</v>
      </c>
      <c r="T34" s="115" t="s">
        <v>237</v>
      </c>
      <c r="U34" s="115" t="s">
        <v>205</v>
      </c>
      <c r="V34" s="115" t="s">
        <v>130</v>
      </c>
      <c r="X34" s="115" t="s">
        <v>236</v>
      </c>
      <c r="Y34" s="115" t="s">
        <v>555</v>
      </c>
      <c r="Z34" s="115">
        <v>0</v>
      </c>
      <c r="AA34" s="115">
        <v>100</v>
      </c>
      <c r="AB34" s="115" t="s">
        <v>234</v>
      </c>
      <c r="AC34" s="115" t="s">
        <v>233</v>
      </c>
      <c r="AD34" s="115" t="s">
        <v>232</v>
      </c>
      <c r="AG34" s="115" t="s">
        <v>231</v>
      </c>
      <c r="AH34" s="115">
        <v>13624</v>
      </c>
      <c r="AI34" s="115">
        <v>17</v>
      </c>
      <c r="AJ34" s="115">
        <v>66</v>
      </c>
      <c r="AK34" s="115" t="s">
        <v>80</v>
      </c>
      <c r="AL34" s="115" t="s">
        <v>554</v>
      </c>
      <c r="AM34" s="115">
        <v>6</v>
      </c>
      <c r="AN34" s="115">
        <v>25</v>
      </c>
      <c r="AO34" s="115">
        <v>23</v>
      </c>
      <c r="AP34" s="115">
        <v>55</v>
      </c>
      <c r="AQ34" s="115">
        <v>56</v>
      </c>
      <c r="AR34" s="115">
        <v>0</v>
      </c>
      <c r="AS34" s="115">
        <v>0</v>
      </c>
    </row>
    <row r="35" spans="1:45" x14ac:dyDescent="0.25">
      <c r="A35" s="115" t="s">
        <v>82</v>
      </c>
      <c r="B35" s="115" t="s">
        <v>462</v>
      </c>
      <c r="C35" s="115" t="s">
        <v>414</v>
      </c>
      <c r="D35" s="115" t="s">
        <v>414</v>
      </c>
      <c r="E35" s="115">
        <v>18828.080000000002</v>
      </c>
      <c r="F35" s="115">
        <v>18828.07</v>
      </c>
      <c r="G35" s="115">
        <v>0</v>
      </c>
      <c r="H35" s="115">
        <v>0</v>
      </c>
      <c r="I35" s="115">
        <v>0</v>
      </c>
      <c r="J35" s="115">
        <v>18828.07</v>
      </c>
      <c r="K35" s="157">
        <v>41619</v>
      </c>
      <c r="L35" s="169">
        <f>YEAR(tblBills[[#This Row],[received_date]])</f>
        <v>2013</v>
      </c>
      <c r="N35" s="115">
        <v>7</v>
      </c>
      <c r="O35" s="115" t="s">
        <v>412</v>
      </c>
      <c r="P35" s="115" t="s">
        <v>81</v>
      </c>
      <c r="Q35" s="115" t="s">
        <v>411</v>
      </c>
      <c r="R35" s="115" t="s">
        <v>410</v>
      </c>
      <c r="T35" s="115" t="s">
        <v>237</v>
      </c>
      <c r="U35" s="115" t="s">
        <v>207</v>
      </c>
      <c r="V35" s="115" t="s">
        <v>130</v>
      </c>
      <c r="X35" s="115" t="s">
        <v>236</v>
      </c>
      <c r="Y35" s="115" t="s">
        <v>409</v>
      </c>
      <c r="Z35" s="115">
        <v>0</v>
      </c>
      <c r="AA35" s="115">
        <v>100</v>
      </c>
      <c r="AB35" s="115" t="s">
        <v>234</v>
      </c>
      <c r="AC35" s="115" t="s">
        <v>233</v>
      </c>
      <c r="AD35" s="115" t="s">
        <v>232</v>
      </c>
      <c r="AG35" s="115" t="s">
        <v>231</v>
      </c>
      <c r="AH35" s="115">
        <v>13646</v>
      </c>
      <c r="AI35" s="115">
        <v>17</v>
      </c>
      <c r="AJ35" s="115">
        <v>79</v>
      </c>
      <c r="AK35" s="115" t="s">
        <v>80</v>
      </c>
      <c r="AL35" s="115" t="s">
        <v>408</v>
      </c>
      <c r="AM35" s="115">
        <v>6</v>
      </c>
      <c r="AN35" s="115">
        <v>25</v>
      </c>
      <c r="AO35" s="115">
        <v>23</v>
      </c>
      <c r="AP35" s="115">
        <v>67</v>
      </c>
      <c r="AQ35" s="115">
        <v>66</v>
      </c>
      <c r="AR35" s="115">
        <v>0</v>
      </c>
      <c r="AS35" s="115">
        <v>0</v>
      </c>
    </row>
    <row r="36" spans="1:45" x14ac:dyDescent="0.25">
      <c r="A36" s="115" t="s">
        <v>82</v>
      </c>
      <c r="B36" s="115" t="s">
        <v>462</v>
      </c>
      <c r="C36" s="115" t="s">
        <v>275</v>
      </c>
      <c r="D36" s="115" t="s">
        <v>275</v>
      </c>
      <c r="E36" s="115">
        <v>17261</v>
      </c>
      <c r="F36" s="115">
        <v>17261.009999999998</v>
      </c>
      <c r="G36" s="115">
        <v>0</v>
      </c>
      <c r="H36" s="115">
        <v>0</v>
      </c>
      <c r="I36" s="115">
        <v>0</v>
      </c>
      <c r="J36" s="115">
        <v>17261.010000000002</v>
      </c>
      <c r="K36" s="157">
        <v>41619</v>
      </c>
      <c r="L36" s="169">
        <f>YEAR(tblBills[[#This Row],[received_date]])</f>
        <v>2013</v>
      </c>
      <c r="N36" s="115">
        <v>5</v>
      </c>
      <c r="O36" s="115" t="s">
        <v>273</v>
      </c>
      <c r="P36" s="115" t="s">
        <v>81</v>
      </c>
      <c r="Q36" s="115" t="s">
        <v>272</v>
      </c>
      <c r="R36" s="115" t="s">
        <v>271</v>
      </c>
      <c r="T36" s="115" t="s">
        <v>237</v>
      </c>
      <c r="U36" s="115" t="s">
        <v>122</v>
      </c>
      <c r="V36" s="115" t="s">
        <v>120</v>
      </c>
      <c r="X36" s="115" t="s">
        <v>236</v>
      </c>
      <c r="Y36" s="115" t="s">
        <v>6</v>
      </c>
      <c r="Z36" s="115">
        <v>0</v>
      </c>
      <c r="AA36" s="115">
        <v>100</v>
      </c>
      <c r="AB36" s="115" t="s">
        <v>234</v>
      </c>
      <c r="AC36" s="115" t="s">
        <v>233</v>
      </c>
      <c r="AD36" s="115" t="s">
        <v>232</v>
      </c>
      <c r="AG36" s="115" t="s">
        <v>6</v>
      </c>
      <c r="AH36" s="115">
        <v>13671</v>
      </c>
      <c r="AI36" s="115">
        <v>17</v>
      </c>
      <c r="AJ36" s="115">
        <v>22</v>
      </c>
      <c r="AK36" s="115" t="s">
        <v>80</v>
      </c>
      <c r="AL36" s="115" t="s">
        <v>261</v>
      </c>
      <c r="AM36" s="115">
        <v>6</v>
      </c>
      <c r="AN36" s="115">
        <v>25</v>
      </c>
      <c r="AO36" s="115">
        <v>23</v>
      </c>
      <c r="AP36" s="115">
        <v>18</v>
      </c>
      <c r="AQ36" s="115">
        <v>21</v>
      </c>
      <c r="AR36" s="115">
        <v>1</v>
      </c>
      <c r="AS36" s="115">
        <v>0</v>
      </c>
    </row>
    <row r="37" spans="1:45" x14ac:dyDescent="0.25">
      <c r="A37" s="115" t="s">
        <v>82</v>
      </c>
      <c r="B37" s="115" t="s">
        <v>462</v>
      </c>
      <c r="C37" s="115" t="s">
        <v>538</v>
      </c>
      <c r="D37" s="115" t="s">
        <v>538</v>
      </c>
      <c r="E37" s="115">
        <v>14534.82</v>
      </c>
      <c r="F37" s="115">
        <v>14534.83</v>
      </c>
      <c r="G37" s="115">
        <v>0</v>
      </c>
      <c r="H37" s="115">
        <v>0</v>
      </c>
      <c r="I37" s="115">
        <v>0</v>
      </c>
      <c r="J37" s="115">
        <v>14534.83</v>
      </c>
      <c r="K37" s="157">
        <v>41621</v>
      </c>
      <c r="L37" s="169">
        <f>YEAR(tblBills[[#This Row],[received_date]])</f>
        <v>2013</v>
      </c>
      <c r="N37" s="115">
        <v>7</v>
      </c>
      <c r="O37" s="115" t="s">
        <v>536</v>
      </c>
      <c r="P37" s="115" t="s">
        <v>81</v>
      </c>
      <c r="Q37" s="115" t="s">
        <v>535</v>
      </c>
      <c r="R37" s="115" t="s">
        <v>534</v>
      </c>
      <c r="T37" s="115" t="s">
        <v>237</v>
      </c>
      <c r="U37" s="115" t="s">
        <v>204</v>
      </c>
      <c r="V37" s="115" t="s">
        <v>130</v>
      </c>
      <c r="X37" s="115" t="s">
        <v>236</v>
      </c>
      <c r="Y37" s="115" t="s">
        <v>6</v>
      </c>
      <c r="Z37" s="115">
        <v>0</v>
      </c>
      <c r="AA37" s="115">
        <v>100</v>
      </c>
      <c r="AB37" s="115" t="s">
        <v>234</v>
      </c>
      <c r="AC37" s="115" t="s">
        <v>233</v>
      </c>
      <c r="AD37" s="115" t="s">
        <v>232</v>
      </c>
      <c r="AG37" s="115" t="s">
        <v>6</v>
      </c>
      <c r="AH37" s="115">
        <v>13628</v>
      </c>
      <c r="AI37" s="115">
        <v>17</v>
      </c>
      <c r="AJ37" s="115">
        <v>70</v>
      </c>
      <c r="AK37" s="115" t="s">
        <v>80</v>
      </c>
      <c r="AL37" s="115" t="s">
        <v>533</v>
      </c>
      <c r="AM37" s="115">
        <v>6</v>
      </c>
      <c r="AN37" s="115">
        <v>25</v>
      </c>
      <c r="AO37" s="115">
        <v>23</v>
      </c>
      <c r="AP37" s="115">
        <v>59</v>
      </c>
      <c r="AQ37" s="115">
        <v>59</v>
      </c>
      <c r="AR37" s="115">
        <v>0</v>
      </c>
      <c r="AS37" s="115">
        <v>0</v>
      </c>
    </row>
    <row r="38" spans="1:45" x14ac:dyDescent="0.25">
      <c r="A38" s="115" t="s">
        <v>82</v>
      </c>
      <c r="B38" s="115" t="s">
        <v>462</v>
      </c>
      <c r="C38" s="115" t="s">
        <v>332</v>
      </c>
      <c r="D38" s="115" t="s">
        <v>332</v>
      </c>
      <c r="E38" s="115">
        <v>13376.84</v>
      </c>
      <c r="F38" s="115">
        <v>13376.84</v>
      </c>
      <c r="G38" s="115">
        <v>0</v>
      </c>
      <c r="H38" s="115">
        <v>0</v>
      </c>
      <c r="I38" s="115">
        <v>0</v>
      </c>
      <c r="J38" s="115">
        <v>13376.84</v>
      </c>
      <c r="K38" s="157">
        <v>41732</v>
      </c>
      <c r="L38" s="169">
        <f>YEAR(tblBills[[#This Row],[received_date]])</f>
        <v>2014</v>
      </c>
      <c r="N38" s="115">
        <v>7</v>
      </c>
      <c r="O38" s="115" t="s">
        <v>330</v>
      </c>
      <c r="P38" s="115" t="s">
        <v>81</v>
      </c>
      <c r="Q38" s="115" t="s">
        <v>329</v>
      </c>
      <c r="R38" s="115" t="s">
        <v>328</v>
      </c>
      <c r="T38" s="115" t="s">
        <v>237</v>
      </c>
      <c r="U38" s="115" t="s">
        <v>145</v>
      </c>
      <c r="V38" s="115" t="s">
        <v>120</v>
      </c>
      <c r="X38" s="115" t="s">
        <v>236</v>
      </c>
      <c r="Y38" s="115" t="s">
        <v>6</v>
      </c>
      <c r="Z38" s="115">
        <v>0</v>
      </c>
      <c r="AA38" s="115">
        <v>100</v>
      </c>
      <c r="AB38" s="115" t="s">
        <v>234</v>
      </c>
      <c r="AC38" s="115" t="s">
        <v>233</v>
      </c>
      <c r="AD38" s="115" t="s">
        <v>232</v>
      </c>
      <c r="AG38" s="115" t="s">
        <v>6</v>
      </c>
      <c r="AH38" s="115">
        <v>13661</v>
      </c>
      <c r="AI38" s="115">
        <v>17</v>
      </c>
      <c r="AJ38" s="115">
        <v>61</v>
      </c>
      <c r="AK38" s="115" t="s">
        <v>80</v>
      </c>
      <c r="AL38" s="115" t="s">
        <v>327</v>
      </c>
      <c r="AM38" s="115">
        <v>6</v>
      </c>
      <c r="AN38" s="115">
        <v>25</v>
      </c>
      <c r="AO38" s="115">
        <v>23</v>
      </c>
      <c r="AP38" s="115">
        <v>51</v>
      </c>
      <c r="AQ38" s="115">
        <v>53</v>
      </c>
      <c r="AR38" s="115">
        <v>0</v>
      </c>
      <c r="AS38" s="115">
        <v>0</v>
      </c>
    </row>
    <row r="39" spans="1:45" x14ac:dyDescent="0.25">
      <c r="A39" s="115" t="s">
        <v>82</v>
      </c>
      <c r="B39" s="115" t="s">
        <v>462</v>
      </c>
      <c r="C39" s="115" t="s">
        <v>350</v>
      </c>
      <c r="D39" s="115" t="s">
        <v>350</v>
      </c>
      <c r="E39" s="115">
        <v>12747.19</v>
      </c>
      <c r="F39" s="115">
        <v>12492.23</v>
      </c>
      <c r="G39" s="115">
        <v>0</v>
      </c>
      <c r="H39" s="115">
        <v>0</v>
      </c>
      <c r="I39" s="115">
        <v>0</v>
      </c>
      <c r="J39" s="115">
        <v>12492.23</v>
      </c>
      <c r="K39" s="157">
        <v>41625</v>
      </c>
      <c r="L39" s="169">
        <f>YEAR(tblBills[[#This Row],[received_date]])</f>
        <v>2013</v>
      </c>
      <c r="N39" s="115">
        <v>7</v>
      </c>
      <c r="O39" s="115" t="s">
        <v>349</v>
      </c>
      <c r="P39" s="115" t="s">
        <v>81</v>
      </c>
      <c r="Q39" s="115" t="s">
        <v>348</v>
      </c>
      <c r="R39" s="115" t="s">
        <v>347</v>
      </c>
      <c r="T39" s="115" t="s">
        <v>237</v>
      </c>
      <c r="U39" s="115" t="s">
        <v>127</v>
      </c>
      <c r="V39" s="115" t="s">
        <v>120</v>
      </c>
      <c r="X39" s="115" t="s">
        <v>236</v>
      </c>
      <c r="Y39" s="115" t="s">
        <v>346</v>
      </c>
      <c r="Z39" s="115">
        <v>0</v>
      </c>
      <c r="AA39" s="115">
        <v>100</v>
      </c>
      <c r="AB39" s="115" t="s">
        <v>234</v>
      </c>
      <c r="AC39" s="115" t="s">
        <v>233</v>
      </c>
      <c r="AD39" s="115" t="s">
        <v>232</v>
      </c>
      <c r="AG39" s="115" t="s">
        <v>231</v>
      </c>
      <c r="AH39" s="115">
        <v>13658</v>
      </c>
      <c r="AI39" s="115">
        <v>17</v>
      </c>
      <c r="AJ39" s="115">
        <v>692</v>
      </c>
      <c r="AK39" s="115" t="s">
        <v>80</v>
      </c>
      <c r="AL39" s="115" t="s">
        <v>345</v>
      </c>
      <c r="AM39" s="115">
        <v>6</v>
      </c>
      <c r="AN39" s="115">
        <v>25</v>
      </c>
      <c r="AO39" s="115">
        <v>23</v>
      </c>
      <c r="AP39" s="115">
        <v>417</v>
      </c>
      <c r="AQ39" s="115">
        <v>501</v>
      </c>
      <c r="AR39" s="115">
        <v>0</v>
      </c>
      <c r="AS39" s="115">
        <v>0</v>
      </c>
    </row>
    <row r="40" spans="1:45" x14ac:dyDescent="0.25">
      <c r="A40" s="115" t="s">
        <v>82</v>
      </c>
      <c r="B40" s="115" t="s">
        <v>462</v>
      </c>
      <c r="C40" s="115" t="s">
        <v>500</v>
      </c>
      <c r="D40" s="115" t="s">
        <v>500</v>
      </c>
      <c r="E40" s="115">
        <v>12450.49</v>
      </c>
      <c r="F40" s="115">
        <v>12450.49</v>
      </c>
      <c r="G40" s="115">
        <v>0</v>
      </c>
      <c r="H40" s="115">
        <v>0</v>
      </c>
      <c r="I40" s="115">
        <v>0</v>
      </c>
      <c r="J40" s="115">
        <v>12450.49</v>
      </c>
      <c r="K40" s="157">
        <v>41619</v>
      </c>
      <c r="L40" s="169">
        <f>YEAR(tblBills[[#This Row],[received_date]])</f>
        <v>2013</v>
      </c>
      <c r="N40" s="115">
        <v>7</v>
      </c>
      <c r="O40" s="115" t="s">
        <v>499</v>
      </c>
      <c r="P40" s="115" t="s">
        <v>81</v>
      </c>
      <c r="Q40" s="115" t="s">
        <v>498</v>
      </c>
      <c r="R40" s="115" t="s">
        <v>497</v>
      </c>
      <c r="T40" s="115" t="s">
        <v>237</v>
      </c>
      <c r="U40" s="115" t="s">
        <v>143</v>
      </c>
      <c r="V40" s="115" t="s">
        <v>120</v>
      </c>
      <c r="X40" s="115" t="s">
        <v>236</v>
      </c>
      <c r="Y40" s="115" t="s">
        <v>496</v>
      </c>
      <c r="Z40" s="115">
        <v>0</v>
      </c>
      <c r="AA40" s="115">
        <v>100</v>
      </c>
      <c r="AB40" s="115" t="s">
        <v>234</v>
      </c>
      <c r="AC40" s="115" t="s">
        <v>233</v>
      </c>
      <c r="AD40" s="115" t="s">
        <v>232</v>
      </c>
      <c r="AG40" s="115" t="s">
        <v>231</v>
      </c>
      <c r="AH40" s="115">
        <v>13633</v>
      </c>
      <c r="AI40" s="115">
        <v>17</v>
      </c>
      <c r="AJ40" s="115">
        <v>694</v>
      </c>
      <c r="AK40" s="115" t="s">
        <v>80</v>
      </c>
      <c r="AL40" s="115" t="s">
        <v>479</v>
      </c>
      <c r="AM40" s="115">
        <v>6</v>
      </c>
      <c r="AN40" s="115">
        <v>25</v>
      </c>
      <c r="AO40" s="115">
        <v>23</v>
      </c>
      <c r="AP40" s="115">
        <v>419</v>
      </c>
      <c r="AQ40" s="115">
        <v>503</v>
      </c>
      <c r="AR40" s="115">
        <v>0</v>
      </c>
      <c r="AS40" s="115">
        <v>0</v>
      </c>
    </row>
    <row r="41" spans="1:45" x14ac:dyDescent="0.25">
      <c r="A41" s="115" t="s">
        <v>82</v>
      </c>
      <c r="B41" s="115" t="s">
        <v>462</v>
      </c>
      <c r="C41" s="115" t="s">
        <v>604</v>
      </c>
      <c r="D41" s="115" t="s">
        <v>602</v>
      </c>
      <c r="E41" s="115">
        <v>9456.68</v>
      </c>
      <c r="F41" s="115">
        <v>9456.67</v>
      </c>
      <c r="G41" s="115">
        <v>0</v>
      </c>
      <c r="H41" s="115">
        <v>0</v>
      </c>
      <c r="I41" s="115">
        <v>0</v>
      </c>
      <c r="J41" s="115">
        <v>9456.67</v>
      </c>
      <c r="K41" s="157">
        <v>41603</v>
      </c>
      <c r="L41" s="169">
        <f>YEAR(tblBills[[#This Row],[received_date]])</f>
        <v>2013</v>
      </c>
      <c r="N41" s="115">
        <v>7</v>
      </c>
      <c r="O41" s="115" t="s">
        <v>291</v>
      </c>
      <c r="P41" s="115" t="s">
        <v>81</v>
      </c>
      <c r="Q41" s="115" t="s">
        <v>290</v>
      </c>
      <c r="R41" s="115" t="s">
        <v>289</v>
      </c>
      <c r="T41" s="115" t="s">
        <v>237</v>
      </c>
      <c r="U41" s="115" t="s">
        <v>119</v>
      </c>
      <c r="V41" s="115" t="s">
        <v>120</v>
      </c>
      <c r="X41" s="115" t="s">
        <v>602</v>
      </c>
      <c r="Y41" s="115" t="s">
        <v>6</v>
      </c>
      <c r="Z41" s="115">
        <v>0</v>
      </c>
      <c r="AA41" s="115">
        <v>100</v>
      </c>
      <c r="AB41" s="115" t="s">
        <v>234</v>
      </c>
      <c r="AC41" s="115" t="s">
        <v>233</v>
      </c>
      <c r="AD41" s="115" t="s">
        <v>232</v>
      </c>
      <c r="AG41" s="115" t="s">
        <v>6</v>
      </c>
      <c r="AH41" s="115">
        <v>5323</v>
      </c>
      <c r="AI41" s="115">
        <v>17</v>
      </c>
      <c r="AJ41" s="115">
        <v>107</v>
      </c>
      <c r="AK41" s="115" t="s">
        <v>80</v>
      </c>
      <c r="AL41" s="115" t="s">
        <v>284</v>
      </c>
      <c r="AM41" s="115">
        <v>6</v>
      </c>
      <c r="AN41" s="115">
        <v>25</v>
      </c>
      <c r="AO41" s="115">
        <v>23</v>
      </c>
      <c r="AP41" s="115">
        <v>84</v>
      </c>
      <c r="AQ41" s="115">
        <v>80</v>
      </c>
      <c r="AR41" s="115">
        <v>0</v>
      </c>
      <c r="AS41" s="115">
        <v>0</v>
      </c>
    </row>
    <row r="42" spans="1:45" x14ac:dyDescent="0.25">
      <c r="A42" s="115" t="s">
        <v>82</v>
      </c>
      <c r="B42" s="115" t="s">
        <v>462</v>
      </c>
      <c r="C42" s="115" t="s">
        <v>385</v>
      </c>
      <c r="D42" s="115" t="s">
        <v>385</v>
      </c>
      <c r="E42" s="115">
        <v>8531.01</v>
      </c>
      <c r="F42" s="115">
        <v>8531</v>
      </c>
      <c r="G42" s="115">
        <v>0</v>
      </c>
      <c r="H42" s="115">
        <v>0</v>
      </c>
      <c r="I42" s="115">
        <v>0</v>
      </c>
      <c r="J42" s="115">
        <v>8531</v>
      </c>
      <c r="K42" s="157">
        <v>41684</v>
      </c>
      <c r="L42" s="169">
        <f>YEAR(tblBills[[#This Row],[received_date]])</f>
        <v>2014</v>
      </c>
      <c r="N42" s="115">
        <v>7</v>
      </c>
      <c r="O42" s="115" t="s">
        <v>384</v>
      </c>
      <c r="P42" s="115" t="s">
        <v>81</v>
      </c>
      <c r="Q42" s="115" t="s">
        <v>383</v>
      </c>
      <c r="R42" s="115" t="s">
        <v>382</v>
      </c>
      <c r="T42" s="115" t="s">
        <v>237</v>
      </c>
      <c r="U42" s="115" t="s">
        <v>210</v>
      </c>
      <c r="V42" s="115" t="s">
        <v>130</v>
      </c>
      <c r="X42" s="115" t="s">
        <v>236</v>
      </c>
      <c r="Y42" s="115" t="s">
        <v>6</v>
      </c>
      <c r="Z42" s="115">
        <v>0</v>
      </c>
      <c r="AA42" s="115">
        <v>100</v>
      </c>
      <c r="AB42" s="115" t="s">
        <v>234</v>
      </c>
      <c r="AC42" s="115" t="s">
        <v>233</v>
      </c>
      <c r="AD42" s="115" t="s">
        <v>232</v>
      </c>
      <c r="AG42" s="115" t="s">
        <v>6</v>
      </c>
      <c r="AH42" s="115">
        <v>10060</v>
      </c>
      <c r="AI42" s="115">
        <v>17</v>
      </c>
      <c r="AJ42" s="115">
        <v>83</v>
      </c>
      <c r="AK42" s="115" t="s">
        <v>80</v>
      </c>
      <c r="AL42" s="115" t="s">
        <v>381</v>
      </c>
      <c r="AM42" s="115">
        <v>6</v>
      </c>
      <c r="AN42" s="115">
        <v>25</v>
      </c>
      <c r="AO42" s="115">
        <v>23</v>
      </c>
      <c r="AP42" s="115">
        <v>70</v>
      </c>
      <c r="AQ42" s="115">
        <v>68</v>
      </c>
      <c r="AR42" s="115">
        <v>0</v>
      </c>
      <c r="AS42" s="115">
        <v>0</v>
      </c>
    </row>
    <row r="43" spans="1:45" x14ac:dyDescent="0.25">
      <c r="A43" s="115" t="s">
        <v>82</v>
      </c>
      <c r="B43" s="115" t="s">
        <v>462</v>
      </c>
      <c r="C43" s="115" t="s">
        <v>358</v>
      </c>
      <c r="D43" s="115" t="s">
        <v>358</v>
      </c>
      <c r="E43" s="115">
        <v>7979.88</v>
      </c>
      <c r="F43" s="115">
        <v>7979.88</v>
      </c>
      <c r="G43" s="115">
        <v>0</v>
      </c>
      <c r="H43" s="115">
        <v>0</v>
      </c>
      <c r="I43" s="115">
        <v>0</v>
      </c>
      <c r="J43" s="115">
        <v>7979.88</v>
      </c>
      <c r="K43" s="157">
        <v>41646</v>
      </c>
      <c r="L43" s="169">
        <f>YEAR(tblBills[[#This Row],[received_date]])</f>
        <v>2014</v>
      </c>
      <c r="N43" s="115">
        <v>7</v>
      </c>
      <c r="O43" s="115" t="s">
        <v>357</v>
      </c>
      <c r="P43" s="115" t="s">
        <v>81</v>
      </c>
      <c r="Q43" s="115" t="s">
        <v>356</v>
      </c>
      <c r="R43" s="115" t="s">
        <v>355</v>
      </c>
      <c r="T43" s="115" t="s">
        <v>237</v>
      </c>
      <c r="U43" s="115" t="s">
        <v>127</v>
      </c>
      <c r="V43" s="115" t="s">
        <v>120</v>
      </c>
      <c r="X43" s="115" t="s">
        <v>236</v>
      </c>
      <c r="Y43" s="115" t="s">
        <v>6</v>
      </c>
      <c r="Z43" s="115">
        <v>0</v>
      </c>
      <c r="AA43" s="115">
        <v>100</v>
      </c>
      <c r="AB43" s="115" t="s">
        <v>234</v>
      </c>
      <c r="AC43" s="115" t="s">
        <v>233</v>
      </c>
      <c r="AD43" s="115" t="s">
        <v>232</v>
      </c>
      <c r="AG43" s="115" t="s">
        <v>6</v>
      </c>
      <c r="AH43" s="115">
        <v>13656</v>
      </c>
      <c r="AI43" s="115">
        <v>17</v>
      </c>
      <c r="AJ43" s="115">
        <v>743</v>
      </c>
      <c r="AK43" s="115" t="s">
        <v>80</v>
      </c>
      <c r="AL43" s="115" t="s">
        <v>345</v>
      </c>
      <c r="AM43" s="115">
        <v>6</v>
      </c>
      <c r="AN43" s="115">
        <v>25</v>
      </c>
      <c r="AO43" s="115">
        <v>23</v>
      </c>
      <c r="AP43" s="115">
        <v>457</v>
      </c>
      <c r="AQ43" s="115">
        <v>519</v>
      </c>
      <c r="AR43" s="115">
        <v>0</v>
      </c>
      <c r="AS43" s="115">
        <v>0</v>
      </c>
    </row>
    <row r="44" spans="1:45" x14ac:dyDescent="0.25">
      <c r="A44" s="115" t="s">
        <v>82</v>
      </c>
      <c r="B44" s="115" t="s">
        <v>462</v>
      </c>
      <c r="C44" s="115" t="s">
        <v>565</v>
      </c>
      <c r="D44" s="115" t="s">
        <v>565</v>
      </c>
      <c r="E44" s="115">
        <v>7371.8600000000006</v>
      </c>
      <c r="F44" s="115">
        <v>7224.42</v>
      </c>
      <c r="G44" s="115">
        <v>0</v>
      </c>
      <c r="H44" s="115">
        <v>0</v>
      </c>
      <c r="I44" s="115">
        <v>0</v>
      </c>
      <c r="J44" s="115">
        <v>7224.42</v>
      </c>
      <c r="K44" s="157">
        <v>41670</v>
      </c>
      <c r="L44" s="169">
        <f>YEAR(tblBills[[#This Row],[received_date]])</f>
        <v>2014</v>
      </c>
      <c r="N44" s="115">
        <v>7</v>
      </c>
      <c r="O44" s="115" t="s">
        <v>563</v>
      </c>
      <c r="P44" s="115" t="s">
        <v>81</v>
      </c>
      <c r="Q44" s="115" t="s">
        <v>562</v>
      </c>
      <c r="R44" s="115" t="s">
        <v>561</v>
      </c>
      <c r="T44" s="115" t="s">
        <v>237</v>
      </c>
      <c r="U44" s="115" t="s">
        <v>116</v>
      </c>
      <c r="V44" s="115" t="s">
        <v>120</v>
      </c>
      <c r="X44" s="115" t="s">
        <v>236</v>
      </c>
      <c r="Y44" s="115" t="s">
        <v>6</v>
      </c>
      <c r="Z44" s="115">
        <v>0</v>
      </c>
      <c r="AA44" s="115">
        <v>100</v>
      </c>
      <c r="AB44" s="115" t="s">
        <v>234</v>
      </c>
      <c r="AC44" s="115" t="s">
        <v>233</v>
      </c>
      <c r="AD44" s="115" t="s">
        <v>232</v>
      </c>
      <c r="AG44" s="115" t="s">
        <v>6</v>
      </c>
      <c r="AH44" s="115">
        <v>13623</v>
      </c>
      <c r="AI44" s="115">
        <v>17</v>
      </c>
      <c r="AJ44" s="115">
        <v>18</v>
      </c>
      <c r="AK44" s="115" t="s">
        <v>80</v>
      </c>
      <c r="AL44" s="115" t="s">
        <v>560</v>
      </c>
      <c r="AM44" s="115">
        <v>6</v>
      </c>
      <c r="AN44" s="115">
        <v>25</v>
      </c>
      <c r="AO44" s="115">
        <v>23</v>
      </c>
      <c r="AP44" s="115">
        <v>14</v>
      </c>
      <c r="AQ44" s="115">
        <v>17</v>
      </c>
      <c r="AR44" s="115">
        <v>0</v>
      </c>
      <c r="AS44" s="115">
        <v>0</v>
      </c>
    </row>
    <row r="45" spans="1:45" x14ac:dyDescent="0.25">
      <c r="A45" s="115" t="s">
        <v>82</v>
      </c>
      <c r="B45" s="115" t="s">
        <v>462</v>
      </c>
      <c r="C45" s="115" t="s">
        <v>242</v>
      </c>
      <c r="D45" s="115" t="s">
        <v>242</v>
      </c>
      <c r="E45" s="115">
        <v>6194.4800000000005</v>
      </c>
      <c r="F45" s="115">
        <v>6194.48</v>
      </c>
      <c r="G45" s="115">
        <v>0</v>
      </c>
      <c r="H45" s="115">
        <v>0</v>
      </c>
      <c r="I45" s="115">
        <v>0</v>
      </c>
      <c r="J45" s="115">
        <v>6194.4800000000005</v>
      </c>
      <c r="K45" s="157">
        <v>41954</v>
      </c>
      <c r="L45" s="169">
        <f>YEAR(tblBills[[#This Row],[received_date]])</f>
        <v>2014</v>
      </c>
      <c r="N45" s="115">
        <v>7</v>
      </c>
      <c r="O45" s="115" t="s">
        <v>240</v>
      </c>
      <c r="P45" s="115" t="s">
        <v>81</v>
      </c>
      <c r="Q45" s="115" t="s">
        <v>239</v>
      </c>
      <c r="R45" s="115" t="s">
        <v>238</v>
      </c>
      <c r="T45" s="115" t="s">
        <v>237</v>
      </c>
      <c r="U45" s="115" t="s">
        <v>175</v>
      </c>
      <c r="V45" s="115" t="s">
        <v>130</v>
      </c>
      <c r="X45" s="115" t="s">
        <v>236</v>
      </c>
      <c r="Y45" s="115" t="s">
        <v>235</v>
      </c>
      <c r="Z45" s="115">
        <v>0</v>
      </c>
      <c r="AA45" s="115">
        <v>100</v>
      </c>
      <c r="AB45" s="115" t="s">
        <v>234</v>
      </c>
      <c r="AC45" s="115" t="s">
        <v>233</v>
      </c>
      <c r="AD45" s="115" t="s">
        <v>232</v>
      </c>
      <c r="AG45" s="115" t="s">
        <v>231</v>
      </c>
      <c r="AH45" s="115">
        <v>13677</v>
      </c>
      <c r="AI45" s="115">
        <v>17</v>
      </c>
      <c r="AJ45" s="115">
        <v>116</v>
      </c>
      <c r="AK45" s="115" t="s">
        <v>80</v>
      </c>
      <c r="AL45" s="115" t="s">
        <v>230</v>
      </c>
      <c r="AM45" s="115">
        <v>6</v>
      </c>
      <c r="AN45" s="115">
        <v>25</v>
      </c>
      <c r="AO45" s="115">
        <v>23</v>
      </c>
      <c r="AP45" s="115">
        <v>91</v>
      </c>
      <c r="AQ45" s="115">
        <v>85</v>
      </c>
      <c r="AR45" s="115">
        <v>0</v>
      </c>
      <c r="AS45" s="115">
        <v>0</v>
      </c>
    </row>
    <row r="46" spans="1:45" x14ac:dyDescent="0.25">
      <c r="A46" s="115" t="s">
        <v>82</v>
      </c>
      <c r="B46" s="115" t="s">
        <v>462</v>
      </c>
      <c r="C46" s="115" t="s">
        <v>544</v>
      </c>
      <c r="D46" s="115" t="s">
        <v>544</v>
      </c>
      <c r="E46" s="115">
        <v>5700.52</v>
      </c>
      <c r="F46" s="115">
        <v>5700.54</v>
      </c>
      <c r="G46" s="115">
        <v>0</v>
      </c>
      <c r="H46" s="115">
        <v>0</v>
      </c>
      <c r="I46" s="115">
        <v>0</v>
      </c>
      <c r="J46" s="115">
        <v>5700.54</v>
      </c>
      <c r="K46" s="157">
        <v>41701</v>
      </c>
      <c r="L46" s="169">
        <f>YEAR(tblBills[[#This Row],[received_date]])</f>
        <v>2014</v>
      </c>
      <c r="N46" s="115">
        <v>7</v>
      </c>
      <c r="O46" s="115" t="s">
        <v>548</v>
      </c>
      <c r="P46" s="115" t="s">
        <v>81</v>
      </c>
      <c r="Q46" s="115" t="s">
        <v>547</v>
      </c>
      <c r="R46" s="115" t="s">
        <v>546</v>
      </c>
      <c r="T46" s="115" t="s">
        <v>237</v>
      </c>
      <c r="U46" s="115" t="s">
        <v>131</v>
      </c>
      <c r="V46" s="115" t="s">
        <v>135</v>
      </c>
      <c r="X46" s="115" t="s">
        <v>236</v>
      </c>
      <c r="Y46" s="115" t="s">
        <v>545</v>
      </c>
      <c r="Z46" s="115">
        <v>0</v>
      </c>
      <c r="AA46" s="115">
        <v>100</v>
      </c>
      <c r="AB46" s="115" t="s">
        <v>234</v>
      </c>
      <c r="AC46" s="115" t="s">
        <v>233</v>
      </c>
      <c r="AD46" s="115" t="s">
        <v>232</v>
      </c>
      <c r="AG46" s="115" t="s">
        <v>231</v>
      </c>
      <c r="AH46" s="115">
        <v>13626</v>
      </c>
      <c r="AI46" s="115">
        <v>17</v>
      </c>
      <c r="AJ46" s="115">
        <v>40</v>
      </c>
      <c r="AK46" s="115" t="s">
        <v>80</v>
      </c>
      <c r="AL46" s="115" t="s">
        <v>539</v>
      </c>
      <c r="AM46" s="115">
        <v>6</v>
      </c>
      <c r="AN46" s="115">
        <v>25</v>
      </c>
      <c r="AO46" s="115">
        <v>23</v>
      </c>
      <c r="AP46" s="115">
        <v>33</v>
      </c>
      <c r="AQ46" s="115">
        <v>36</v>
      </c>
      <c r="AR46" s="115">
        <v>0</v>
      </c>
      <c r="AS46" s="115">
        <v>0</v>
      </c>
    </row>
    <row r="47" spans="1:45" x14ac:dyDescent="0.25">
      <c r="A47" s="115" t="s">
        <v>82</v>
      </c>
      <c r="B47" s="115" t="s">
        <v>618</v>
      </c>
      <c r="C47" s="115" t="s">
        <v>375</v>
      </c>
      <c r="D47" s="115" t="s">
        <v>375</v>
      </c>
      <c r="E47" s="115">
        <v>5560.83</v>
      </c>
      <c r="F47" s="115">
        <v>5560.83</v>
      </c>
      <c r="G47" s="115">
        <v>0</v>
      </c>
      <c r="H47" s="115">
        <v>344.55</v>
      </c>
      <c r="I47" s="115">
        <v>0</v>
      </c>
      <c r="J47" s="115">
        <v>5905.38</v>
      </c>
      <c r="K47" s="157">
        <v>41746</v>
      </c>
      <c r="L47" s="169">
        <f>YEAR(tblBills[[#This Row],[received_date]])</f>
        <v>2014</v>
      </c>
      <c r="N47" s="115">
        <v>7</v>
      </c>
      <c r="O47" s="115" t="s">
        <v>373</v>
      </c>
      <c r="P47" s="115" t="s">
        <v>81</v>
      </c>
      <c r="Q47" s="115" t="s">
        <v>372</v>
      </c>
      <c r="R47" s="115" t="s">
        <v>371</v>
      </c>
      <c r="T47" s="115" t="s">
        <v>237</v>
      </c>
      <c r="U47" s="115" t="s">
        <v>123</v>
      </c>
      <c r="V47" s="115" t="s">
        <v>120</v>
      </c>
      <c r="X47" s="115" t="s">
        <v>236</v>
      </c>
      <c r="Y47" s="115" t="s">
        <v>6</v>
      </c>
      <c r="Z47" s="115">
        <v>0</v>
      </c>
      <c r="AA47" s="115">
        <v>100</v>
      </c>
      <c r="AB47" s="115" t="s">
        <v>234</v>
      </c>
      <c r="AC47" s="115" t="s">
        <v>233</v>
      </c>
      <c r="AD47" s="115" t="s">
        <v>232</v>
      </c>
      <c r="AG47" s="115" t="s">
        <v>6</v>
      </c>
      <c r="AH47" s="115">
        <v>147707</v>
      </c>
      <c r="AI47" s="115">
        <v>17</v>
      </c>
      <c r="AJ47" s="115">
        <v>742</v>
      </c>
      <c r="AK47" s="115" t="s">
        <v>80</v>
      </c>
      <c r="AL47" s="115" t="s">
        <v>370</v>
      </c>
      <c r="AM47" s="115">
        <v>6</v>
      </c>
      <c r="AN47" s="115">
        <v>24</v>
      </c>
      <c r="AO47" s="115">
        <v>22</v>
      </c>
      <c r="AP47" s="115">
        <v>456</v>
      </c>
      <c r="AQ47" s="115">
        <v>518</v>
      </c>
      <c r="AR47" s="115">
        <v>0</v>
      </c>
      <c r="AS47" s="115">
        <v>0</v>
      </c>
    </row>
    <row r="48" spans="1:45" x14ac:dyDescent="0.25">
      <c r="A48" s="115" t="s">
        <v>82</v>
      </c>
      <c r="B48" s="115" t="s">
        <v>462</v>
      </c>
      <c r="C48" s="115" t="s">
        <v>528</v>
      </c>
      <c r="D48" s="115" t="s">
        <v>528</v>
      </c>
      <c r="E48" s="115">
        <v>5003.53</v>
      </c>
      <c r="F48" s="115">
        <v>4903.46</v>
      </c>
      <c r="G48" s="115">
        <v>0</v>
      </c>
      <c r="H48" s="115">
        <v>0</v>
      </c>
      <c r="I48" s="115">
        <v>0</v>
      </c>
      <c r="J48" s="115">
        <v>4903.46</v>
      </c>
      <c r="K48" s="157">
        <v>41631</v>
      </c>
      <c r="L48" s="169">
        <f>YEAR(tblBills[[#This Row],[received_date]])</f>
        <v>2013</v>
      </c>
      <c r="N48" s="115">
        <v>7</v>
      </c>
      <c r="O48" s="115" t="s">
        <v>526</v>
      </c>
      <c r="P48" s="115" t="s">
        <v>81</v>
      </c>
      <c r="Q48" s="115" t="s">
        <v>525</v>
      </c>
      <c r="R48" s="115" t="s">
        <v>524</v>
      </c>
      <c r="T48" s="115" t="s">
        <v>237</v>
      </c>
      <c r="U48" s="115" t="s">
        <v>156</v>
      </c>
      <c r="V48" s="115" t="s">
        <v>120</v>
      </c>
      <c r="X48" s="115" t="s">
        <v>236</v>
      </c>
      <c r="Y48" s="115" t="s">
        <v>6</v>
      </c>
      <c r="Z48" s="115">
        <v>0</v>
      </c>
      <c r="AA48" s="115">
        <v>100</v>
      </c>
      <c r="AB48" s="115" t="s">
        <v>234</v>
      </c>
      <c r="AC48" s="115" t="s">
        <v>233</v>
      </c>
      <c r="AD48" s="115" t="s">
        <v>232</v>
      </c>
      <c r="AG48" s="115" t="s">
        <v>6</v>
      </c>
      <c r="AH48" s="115">
        <v>13630</v>
      </c>
      <c r="AI48" s="115">
        <v>17</v>
      </c>
      <c r="AJ48" s="115">
        <v>20</v>
      </c>
      <c r="AK48" s="115" t="s">
        <v>80</v>
      </c>
      <c r="AL48" s="115" t="s">
        <v>518</v>
      </c>
      <c r="AM48" s="115">
        <v>6</v>
      </c>
      <c r="AN48" s="115">
        <v>25</v>
      </c>
      <c r="AO48" s="115">
        <v>23</v>
      </c>
      <c r="AP48" s="115">
        <v>16</v>
      </c>
      <c r="AQ48" s="115">
        <v>19</v>
      </c>
      <c r="AR48" s="115">
        <v>0</v>
      </c>
      <c r="AS48" s="115">
        <v>0</v>
      </c>
    </row>
    <row r="49" spans="1:45" x14ac:dyDescent="0.25">
      <c r="A49" s="115" t="s">
        <v>82</v>
      </c>
      <c r="B49" s="115" t="s">
        <v>462</v>
      </c>
      <c r="C49" s="115" t="s">
        <v>478</v>
      </c>
      <c r="D49" s="115" t="s">
        <v>478</v>
      </c>
      <c r="E49" s="115">
        <v>4671.71</v>
      </c>
      <c r="F49" s="115">
        <v>4671.7299999999996</v>
      </c>
      <c r="G49" s="115">
        <v>0</v>
      </c>
      <c r="H49" s="115">
        <v>0</v>
      </c>
      <c r="I49" s="115">
        <v>0</v>
      </c>
      <c r="J49" s="115">
        <v>4671.7300000000005</v>
      </c>
      <c r="K49" s="157">
        <v>41627</v>
      </c>
      <c r="L49" s="169">
        <f>YEAR(tblBills[[#This Row],[received_date]])</f>
        <v>2013</v>
      </c>
      <c r="N49" s="115">
        <v>7</v>
      </c>
      <c r="O49" s="115" t="s">
        <v>476</v>
      </c>
      <c r="P49" s="115" t="s">
        <v>81</v>
      </c>
      <c r="Q49" s="115" t="s">
        <v>475</v>
      </c>
      <c r="R49" s="115" t="s">
        <v>474</v>
      </c>
      <c r="T49" s="115" t="s">
        <v>237</v>
      </c>
      <c r="U49" s="115" t="s">
        <v>173</v>
      </c>
      <c r="V49" s="115" t="s">
        <v>130</v>
      </c>
      <c r="X49" s="115" t="s">
        <v>236</v>
      </c>
      <c r="Y49" s="115" t="s">
        <v>6</v>
      </c>
      <c r="Z49" s="115">
        <v>0</v>
      </c>
      <c r="AA49" s="115">
        <v>100</v>
      </c>
      <c r="AB49" s="115" t="s">
        <v>234</v>
      </c>
      <c r="AC49" s="115" t="s">
        <v>233</v>
      </c>
      <c r="AD49" s="115" t="s">
        <v>232</v>
      </c>
      <c r="AG49" s="115" t="s">
        <v>6</v>
      </c>
      <c r="AH49" s="115">
        <v>13637</v>
      </c>
      <c r="AI49" s="115">
        <v>17</v>
      </c>
      <c r="AJ49" s="115">
        <v>1147</v>
      </c>
      <c r="AK49" s="115" t="s">
        <v>80</v>
      </c>
      <c r="AL49" s="115" t="s">
        <v>473</v>
      </c>
      <c r="AM49" s="115">
        <v>6</v>
      </c>
      <c r="AN49" s="115">
        <v>25</v>
      </c>
      <c r="AO49" s="115">
        <v>23</v>
      </c>
      <c r="AP49" s="115">
        <v>824</v>
      </c>
      <c r="AQ49" s="115">
        <v>530</v>
      </c>
      <c r="AR49" s="115">
        <v>0</v>
      </c>
      <c r="AS49" s="115">
        <v>0</v>
      </c>
    </row>
    <row r="50" spans="1:45" x14ac:dyDescent="0.25">
      <c r="A50" s="115" t="s">
        <v>82</v>
      </c>
      <c r="B50" s="115" t="s">
        <v>462</v>
      </c>
      <c r="C50" s="115" t="s">
        <v>435</v>
      </c>
      <c r="D50" s="115" t="s">
        <v>435</v>
      </c>
      <c r="E50" s="115">
        <v>4570.46</v>
      </c>
      <c r="F50" s="115">
        <v>4570.46</v>
      </c>
      <c r="G50" s="115">
        <v>0</v>
      </c>
      <c r="H50" s="115">
        <v>0</v>
      </c>
      <c r="I50" s="115">
        <v>0</v>
      </c>
      <c r="J50" s="115">
        <v>4570.46</v>
      </c>
      <c r="K50" s="157">
        <v>41768</v>
      </c>
      <c r="L50" s="169">
        <f>YEAR(tblBills[[#This Row],[received_date]])</f>
        <v>2014</v>
      </c>
      <c r="N50" s="115">
        <v>7</v>
      </c>
      <c r="O50" s="115" t="s">
        <v>434</v>
      </c>
      <c r="P50" s="115" t="s">
        <v>81</v>
      </c>
      <c r="Q50" s="115" t="s">
        <v>433</v>
      </c>
      <c r="R50" s="115" t="s">
        <v>432</v>
      </c>
      <c r="T50" s="115" t="s">
        <v>237</v>
      </c>
      <c r="U50" s="115" t="s">
        <v>134</v>
      </c>
      <c r="V50" s="115" t="s">
        <v>120</v>
      </c>
      <c r="X50" s="115" t="s">
        <v>236</v>
      </c>
      <c r="Y50" s="115" t="s">
        <v>431</v>
      </c>
      <c r="Z50" s="115">
        <v>0</v>
      </c>
      <c r="AA50" s="115">
        <v>100</v>
      </c>
      <c r="AB50" s="115" t="s">
        <v>234</v>
      </c>
      <c r="AC50" s="115" t="s">
        <v>233</v>
      </c>
      <c r="AD50" s="115" t="s">
        <v>232</v>
      </c>
      <c r="AG50" s="115" t="s">
        <v>231</v>
      </c>
      <c r="AH50" s="115">
        <v>13642</v>
      </c>
      <c r="AI50" s="115">
        <v>17</v>
      </c>
      <c r="AJ50" s="115">
        <v>693</v>
      </c>
      <c r="AK50" s="115" t="s">
        <v>80</v>
      </c>
      <c r="AL50" s="115" t="s">
        <v>420</v>
      </c>
      <c r="AM50" s="115">
        <v>6</v>
      </c>
      <c r="AN50" s="115">
        <v>25</v>
      </c>
      <c r="AO50" s="115">
        <v>23</v>
      </c>
      <c r="AP50" s="115">
        <v>418</v>
      </c>
      <c r="AQ50" s="115">
        <v>502</v>
      </c>
      <c r="AR50" s="115">
        <v>0</v>
      </c>
      <c r="AS50" s="115">
        <v>0</v>
      </c>
    </row>
    <row r="51" spans="1:45" x14ac:dyDescent="0.25">
      <c r="A51" s="115" t="s">
        <v>82</v>
      </c>
      <c r="B51" s="115" t="s">
        <v>462</v>
      </c>
      <c r="C51" s="115" t="s">
        <v>425</v>
      </c>
      <c r="D51" s="115" t="s">
        <v>425</v>
      </c>
      <c r="E51" s="115">
        <v>4520.96</v>
      </c>
      <c r="F51" s="115">
        <v>4520.96</v>
      </c>
      <c r="G51" s="115">
        <v>0</v>
      </c>
      <c r="H51" s="115">
        <v>0</v>
      </c>
      <c r="I51" s="115">
        <v>0</v>
      </c>
      <c r="J51" s="115">
        <v>4520.96</v>
      </c>
      <c r="K51" s="157">
        <v>41619</v>
      </c>
      <c r="L51" s="169">
        <f>YEAR(tblBills[[#This Row],[received_date]])</f>
        <v>2013</v>
      </c>
      <c r="N51" s="115">
        <v>7</v>
      </c>
      <c r="O51" s="115" t="s">
        <v>424</v>
      </c>
      <c r="P51" s="115" t="s">
        <v>81</v>
      </c>
      <c r="Q51" s="115" t="s">
        <v>423</v>
      </c>
      <c r="R51" s="115" t="s">
        <v>422</v>
      </c>
      <c r="T51" s="115" t="s">
        <v>237</v>
      </c>
      <c r="U51" s="115" t="s">
        <v>134</v>
      </c>
      <c r="V51" s="115" t="s">
        <v>120</v>
      </c>
      <c r="X51" s="115" t="s">
        <v>236</v>
      </c>
      <c r="Y51" s="115" t="s">
        <v>421</v>
      </c>
      <c r="Z51" s="115">
        <v>0</v>
      </c>
      <c r="AA51" s="115">
        <v>100</v>
      </c>
      <c r="AB51" s="115" t="s">
        <v>234</v>
      </c>
      <c r="AC51" s="115" t="s">
        <v>233</v>
      </c>
      <c r="AD51" s="115" t="s">
        <v>232</v>
      </c>
      <c r="AG51" s="115" t="s">
        <v>231</v>
      </c>
      <c r="AH51" s="115">
        <v>13644</v>
      </c>
      <c r="AI51" s="115">
        <v>17</v>
      </c>
      <c r="AJ51" s="115">
        <v>24</v>
      </c>
      <c r="AK51" s="115" t="s">
        <v>80</v>
      </c>
      <c r="AL51" s="115" t="s">
        <v>420</v>
      </c>
      <c r="AM51" s="115">
        <v>6</v>
      </c>
      <c r="AN51" s="115">
        <v>25</v>
      </c>
      <c r="AO51" s="115">
        <v>23</v>
      </c>
      <c r="AP51" s="115">
        <v>20</v>
      </c>
      <c r="AQ51" s="115">
        <v>23</v>
      </c>
      <c r="AR51" s="115">
        <v>0</v>
      </c>
      <c r="AS51" s="115">
        <v>0</v>
      </c>
    </row>
    <row r="52" spans="1:45" x14ac:dyDescent="0.25">
      <c r="A52" s="115" t="s">
        <v>82</v>
      </c>
      <c r="B52" s="115" t="s">
        <v>462</v>
      </c>
      <c r="C52" s="115" t="s">
        <v>544</v>
      </c>
      <c r="D52" s="115" t="s">
        <v>544</v>
      </c>
      <c r="E52" s="115">
        <v>4325.45</v>
      </c>
      <c r="F52" s="115">
        <v>4325.45</v>
      </c>
      <c r="G52" s="115">
        <v>-86.51</v>
      </c>
      <c r="H52" s="115">
        <v>0</v>
      </c>
      <c r="I52" s="115">
        <v>0</v>
      </c>
      <c r="J52" s="115">
        <v>4238.9400000000005</v>
      </c>
      <c r="K52" s="157">
        <v>41701</v>
      </c>
      <c r="L52" s="169">
        <f>YEAR(tblBills[[#This Row],[received_date]])</f>
        <v>2014</v>
      </c>
      <c r="N52" s="115">
        <v>7</v>
      </c>
      <c r="O52" s="115" t="s">
        <v>543</v>
      </c>
      <c r="P52" s="115" t="s">
        <v>81</v>
      </c>
      <c r="Q52" s="115" t="s">
        <v>542</v>
      </c>
      <c r="R52" s="115" t="s">
        <v>541</v>
      </c>
      <c r="T52" s="115" t="s">
        <v>237</v>
      </c>
      <c r="U52" s="115" t="s">
        <v>131</v>
      </c>
      <c r="V52" s="115" t="s">
        <v>135</v>
      </c>
      <c r="X52" s="115" t="s">
        <v>236</v>
      </c>
      <c r="Y52" s="115" t="s">
        <v>540</v>
      </c>
      <c r="Z52" s="115">
        <v>0</v>
      </c>
      <c r="AA52" s="115">
        <v>100</v>
      </c>
      <c r="AB52" s="115" t="s">
        <v>234</v>
      </c>
      <c r="AC52" s="115" t="s">
        <v>233</v>
      </c>
      <c r="AD52" s="115" t="s">
        <v>232</v>
      </c>
      <c r="AG52" s="115" t="s">
        <v>231</v>
      </c>
      <c r="AH52" s="115">
        <v>13627</v>
      </c>
      <c r="AI52" s="115">
        <v>17</v>
      </c>
      <c r="AJ52" s="115">
        <v>41</v>
      </c>
      <c r="AK52" s="115" t="s">
        <v>80</v>
      </c>
      <c r="AL52" s="115" t="s">
        <v>539</v>
      </c>
      <c r="AM52" s="115">
        <v>6</v>
      </c>
      <c r="AN52" s="115">
        <v>25</v>
      </c>
      <c r="AO52" s="115">
        <v>23</v>
      </c>
      <c r="AP52" s="115">
        <v>34</v>
      </c>
      <c r="AQ52" s="115">
        <v>37</v>
      </c>
      <c r="AR52" s="115">
        <v>0</v>
      </c>
      <c r="AS52" s="115">
        <v>0</v>
      </c>
    </row>
    <row r="53" spans="1:45" x14ac:dyDescent="0.25">
      <c r="A53" s="115" t="s">
        <v>82</v>
      </c>
      <c r="B53" s="115" t="s">
        <v>462</v>
      </c>
      <c r="C53" s="115" t="s">
        <v>517</v>
      </c>
      <c r="D53" s="115" t="s">
        <v>517</v>
      </c>
      <c r="E53" s="115">
        <v>4317.78</v>
      </c>
      <c r="F53" s="115">
        <v>4317.78</v>
      </c>
      <c r="G53" s="115">
        <v>0</v>
      </c>
      <c r="H53" s="115">
        <v>0</v>
      </c>
      <c r="I53" s="115">
        <v>0</v>
      </c>
      <c r="J53" s="115">
        <v>4317.78</v>
      </c>
      <c r="K53" s="157">
        <v>41619</v>
      </c>
      <c r="L53" s="169">
        <f>YEAR(tblBills[[#This Row],[received_date]])</f>
        <v>2013</v>
      </c>
      <c r="N53" s="115">
        <v>5</v>
      </c>
      <c r="O53" s="115" t="s">
        <v>515</v>
      </c>
      <c r="P53" s="115" t="s">
        <v>81</v>
      </c>
      <c r="Q53" s="115" t="s">
        <v>514</v>
      </c>
      <c r="R53" s="115" t="s">
        <v>513</v>
      </c>
      <c r="T53" s="115" t="s">
        <v>237</v>
      </c>
      <c r="U53" s="115" t="s">
        <v>137</v>
      </c>
      <c r="V53" s="115" t="s">
        <v>130</v>
      </c>
      <c r="X53" s="115" t="s">
        <v>236</v>
      </c>
      <c r="Y53" s="115" t="s">
        <v>6</v>
      </c>
      <c r="Z53" s="115">
        <v>0</v>
      </c>
      <c r="AA53" s="115">
        <v>100</v>
      </c>
      <c r="AB53" s="115" t="s">
        <v>234</v>
      </c>
      <c r="AC53" s="115" t="s">
        <v>233</v>
      </c>
      <c r="AD53" s="115" t="s">
        <v>232</v>
      </c>
      <c r="AG53" s="115" t="s">
        <v>6</v>
      </c>
      <c r="AH53" s="115">
        <v>9324</v>
      </c>
      <c r="AI53" s="115">
        <v>17</v>
      </c>
      <c r="AJ53" s="115">
        <v>73</v>
      </c>
      <c r="AK53" s="115" t="s">
        <v>80</v>
      </c>
      <c r="AL53" s="115" t="s">
        <v>512</v>
      </c>
      <c r="AM53" s="115">
        <v>6</v>
      </c>
      <c r="AN53" s="115">
        <v>25</v>
      </c>
      <c r="AO53" s="115">
        <v>23</v>
      </c>
      <c r="AP53" s="115">
        <v>62</v>
      </c>
      <c r="AQ53" s="115">
        <v>61</v>
      </c>
      <c r="AR53" s="115">
        <v>1</v>
      </c>
      <c r="AS53" s="115">
        <v>0</v>
      </c>
    </row>
    <row r="54" spans="1:45" x14ac:dyDescent="0.25">
      <c r="A54" s="115" t="s">
        <v>82</v>
      </c>
      <c r="B54" s="115" t="s">
        <v>462</v>
      </c>
      <c r="C54" s="115" t="s">
        <v>354</v>
      </c>
      <c r="D54" s="115" t="s">
        <v>354</v>
      </c>
      <c r="E54" s="115">
        <v>4206.76</v>
      </c>
      <c r="F54" s="115">
        <v>4208.24</v>
      </c>
      <c r="G54" s="115">
        <v>0</v>
      </c>
      <c r="H54" s="115">
        <v>0</v>
      </c>
      <c r="I54" s="115">
        <v>0</v>
      </c>
      <c r="J54" s="115">
        <v>4208.24</v>
      </c>
      <c r="K54" s="157">
        <v>41628</v>
      </c>
      <c r="L54" s="169">
        <f>YEAR(tblBills[[#This Row],[received_date]])</f>
        <v>2013</v>
      </c>
      <c r="N54" s="115">
        <v>7</v>
      </c>
      <c r="O54" s="115" t="s">
        <v>353</v>
      </c>
      <c r="P54" s="115" t="s">
        <v>81</v>
      </c>
      <c r="Q54" s="115" t="s">
        <v>352</v>
      </c>
      <c r="R54" s="115" t="s">
        <v>351</v>
      </c>
      <c r="T54" s="115" t="s">
        <v>237</v>
      </c>
      <c r="U54" s="115" t="s">
        <v>127</v>
      </c>
      <c r="V54" s="115" t="s">
        <v>120</v>
      </c>
      <c r="X54" s="115" t="s">
        <v>236</v>
      </c>
      <c r="Y54" s="115" t="s">
        <v>6</v>
      </c>
      <c r="Z54" s="115">
        <v>0</v>
      </c>
      <c r="AA54" s="115">
        <v>100</v>
      </c>
      <c r="AB54" s="115" t="s">
        <v>234</v>
      </c>
      <c r="AC54" s="115" t="s">
        <v>233</v>
      </c>
      <c r="AD54" s="115" t="s">
        <v>232</v>
      </c>
      <c r="AG54" s="115" t="s">
        <v>6</v>
      </c>
      <c r="AH54" s="115">
        <v>13657</v>
      </c>
      <c r="AI54" s="115">
        <v>17</v>
      </c>
      <c r="AJ54" s="115">
        <v>30</v>
      </c>
      <c r="AK54" s="115" t="s">
        <v>80</v>
      </c>
      <c r="AL54" s="115" t="s">
        <v>345</v>
      </c>
      <c r="AM54" s="115">
        <v>6</v>
      </c>
      <c r="AN54" s="115">
        <v>25</v>
      </c>
      <c r="AO54" s="115">
        <v>23</v>
      </c>
      <c r="AP54" s="115">
        <v>25</v>
      </c>
      <c r="AQ54" s="115">
        <v>28</v>
      </c>
      <c r="AR54" s="115">
        <v>0</v>
      </c>
      <c r="AS54" s="115">
        <v>0</v>
      </c>
    </row>
    <row r="55" spans="1:45" x14ac:dyDescent="0.25">
      <c r="A55" s="115" t="s">
        <v>82</v>
      </c>
      <c r="B55" s="115" t="s">
        <v>462</v>
      </c>
      <c r="C55" s="115" t="s">
        <v>594</v>
      </c>
      <c r="D55" s="115" t="s">
        <v>593</v>
      </c>
      <c r="E55" s="115">
        <v>3699.1</v>
      </c>
      <c r="F55" s="115">
        <v>3699.1</v>
      </c>
      <c r="G55" s="115">
        <v>-73.98</v>
      </c>
      <c r="H55" s="115">
        <v>0</v>
      </c>
      <c r="I55" s="115">
        <v>0</v>
      </c>
      <c r="J55" s="115">
        <v>3625.12</v>
      </c>
      <c r="K55" s="157">
        <v>41600</v>
      </c>
      <c r="L55" s="169">
        <f>YEAR(tblBills[[#This Row],[received_date]])</f>
        <v>2013</v>
      </c>
      <c r="N55" s="115">
        <v>7</v>
      </c>
      <c r="O55" s="115" t="s">
        <v>400</v>
      </c>
      <c r="P55" s="115" t="s">
        <v>81</v>
      </c>
      <c r="Q55" s="115" t="s">
        <v>399</v>
      </c>
      <c r="R55" s="115" t="s">
        <v>398</v>
      </c>
      <c r="T55" s="115" t="s">
        <v>237</v>
      </c>
      <c r="U55" s="115" t="s">
        <v>124</v>
      </c>
      <c r="V55" s="115" t="s">
        <v>120</v>
      </c>
      <c r="X55" s="115" t="s">
        <v>591</v>
      </c>
      <c r="Y55" s="115" t="s">
        <v>6</v>
      </c>
      <c r="Z55" s="115">
        <v>0</v>
      </c>
      <c r="AA55" s="115">
        <v>100</v>
      </c>
      <c r="AB55" s="115" t="s">
        <v>234</v>
      </c>
      <c r="AC55" s="115" t="s">
        <v>233</v>
      </c>
      <c r="AD55" s="115" t="s">
        <v>232</v>
      </c>
      <c r="AG55" s="115" t="s">
        <v>6</v>
      </c>
      <c r="AH55" s="115">
        <v>14699</v>
      </c>
      <c r="AI55" s="115">
        <v>17</v>
      </c>
      <c r="AJ55" s="115">
        <v>695</v>
      </c>
      <c r="AK55" s="115" t="s">
        <v>80</v>
      </c>
      <c r="AL55" s="115" t="s">
        <v>397</v>
      </c>
      <c r="AM55" s="115">
        <v>6</v>
      </c>
      <c r="AN55" s="115">
        <v>25</v>
      </c>
      <c r="AO55" s="115">
        <v>23</v>
      </c>
      <c r="AP55" s="115">
        <v>420</v>
      </c>
      <c r="AQ55" s="115">
        <v>504</v>
      </c>
      <c r="AR55" s="115">
        <v>0</v>
      </c>
      <c r="AS55" s="115">
        <v>0</v>
      </c>
    </row>
    <row r="56" spans="1:45" x14ac:dyDescent="0.25">
      <c r="A56" s="115" t="s">
        <v>82</v>
      </c>
      <c r="B56" s="115" t="s">
        <v>462</v>
      </c>
      <c r="C56" s="115" t="s">
        <v>606</v>
      </c>
      <c r="D56" s="115" t="s">
        <v>602</v>
      </c>
      <c r="E56" s="115">
        <v>2845.81</v>
      </c>
      <c r="F56" s="115">
        <v>2845.81</v>
      </c>
      <c r="G56" s="115">
        <v>0</v>
      </c>
      <c r="H56" s="115">
        <v>0</v>
      </c>
      <c r="I56" s="115">
        <v>0</v>
      </c>
      <c r="J56" s="115">
        <v>2845.81</v>
      </c>
      <c r="K56" s="157">
        <v>41600</v>
      </c>
      <c r="L56" s="169">
        <f>YEAR(tblBills[[#This Row],[received_date]])</f>
        <v>2013</v>
      </c>
      <c r="N56" s="115">
        <v>7</v>
      </c>
      <c r="O56" s="115" t="s">
        <v>287</v>
      </c>
      <c r="P56" s="115" t="s">
        <v>81</v>
      </c>
      <c r="Q56" s="115" t="s">
        <v>286</v>
      </c>
      <c r="R56" s="115" t="s">
        <v>285</v>
      </c>
      <c r="T56" s="115" t="s">
        <v>237</v>
      </c>
      <c r="U56" s="115" t="s">
        <v>119</v>
      </c>
      <c r="V56" s="115" t="s">
        <v>120</v>
      </c>
      <c r="X56" s="115" t="s">
        <v>602</v>
      </c>
      <c r="Y56" s="115" t="s">
        <v>6</v>
      </c>
      <c r="Z56" s="115">
        <v>0</v>
      </c>
      <c r="AA56" s="115">
        <v>100</v>
      </c>
      <c r="AB56" s="115" t="s">
        <v>234</v>
      </c>
      <c r="AC56" s="115" t="s">
        <v>233</v>
      </c>
      <c r="AD56" s="115" t="s">
        <v>232</v>
      </c>
      <c r="AG56" s="115" t="s">
        <v>6</v>
      </c>
      <c r="AH56" s="115">
        <v>5322</v>
      </c>
      <c r="AI56" s="115">
        <v>17</v>
      </c>
      <c r="AJ56" s="115">
        <v>39</v>
      </c>
      <c r="AK56" s="115" t="s">
        <v>80</v>
      </c>
      <c r="AL56" s="115" t="s">
        <v>284</v>
      </c>
      <c r="AM56" s="115">
        <v>6</v>
      </c>
      <c r="AN56" s="115">
        <v>25</v>
      </c>
      <c r="AO56" s="115">
        <v>23</v>
      </c>
      <c r="AP56" s="115">
        <v>32</v>
      </c>
      <c r="AQ56" s="115">
        <v>35</v>
      </c>
      <c r="AR56" s="115">
        <v>0</v>
      </c>
      <c r="AS56" s="115">
        <v>0</v>
      </c>
    </row>
    <row r="57" spans="1:45" x14ac:dyDescent="0.25">
      <c r="A57" s="115" t="s">
        <v>82</v>
      </c>
      <c r="B57" s="115" t="s">
        <v>462</v>
      </c>
      <c r="C57" s="115" t="s">
        <v>490</v>
      </c>
      <c r="D57" s="115" t="s">
        <v>490</v>
      </c>
      <c r="E57" s="115">
        <v>2795.21</v>
      </c>
      <c r="F57" s="115">
        <v>2795.21</v>
      </c>
      <c r="G57" s="115">
        <v>0</v>
      </c>
      <c r="H57" s="115">
        <v>0</v>
      </c>
      <c r="I57" s="115">
        <v>0</v>
      </c>
      <c r="J57" s="115">
        <v>2795.21</v>
      </c>
      <c r="K57" s="157">
        <v>41767</v>
      </c>
      <c r="L57" s="169">
        <f>YEAR(tblBills[[#This Row],[received_date]])</f>
        <v>2014</v>
      </c>
      <c r="N57" s="115">
        <v>7</v>
      </c>
      <c r="O57" s="115" t="s">
        <v>488</v>
      </c>
      <c r="P57" s="115" t="s">
        <v>81</v>
      </c>
      <c r="Q57" s="115" t="s">
        <v>487</v>
      </c>
      <c r="R57" s="115" t="s">
        <v>486</v>
      </c>
      <c r="T57" s="115" t="s">
        <v>237</v>
      </c>
      <c r="U57" s="115" t="s">
        <v>143</v>
      </c>
      <c r="V57" s="115" t="s">
        <v>120</v>
      </c>
      <c r="X57" s="115" t="s">
        <v>236</v>
      </c>
      <c r="Y57" s="115" t="s">
        <v>485</v>
      </c>
      <c r="Z57" s="115">
        <v>0</v>
      </c>
      <c r="AA57" s="115">
        <v>100</v>
      </c>
      <c r="AB57" s="115" t="s">
        <v>234</v>
      </c>
      <c r="AC57" s="115" t="s">
        <v>233</v>
      </c>
      <c r="AD57" s="115" t="s">
        <v>232</v>
      </c>
      <c r="AG57" s="115" t="s">
        <v>231</v>
      </c>
      <c r="AH57" s="115">
        <v>132857</v>
      </c>
      <c r="AI57" s="115">
        <v>17</v>
      </c>
      <c r="AJ57" s="115">
        <v>756</v>
      </c>
      <c r="AK57" s="115" t="s">
        <v>80</v>
      </c>
      <c r="AL57" s="115" t="s">
        <v>479</v>
      </c>
      <c r="AM57" s="115">
        <v>6</v>
      </c>
      <c r="AN57" s="115">
        <v>25</v>
      </c>
      <c r="AO57" s="115">
        <v>23</v>
      </c>
      <c r="AP57" s="115">
        <v>470</v>
      </c>
      <c r="AQ57" s="115">
        <v>520</v>
      </c>
      <c r="AR57" s="115">
        <v>0</v>
      </c>
      <c r="AS57" s="115">
        <v>0</v>
      </c>
    </row>
    <row r="58" spans="1:45" x14ac:dyDescent="0.25">
      <c r="A58" s="115" t="s">
        <v>82</v>
      </c>
      <c r="B58" s="115" t="s">
        <v>462</v>
      </c>
      <c r="C58" s="115" t="s">
        <v>495</v>
      </c>
      <c r="D58" s="115" t="s">
        <v>495</v>
      </c>
      <c r="E58" s="115">
        <v>2490.9</v>
      </c>
      <c r="F58" s="115">
        <v>2441.08</v>
      </c>
      <c r="G58" s="115">
        <v>0</v>
      </c>
      <c r="H58" s="115">
        <v>0</v>
      </c>
      <c r="I58" s="115">
        <v>0</v>
      </c>
      <c r="J58" s="115">
        <v>2441.08</v>
      </c>
      <c r="K58" s="157">
        <v>41631</v>
      </c>
      <c r="L58" s="169">
        <f>YEAR(tblBills[[#This Row],[received_date]])</f>
        <v>2013</v>
      </c>
      <c r="N58" s="115">
        <v>7</v>
      </c>
      <c r="O58" s="115" t="s">
        <v>494</v>
      </c>
      <c r="P58" s="115" t="s">
        <v>81</v>
      </c>
      <c r="Q58" s="115" t="s">
        <v>493</v>
      </c>
      <c r="R58" s="115" t="s">
        <v>492</v>
      </c>
      <c r="T58" s="115" t="s">
        <v>237</v>
      </c>
      <c r="U58" s="115" t="s">
        <v>143</v>
      </c>
      <c r="V58" s="115" t="s">
        <v>120</v>
      </c>
      <c r="X58" s="115" t="s">
        <v>236</v>
      </c>
      <c r="Y58" s="115" t="s">
        <v>491</v>
      </c>
      <c r="Z58" s="115">
        <v>0</v>
      </c>
      <c r="AA58" s="115">
        <v>100</v>
      </c>
      <c r="AB58" s="115" t="s">
        <v>234</v>
      </c>
      <c r="AC58" s="115" t="s">
        <v>233</v>
      </c>
      <c r="AD58" s="115" t="s">
        <v>232</v>
      </c>
      <c r="AG58" s="115" t="s">
        <v>231</v>
      </c>
      <c r="AH58" s="115">
        <v>13634</v>
      </c>
      <c r="AI58" s="115">
        <v>17</v>
      </c>
      <c r="AJ58" s="115">
        <v>705</v>
      </c>
      <c r="AK58" s="115" t="s">
        <v>80</v>
      </c>
      <c r="AL58" s="115" t="s">
        <v>479</v>
      </c>
      <c r="AM58" s="115">
        <v>6</v>
      </c>
      <c r="AN58" s="115">
        <v>25</v>
      </c>
      <c r="AO58" s="115">
        <v>23</v>
      </c>
      <c r="AP58" s="115">
        <v>429</v>
      </c>
      <c r="AQ58" s="115">
        <v>513</v>
      </c>
      <c r="AR58" s="115">
        <v>0</v>
      </c>
      <c r="AS58" s="115">
        <v>0</v>
      </c>
    </row>
    <row r="59" spans="1:45" x14ac:dyDescent="0.25">
      <c r="A59" s="115" t="s">
        <v>82</v>
      </c>
      <c r="B59" s="115" t="s">
        <v>462</v>
      </c>
      <c r="C59" s="115" t="s">
        <v>310</v>
      </c>
      <c r="D59" s="115" t="s">
        <v>310</v>
      </c>
      <c r="E59" s="115">
        <v>2262.27</v>
      </c>
      <c r="F59" s="115">
        <v>2217.02</v>
      </c>
      <c r="G59" s="115">
        <v>0</v>
      </c>
      <c r="H59" s="115">
        <v>0</v>
      </c>
      <c r="I59" s="115">
        <v>0</v>
      </c>
      <c r="J59" s="115">
        <v>2217.02</v>
      </c>
      <c r="K59" s="157">
        <v>41641</v>
      </c>
      <c r="L59" s="169">
        <f>YEAR(tblBills[[#This Row],[received_date]])</f>
        <v>2014</v>
      </c>
      <c r="N59" s="115">
        <v>7</v>
      </c>
      <c r="O59" s="115" t="s">
        <v>308</v>
      </c>
      <c r="P59" s="115" t="s">
        <v>81</v>
      </c>
      <c r="Q59" s="115" t="s">
        <v>307</v>
      </c>
      <c r="R59" s="115" t="s">
        <v>306</v>
      </c>
      <c r="T59" s="115" t="s">
        <v>237</v>
      </c>
      <c r="U59" s="115" t="s">
        <v>149</v>
      </c>
      <c r="V59" s="115" t="s">
        <v>120</v>
      </c>
      <c r="X59" s="115" t="s">
        <v>236</v>
      </c>
      <c r="Y59" s="115" t="s">
        <v>6</v>
      </c>
      <c r="Z59" s="115">
        <v>0</v>
      </c>
      <c r="AA59" s="115">
        <v>100</v>
      </c>
      <c r="AB59" s="115" t="s">
        <v>234</v>
      </c>
      <c r="AC59" s="115" t="s">
        <v>233</v>
      </c>
      <c r="AD59" s="115" t="s">
        <v>232</v>
      </c>
      <c r="AG59" s="115" t="s">
        <v>6</v>
      </c>
      <c r="AH59" s="115">
        <v>13665</v>
      </c>
      <c r="AI59" s="115">
        <v>17</v>
      </c>
      <c r="AJ59" s="115">
        <v>689</v>
      </c>
      <c r="AK59" s="115" t="s">
        <v>80</v>
      </c>
      <c r="AL59" s="115" t="s">
        <v>305</v>
      </c>
      <c r="AM59" s="115">
        <v>6</v>
      </c>
      <c r="AN59" s="115">
        <v>25</v>
      </c>
      <c r="AO59" s="115">
        <v>23</v>
      </c>
      <c r="AP59" s="115">
        <v>415</v>
      </c>
      <c r="AQ59" s="115">
        <v>498</v>
      </c>
      <c r="AR59" s="115">
        <v>0</v>
      </c>
      <c r="AS59" s="115">
        <v>0</v>
      </c>
    </row>
    <row r="60" spans="1:45" x14ac:dyDescent="0.25">
      <c r="A60" s="115" t="s">
        <v>82</v>
      </c>
      <c r="B60" s="115" t="s">
        <v>462</v>
      </c>
      <c r="C60" s="115" t="s">
        <v>439</v>
      </c>
      <c r="D60" s="115" t="s">
        <v>439</v>
      </c>
      <c r="E60" s="115">
        <v>2198.5100000000002</v>
      </c>
      <c r="F60" s="115">
        <v>2198.5100000000002</v>
      </c>
      <c r="G60" s="115">
        <v>0</v>
      </c>
      <c r="H60" s="115">
        <v>0</v>
      </c>
      <c r="I60" s="115">
        <v>0</v>
      </c>
      <c r="J60" s="115">
        <v>2198.5100000000002</v>
      </c>
      <c r="K60" s="157">
        <v>41619</v>
      </c>
      <c r="L60" s="169">
        <f>YEAR(tblBills[[#This Row],[received_date]])</f>
        <v>2013</v>
      </c>
      <c r="N60" s="115">
        <v>5</v>
      </c>
      <c r="O60" s="115" t="s">
        <v>438</v>
      </c>
      <c r="P60" s="115" t="s">
        <v>81</v>
      </c>
      <c r="Q60" s="115" t="s">
        <v>437</v>
      </c>
      <c r="R60" s="115" t="s">
        <v>436</v>
      </c>
      <c r="T60" s="115" t="s">
        <v>237</v>
      </c>
      <c r="U60" s="115" t="s">
        <v>134</v>
      </c>
      <c r="V60" s="115" t="s">
        <v>120</v>
      </c>
      <c r="X60" s="115" t="s">
        <v>236</v>
      </c>
      <c r="Y60" s="115" t="s">
        <v>6</v>
      </c>
      <c r="Z60" s="115">
        <v>0</v>
      </c>
      <c r="AA60" s="115">
        <v>100</v>
      </c>
      <c r="AB60" s="115" t="s">
        <v>234</v>
      </c>
      <c r="AC60" s="115" t="s">
        <v>233</v>
      </c>
      <c r="AD60" s="115" t="s">
        <v>232</v>
      </c>
      <c r="AG60" s="115" t="s">
        <v>6</v>
      </c>
      <c r="AH60" s="115">
        <v>13641</v>
      </c>
      <c r="AI60" s="115">
        <v>17</v>
      </c>
      <c r="AJ60" s="115">
        <v>703</v>
      </c>
      <c r="AK60" s="115" t="s">
        <v>80</v>
      </c>
      <c r="AL60" s="115" t="s">
        <v>420</v>
      </c>
      <c r="AM60" s="115">
        <v>6</v>
      </c>
      <c r="AN60" s="115">
        <v>25</v>
      </c>
      <c r="AO60" s="115">
        <v>23</v>
      </c>
      <c r="AP60" s="115">
        <v>427</v>
      </c>
      <c r="AQ60" s="115">
        <v>511</v>
      </c>
      <c r="AR60" s="115">
        <v>1</v>
      </c>
      <c r="AS60" s="115">
        <v>0</v>
      </c>
    </row>
    <row r="61" spans="1:45" x14ac:dyDescent="0.25">
      <c r="A61" s="115" t="s">
        <v>82</v>
      </c>
      <c r="B61" s="115" t="s">
        <v>462</v>
      </c>
      <c r="C61" s="115" t="s">
        <v>598</v>
      </c>
      <c r="D61" s="115" t="s">
        <v>596</v>
      </c>
      <c r="E61" s="115">
        <v>709.02</v>
      </c>
      <c r="F61" s="115">
        <v>2169.1799999999998</v>
      </c>
      <c r="G61" s="115">
        <v>0</v>
      </c>
      <c r="H61" s="115">
        <v>0</v>
      </c>
      <c r="I61" s="115">
        <v>0</v>
      </c>
      <c r="J61" s="115">
        <v>2169.1799999999998</v>
      </c>
      <c r="K61" s="157">
        <v>41604</v>
      </c>
      <c r="L61" s="169">
        <f>YEAR(tblBills[[#This Row],[received_date]])</f>
        <v>2013</v>
      </c>
      <c r="N61" s="115">
        <v>7</v>
      </c>
      <c r="O61" s="115" t="s">
        <v>291</v>
      </c>
      <c r="P61" s="115" t="s">
        <v>81</v>
      </c>
      <c r="Q61" s="115" t="s">
        <v>290</v>
      </c>
      <c r="R61" s="115" t="s">
        <v>289</v>
      </c>
      <c r="T61" s="115" t="s">
        <v>237</v>
      </c>
      <c r="U61" s="115" t="s">
        <v>119</v>
      </c>
      <c r="V61" s="115" t="s">
        <v>130</v>
      </c>
      <c r="X61" s="115" t="s">
        <v>596</v>
      </c>
      <c r="Y61" s="115" t="s">
        <v>6</v>
      </c>
      <c r="Z61" s="115">
        <v>0</v>
      </c>
      <c r="AA61" s="115">
        <v>100</v>
      </c>
      <c r="AB61" s="115" t="s">
        <v>234</v>
      </c>
      <c r="AC61" s="115" t="s">
        <v>233</v>
      </c>
      <c r="AD61" s="115" t="s">
        <v>232</v>
      </c>
      <c r="AG61" s="115" t="s">
        <v>6</v>
      </c>
      <c r="AH61" s="115">
        <v>138338</v>
      </c>
      <c r="AI61" s="115">
        <v>17</v>
      </c>
      <c r="AJ61" s="115">
        <v>107</v>
      </c>
      <c r="AK61" s="115" t="s">
        <v>80</v>
      </c>
      <c r="AL61" s="115" t="s">
        <v>284</v>
      </c>
      <c r="AM61" s="115">
        <v>6</v>
      </c>
      <c r="AN61" s="115">
        <v>25</v>
      </c>
      <c r="AO61" s="115">
        <v>23</v>
      </c>
      <c r="AP61" s="115">
        <v>84</v>
      </c>
      <c r="AQ61" s="115">
        <v>80</v>
      </c>
      <c r="AR61" s="115">
        <v>0</v>
      </c>
      <c r="AS61" s="115">
        <v>0</v>
      </c>
    </row>
    <row r="62" spans="1:45" x14ac:dyDescent="0.25">
      <c r="A62" s="115" t="s">
        <v>82</v>
      </c>
      <c r="B62" s="115" t="s">
        <v>462</v>
      </c>
      <c r="C62" s="115" t="s">
        <v>660</v>
      </c>
      <c r="D62" s="115" t="s">
        <v>661</v>
      </c>
      <c r="E62" s="115">
        <v>2044.48</v>
      </c>
      <c r="F62" s="115">
        <v>2044.48</v>
      </c>
      <c r="G62" s="115">
        <v>-40.89</v>
      </c>
      <c r="H62" s="115">
        <v>0</v>
      </c>
      <c r="I62" s="115">
        <v>0</v>
      </c>
      <c r="J62" s="115">
        <v>2003.5900000000001</v>
      </c>
      <c r="K62" s="157">
        <v>41550</v>
      </c>
      <c r="L62" s="169">
        <f>YEAR(tblBills[[#This Row],[received_date]])</f>
        <v>2013</v>
      </c>
      <c r="N62" s="115">
        <v>5</v>
      </c>
      <c r="O62" s="115" t="s">
        <v>658</v>
      </c>
      <c r="P62" s="115" t="s">
        <v>659</v>
      </c>
      <c r="Q62" s="115" t="s">
        <v>447</v>
      </c>
      <c r="R62" s="115" t="s">
        <v>446</v>
      </c>
      <c r="T62" s="115" t="s">
        <v>237</v>
      </c>
      <c r="U62" s="115" t="s">
        <v>134</v>
      </c>
      <c r="V62" s="115" t="s">
        <v>135</v>
      </c>
      <c r="X62" s="115" t="s">
        <v>661</v>
      </c>
      <c r="Y62" s="115" t="s">
        <v>6</v>
      </c>
      <c r="Z62" s="115">
        <v>0</v>
      </c>
      <c r="AA62" s="115">
        <v>100</v>
      </c>
      <c r="AB62" s="115" t="s">
        <v>234</v>
      </c>
      <c r="AC62" s="115" t="s">
        <v>233</v>
      </c>
      <c r="AD62" s="115" t="s">
        <v>232</v>
      </c>
      <c r="AG62" s="115" t="s">
        <v>6</v>
      </c>
      <c r="AH62" s="115">
        <v>8555</v>
      </c>
      <c r="AI62" s="115">
        <v>17</v>
      </c>
      <c r="AJ62" s="115">
        <v>77</v>
      </c>
      <c r="AK62" s="115" t="s">
        <v>80</v>
      </c>
      <c r="AL62" s="115" t="s">
        <v>420</v>
      </c>
      <c r="AM62" s="115">
        <v>224</v>
      </c>
      <c r="AN62" s="115">
        <v>25</v>
      </c>
      <c r="AO62" s="115">
        <v>23</v>
      </c>
      <c r="AP62" s="115">
        <v>65</v>
      </c>
      <c r="AQ62" s="115">
        <v>64</v>
      </c>
      <c r="AR62" s="115">
        <v>1</v>
      </c>
      <c r="AS62" s="115">
        <v>0</v>
      </c>
    </row>
    <row r="63" spans="1:45" x14ac:dyDescent="0.25">
      <c r="A63" s="115" t="s">
        <v>82</v>
      </c>
      <c r="B63" s="115" t="s">
        <v>462</v>
      </c>
      <c r="C63" s="115" t="s">
        <v>511</v>
      </c>
      <c r="D63" s="115" t="s">
        <v>511</v>
      </c>
      <c r="E63" s="115">
        <v>2011.99</v>
      </c>
      <c r="F63" s="115">
        <v>2011.99</v>
      </c>
      <c r="G63" s="115">
        <v>0</v>
      </c>
      <c r="H63" s="115">
        <v>0</v>
      </c>
      <c r="I63" s="115">
        <v>0</v>
      </c>
      <c r="J63" s="115">
        <v>2011.99</v>
      </c>
      <c r="K63" s="157">
        <v>41619</v>
      </c>
      <c r="L63" s="169">
        <f>YEAR(tblBills[[#This Row],[received_date]])</f>
        <v>2013</v>
      </c>
      <c r="N63" s="115">
        <v>7</v>
      </c>
      <c r="O63" s="115" t="s">
        <v>510</v>
      </c>
      <c r="P63" s="115" t="s">
        <v>81</v>
      </c>
      <c r="Q63" s="115" t="s">
        <v>509</v>
      </c>
      <c r="R63" s="115" t="s">
        <v>508</v>
      </c>
      <c r="T63" s="115" t="s">
        <v>237</v>
      </c>
      <c r="U63" s="115" t="s">
        <v>158</v>
      </c>
      <c r="V63" s="115" t="s">
        <v>130</v>
      </c>
      <c r="X63" s="115" t="s">
        <v>236</v>
      </c>
      <c r="Y63" s="115" t="s">
        <v>6</v>
      </c>
      <c r="Z63" s="115">
        <v>0</v>
      </c>
      <c r="AA63" s="115">
        <v>100</v>
      </c>
      <c r="AB63" s="115" t="s">
        <v>234</v>
      </c>
      <c r="AC63" s="115" t="s">
        <v>233</v>
      </c>
      <c r="AD63" s="115" t="s">
        <v>232</v>
      </c>
      <c r="AG63" s="115" t="s">
        <v>6</v>
      </c>
      <c r="AH63" s="115">
        <v>9369</v>
      </c>
      <c r="AI63" s="115">
        <v>17</v>
      </c>
      <c r="AJ63" s="115">
        <v>1218</v>
      </c>
      <c r="AK63" s="115" t="s">
        <v>80</v>
      </c>
      <c r="AL63" s="115" t="s">
        <v>507</v>
      </c>
      <c r="AM63" s="115">
        <v>6</v>
      </c>
      <c r="AN63" s="115">
        <v>25</v>
      </c>
      <c r="AO63" s="115">
        <v>23</v>
      </c>
      <c r="AP63" s="115">
        <v>866</v>
      </c>
      <c r="AQ63" s="115">
        <v>540</v>
      </c>
      <c r="AR63" s="115">
        <v>0</v>
      </c>
      <c r="AS63" s="115">
        <v>0</v>
      </c>
    </row>
    <row r="64" spans="1:45" x14ac:dyDescent="0.25">
      <c r="A64" s="115" t="s">
        <v>82</v>
      </c>
      <c r="B64" s="115" t="s">
        <v>462</v>
      </c>
      <c r="C64" s="115" t="s">
        <v>664</v>
      </c>
      <c r="D64" s="115" t="s">
        <v>665</v>
      </c>
      <c r="E64" s="115">
        <v>492.06</v>
      </c>
      <c r="F64" s="115">
        <v>1814.04</v>
      </c>
      <c r="G64" s="115">
        <v>-36.28</v>
      </c>
      <c r="H64" s="115">
        <v>0</v>
      </c>
      <c r="I64" s="115">
        <v>0</v>
      </c>
      <c r="J64" s="115">
        <v>1777.76</v>
      </c>
      <c r="K64" s="157">
        <v>41551</v>
      </c>
      <c r="L64" s="169">
        <f>YEAR(tblBills[[#This Row],[received_date]])</f>
        <v>2013</v>
      </c>
      <c r="N64" s="115">
        <v>5</v>
      </c>
      <c r="O64" s="115" t="s">
        <v>666</v>
      </c>
      <c r="P64" s="115" t="s">
        <v>659</v>
      </c>
      <c r="Q64" s="115" t="s">
        <v>247</v>
      </c>
      <c r="R64" s="115" t="s">
        <v>246</v>
      </c>
      <c r="T64" s="115" t="s">
        <v>237</v>
      </c>
      <c r="U64" s="115" t="s">
        <v>206</v>
      </c>
      <c r="V64" s="115" t="s">
        <v>130</v>
      </c>
      <c r="X64" s="115" t="s">
        <v>665</v>
      </c>
      <c r="Y64" s="115" t="s">
        <v>6</v>
      </c>
      <c r="Z64" s="115">
        <v>0</v>
      </c>
      <c r="AA64" s="115">
        <v>100</v>
      </c>
      <c r="AB64" s="115" t="s">
        <v>234</v>
      </c>
      <c r="AC64" s="115" t="s">
        <v>233</v>
      </c>
      <c r="AD64" s="115" t="s">
        <v>232</v>
      </c>
      <c r="AG64" s="115" t="s">
        <v>6</v>
      </c>
      <c r="AH64" s="115">
        <v>4683</v>
      </c>
      <c r="AI64" s="115">
        <v>17</v>
      </c>
      <c r="AJ64" s="115">
        <v>114</v>
      </c>
      <c r="AK64" s="115" t="s">
        <v>80</v>
      </c>
      <c r="AL64" s="115" t="s">
        <v>244</v>
      </c>
      <c r="AM64" s="115">
        <v>224</v>
      </c>
      <c r="AN64" s="115">
        <v>25</v>
      </c>
      <c r="AO64" s="115">
        <v>23</v>
      </c>
      <c r="AP64" s="115">
        <v>89</v>
      </c>
      <c r="AQ64" s="115">
        <v>84</v>
      </c>
      <c r="AR64" s="115">
        <v>1</v>
      </c>
      <c r="AS64" s="115">
        <v>0</v>
      </c>
    </row>
    <row r="65" spans="1:45" x14ac:dyDescent="0.25">
      <c r="A65" s="115" t="s">
        <v>82</v>
      </c>
      <c r="B65" s="115" t="s">
        <v>462</v>
      </c>
      <c r="C65" s="115" t="s">
        <v>430</v>
      </c>
      <c r="D65" s="115" t="s">
        <v>430</v>
      </c>
      <c r="E65" s="115">
        <v>1736.04</v>
      </c>
      <c r="F65" s="115">
        <v>1736.04</v>
      </c>
      <c r="G65" s="115">
        <v>0</v>
      </c>
      <c r="H65" s="115">
        <v>0</v>
      </c>
      <c r="I65" s="115">
        <v>0</v>
      </c>
      <c r="J65" s="115">
        <v>1736.04</v>
      </c>
      <c r="K65" s="157">
        <v>41701</v>
      </c>
      <c r="L65" s="169">
        <f>YEAR(tblBills[[#This Row],[received_date]])</f>
        <v>2014</v>
      </c>
      <c r="N65" s="115">
        <v>7</v>
      </c>
      <c r="O65" s="115" t="s">
        <v>429</v>
      </c>
      <c r="P65" s="115" t="s">
        <v>81</v>
      </c>
      <c r="Q65" s="115" t="s">
        <v>428</v>
      </c>
      <c r="R65" s="115" t="s">
        <v>427</v>
      </c>
      <c r="T65" s="115" t="s">
        <v>237</v>
      </c>
      <c r="U65" s="115" t="s">
        <v>134</v>
      </c>
      <c r="V65" s="115" t="s">
        <v>120</v>
      </c>
      <c r="X65" s="115" t="s">
        <v>236</v>
      </c>
      <c r="Y65" s="115" t="s">
        <v>426</v>
      </c>
      <c r="Z65" s="115">
        <v>0</v>
      </c>
      <c r="AA65" s="115">
        <v>100</v>
      </c>
      <c r="AB65" s="115" t="s">
        <v>234</v>
      </c>
      <c r="AC65" s="115" t="s">
        <v>233</v>
      </c>
      <c r="AD65" s="115" t="s">
        <v>232</v>
      </c>
      <c r="AG65" s="115" t="s">
        <v>231</v>
      </c>
      <c r="AH65" s="115">
        <v>13643</v>
      </c>
      <c r="AI65" s="115">
        <v>17</v>
      </c>
      <c r="AJ65" s="115">
        <v>21</v>
      </c>
      <c r="AK65" s="115" t="s">
        <v>80</v>
      </c>
      <c r="AL65" s="115" t="s">
        <v>420</v>
      </c>
      <c r="AM65" s="115">
        <v>6</v>
      </c>
      <c r="AN65" s="115">
        <v>25</v>
      </c>
      <c r="AO65" s="115">
        <v>23</v>
      </c>
      <c r="AP65" s="115">
        <v>17</v>
      </c>
      <c r="AQ65" s="115">
        <v>20</v>
      </c>
      <c r="AR65" s="115">
        <v>0</v>
      </c>
      <c r="AS65" s="115">
        <v>0</v>
      </c>
    </row>
    <row r="66" spans="1:45" x14ac:dyDescent="0.25">
      <c r="A66" s="115" t="s">
        <v>82</v>
      </c>
      <c r="B66" s="115" t="s">
        <v>462</v>
      </c>
      <c r="C66" s="115" t="s">
        <v>484</v>
      </c>
      <c r="D66" s="115" t="s">
        <v>484</v>
      </c>
      <c r="E66" s="115">
        <v>1380.26</v>
      </c>
      <c r="F66" s="115">
        <v>1380.26</v>
      </c>
      <c r="G66" s="115">
        <v>0</v>
      </c>
      <c r="H66" s="115">
        <v>0</v>
      </c>
      <c r="I66" s="115">
        <v>0</v>
      </c>
      <c r="J66" s="115">
        <v>1380.26</v>
      </c>
      <c r="K66" s="157">
        <v>41773</v>
      </c>
      <c r="L66" s="169">
        <f>YEAR(tblBills[[#This Row],[received_date]])</f>
        <v>2014</v>
      </c>
      <c r="N66" s="115">
        <v>7</v>
      </c>
      <c r="O66" s="115" t="s">
        <v>483</v>
      </c>
      <c r="P66" s="115" t="s">
        <v>81</v>
      </c>
      <c r="Q66" s="115" t="s">
        <v>482</v>
      </c>
      <c r="R66" s="115" t="s">
        <v>481</v>
      </c>
      <c r="T66" s="115" t="s">
        <v>237</v>
      </c>
      <c r="U66" s="115" t="s">
        <v>143</v>
      </c>
      <c r="V66" s="115" t="s">
        <v>120</v>
      </c>
      <c r="X66" s="115" t="s">
        <v>236</v>
      </c>
      <c r="Y66" s="115" t="s">
        <v>480</v>
      </c>
      <c r="Z66" s="115">
        <v>0</v>
      </c>
      <c r="AA66" s="115">
        <v>100</v>
      </c>
      <c r="AB66" s="115" t="s">
        <v>234</v>
      </c>
      <c r="AC66" s="115" t="s">
        <v>233</v>
      </c>
      <c r="AD66" s="115" t="s">
        <v>232</v>
      </c>
      <c r="AG66" s="115" t="s">
        <v>231</v>
      </c>
      <c r="AH66" s="115">
        <v>13636</v>
      </c>
      <c r="AI66" s="115">
        <v>17</v>
      </c>
      <c r="AJ66" s="115">
        <v>1220</v>
      </c>
      <c r="AK66" s="115" t="s">
        <v>80</v>
      </c>
      <c r="AL66" s="115" t="s">
        <v>479</v>
      </c>
      <c r="AM66" s="115">
        <v>6</v>
      </c>
      <c r="AN66" s="115">
        <v>25</v>
      </c>
      <c r="AO66" s="115">
        <v>23</v>
      </c>
      <c r="AP66" s="115">
        <v>868</v>
      </c>
      <c r="AQ66" s="115">
        <v>542</v>
      </c>
      <c r="AR66" s="115">
        <v>0</v>
      </c>
      <c r="AS66" s="115">
        <v>0</v>
      </c>
    </row>
    <row r="67" spans="1:45" x14ac:dyDescent="0.25">
      <c r="A67" s="115" t="s">
        <v>82</v>
      </c>
      <c r="B67" s="115" t="s">
        <v>462</v>
      </c>
      <c r="C67" s="115" t="s">
        <v>391</v>
      </c>
      <c r="D67" s="115" t="s">
        <v>391</v>
      </c>
      <c r="E67" s="115">
        <v>1370.3</v>
      </c>
      <c r="F67" s="115">
        <v>1370.3</v>
      </c>
      <c r="G67" s="115">
        <v>-27.41</v>
      </c>
      <c r="H67" s="115">
        <v>0</v>
      </c>
      <c r="I67" s="115">
        <v>0</v>
      </c>
      <c r="J67" s="115">
        <v>1342.89</v>
      </c>
      <c r="K67" s="157">
        <v>42023</v>
      </c>
      <c r="L67" s="169">
        <f>YEAR(tblBills[[#This Row],[received_date]])</f>
        <v>2015</v>
      </c>
      <c r="N67" s="115">
        <v>7</v>
      </c>
      <c r="O67" s="115" t="s">
        <v>390</v>
      </c>
      <c r="P67" s="115" t="s">
        <v>81</v>
      </c>
      <c r="Q67" s="115" t="s">
        <v>389</v>
      </c>
      <c r="R67" s="115" t="s">
        <v>388</v>
      </c>
      <c r="T67" s="115" t="s">
        <v>237</v>
      </c>
      <c r="U67" s="115" t="s">
        <v>166</v>
      </c>
      <c r="V67" s="115" t="s">
        <v>120</v>
      </c>
      <c r="X67" s="115" t="s">
        <v>197</v>
      </c>
      <c r="Y67" s="115" t="s">
        <v>387</v>
      </c>
      <c r="Z67" s="115">
        <v>0</v>
      </c>
      <c r="AA67" s="115">
        <v>100</v>
      </c>
      <c r="AB67" s="115" t="s">
        <v>234</v>
      </c>
      <c r="AC67" s="115" t="s">
        <v>233</v>
      </c>
      <c r="AD67" s="115" t="s">
        <v>232</v>
      </c>
      <c r="AG67" s="115" t="s">
        <v>231</v>
      </c>
      <c r="AH67" s="115">
        <v>13650</v>
      </c>
      <c r="AI67" s="115">
        <v>17</v>
      </c>
      <c r="AJ67" s="115">
        <v>704</v>
      </c>
      <c r="AK67" s="115" t="s">
        <v>80</v>
      </c>
      <c r="AL67" s="115" t="s">
        <v>386</v>
      </c>
      <c r="AM67" s="115">
        <v>6</v>
      </c>
      <c r="AN67" s="115">
        <v>25</v>
      </c>
      <c r="AO67" s="115">
        <v>23</v>
      </c>
      <c r="AP67" s="115">
        <v>428</v>
      </c>
      <c r="AQ67" s="115">
        <v>512</v>
      </c>
      <c r="AR67" s="115">
        <v>0</v>
      </c>
      <c r="AS67" s="115">
        <v>0</v>
      </c>
    </row>
    <row r="68" spans="1:45" x14ac:dyDescent="0.25">
      <c r="A68" s="115" t="s">
        <v>82</v>
      </c>
      <c r="B68" s="115" t="s">
        <v>462</v>
      </c>
      <c r="C68" s="115" t="s">
        <v>591</v>
      </c>
      <c r="D68" s="115" t="s">
        <v>591</v>
      </c>
      <c r="E68" s="115">
        <v>1306.4000000000001</v>
      </c>
      <c r="F68" s="115">
        <v>1306.4000000000001</v>
      </c>
      <c r="G68" s="115">
        <v>0</v>
      </c>
      <c r="H68" s="115">
        <v>0</v>
      </c>
      <c r="I68" s="115">
        <v>0</v>
      </c>
      <c r="J68" s="115">
        <v>1306.4000000000001</v>
      </c>
      <c r="K68" s="157">
        <v>41603</v>
      </c>
      <c r="L68" s="169">
        <f>YEAR(tblBills[[#This Row],[received_date]])</f>
        <v>2013</v>
      </c>
      <c r="N68" s="115">
        <v>5</v>
      </c>
      <c r="O68" s="115" t="s">
        <v>405</v>
      </c>
      <c r="P68" s="115" t="s">
        <v>81</v>
      </c>
      <c r="Q68" s="115" t="s">
        <v>404</v>
      </c>
      <c r="R68" s="115" t="s">
        <v>403</v>
      </c>
      <c r="T68" s="115" t="s">
        <v>237</v>
      </c>
      <c r="U68" s="115" t="s">
        <v>124</v>
      </c>
      <c r="V68" s="115" t="s">
        <v>120</v>
      </c>
      <c r="X68" s="115" t="s">
        <v>591</v>
      </c>
      <c r="Y68" s="115" t="s">
        <v>6</v>
      </c>
      <c r="Z68" s="115">
        <v>0</v>
      </c>
      <c r="AA68" s="115">
        <v>100</v>
      </c>
      <c r="AB68" s="115" t="s">
        <v>234</v>
      </c>
      <c r="AC68" s="115" t="s">
        <v>233</v>
      </c>
      <c r="AD68" s="115" t="s">
        <v>232</v>
      </c>
      <c r="AG68" s="115" t="s">
        <v>6</v>
      </c>
      <c r="AH68" s="115">
        <v>12942</v>
      </c>
      <c r="AI68" s="115">
        <v>17</v>
      </c>
      <c r="AJ68" s="115">
        <v>80</v>
      </c>
      <c r="AK68" s="115" t="s">
        <v>80</v>
      </c>
      <c r="AL68" s="115" t="s">
        <v>397</v>
      </c>
      <c r="AM68" s="115">
        <v>6</v>
      </c>
      <c r="AN68" s="115">
        <v>25</v>
      </c>
      <c r="AO68" s="115">
        <v>23</v>
      </c>
      <c r="AP68" s="115">
        <v>68</v>
      </c>
      <c r="AQ68" s="115">
        <v>67</v>
      </c>
      <c r="AR68" s="115">
        <v>1</v>
      </c>
      <c r="AS68" s="115">
        <v>0</v>
      </c>
    </row>
    <row r="69" spans="1:45" x14ac:dyDescent="0.25">
      <c r="A69" s="115" t="s">
        <v>82</v>
      </c>
      <c r="B69" s="115" t="s">
        <v>462</v>
      </c>
      <c r="C69" s="115" t="s">
        <v>270</v>
      </c>
      <c r="D69" s="115" t="s">
        <v>270</v>
      </c>
      <c r="E69" s="115">
        <v>1304.6300000000001</v>
      </c>
      <c r="F69" s="115">
        <v>1304.6300000000001</v>
      </c>
      <c r="G69" s="115">
        <v>-26.09</v>
      </c>
      <c r="H69" s="115">
        <v>0</v>
      </c>
      <c r="I69" s="115">
        <v>0</v>
      </c>
      <c r="J69" s="115">
        <v>1278.54</v>
      </c>
      <c r="K69" s="157">
        <v>41619</v>
      </c>
      <c r="L69" s="169">
        <f>YEAR(tblBills[[#This Row],[received_date]])</f>
        <v>2013</v>
      </c>
      <c r="N69" s="115">
        <v>7</v>
      </c>
      <c r="O69" s="115" t="s">
        <v>269</v>
      </c>
      <c r="P69" s="115" t="s">
        <v>81</v>
      </c>
      <c r="Q69" s="115" t="s">
        <v>268</v>
      </c>
      <c r="R69" s="115" t="s">
        <v>267</v>
      </c>
      <c r="T69" s="115" t="s">
        <v>237</v>
      </c>
      <c r="U69" s="115" t="s">
        <v>122</v>
      </c>
      <c r="V69" s="115" t="s">
        <v>120</v>
      </c>
      <c r="X69" s="115" t="s">
        <v>167</v>
      </c>
      <c r="Y69" s="115" t="s">
        <v>266</v>
      </c>
      <c r="Z69" s="115">
        <v>0</v>
      </c>
      <c r="AA69" s="115">
        <v>100</v>
      </c>
      <c r="AB69" s="115" t="s">
        <v>234</v>
      </c>
      <c r="AC69" s="115" t="s">
        <v>233</v>
      </c>
      <c r="AD69" s="115" t="s">
        <v>232</v>
      </c>
      <c r="AG69" s="115" t="s">
        <v>231</v>
      </c>
      <c r="AH69" s="115">
        <v>13672</v>
      </c>
      <c r="AI69" s="115">
        <v>17</v>
      </c>
      <c r="AJ69" s="115">
        <v>1219</v>
      </c>
      <c r="AK69" s="115" t="s">
        <v>80</v>
      </c>
      <c r="AL69" s="115" t="s">
        <v>261</v>
      </c>
      <c r="AM69" s="115">
        <v>6</v>
      </c>
      <c r="AN69" s="115">
        <v>25</v>
      </c>
      <c r="AO69" s="115">
        <v>23</v>
      </c>
      <c r="AP69" s="115">
        <v>867</v>
      </c>
      <c r="AQ69" s="115">
        <v>541</v>
      </c>
      <c r="AR69" s="115">
        <v>0</v>
      </c>
      <c r="AS69" s="115">
        <v>0</v>
      </c>
    </row>
    <row r="70" spans="1:45" x14ac:dyDescent="0.25">
      <c r="A70" s="115" t="s">
        <v>82</v>
      </c>
      <c r="B70" s="115" t="s">
        <v>462</v>
      </c>
      <c r="C70" s="115" t="s">
        <v>601</v>
      </c>
      <c r="D70" s="115" t="s">
        <v>599</v>
      </c>
      <c r="E70" s="115">
        <v>378.75</v>
      </c>
      <c r="F70" s="115">
        <v>1158.75</v>
      </c>
      <c r="G70" s="115">
        <v>0</v>
      </c>
      <c r="H70" s="115">
        <v>0</v>
      </c>
      <c r="I70" s="115">
        <v>0</v>
      </c>
      <c r="J70" s="115">
        <v>1158.75</v>
      </c>
      <c r="K70" s="157">
        <v>41604</v>
      </c>
      <c r="L70" s="169">
        <f>YEAR(tblBills[[#This Row],[received_date]])</f>
        <v>2013</v>
      </c>
      <c r="N70" s="115">
        <v>7</v>
      </c>
      <c r="O70" s="115" t="s">
        <v>291</v>
      </c>
      <c r="P70" s="115" t="s">
        <v>81</v>
      </c>
      <c r="Q70" s="115" t="s">
        <v>290</v>
      </c>
      <c r="R70" s="115" t="s">
        <v>289</v>
      </c>
      <c r="T70" s="115" t="s">
        <v>237</v>
      </c>
      <c r="U70" s="115" t="s">
        <v>119</v>
      </c>
      <c r="V70" s="115" t="s">
        <v>130</v>
      </c>
      <c r="X70" s="115" t="s">
        <v>599</v>
      </c>
      <c r="Y70" s="115" t="s">
        <v>6</v>
      </c>
      <c r="Z70" s="115">
        <v>0</v>
      </c>
      <c r="AA70" s="115">
        <v>100</v>
      </c>
      <c r="AB70" s="115" t="s">
        <v>234</v>
      </c>
      <c r="AC70" s="115" t="s">
        <v>233</v>
      </c>
      <c r="AD70" s="115" t="s">
        <v>232</v>
      </c>
      <c r="AF70" s="115" t="s">
        <v>620</v>
      </c>
      <c r="AG70" s="115" t="s">
        <v>6</v>
      </c>
      <c r="AH70" s="115">
        <v>146088</v>
      </c>
      <c r="AI70" s="115">
        <v>17</v>
      </c>
      <c r="AJ70" s="115">
        <v>107</v>
      </c>
      <c r="AK70" s="115" t="s">
        <v>80</v>
      </c>
      <c r="AL70" s="115" t="s">
        <v>284</v>
      </c>
      <c r="AM70" s="115">
        <v>6</v>
      </c>
      <c r="AN70" s="115">
        <v>25</v>
      </c>
      <c r="AO70" s="115">
        <v>23</v>
      </c>
      <c r="AP70" s="115">
        <v>84</v>
      </c>
      <c r="AQ70" s="115">
        <v>80</v>
      </c>
      <c r="AR70" s="115">
        <v>0</v>
      </c>
      <c r="AS70" s="115">
        <v>0</v>
      </c>
    </row>
    <row r="71" spans="1:45" x14ac:dyDescent="0.25">
      <c r="A71" s="115" t="s">
        <v>82</v>
      </c>
      <c r="B71" s="115" t="s">
        <v>462</v>
      </c>
      <c r="C71" s="115" t="s">
        <v>283</v>
      </c>
      <c r="D71" s="115" t="s">
        <v>283</v>
      </c>
      <c r="E71" s="115">
        <v>1070.46</v>
      </c>
      <c r="F71" s="115">
        <v>1070.46</v>
      </c>
      <c r="G71" s="115">
        <v>0</v>
      </c>
      <c r="H71" s="115">
        <v>0</v>
      </c>
      <c r="I71" s="115">
        <v>0</v>
      </c>
      <c r="J71" s="115">
        <v>1070.46</v>
      </c>
      <c r="K71" s="157">
        <v>41628</v>
      </c>
      <c r="L71" s="169">
        <f>YEAR(tblBills[[#This Row],[received_date]])</f>
        <v>2013</v>
      </c>
      <c r="N71" s="115">
        <v>7</v>
      </c>
      <c r="O71" s="115" t="s">
        <v>282</v>
      </c>
      <c r="P71" s="115" t="s">
        <v>81</v>
      </c>
      <c r="Q71" s="115" t="s">
        <v>281</v>
      </c>
      <c r="R71" s="115" t="s">
        <v>280</v>
      </c>
      <c r="T71" s="115" t="s">
        <v>237</v>
      </c>
      <c r="U71" s="115" t="s">
        <v>122</v>
      </c>
      <c r="V71" s="115" t="s">
        <v>120</v>
      </c>
      <c r="X71" s="115" t="s">
        <v>150</v>
      </c>
      <c r="Y71" s="115" t="s">
        <v>6</v>
      </c>
      <c r="Z71" s="115">
        <v>0</v>
      </c>
      <c r="AA71" s="115">
        <v>100</v>
      </c>
      <c r="AB71" s="115" t="s">
        <v>234</v>
      </c>
      <c r="AC71" s="115" t="s">
        <v>233</v>
      </c>
      <c r="AD71" s="115" t="s">
        <v>232</v>
      </c>
      <c r="AG71" s="115" t="s">
        <v>6</v>
      </c>
      <c r="AH71" s="115">
        <v>10059</v>
      </c>
      <c r="AI71" s="115">
        <v>17</v>
      </c>
      <c r="AJ71" s="115">
        <v>709</v>
      </c>
      <c r="AK71" s="115" t="s">
        <v>80</v>
      </c>
      <c r="AL71" s="115" t="s">
        <v>261</v>
      </c>
      <c r="AM71" s="115">
        <v>6</v>
      </c>
      <c r="AN71" s="115">
        <v>25</v>
      </c>
      <c r="AO71" s="115">
        <v>23</v>
      </c>
      <c r="AP71" s="115">
        <v>432</v>
      </c>
      <c r="AQ71" s="115">
        <v>515</v>
      </c>
      <c r="AR71" s="115">
        <v>0</v>
      </c>
      <c r="AS71" s="115">
        <v>0</v>
      </c>
    </row>
    <row r="72" spans="1:45" x14ac:dyDescent="0.25">
      <c r="A72" s="115" t="s">
        <v>82</v>
      </c>
      <c r="B72" s="115" t="s">
        <v>462</v>
      </c>
      <c r="D72" s="115" t="s">
        <v>617</v>
      </c>
      <c r="E72" s="115">
        <v>1055.98</v>
      </c>
      <c r="F72" s="115">
        <v>1055.98</v>
      </c>
      <c r="G72" s="115">
        <v>0</v>
      </c>
      <c r="H72" s="115">
        <v>0</v>
      </c>
      <c r="I72" s="115">
        <v>0</v>
      </c>
      <c r="J72" s="115">
        <v>1055.98</v>
      </c>
      <c r="K72" s="157">
        <v>41918</v>
      </c>
      <c r="L72" s="169">
        <f>YEAR(tblBills[[#This Row],[received_date]])</f>
        <v>2014</v>
      </c>
      <c r="N72" s="115">
        <v>7</v>
      </c>
      <c r="O72" s="115" t="s">
        <v>616</v>
      </c>
      <c r="P72" s="115" t="s">
        <v>81</v>
      </c>
      <c r="Q72" s="115" t="s">
        <v>615</v>
      </c>
      <c r="R72" s="115" t="s">
        <v>614</v>
      </c>
      <c r="T72" s="115" t="s">
        <v>237</v>
      </c>
      <c r="U72" s="115" t="s">
        <v>139</v>
      </c>
      <c r="V72" s="115" t="s">
        <v>130</v>
      </c>
      <c r="X72" s="115" t="s">
        <v>236</v>
      </c>
      <c r="Y72" s="115" t="s">
        <v>613</v>
      </c>
      <c r="Z72" s="115">
        <v>0</v>
      </c>
      <c r="AA72" s="115">
        <v>100</v>
      </c>
      <c r="AB72" s="115" t="s">
        <v>234</v>
      </c>
      <c r="AC72" s="115" t="s">
        <v>233</v>
      </c>
      <c r="AD72" s="115" t="s">
        <v>232</v>
      </c>
      <c r="AG72" s="115" t="s">
        <v>612</v>
      </c>
      <c r="AH72" s="115">
        <v>12923</v>
      </c>
      <c r="AI72" s="115">
        <v>17</v>
      </c>
      <c r="AJ72" s="115">
        <v>104</v>
      </c>
      <c r="AK72" s="115" t="s">
        <v>80</v>
      </c>
      <c r="AL72" s="115" t="s">
        <v>611</v>
      </c>
      <c r="AM72" s="115">
        <v>6</v>
      </c>
      <c r="AN72" s="115">
        <v>25</v>
      </c>
      <c r="AO72" s="115">
        <v>23</v>
      </c>
      <c r="AP72" s="115">
        <v>82</v>
      </c>
      <c r="AQ72" s="115">
        <v>78</v>
      </c>
      <c r="AR72" s="115">
        <v>0</v>
      </c>
      <c r="AS72" s="115">
        <v>0</v>
      </c>
    </row>
    <row r="73" spans="1:45" x14ac:dyDescent="0.25">
      <c r="A73" s="115" t="s">
        <v>82</v>
      </c>
      <c r="B73" s="115" t="s">
        <v>462</v>
      </c>
      <c r="C73" s="115" t="s">
        <v>740</v>
      </c>
      <c r="D73" s="115" t="s">
        <v>741</v>
      </c>
      <c r="E73" s="115">
        <v>0</v>
      </c>
      <c r="F73" s="115">
        <v>927</v>
      </c>
      <c r="G73" s="115">
        <v>-18.54</v>
      </c>
      <c r="H73" s="115">
        <v>0</v>
      </c>
      <c r="I73" s="115">
        <v>0</v>
      </c>
      <c r="J73" s="115">
        <v>908.46</v>
      </c>
      <c r="K73" s="157">
        <v>41550</v>
      </c>
      <c r="L73" s="169">
        <f>YEAR(tblBills[[#This Row],[received_date]])</f>
        <v>2013</v>
      </c>
      <c r="N73" s="115">
        <v>7</v>
      </c>
      <c r="O73" s="115" t="s">
        <v>728</v>
      </c>
      <c r="P73" s="115" t="s">
        <v>659</v>
      </c>
      <c r="Q73" s="115" t="s">
        <v>290</v>
      </c>
      <c r="R73" s="115" t="s">
        <v>289</v>
      </c>
      <c r="T73" s="115" t="s">
        <v>237</v>
      </c>
      <c r="U73" s="115" t="s">
        <v>119</v>
      </c>
      <c r="V73" s="115" t="s">
        <v>120</v>
      </c>
      <c r="X73" s="115" t="s">
        <v>741</v>
      </c>
      <c r="Y73" s="115" t="s">
        <v>6</v>
      </c>
      <c r="Z73" s="115">
        <v>0</v>
      </c>
      <c r="AA73" s="115">
        <v>100</v>
      </c>
      <c r="AB73" s="115" t="s">
        <v>234</v>
      </c>
      <c r="AC73" s="115" t="s">
        <v>233</v>
      </c>
      <c r="AD73" s="115" t="s">
        <v>232</v>
      </c>
      <c r="AG73" s="115" t="s">
        <v>6</v>
      </c>
      <c r="AH73" s="115">
        <v>134448</v>
      </c>
      <c r="AI73" s="115">
        <v>17</v>
      </c>
      <c r="AJ73" s="115">
        <v>12545</v>
      </c>
      <c r="AK73" s="115" t="s">
        <v>80</v>
      </c>
      <c r="AL73" s="115" t="s">
        <v>284</v>
      </c>
      <c r="AM73" s="115">
        <v>224</v>
      </c>
      <c r="AN73" s="115">
        <v>25</v>
      </c>
      <c r="AO73" s="115">
        <v>23</v>
      </c>
      <c r="AP73" s="115">
        <v>84</v>
      </c>
      <c r="AQ73" s="115">
        <v>80</v>
      </c>
      <c r="AR73" s="115">
        <v>0</v>
      </c>
      <c r="AS73" s="115">
        <v>0</v>
      </c>
    </row>
    <row r="74" spans="1:45" x14ac:dyDescent="0.25">
      <c r="A74" s="115" t="s">
        <v>82</v>
      </c>
      <c r="B74" s="115" t="s">
        <v>462</v>
      </c>
      <c r="C74" s="115" t="s">
        <v>580</v>
      </c>
      <c r="D74" s="115" t="s">
        <v>580</v>
      </c>
      <c r="E74" s="115">
        <v>814.79</v>
      </c>
      <c r="F74" s="115">
        <v>814.8</v>
      </c>
      <c r="G74" s="115">
        <v>0</v>
      </c>
      <c r="H74" s="115">
        <v>0</v>
      </c>
      <c r="I74" s="115">
        <v>0</v>
      </c>
      <c r="J74" s="115">
        <v>814.80000000000007</v>
      </c>
      <c r="K74" s="157">
        <v>41870</v>
      </c>
      <c r="L74" s="169">
        <f>YEAR(tblBills[[#This Row],[received_date]])</f>
        <v>2014</v>
      </c>
      <c r="N74" s="115">
        <v>7</v>
      </c>
      <c r="O74" s="115" t="s">
        <v>579</v>
      </c>
      <c r="P74" s="115" t="s">
        <v>81</v>
      </c>
      <c r="Q74" s="115" t="s">
        <v>578</v>
      </c>
      <c r="R74" s="115" t="s">
        <v>577</v>
      </c>
      <c r="T74" s="115" t="s">
        <v>237</v>
      </c>
      <c r="U74" s="115" t="s">
        <v>209</v>
      </c>
      <c r="V74" s="115" t="s">
        <v>130</v>
      </c>
      <c r="X74" s="115" t="s">
        <v>236</v>
      </c>
      <c r="Y74" s="115" t="s">
        <v>6</v>
      </c>
      <c r="Z74" s="115">
        <v>0</v>
      </c>
      <c r="AA74" s="115">
        <v>100</v>
      </c>
      <c r="AB74" s="115" t="s">
        <v>234</v>
      </c>
      <c r="AC74" s="115" t="s">
        <v>233</v>
      </c>
      <c r="AD74" s="115" t="s">
        <v>232</v>
      </c>
      <c r="AG74" s="115" t="s">
        <v>6</v>
      </c>
      <c r="AH74" s="115">
        <v>9318</v>
      </c>
      <c r="AI74" s="115">
        <v>17</v>
      </c>
      <c r="AJ74" s="115">
        <v>62</v>
      </c>
      <c r="AK74" s="115" t="s">
        <v>80</v>
      </c>
      <c r="AL74" s="115" t="s">
        <v>576</v>
      </c>
      <c r="AM74" s="115">
        <v>6</v>
      </c>
      <c r="AN74" s="115">
        <v>25</v>
      </c>
      <c r="AO74" s="115">
        <v>23</v>
      </c>
      <c r="AP74" s="115">
        <v>52</v>
      </c>
      <c r="AQ74" s="115">
        <v>54</v>
      </c>
      <c r="AR74" s="115">
        <v>0</v>
      </c>
      <c r="AS74" s="115">
        <v>0</v>
      </c>
    </row>
    <row r="75" spans="1:45" x14ac:dyDescent="0.25">
      <c r="A75" s="115" t="s">
        <v>82</v>
      </c>
      <c r="B75" s="115" t="s">
        <v>462</v>
      </c>
      <c r="C75" s="115" t="s">
        <v>729</v>
      </c>
      <c r="D75" s="115" t="s">
        <v>729</v>
      </c>
      <c r="E75" s="115">
        <v>594</v>
      </c>
      <c r="F75" s="115">
        <v>594</v>
      </c>
      <c r="G75" s="115">
        <v>-11.88</v>
      </c>
      <c r="H75" s="115">
        <v>0</v>
      </c>
      <c r="I75" s="115">
        <v>0</v>
      </c>
      <c r="J75" s="115">
        <v>582.12</v>
      </c>
      <c r="K75" s="157">
        <v>41550</v>
      </c>
      <c r="L75" s="169">
        <f>YEAR(tblBills[[#This Row],[received_date]])</f>
        <v>2013</v>
      </c>
      <c r="N75" s="115">
        <v>7</v>
      </c>
      <c r="O75" s="115" t="s">
        <v>730</v>
      </c>
      <c r="P75" s="115" t="s">
        <v>659</v>
      </c>
      <c r="Q75" s="115" t="s">
        <v>731</v>
      </c>
      <c r="R75" s="115" t="s">
        <v>732</v>
      </c>
      <c r="T75" s="115" t="s">
        <v>237</v>
      </c>
      <c r="U75" s="115" t="s">
        <v>733</v>
      </c>
      <c r="V75" s="115" t="s">
        <v>130</v>
      </c>
      <c r="X75" s="115" t="s">
        <v>729</v>
      </c>
      <c r="Y75" s="115" t="s">
        <v>6</v>
      </c>
      <c r="Z75" s="115">
        <v>0</v>
      </c>
      <c r="AA75" s="115">
        <v>100</v>
      </c>
      <c r="AB75" s="115" t="s">
        <v>234</v>
      </c>
      <c r="AC75" s="115" t="s">
        <v>233</v>
      </c>
      <c r="AD75" s="115" t="s">
        <v>232</v>
      </c>
      <c r="AG75" s="115" t="s">
        <v>6</v>
      </c>
      <c r="AH75" s="115">
        <v>144031</v>
      </c>
      <c r="AI75" s="115">
        <v>17</v>
      </c>
      <c r="AJ75" s="115">
        <v>78</v>
      </c>
      <c r="AK75" s="115" t="s">
        <v>80</v>
      </c>
      <c r="AL75" s="115" t="s">
        <v>734</v>
      </c>
      <c r="AM75" s="115">
        <v>224</v>
      </c>
      <c r="AN75" s="115">
        <v>25</v>
      </c>
      <c r="AO75" s="115">
        <v>23</v>
      </c>
      <c r="AP75" s="115">
        <v>66</v>
      </c>
      <c r="AQ75" s="115">
        <v>65</v>
      </c>
      <c r="AR75" s="115">
        <v>0</v>
      </c>
      <c r="AS75" s="115">
        <v>0</v>
      </c>
    </row>
    <row r="76" spans="1:45" x14ac:dyDescent="0.25">
      <c r="A76" s="115" t="s">
        <v>82</v>
      </c>
      <c r="B76" s="115" t="s">
        <v>462</v>
      </c>
      <c r="C76" s="115" t="s">
        <v>735</v>
      </c>
      <c r="D76" s="115" t="s">
        <v>736</v>
      </c>
      <c r="E76" s="115">
        <v>537.66</v>
      </c>
      <c r="F76" s="115">
        <v>537.67999999999995</v>
      </c>
      <c r="G76" s="115">
        <v>-10.75</v>
      </c>
      <c r="H76" s="115">
        <v>0</v>
      </c>
      <c r="I76" s="115">
        <v>0</v>
      </c>
      <c r="J76" s="115">
        <v>526.93000000000006</v>
      </c>
      <c r="K76" s="157">
        <v>41551</v>
      </c>
      <c r="L76" s="169">
        <f>YEAR(tblBills[[#This Row],[received_date]])</f>
        <v>2013</v>
      </c>
      <c r="N76" s="115">
        <v>7</v>
      </c>
      <c r="O76" s="115" t="s">
        <v>737</v>
      </c>
      <c r="P76" s="115" t="s">
        <v>659</v>
      </c>
      <c r="Q76" s="115" t="s">
        <v>573</v>
      </c>
      <c r="R76" s="115" t="s">
        <v>572</v>
      </c>
      <c r="T76" s="115" t="s">
        <v>237</v>
      </c>
      <c r="U76" s="115" t="s">
        <v>116</v>
      </c>
      <c r="V76" s="115" t="s">
        <v>117</v>
      </c>
      <c r="X76" s="115" t="s">
        <v>736</v>
      </c>
      <c r="Y76" s="115" t="s">
        <v>6</v>
      </c>
      <c r="Z76" s="115">
        <v>0</v>
      </c>
      <c r="AA76" s="115">
        <v>100</v>
      </c>
      <c r="AB76" s="115" t="s">
        <v>234</v>
      </c>
      <c r="AC76" s="115" t="s">
        <v>233</v>
      </c>
      <c r="AD76" s="115" t="s">
        <v>232</v>
      </c>
      <c r="AG76" s="115" t="s">
        <v>6</v>
      </c>
      <c r="AH76" s="115">
        <v>8884</v>
      </c>
      <c r="AI76" s="115">
        <v>17</v>
      </c>
      <c r="AJ76" s="115">
        <v>65</v>
      </c>
      <c r="AK76" s="115" t="s">
        <v>80</v>
      </c>
      <c r="AL76" s="115" t="s">
        <v>560</v>
      </c>
      <c r="AM76" s="115">
        <v>224</v>
      </c>
      <c r="AN76" s="115">
        <v>25</v>
      </c>
      <c r="AO76" s="115">
        <v>23</v>
      </c>
      <c r="AP76" s="115">
        <v>54</v>
      </c>
      <c r="AQ76" s="115">
        <v>55</v>
      </c>
      <c r="AR76" s="115">
        <v>0</v>
      </c>
      <c r="AS76" s="115">
        <v>0</v>
      </c>
    </row>
    <row r="77" spans="1:45" x14ac:dyDescent="0.25">
      <c r="A77" s="115" t="s">
        <v>82</v>
      </c>
      <c r="B77" s="115" t="s">
        <v>462</v>
      </c>
      <c r="C77" s="115" t="s">
        <v>467</v>
      </c>
      <c r="D77" s="115" t="s">
        <v>467</v>
      </c>
      <c r="E77" s="115">
        <v>477.48</v>
      </c>
      <c r="F77" s="115">
        <v>477.48</v>
      </c>
      <c r="G77" s="115">
        <v>-9.5500000000000007</v>
      </c>
      <c r="H77" s="115">
        <v>0</v>
      </c>
      <c r="I77" s="115">
        <v>0</v>
      </c>
      <c r="J77" s="115">
        <v>467.93</v>
      </c>
      <c r="K77" s="157">
        <v>41600</v>
      </c>
      <c r="L77" s="169">
        <f>YEAR(tblBills[[#This Row],[received_date]])</f>
        <v>2013</v>
      </c>
      <c r="N77" s="115">
        <v>7</v>
      </c>
      <c r="O77" s="115" t="s">
        <v>466</v>
      </c>
      <c r="P77" s="115" t="s">
        <v>81</v>
      </c>
      <c r="Q77" s="115" t="s">
        <v>465</v>
      </c>
      <c r="R77" s="115" t="s">
        <v>464</v>
      </c>
      <c r="T77" s="115" t="s">
        <v>237</v>
      </c>
      <c r="U77" s="115" t="s">
        <v>134</v>
      </c>
      <c r="V77" s="115" t="s">
        <v>120</v>
      </c>
      <c r="X77" s="115" t="s">
        <v>463</v>
      </c>
      <c r="Y77" s="115" t="s">
        <v>6</v>
      </c>
      <c r="Z77" s="115">
        <v>0</v>
      </c>
      <c r="AA77" s="115">
        <v>100</v>
      </c>
      <c r="AB77" s="115" t="s">
        <v>234</v>
      </c>
      <c r="AC77" s="115" t="s">
        <v>233</v>
      </c>
      <c r="AD77" s="115" t="s">
        <v>232</v>
      </c>
      <c r="AG77" s="115" t="s">
        <v>6</v>
      </c>
      <c r="AH77" s="115">
        <v>10053</v>
      </c>
      <c r="AI77" s="115">
        <v>17</v>
      </c>
      <c r="AJ77" s="115">
        <v>19</v>
      </c>
      <c r="AK77" s="115" t="s">
        <v>80</v>
      </c>
      <c r="AL77" s="115" t="s">
        <v>420</v>
      </c>
      <c r="AM77" s="115">
        <v>6</v>
      </c>
      <c r="AN77" s="115">
        <v>25</v>
      </c>
      <c r="AO77" s="115">
        <v>23</v>
      </c>
      <c r="AP77" s="115">
        <v>15</v>
      </c>
      <c r="AQ77" s="115">
        <v>18</v>
      </c>
      <c r="AR77" s="115">
        <v>0</v>
      </c>
      <c r="AS77" s="115">
        <v>0</v>
      </c>
    </row>
    <row r="78" spans="1:45" x14ac:dyDescent="0.25">
      <c r="A78" s="115" t="s">
        <v>82</v>
      </c>
      <c r="B78" s="115" t="s">
        <v>462</v>
      </c>
      <c r="C78" s="115" t="s">
        <v>590</v>
      </c>
      <c r="D78" s="115" t="s">
        <v>589</v>
      </c>
      <c r="E78" s="115">
        <v>356.90000000000003</v>
      </c>
      <c r="F78" s="115">
        <v>356.89</v>
      </c>
      <c r="G78" s="115">
        <v>0</v>
      </c>
      <c r="H78" s="115">
        <v>0</v>
      </c>
      <c r="I78" s="115">
        <v>0</v>
      </c>
      <c r="J78" s="115">
        <v>356.89</v>
      </c>
      <c r="K78" s="157">
        <v>41604</v>
      </c>
      <c r="L78" s="169">
        <f>YEAR(tblBills[[#This Row],[received_date]])</f>
        <v>2013</v>
      </c>
      <c r="N78" s="115">
        <v>7</v>
      </c>
      <c r="O78" s="115" t="s">
        <v>291</v>
      </c>
      <c r="P78" s="115" t="s">
        <v>81</v>
      </c>
      <c r="Q78" s="115" t="s">
        <v>290</v>
      </c>
      <c r="R78" s="115" t="s">
        <v>289</v>
      </c>
      <c r="T78" s="115" t="s">
        <v>237</v>
      </c>
      <c r="U78" s="115" t="s">
        <v>119</v>
      </c>
      <c r="V78" s="115" t="s">
        <v>130</v>
      </c>
      <c r="X78" s="115" t="s">
        <v>589</v>
      </c>
      <c r="Y78" s="115" t="s">
        <v>6</v>
      </c>
      <c r="Z78" s="115">
        <v>0</v>
      </c>
      <c r="AA78" s="115">
        <v>100</v>
      </c>
      <c r="AB78" s="115" t="s">
        <v>234</v>
      </c>
      <c r="AC78" s="115" t="s">
        <v>233</v>
      </c>
      <c r="AD78" s="115" t="s">
        <v>232</v>
      </c>
      <c r="AG78" s="115" t="s">
        <v>6</v>
      </c>
      <c r="AH78" s="115">
        <v>146089</v>
      </c>
      <c r="AI78" s="115">
        <v>17</v>
      </c>
      <c r="AJ78" s="115">
        <v>107</v>
      </c>
      <c r="AK78" s="115" t="s">
        <v>80</v>
      </c>
      <c r="AL78" s="115" t="s">
        <v>284</v>
      </c>
      <c r="AM78" s="115">
        <v>6</v>
      </c>
      <c r="AN78" s="115">
        <v>25</v>
      </c>
      <c r="AO78" s="115">
        <v>23</v>
      </c>
      <c r="AP78" s="115">
        <v>84</v>
      </c>
      <c r="AQ78" s="115">
        <v>80</v>
      </c>
      <c r="AR78" s="115">
        <v>0</v>
      </c>
      <c r="AS78" s="115">
        <v>0</v>
      </c>
    </row>
    <row r="79" spans="1:45" x14ac:dyDescent="0.25">
      <c r="A79" s="115" t="s">
        <v>82</v>
      </c>
      <c r="B79" s="115" t="s">
        <v>462</v>
      </c>
      <c r="C79" s="115" t="s">
        <v>656</v>
      </c>
      <c r="D79" s="115" t="s">
        <v>657</v>
      </c>
      <c r="E79" s="115">
        <v>355.93</v>
      </c>
      <c r="F79" s="115">
        <v>355.93</v>
      </c>
      <c r="G79" s="115">
        <v>-7.12</v>
      </c>
      <c r="H79" s="115">
        <v>0</v>
      </c>
      <c r="I79" s="115">
        <v>0</v>
      </c>
      <c r="J79" s="115">
        <v>348.81</v>
      </c>
      <c r="K79" s="157">
        <v>41550</v>
      </c>
      <c r="L79" s="169">
        <f>YEAR(tblBills[[#This Row],[received_date]])</f>
        <v>2013</v>
      </c>
      <c r="N79" s="115">
        <v>5</v>
      </c>
      <c r="O79" s="115" t="s">
        <v>658</v>
      </c>
      <c r="P79" s="115" t="s">
        <v>659</v>
      </c>
      <c r="Q79" s="115" t="s">
        <v>447</v>
      </c>
      <c r="R79" s="115" t="s">
        <v>446</v>
      </c>
      <c r="T79" s="115" t="s">
        <v>237</v>
      </c>
      <c r="U79" s="115" t="s">
        <v>134</v>
      </c>
      <c r="V79" s="115" t="s">
        <v>135</v>
      </c>
      <c r="X79" s="115" t="s">
        <v>657</v>
      </c>
      <c r="Y79" s="115" t="s">
        <v>6</v>
      </c>
      <c r="Z79" s="115">
        <v>0</v>
      </c>
      <c r="AA79" s="115">
        <v>100</v>
      </c>
      <c r="AB79" s="115" t="s">
        <v>234</v>
      </c>
      <c r="AC79" s="115" t="s">
        <v>233</v>
      </c>
      <c r="AD79" s="115" t="s">
        <v>232</v>
      </c>
      <c r="AG79" s="115" t="s">
        <v>6</v>
      </c>
      <c r="AH79" s="115">
        <v>8554</v>
      </c>
      <c r="AI79" s="115">
        <v>17</v>
      </c>
      <c r="AJ79" s="115">
        <v>77</v>
      </c>
      <c r="AK79" s="115" t="s">
        <v>80</v>
      </c>
      <c r="AL79" s="115" t="s">
        <v>420</v>
      </c>
      <c r="AM79" s="115">
        <v>224</v>
      </c>
      <c r="AN79" s="115">
        <v>25</v>
      </c>
      <c r="AO79" s="115">
        <v>23</v>
      </c>
      <c r="AP79" s="115">
        <v>65</v>
      </c>
      <c r="AQ79" s="115">
        <v>64</v>
      </c>
      <c r="AR79" s="115">
        <v>1</v>
      </c>
      <c r="AS79" s="115">
        <v>0</v>
      </c>
    </row>
    <row r="80" spans="1:45" x14ac:dyDescent="0.25">
      <c r="A80" s="115" t="s">
        <v>82</v>
      </c>
      <c r="B80" s="115" t="s">
        <v>462</v>
      </c>
      <c r="C80" s="115" t="s">
        <v>523</v>
      </c>
      <c r="D80" s="115" t="s">
        <v>523</v>
      </c>
      <c r="E80" s="115">
        <v>299.98</v>
      </c>
      <c r="F80" s="115">
        <v>299.98</v>
      </c>
      <c r="G80" s="115">
        <v>0</v>
      </c>
      <c r="H80" s="115">
        <v>0</v>
      </c>
      <c r="I80" s="115">
        <v>0</v>
      </c>
      <c r="J80" s="115">
        <v>299.98</v>
      </c>
      <c r="K80" s="157">
        <v>41625</v>
      </c>
      <c r="L80" s="169">
        <f>YEAR(tblBills[[#This Row],[received_date]])</f>
        <v>2013</v>
      </c>
      <c r="N80" s="115">
        <v>7</v>
      </c>
      <c r="O80" s="115" t="s">
        <v>522</v>
      </c>
      <c r="P80" s="115" t="s">
        <v>81</v>
      </c>
      <c r="Q80" s="115" t="s">
        <v>521</v>
      </c>
      <c r="R80" s="115" t="s">
        <v>520</v>
      </c>
      <c r="T80" s="115" t="s">
        <v>237</v>
      </c>
      <c r="U80" s="115" t="s">
        <v>156</v>
      </c>
      <c r="V80" s="115" t="s">
        <v>120</v>
      </c>
      <c r="X80" s="115" t="s">
        <v>236</v>
      </c>
      <c r="Y80" s="115" t="s">
        <v>519</v>
      </c>
      <c r="Z80" s="115">
        <v>0</v>
      </c>
      <c r="AA80" s="115">
        <v>100</v>
      </c>
      <c r="AB80" s="115" t="s">
        <v>234</v>
      </c>
      <c r="AC80" s="115" t="s">
        <v>233</v>
      </c>
      <c r="AD80" s="115" t="s">
        <v>232</v>
      </c>
      <c r="AG80" s="115" t="s">
        <v>231</v>
      </c>
      <c r="AH80" s="115">
        <v>13631</v>
      </c>
      <c r="AI80" s="115">
        <v>17</v>
      </c>
      <c r="AJ80" s="115">
        <v>54</v>
      </c>
      <c r="AK80" s="115" t="s">
        <v>80</v>
      </c>
      <c r="AL80" s="115" t="s">
        <v>518</v>
      </c>
      <c r="AM80" s="115">
        <v>6</v>
      </c>
      <c r="AN80" s="115">
        <v>25</v>
      </c>
      <c r="AO80" s="115">
        <v>23</v>
      </c>
      <c r="AP80" s="115">
        <v>45</v>
      </c>
      <c r="AQ80" s="115">
        <v>48</v>
      </c>
      <c r="AR80" s="115">
        <v>0</v>
      </c>
      <c r="AS80" s="115">
        <v>0</v>
      </c>
    </row>
    <row r="81" spans="1:45" x14ac:dyDescent="0.25">
      <c r="A81" s="115" t="s">
        <v>82</v>
      </c>
      <c r="B81" s="115" t="s">
        <v>462</v>
      </c>
      <c r="C81" s="115" t="s">
        <v>740</v>
      </c>
      <c r="D81" s="115" t="s">
        <v>740</v>
      </c>
      <c r="E81" s="115">
        <v>291</v>
      </c>
      <c r="F81" s="115">
        <v>291</v>
      </c>
      <c r="G81" s="115">
        <v>0</v>
      </c>
      <c r="H81" s="115">
        <v>0</v>
      </c>
      <c r="I81" s="115">
        <v>0</v>
      </c>
      <c r="J81" s="115">
        <v>291</v>
      </c>
      <c r="K81" s="157">
        <v>41600</v>
      </c>
      <c r="L81" s="169">
        <f>YEAR(tblBills[[#This Row],[received_date]])</f>
        <v>2013</v>
      </c>
      <c r="N81" s="115">
        <v>7</v>
      </c>
      <c r="O81" s="115" t="s">
        <v>742</v>
      </c>
      <c r="P81" s="115" t="s">
        <v>659</v>
      </c>
      <c r="Q81" s="115" t="s">
        <v>286</v>
      </c>
      <c r="R81" s="115" t="s">
        <v>285</v>
      </c>
      <c r="T81" s="115" t="s">
        <v>237</v>
      </c>
      <c r="U81" s="115" t="s">
        <v>119</v>
      </c>
      <c r="V81" s="115" t="s">
        <v>120</v>
      </c>
      <c r="X81" s="115" t="s">
        <v>741</v>
      </c>
      <c r="Y81" s="115" t="s">
        <v>6</v>
      </c>
      <c r="Z81" s="115">
        <v>0</v>
      </c>
      <c r="AA81" s="115">
        <v>100</v>
      </c>
      <c r="AB81" s="115" t="s">
        <v>234</v>
      </c>
      <c r="AC81" s="115" t="s">
        <v>233</v>
      </c>
      <c r="AD81" s="115" t="s">
        <v>232</v>
      </c>
      <c r="AG81" s="115" t="s">
        <v>6</v>
      </c>
      <c r="AH81" s="115">
        <v>133782</v>
      </c>
      <c r="AI81" s="115">
        <v>17</v>
      </c>
      <c r="AJ81" s="115">
        <v>12633</v>
      </c>
      <c r="AK81" s="115" t="s">
        <v>80</v>
      </c>
      <c r="AL81" s="115" t="s">
        <v>284</v>
      </c>
      <c r="AM81" s="115">
        <v>224</v>
      </c>
      <c r="AN81" s="115">
        <v>25</v>
      </c>
      <c r="AO81" s="115">
        <v>23</v>
      </c>
      <c r="AP81" s="115">
        <v>32</v>
      </c>
      <c r="AQ81" s="115">
        <v>35</v>
      </c>
      <c r="AR81" s="115">
        <v>0</v>
      </c>
      <c r="AS81" s="115">
        <v>0</v>
      </c>
    </row>
    <row r="82" spans="1:45" x14ac:dyDescent="0.25">
      <c r="A82" s="115" t="s">
        <v>82</v>
      </c>
      <c r="B82" s="115" t="s">
        <v>462</v>
      </c>
      <c r="C82" s="115" t="s">
        <v>454</v>
      </c>
      <c r="D82" s="115" t="s">
        <v>454</v>
      </c>
      <c r="E82" s="115">
        <v>107.48</v>
      </c>
      <c r="F82" s="115">
        <v>107.48</v>
      </c>
      <c r="G82" s="115">
        <v>0</v>
      </c>
      <c r="H82" s="115">
        <v>0</v>
      </c>
      <c r="I82" s="115">
        <v>0</v>
      </c>
      <c r="J82" s="115">
        <v>107.48</v>
      </c>
      <c r="K82" s="157">
        <v>41701</v>
      </c>
      <c r="L82" s="169">
        <f>YEAR(tblBills[[#This Row],[received_date]])</f>
        <v>2014</v>
      </c>
      <c r="N82" s="115">
        <v>5</v>
      </c>
      <c r="O82" s="115" t="s">
        <v>453</v>
      </c>
      <c r="P82" s="115" t="s">
        <v>81</v>
      </c>
      <c r="Q82" s="115" t="s">
        <v>452</v>
      </c>
      <c r="R82" s="115" t="s">
        <v>451</v>
      </c>
      <c r="T82" s="115" t="s">
        <v>237</v>
      </c>
      <c r="U82" s="115" t="s">
        <v>134</v>
      </c>
      <c r="V82" s="115" t="s">
        <v>120</v>
      </c>
      <c r="X82" s="115" t="s">
        <v>172</v>
      </c>
      <c r="Y82" s="115" t="s">
        <v>6</v>
      </c>
      <c r="Z82" s="115">
        <v>0</v>
      </c>
      <c r="AA82" s="115">
        <v>100</v>
      </c>
      <c r="AB82" s="115" t="s">
        <v>234</v>
      </c>
      <c r="AC82" s="115" t="s">
        <v>233</v>
      </c>
      <c r="AD82" s="115" t="s">
        <v>232</v>
      </c>
      <c r="AG82" s="115" t="s">
        <v>6</v>
      </c>
      <c r="AH82" s="115">
        <v>10055</v>
      </c>
      <c r="AI82" s="115">
        <v>17</v>
      </c>
      <c r="AJ82" s="115">
        <v>1125</v>
      </c>
      <c r="AK82" s="115" t="s">
        <v>80</v>
      </c>
      <c r="AL82" s="115" t="s">
        <v>420</v>
      </c>
      <c r="AM82" s="115">
        <v>6</v>
      </c>
      <c r="AN82" s="115">
        <v>25</v>
      </c>
      <c r="AO82" s="115">
        <v>23</v>
      </c>
      <c r="AP82" s="115">
        <v>810</v>
      </c>
      <c r="AQ82" s="115">
        <v>524</v>
      </c>
      <c r="AR82" s="115">
        <v>1</v>
      </c>
      <c r="AS82" s="115">
        <v>0</v>
      </c>
    </row>
    <row r="83" spans="1:45" x14ac:dyDescent="0.25">
      <c r="A83" s="115" t="s">
        <v>82</v>
      </c>
      <c r="B83" s="115" t="s">
        <v>462</v>
      </c>
      <c r="C83" s="115" t="s">
        <v>461</v>
      </c>
      <c r="D83" s="115" t="s">
        <v>461</v>
      </c>
      <c r="E83" s="115">
        <v>105.92</v>
      </c>
      <c r="F83" s="115">
        <v>101.82</v>
      </c>
      <c r="G83" s="115">
        <v>0</v>
      </c>
      <c r="H83" s="115">
        <v>0</v>
      </c>
      <c r="I83" s="115">
        <v>0</v>
      </c>
      <c r="J83" s="115">
        <v>101.82000000000001</v>
      </c>
      <c r="K83" s="157">
        <v>41603</v>
      </c>
      <c r="L83" s="169">
        <f>YEAR(tblBills[[#This Row],[received_date]])</f>
        <v>2013</v>
      </c>
      <c r="N83" s="115">
        <v>7</v>
      </c>
      <c r="O83" s="115" t="s">
        <v>459</v>
      </c>
      <c r="P83" s="115" t="s">
        <v>81</v>
      </c>
      <c r="Q83" s="115" t="s">
        <v>458</v>
      </c>
      <c r="R83" s="115" t="s">
        <v>457</v>
      </c>
      <c r="T83" s="115" t="s">
        <v>237</v>
      </c>
      <c r="U83" s="115" t="s">
        <v>134</v>
      </c>
      <c r="V83" s="115" t="s">
        <v>120</v>
      </c>
      <c r="X83" s="115" t="s">
        <v>169</v>
      </c>
      <c r="Y83" s="115" t="s">
        <v>456</v>
      </c>
      <c r="Z83" s="115">
        <v>0</v>
      </c>
      <c r="AA83" s="115">
        <v>100</v>
      </c>
      <c r="AB83" s="115" t="s">
        <v>234</v>
      </c>
      <c r="AC83" s="115" t="s">
        <v>233</v>
      </c>
      <c r="AD83" s="115" t="s">
        <v>232</v>
      </c>
      <c r="AG83" s="115" t="s">
        <v>612</v>
      </c>
      <c r="AH83" s="115">
        <v>10054</v>
      </c>
      <c r="AI83" s="115">
        <v>17</v>
      </c>
      <c r="AJ83" s="115">
        <v>6</v>
      </c>
      <c r="AK83" s="115" t="s">
        <v>80</v>
      </c>
      <c r="AL83" s="115" t="s">
        <v>420</v>
      </c>
      <c r="AM83" s="115">
        <v>6</v>
      </c>
      <c r="AN83" s="115">
        <v>25</v>
      </c>
      <c r="AO83" s="115">
        <v>23</v>
      </c>
      <c r="AP83" s="115">
        <v>5</v>
      </c>
      <c r="AQ83" s="115">
        <v>5</v>
      </c>
      <c r="AR83" s="115">
        <v>0</v>
      </c>
      <c r="AS83" s="115">
        <v>0</v>
      </c>
    </row>
    <row r="84" spans="1:45" x14ac:dyDescent="0.25">
      <c r="A84" s="115" t="s">
        <v>82</v>
      </c>
      <c r="B84" s="115" t="s">
        <v>462</v>
      </c>
      <c r="C84" s="115" t="s">
        <v>595</v>
      </c>
      <c r="D84" s="115" t="s">
        <v>595</v>
      </c>
      <c r="E84" s="115">
        <v>40.5</v>
      </c>
      <c r="F84" s="115">
        <v>94</v>
      </c>
      <c r="G84" s="115">
        <v>-1.88</v>
      </c>
      <c r="H84" s="115">
        <v>0</v>
      </c>
      <c r="I84" s="115">
        <v>0</v>
      </c>
      <c r="J84" s="115">
        <v>92.12</v>
      </c>
      <c r="K84" s="157">
        <v>41600</v>
      </c>
      <c r="L84" s="169">
        <f>YEAR(tblBills[[#This Row],[received_date]])</f>
        <v>2013</v>
      </c>
      <c r="N84" s="115">
        <v>7</v>
      </c>
      <c r="O84" s="115" t="s">
        <v>551</v>
      </c>
      <c r="P84" s="115" t="s">
        <v>81</v>
      </c>
      <c r="Q84" s="115" t="s">
        <v>550</v>
      </c>
      <c r="R84" s="115" t="s">
        <v>549</v>
      </c>
      <c r="T84" s="115" t="s">
        <v>237</v>
      </c>
      <c r="U84" s="115" t="s">
        <v>131</v>
      </c>
      <c r="V84" s="115" t="s">
        <v>130</v>
      </c>
      <c r="X84" s="115" t="s">
        <v>595</v>
      </c>
      <c r="Y84" s="115" t="s">
        <v>6</v>
      </c>
      <c r="Z84" s="115">
        <v>0</v>
      </c>
      <c r="AA84" s="115">
        <v>100</v>
      </c>
      <c r="AB84" s="115" t="s">
        <v>234</v>
      </c>
      <c r="AC84" s="115" t="s">
        <v>233</v>
      </c>
      <c r="AD84" s="115" t="s">
        <v>232</v>
      </c>
      <c r="AG84" s="115" t="s">
        <v>6</v>
      </c>
      <c r="AH84" s="115">
        <v>8789</v>
      </c>
      <c r="AI84" s="115">
        <v>17</v>
      </c>
      <c r="AJ84" s="115">
        <v>67</v>
      </c>
      <c r="AK84" s="115" t="s">
        <v>80</v>
      </c>
      <c r="AL84" s="115" t="s">
        <v>539</v>
      </c>
      <c r="AM84" s="115">
        <v>6</v>
      </c>
      <c r="AN84" s="115">
        <v>25</v>
      </c>
      <c r="AO84" s="115">
        <v>23</v>
      </c>
      <c r="AP84" s="115">
        <v>56</v>
      </c>
      <c r="AQ84" s="115">
        <v>57</v>
      </c>
      <c r="AR84" s="115">
        <v>0</v>
      </c>
      <c r="AS84" s="115">
        <v>0</v>
      </c>
    </row>
    <row r="85" spans="1:45" x14ac:dyDescent="0.25">
      <c r="A85" s="115" t="s">
        <v>82</v>
      </c>
      <c r="B85" s="115" t="s">
        <v>462</v>
      </c>
      <c r="C85" s="115" t="s">
        <v>662</v>
      </c>
      <c r="D85" s="115" t="s">
        <v>663</v>
      </c>
      <c r="E85" s="115">
        <v>5.3500000000000005</v>
      </c>
      <c r="F85" s="115">
        <v>5.34</v>
      </c>
      <c r="G85" s="115">
        <v>-0.11</v>
      </c>
      <c r="H85" s="115">
        <v>0</v>
      </c>
      <c r="I85" s="115">
        <v>0</v>
      </c>
      <c r="J85" s="115">
        <v>5.23</v>
      </c>
      <c r="K85" s="157">
        <v>41550</v>
      </c>
      <c r="L85" s="169">
        <f>YEAR(tblBills[[#This Row],[received_date]])</f>
        <v>2013</v>
      </c>
      <c r="N85" s="115">
        <v>5</v>
      </c>
      <c r="O85" s="115" t="s">
        <v>658</v>
      </c>
      <c r="P85" s="115" t="s">
        <v>659</v>
      </c>
      <c r="Q85" s="115" t="s">
        <v>447</v>
      </c>
      <c r="R85" s="115" t="s">
        <v>446</v>
      </c>
      <c r="T85" s="115" t="s">
        <v>237</v>
      </c>
      <c r="U85" s="115" t="s">
        <v>134</v>
      </c>
      <c r="V85" s="115" t="s">
        <v>120</v>
      </c>
      <c r="X85" s="115" t="s">
        <v>663</v>
      </c>
      <c r="Y85" s="115" t="s">
        <v>6</v>
      </c>
      <c r="Z85" s="115">
        <v>0</v>
      </c>
      <c r="AA85" s="115">
        <v>100</v>
      </c>
      <c r="AB85" s="115" t="s">
        <v>234</v>
      </c>
      <c r="AC85" s="115" t="s">
        <v>233</v>
      </c>
      <c r="AD85" s="115" t="s">
        <v>232</v>
      </c>
      <c r="AG85" s="115" t="s">
        <v>6</v>
      </c>
      <c r="AH85" s="115">
        <v>8556</v>
      </c>
      <c r="AI85" s="115">
        <v>17</v>
      </c>
      <c r="AJ85" s="115">
        <v>77</v>
      </c>
      <c r="AK85" s="115" t="s">
        <v>80</v>
      </c>
      <c r="AL85" s="115" t="s">
        <v>420</v>
      </c>
      <c r="AM85" s="115">
        <v>224</v>
      </c>
      <c r="AN85" s="115">
        <v>25</v>
      </c>
      <c r="AO85" s="115">
        <v>23</v>
      </c>
      <c r="AP85" s="115">
        <v>65</v>
      </c>
      <c r="AQ85" s="115">
        <v>64</v>
      </c>
      <c r="AR85" s="115">
        <v>1</v>
      </c>
      <c r="AS85" s="115">
        <v>0</v>
      </c>
    </row>
    <row r="86" spans="1:45" x14ac:dyDescent="0.25">
      <c r="A86" s="115" t="s">
        <v>82</v>
      </c>
      <c r="B86" s="115" t="s">
        <v>462</v>
      </c>
      <c r="C86" s="115" t="s">
        <v>667</v>
      </c>
      <c r="D86" s="115" t="s">
        <v>667</v>
      </c>
      <c r="E86" s="115">
        <v>28.2</v>
      </c>
      <c r="F86" s="115">
        <v>0</v>
      </c>
      <c r="G86" s="115">
        <v>0</v>
      </c>
      <c r="H86" s="115">
        <v>0</v>
      </c>
      <c r="I86" s="115">
        <v>0</v>
      </c>
      <c r="L86" s="169">
        <f>YEAR(tblBills[[#This Row],[received_date]])</f>
        <v>1900</v>
      </c>
      <c r="N86" s="115">
        <v>1</v>
      </c>
      <c r="O86" s="115" t="s">
        <v>668</v>
      </c>
      <c r="P86" s="115" t="s">
        <v>659</v>
      </c>
      <c r="Q86" s="115" t="s">
        <v>341</v>
      </c>
      <c r="R86" s="115" t="s">
        <v>340</v>
      </c>
      <c r="T86" s="115" t="s">
        <v>237</v>
      </c>
      <c r="U86" s="115" t="s">
        <v>162</v>
      </c>
      <c r="V86" s="115" t="s">
        <v>117</v>
      </c>
      <c r="X86" s="115" t="s">
        <v>667</v>
      </c>
      <c r="Y86" s="115" t="s">
        <v>669</v>
      </c>
      <c r="Z86" s="115">
        <v>0</v>
      </c>
      <c r="AA86" s="115">
        <v>100</v>
      </c>
      <c r="AB86" s="115" t="s">
        <v>234</v>
      </c>
      <c r="AC86" s="115" t="s">
        <v>233</v>
      </c>
      <c r="AD86" s="115" t="s">
        <v>232</v>
      </c>
      <c r="AG86" s="115" t="s">
        <v>6</v>
      </c>
      <c r="AH86" s="115">
        <v>6012</v>
      </c>
      <c r="AI86" s="115">
        <v>17</v>
      </c>
      <c r="AJ86" s="115">
        <v>88</v>
      </c>
      <c r="AK86" s="115" t="s">
        <v>80</v>
      </c>
      <c r="AL86" s="115" t="s">
        <v>339</v>
      </c>
      <c r="AM86" s="115">
        <v>224</v>
      </c>
      <c r="AN86" s="115">
        <v>25</v>
      </c>
      <c r="AO86" s="115">
        <v>23</v>
      </c>
      <c r="AP86" s="115">
        <v>74</v>
      </c>
      <c r="AQ86" s="115">
        <v>72</v>
      </c>
      <c r="AR86" s="115">
        <v>1</v>
      </c>
      <c r="AS86" s="115">
        <v>0</v>
      </c>
    </row>
    <row r="87" spans="1:45" x14ac:dyDescent="0.25">
      <c r="A87" s="115" t="s">
        <v>82</v>
      </c>
      <c r="B87" s="115" t="s">
        <v>462</v>
      </c>
      <c r="C87" s="115" t="s">
        <v>670</v>
      </c>
      <c r="D87" s="115" t="s">
        <v>670</v>
      </c>
      <c r="E87" s="115">
        <v>56.4</v>
      </c>
      <c r="F87" s="115">
        <v>0</v>
      </c>
      <c r="G87" s="115">
        <v>0</v>
      </c>
      <c r="H87" s="115">
        <v>0</v>
      </c>
      <c r="I87" s="115">
        <v>0</v>
      </c>
      <c r="L87" s="169">
        <f>YEAR(tblBills[[#This Row],[received_date]])</f>
        <v>1900</v>
      </c>
      <c r="N87" s="115">
        <v>1</v>
      </c>
      <c r="O87" s="115" t="s">
        <v>668</v>
      </c>
      <c r="P87" s="115" t="s">
        <v>659</v>
      </c>
      <c r="Q87" s="115" t="s">
        <v>341</v>
      </c>
      <c r="R87" s="115" t="s">
        <v>340</v>
      </c>
      <c r="T87" s="115" t="s">
        <v>237</v>
      </c>
      <c r="U87" s="115" t="s">
        <v>162</v>
      </c>
      <c r="V87" s="115" t="s">
        <v>117</v>
      </c>
      <c r="X87" s="115" t="s">
        <v>670</v>
      </c>
      <c r="Y87" s="115" t="s">
        <v>671</v>
      </c>
      <c r="Z87" s="115">
        <v>0</v>
      </c>
      <c r="AA87" s="115">
        <v>100</v>
      </c>
      <c r="AB87" s="115" t="s">
        <v>234</v>
      </c>
      <c r="AC87" s="115" t="s">
        <v>233</v>
      </c>
      <c r="AD87" s="115" t="s">
        <v>232</v>
      </c>
      <c r="AG87" s="115" t="s">
        <v>6</v>
      </c>
      <c r="AH87" s="115">
        <v>6013</v>
      </c>
      <c r="AI87" s="115">
        <v>17</v>
      </c>
      <c r="AJ87" s="115">
        <v>88</v>
      </c>
      <c r="AK87" s="115" t="s">
        <v>80</v>
      </c>
      <c r="AL87" s="115" t="s">
        <v>339</v>
      </c>
      <c r="AM87" s="115">
        <v>224</v>
      </c>
      <c r="AN87" s="115">
        <v>25</v>
      </c>
      <c r="AO87" s="115">
        <v>23</v>
      </c>
      <c r="AP87" s="115">
        <v>74</v>
      </c>
      <c r="AQ87" s="115">
        <v>72</v>
      </c>
      <c r="AR87" s="115">
        <v>1</v>
      </c>
      <c r="AS87" s="115">
        <v>0</v>
      </c>
    </row>
    <row r="88" spans="1:45" x14ac:dyDescent="0.25">
      <c r="A88" s="115" t="s">
        <v>82</v>
      </c>
      <c r="B88" s="115" t="s">
        <v>462</v>
      </c>
      <c r="C88" s="115" t="s">
        <v>672</v>
      </c>
      <c r="D88" s="115" t="s">
        <v>672</v>
      </c>
      <c r="E88" s="115">
        <v>56.4</v>
      </c>
      <c r="F88" s="115">
        <v>0</v>
      </c>
      <c r="G88" s="115">
        <v>0</v>
      </c>
      <c r="H88" s="115">
        <v>0</v>
      </c>
      <c r="I88" s="115">
        <v>0</v>
      </c>
      <c r="L88" s="169">
        <f>YEAR(tblBills[[#This Row],[received_date]])</f>
        <v>1900</v>
      </c>
      <c r="N88" s="115">
        <v>1</v>
      </c>
      <c r="O88" s="115" t="s">
        <v>668</v>
      </c>
      <c r="P88" s="115" t="s">
        <v>659</v>
      </c>
      <c r="Q88" s="115" t="s">
        <v>341</v>
      </c>
      <c r="R88" s="115" t="s">
        <v>340</v>
      </c>
      <c r="T88" s="115" t="s">
        <v>237</v>
      </c>
      <c r="U88" s="115" t="s">
        <v>162</v>
      </c>
      <c r="V88" s="115" t="s">
        <v>117</v>
      </c>
      <c r="X88" s="115" t="s">
        <v>672</v>
      </c>
      <c r="Y88" s="115" t="s">
        <v>673</v>
      </c>
      <c r="Z88" s="115">
        <v>0</v>
      </c>
      <c r="AA88" s="115">
        <v>100</v>
      </c>
      <c r="AB88" s="115" t="s">
        <v>234</v>
      </c>
      <c r="AC88" s="115" t="s">
        <v>233</v>
      </c>
      <c r="AD88" s="115" t="s">
        <v>232</v>
      </c>
      <c r="AG88" s="115" t="s">
        <v>6</v>
      </c>
      <c r="AH88" s="115">
        <v>6014</v>
      </c>
      <c r="AI88" s="115">
        <v>17</v>
      </c>
      <c r="AJ88" s="115">
        <v>88</v>
      </c>
      <c r="AK88" s="115" t="s">
        <v>80</v>
      </c>
      <c r="AL88" s="115" t="s">
        <v>339</v>
      </c>
      <c r="AM88" s="115">
        <v>224</v>
      </c>
      <c r="AN88" s="115">
        <v>25</v>
      </c>
      <c r="AO88" s="115">
        <v>23</v>
      </c>
      <c r="AP88" s="115">
        <v>74</v>
      </c>
      <c r="AQ88" s="115">
        <v>72</v>
      </c>
      <c r="AR88" s="115">
        <v>1</v>
      </c>
      <c r="AS88" s="115">
        <v>0</v>
      </c>
    </row>
    <row r="89" spans="1:45" x14ac:dyDescent="0.25">
      <c r="A89" s="115" t="s">
        <v>82</v>
      </c>
      <c r="B89" s="115" t="s">
        <v>462</v>
      </c>
      <c r="C89" s="115" t="s">
        <v>674</v>
      </c>
      <c r="D89" s="115" t="s">
        <v>674</v>
      </c>
      <c r="E89" s="115">
        <v>16.920000000000002</v>
      </c>
      <c r="F89" s="115">
        <v>0</v>
      </c>
      <c r="G89" s="115">
        <v>0</v>
      </c>
      <c r="H89" s="115">
        <v>0</v>
      </c>
      <c r="I89" s="115">
        <v>0</v>
      </c>
      <c r="L89" s="169">
        <f>YEAR(tblBills[[#This Row],[received_date]])</f>
        <v>1900</v>
      </c>
      <c r="N89" s="115">
        <v>1</v>
      </c>
      <c r="O89" s="115" t="s">
        <v>668</v>
      </c>
      <c r="P89" s="115" t="s">
        <v>659</v>
      </c>
      <c r="Q89" s="115" t="s">
        <v>341</v>
      </c>
      <c r="R89" s="115" t="s">
        <v>340</v>
      </c>
      <c r="T89" s="115" t="s">
        <v>237</v>
      </c>
      <c r="U89" s="115" t="s">
        <v>162</v>
      </c>
      <c r="V89" s="115" t="s">
        <v>117</v>
      </c>
      <c r="X89" s="115" t="s">
        <v>674</v>
      </c>
      <c r="Y89" s="115" t="s">
        <v>675</v>
      </c>
      <c r="Z89" s="115">
        <v>0</v>
      </c>
      <c r="AA89" s="115">
        <v>100</v>
      </c>
      <c r="AB89" s="115" t="s">
        <v>234</v>
      </c>
      <c r="AC89" s="115" t="s">
        <v>233</v>
      </c>
      <c r="AD89" s="115" t="s">
        <v>232</v>
      </c>
      <c r="AG89" s="115" t="s">
        <v>6</v>
      </c>
      <c r="AH89" s="115">
        <v>6015</v>
      </c>
      <c r="AI89" s="115">
        <v>17</v>
      </c>
      <c r="AJ89" s="115">
        <v>88</v>
      </c>
      <c r="AK89" s="115" t="s">
        <v>80</v>
      </c>
      <c r="AL89" s="115" t="s">
        <v>339</v>
      </c>
      <c r="AM89" s="115">
        <v>224</v>
      </c>
      <c r="AN89" s="115">
        <v>25</v>
      </c>
      <c r="AO89" s="115">
        <v>23</v>
      </c>
      <c r="AP89" s="115">
        <v>74</v>
      </c>
      <c r="AQ89" s="115">
        <v>72</v>
      </c>
      <c r="AR89" s="115">
        <v>1</v>
      </c>
      <c r="AS89" s="115">
        <v>0</v>
      </c>
    </row>
    <row r="90" spans="1:45" x14ac:dyDescent="0.25">
      <c r="A90" s="115" t="s">
        <v>82</v>
      </c>
      <c r="B90" s="115" t="s">
        <v>462</v>
      </c>
      <c r="C90" s="115" t="s">
        <v>676</v>
      </c>
      <c r="D90" s="115" t="s">
        <v>676</v>
      </c>
      <c r="E90" s="115">
        <v>84.600000000000009</v>
      </c>
      <c r="F90" s="115">
        <v>0</v>
      </c>
      <c r="G90" s="115">
        <v>0</v>
      </c>
      <c r="H90" s="115">
        <v>0</v>
      </c>
      <c r="I90" s="115">
        <v>0</v>
      </c>
      <c r="L90" s="169">
        <f>YEAR(tblBills[[#This Row],[received_date]])</f>
        <v>1900</v>
      </c>
      <c r="N90" s="115">
        <v>1</v>
      </c>
      <c r="O90" s="115" t="s">
        <v>668</v>
      </c>
      <c r="P90" s="115" t="s">
        <v>659</v>
      </c>
      <c r="Q90" s="115" t="s">
        <v>341</v>
      </c>
      <c r="R90" s="115" t="s">
        <v>340</v>
      </c>
      <c r="T90" s="115" t="s">
        <v>237</v>
      </c>
      <c r="U90" s="115" t="s">
        <v>162</v>
      </c>
      <c r="V90" s="115" t="s">
        <v>117</v>
      </c>
      <c r="X90" s="115" t="s">
        <v>676</v>
      </c>
      <c r="Y90" s="115" t="s">
        <v>677</v>
      </c>
      <c r="Z90" s="115">
        <v>0</v>
      </c>
      <c r="AA90" s="115">
        <v>100</v>
      </c>
      <c r="AB90" s="115" t="s">
        <v>234</v>
      </c>
      <c r="AC90" s="115" t="s">
        <v>233</v>
      </c>
      <c r="AD90" s="115" t="s">
        <v>232</v>
      </c>
      <c r="AG90" s="115" t="s">
        <v>6</v>
      </c>
      <c r="AH90" s="115">
        <v>6016</v>
      </c>
      <c r="AI90" s="115">
        <v>17</v>
      </c>
      <c r="AJ90" s="115">
        <v>88</v>
      </c>
      <c r="AK90" s="115" t="s">
        <v>80</v>
      </c>
      <c r="AL90" s="115" t="s">
        <v>339</v>
      </c>
      <c r="AM90" s="115">
        <v>224</v>
      </c>
      <c r="AN90" s="115">
        <v>25</v>
      </c>
      <c r="AO90" s="115">
        <v>23</v>
      </c>
      <c r="AP90" s="115">
        <v>74</v>
      </c>
      <c r="AQ90" s="115">
        <v>72</v>
      </c>
      <c r="AR90" s="115">
        <v>1</v>
      </c>
      <c r="AS90" s="115">
        <v>0</v>
      </c>
    </row>
    <row r="91" spans="1:45" x14ac:dyDescent="0.25">
      <c r="A91" s="115" t="s">
        <v>82</v>
      </c>
      <c r="B91" s="115" t="s">
        <v>462</v>
      </c>
      <c r="C91" s="115" t="s">
        <v>678</v>
      </c>
      <c r="D91" s="115" t="s">
        <v>678</v>
      </c>
      <c r="E91" s="115">
        <v>28.2</v>
      </c>
      <c r="F91" s="115">
        <v>0</v>
      </c>
      <c r="G91" s="115">
        <v>0</v>
      </c>
      <c r="H91" s="115">
        <v>0</v>
      </c>
      <c r="I91" s="115">
        <v>0</v>
      </c>
      <c r="L91" s="169">
        <f>YEAR(tblBills[[#This Row],[received_date]])</f>
        <v>1900</v>
      </c>
      <c r="N91" s="115">
        <v>1</v>
      </c>
      <c r="O91" s="115" t="s">
        <v>668</v>
      </c>
      <c r="P91" s="115" t="s">
        <v>659</v>
      </c>
      <c r="Q91" s="115" t="s">
        <v>341</v>
      </c>
      <c r="R91" s="115" t="s">
        <v>340</v>
      </c>
      <c r="T91" s="115" t="s">
        <v>237</v>
      </c>
      <c r="U91" s="115" t="s">
        <v>162</v>
      </c>
      <c r="V91" s="115" t="s">
        <v>117</v>
      </c>
      <c r="X91" s="115" t="s">
        <v>678</v>
      </c>
      <c r="Y91" s="115" t="s">
        <v>679</v>
      </c>
      <c r="Z91" s="115">
        <v>0</v>
      </c>
      <c r="AA91" s="115">
        <v>100</v>
      </c>
      <c r="AB91" s="115" t="s">
        <v>234</v>
      </c>
      <c r="AC91" s="115" t="s">
        <v>233</v>
      </c>
      <c r="AD91" s="115" t="s">
        <v>232</v>
      </c>
      <c r="AG91" s="115" t="s">
        <v>6</v>
      </c>
      <c r="AH91" s="115">
        <v>6017</v>
      </c>
      <c r="AI91" s="115">
        <v>17</v>
      </c>
      <c r="AJ91" s="115">
        <v>88</v>
      </c>
      <c r="AK91" s="115" t="s">
        <v>80</v>
      </c>
      <c r="AL91" s="115" t="s">
        <v>339</v>
      </c>
      <c r="AM91" s="115">
        <v>224</v>
      </c>
      <c r="AN91" s="115">
        <v>25</v>
      </c>
      <c r="AO91" s="115">
        <v>23</v>
      </c>
      <c r="AP91" s="115">
        <v>74</v>
      </c>
      <c r="AQ91" s="115">
        <v>72</v>
      </c>
      <c r="AR91" s="115">
        <v>1</v>
      </c>
      <c r="AS91" s="115">
        <v>0</v>
      </c>
    </row>
    <row r="92" spans="1:45" x14ac:dyDescent="0.25">
      <c r="A92" s="115" t="s">
        <v>82</v>
      </c>
      <c r="B92" s="115" t="s">
        <v>462</v>
      </c>
      <c r="C92" s="115" t="s">
        <v>680</v>
      </c>
      <c r="D92" s="115" t="s">
        <v>680</v>
      </c>
      <c r="E92" s="115">
        <v>16.920000000000002</v>
      </c>
      <c r="F92" s="115">
        <v>0</v>
      </c>
      <c r="G92" s="115">
        <v>0</v>
      </c>
      <c r="H92" s="115">
        <v>0</v>
      </c>
      <c r="I92" s="115">
        <v>0</v>
      </c>
      <c r="L92" s="169">
        <f>YEAR(tblBills[[#This Row],[received_date]])</f>
        <v>1900</v>
      </c>
      <c r="N92" s="115">
        <v>1</v>
      </c>
      <c r="O92" s="115" t="s">
        <v>668</v>
      </c>
      <c r="P92" s="115" t="s">
        <v>659</v>
      </c>
      <c r="Q92" s="115" t="s">
        <v>341</v>
      </c>
      <c r="R92" s="115" t="s">
        <v>340</v>
      </c>
      <c r="T92" s="115" t="s">
        <v>237</v>
      </c>
      <c r="U92" s="115" t="s">
        <v>162</v>
      </c>
      <c r="V92" s="115" t="s">
        <v>117</v>
      </c>
      <c r="X92" s="115" t="s">
        <v>680</v>
      </c>
      <c r="Y92" s="115" t="s">
        <v>681</v>
      </c>
      <c r="Z92" s="115">
        <v>0</v>
      </c>
      <c r="AA92" s="115">
        <v>100</v>
      </c>
      <c r="AB92" s="115" t="s">
        <v>234</v>
      </c>
      <c r="AC92" s="115" t="s">
        <v>233</v>
      </c>
      <c r="AD92" s="115" t="s">
        <v>232</v>
      </c>
      <c r="AG92" s="115" t="s">
        <v>6</v>
      </c>
      <c r="AH92" s="115">
        <v>6018</v>
      </c>
      <c r="AI92" s="115">
        <v>17</v>
      </c>
      <c r="AJ92" s="115">
        <v>88</v>
      </c>
      <c r="AK92" s="115" t="s">
        <v>80</v>
      </c>
      <c r="AL92" s="115" t="s">
        <v>339</v>
      </c>
      <c r="AM92" s="115">
        <v>224</v>
      </c>
      <c r="AN92" s="115">
        <v>25</v>
      </c>
      <c r="AO92" s="115">
        <v>23</v>
      </c>
      <c r="AP92" s="115">
        <v>74</v>
      </c>
      <c r="AQ92" s="115">
        <v>72</v>
      </c>
      <c r="AR92" s="115">
        <v>1</v>
      </c>
      <c r="AS92" s="115">
        <v>0</v>
      </c>
    </row>
    <row r="93" spans="1:45" x14ac:dyDescent="0.25">
      <c r="A93" s="115" t="s">
        <v>82</v>
      </c>
      <c r="B93" s="115" t="s">
        <v>462</v>
      </c>
      <c r="C93" s="115" t="s">
        <v>682</v>
      </c>
      <c r="D93" s="115" t="s">
        <v>682</v>
      </c>
      <c r="E93" s="115">
        <v>28.2</v>
      </c>
      <c r="F93" s="115">
        <v>0</v>
      </c>
      <c r="G93" s="115">
        <v>0</v>
      </c>
      <c r="H93" s="115">
        <v>0</v>
      </c>
      <c r="I93" s="115">
        <v>0</v>
      </c>
      <c r="L93" s="169">
        <f>YEAR(tblBills[[#This Row],[received_date]])</f>
        <v>1900</v>
      </c>
      <c r="N93" s="115">
        <v>1</v>
      </c>
      <c r="O93" s="115" t="s">
        <v>668</v>
      </c>
      <c r="P93" s="115" t="s">
        <v>659</v>
      </c>
      <c r="Q93" s="115" t="s">
        <v>341</v>
      </c>
      <c r="R93" s="115" t="s">
        <v>340</v>
      </c>
      <c r="T93" s="115" t="s">
        <v>237</v>
      </c>
      <c r="U93" s="115" t="s">
        <v>162</v>
      </c>
      <c r="V93" s="115" t="s">
        <v>117</v>
      </c>
      <c r="X93" s="115" t="s">
        <v>682</v>
      </c>
      <c r="Y93" s="115" t="s">
        <v>683</v>
      </c>
      <c r="Z93" s="115">
        <v>0</v>
      </c>
      <c r="AA93" s="115">
        <v>100</v>
      </c>
      <c r="AB93" s="115" t="s">
        <v>234</v>
      </c>
      <c r="AC93" s="115" t="s">
        <v>233</v>
      </c>
      <c r="AD93" s="115" t="s">
        <v>232</v>
      </c>
      <c r="AG93" s="115" t="s">
        <v>6</v>
      </c>
      <c r="AH93" s="115">
        <v>6019</v>
      </c>
      <c r="AI93" s="115">
        <v>17</v>
      </c>
      <c r="AJ93" s="115">
        <v>88</v>
      </c>
      <c r="AK93" s="115" t="s">
        <v>80</v>
      </c>
      <c r="AL93" s="115" t="s">
        <v>339</v>
      </c>
      <c r="AM93" s="115">
        <v>224</v>
      </c>
      <c r="AN93" s="115">
        <v>25</v>
      </c>
      <c r="AO93" s="115">
        <v>23</v>
      </c>
      <c r="AP93" s="115">
        <v>74</v>
      </c>
      <c r="AQ93" s="115">
        <v>72</v>
      </c>
      <c r="AR93" s="115">
        <v>1</v>
      </c>
      <c r="AS93" s="115">
        <v>0</v>
      </c>
    </row>
    <row r="94" spans="1:45" x14ac:dyDescent="0.25">
      <c r="A94" s="115" t="s">
        <v>82</v>
      </c>
      <c r="B94" s="115" t="s">
        <v>462</v>
      </c>
      <c r="C94" s="115" t="s">
        <v>684</v>
      </c>
      <c r="D94" s="115" t="s">
        <v>684</v>
      </c>
      <c r="E94" s="115">
        <v>28.2</v>
      </c>
      <c r="F94" s="115">
        <v>0</v>
      </c>
      <c r="G94" s="115">
        <v>0</v>
      </c>
      <c r="H94" s="115">
        <v>0</v>
      </c>
      <c r="I94" s="115">
        <v>0</v>
      </c>
      <c r="L94" s="169">
        <f>YEAR(tblBills[[#This Row],[received_date]])</f>
        <v>1900</v>
      </c>
      <c r="N94" s="115">
        <v>1</v>
      </c>
      <c r="O94" s="115" t="s">
        <v>668</v>
      </c>
      <c r="P94" s="115" t="s">
        <v>659</v>
      </c>
      <c r="Q94" s="115" t="s">
        <v>341</v>
      </c>
      <c r="R94" s="115" t="s">
        <v>340</v>
      </c>
      <c r="T94" s="115" t="s">
        <v>237</v>
      </c>
      <c r="U94" s="115" t="s">
        <v>162</v>
      </c>
      <c r="V94" s="115" t="s">
        <v>117</v>
      </c>
      <c r="X94" s="115" t="s">
        <v>684</v>
      </c>
      <c r="Y94" s="115" t="s">
        <v>685</v>
      </c>
      <c r="Z94" s="115">
        <v>0</v>
      </c>
      <c r="AA94" s="115">
        <v>100</v>
      </c>
      <c r="AB94" s="115" t="s">
        <v>234</v>
      </c>
      <c r="AC94" s="115" t="s">
        <v>233</v>
      </c>
      <c r="AD94" s="115" t="s">
        <v>232</v>
      </c>
      <c r="AG94" s="115" t="s">
        <v>6</v>
      </c>
      <c r="AH94" s="115">
        <v>6020</v>
      </c>
      <c r="AI94" s="115">
        <v>17</v>
      </c>
      <c r="AJ94" s="115">
        <v>88</v>
      </c>
      <c r="AK94" s="115" t="s">
        <v>80</v>
      </c>
      <c r="AL94" s="115" t="s">
        <v>339</v>
      </c>
      <c r="AM94" s="115">
        <v>224</v>
      </c>
      <c r="AN94" s="115">
        <v>25</v>
      </c>
      <c r="AO94" s="115">
        <v>23</v>
      </c>
      <c r="AP94" s="115">
        <v>74</v>
      </c>
      <c r="AQ94" s="115">
        <v>72</v>
      </c>
      <c r="AR94" s="115">
        <v>1</v>
      </c>
      <c r="AS94" s="115">
        <v>0</v>
      </c>
    </row>
    <row r="95" spans="1:45" x14ac:dyDescent="0.25">
      <c r="A95" s="115" t="s">
        <v>82</v>
      </c>
      <c r="B95" s="115" t="s">
        <v>462</v>
      </c>
      <c r="C95" s="115" t="s">
        <v>686</v>
      </c>
      <c r="D95" s="115" t="s">
        <v>686</v>
      </c>
      <c r="E95" s="115">
        <v>28.2</v>
      </c>
      <c r="F95" s="115">
        <v>0</v>
      </c>
      <c r="G95" s="115">
        <v>0</v>
      </c>
      <c r="H95" s="115">
        <v>0</v>
      </c>
      <c r="I95" s="115">
        <v>0</v>
      </c>
      <c r="L95" s="169">
        <f>YEAR(tblBills[[#This Row],[received_date]])</f>
        <v>1900</v>
      </c>
      <c r="N95" s="115">
        <v>1</v>
      </c>
      <c r="O95" s="115" t="s">
        <v>668</v>
      </c>
      <c r="P95" s="115" t="s">
        <v>659</v>
      </c>
      <c r="Q95" s="115" t="s">
        <v>341</v>
      </c>
      <c r="R95" s="115" t="s">
        <v>340</v>
      </c>
      <c r="T95" s="115" t="s">
        <v>237</v>
      </c>
      <c r="U95" s="115" t="s">
        <v>162</v>
      </c>
      <c r="V95" s="115" t="s">
        <v>117</v>
      </c>
      <c r="X95" s="115" t="s">
        <v>686</v>
      </c>
      <c r="Y95" s="115" t="s">
        <v>6</v>
      </c>
      <c r="Z95" s="115">
        <v>0</v>
      </c>
      <c r="AA95" s="115">
        <v>100</v>
      </c>
      <c r="AB95" s="115" t="s">
        <v>234</v>
      </c>
      <c r="AC95" s="115" t="s">
        <v>233</v>
      </c>
      <c r="AD95" s="115" t="s">
        <v>232</v>
      </c>
      <c r="AG95" s="115" t="s">
        <v>687</v>
      </c>
      <c r="AH95" s="115">
        <v>6021</v>
      </c>
      <c r="AI95" s="115">
        <v>17</v>
      </c>
      <c r="AJ95" s="115">
        <v>88</v>
      </c>
      <c r="AK95" s="115" t="s">
        <v>80</v>
      </c>
      <c r="AL95" s="115" t="s">
        <v>339</v>
      </c>
      <c r="AM95" s="115">
        <v>224</v>
      </c>
      <c r="AN95" s="115">
        <v>25</v>
      </c>
      <c r="AO95" s="115">
        <v>23</v>
      </c>
      <c r="AP95" s="115">
        <v>74</v>
      </c>
      <c r="AQ95" s="115">
        <v>72</v>
      </c>
      <c r="AR95" s="115">
        <v>1</v>
      </c>
      <c r="AS95" s="115">
        <v>0</v>
      </c>
    </row>
    <row r="96" spans="1:45" x14ac:dyDescent="0.25">
      <c r="A96" s="115" t="s">
        <v>82</v>
      </c>
      <c r="B96" s="115" t="s">
        <v>462</v>
      </c>
      <c r="C96" s="115" t="s">
        <v>688</v>
      </c>
      <c r="D96" s="115" t="s">
        <v>688</v>
      </c>
      <c r="E96" s="115">
        <v>56.4</v>
      </c>
      <c r="F96" s="115">
        <v>0</v>
      </c>
      <c r="G96" s="115">
        <v>0</v>
      </c>
      <c r="H96" s="115">
        <v>0</v>
      </c>
      <c r="I96" s="115">
        <v>0</v>
      </c>
      <c r="L96" s="169">
        <f>YEAR(tblBills[[#This Row],[received_date]])</f>
        <v>1900</v>
      </c>
      <c r="N96" s="115">
        <v>1</v>
      </c>
      <c r="O96" s="115" t="s">
        <v>668</v>
      </c>
      <c r="P96" s="115" t="s">
        <v>659</v>
      </c>
      <c r="Q96" s="115" t="s">
        <v>341</v>
      </c>
      <c r="R96" s="115" t="s">
        <v>340</v>
      </c>
      <c r="T96" s="115" t="s">
        <v>237</v>
      </c>
      <c r="U96" s="115" t="s">
        <v>162</v>
      </c>
      <c r="V96" s="115" t="s">
        <v>117</v>
      </c>
      <c r="X96" s="115" t="s">
        <v>688</v>
      </c>
      <c r="Y96" s="115" t="s">
        <v>6</v>
      </c>
      <c r="Z96" s="115">
        <v>0</v>
      </c>
      <c r="AA96" s="115">
        <v>100</v>
      </c>
      <c r="AB96" s="115" t="s">
        <v>234</v>
      </c>
      <c r="AC96" s="115" t="s">
        <v>233</v>
      </c>
      <c r="AD96" s="115" t="s">
        <v>232</v>
      </c>
      <c r="AG96" s="115" t="s">
        <v>689</v>
      </c>
      <c r="AH96" s="115">
        <v>6022</v>
      </c>
      <c r="AI96" s="115">
        <v>17</v>
      </c>
      <c r="AJ96" s="115">
        <v>88</v>
      </c>
      <c r="AK96" s="115" t="s">
        <v>80</v>
      </c>
      <c r="AL96" s="115" t="s">
        <v>339</v>
      </c>
      <c r="AM96" s="115">
        <v>224</v>
      </c>
      <c r="AN96" s="115">
        <v>25</v>
      </c>
      <c r="AO96" s="115">
        <v>23</v>
      </c>
      <c r="AP96" s="115">
        <v>74</v>
      </c>
      <c r="AQ96" s="115">
        <v>72</v>
      </c>
      <c r="AR96" s="115">
        <v>1</v>
      </c>
      <c r="AS96" s="115">
        <v>0</v>
      </c>
    </row>
    <row r="97" spans="1:45" x14ac:dyDescent="0.25">
      <c r="A97" s="115" t="s">
        <v>82</v>
      </c>
      <c r="B97" s="115" t="s">
        <v>462</v>
      </c>
      <c r="C97" s="115" t="s">
        <v>690</v>
      </c>
      <c r="D97" s="115" t="s">
        <v>690</v>
      </c>
      <c r="E97" s="115">
        <v>28.2</v>
      </c>
      <c r="F97" s="115">
        <v>0</v>
      </c>
      <c r="G97" s="115">
        <v>0</v>
      </c>
      <c r="H97" s="115">
        <v>0</v>
      </c>
      <c r="I97" s="115">
        <v>0</v>
      </c>
      <c r="L97" s="169">
        <f>YEAR(tblBills[[#This Row],[received_date]])</f>
        <v>1900</v>
      </c>
      <c r="N97" s="115">
        <v>1</v>
      </c>
      <c r="O97" s="115" t="s">
        <v>668</v>
      </c>
      <c r="P97" s="115" t="s">
        <v>659</v>
      </c>
      <c r="Q97" s="115" t="s">
        <v>341</v>
      </c>
      <c r="R97" s="115" t="s">
        <v>340</v>
      </c>
      <c r="T97" s="115" t="s">
        <v>237</v>
      </c>
      <c r="U97" s="115" t="s">
        <v>162</v>
      </c>
      <c r="V97" s="115" t="s">
        <v>117</v>
      </c>
      <c r="X97" s="115" t="s">
        <v>690</v>
      </c>
      <c r="Y97" s="115" t="s">
        <v>6</v>
      </c>
      <c r="Z97" s="115">
        <v>0</v>
      </c>
      <c r="AA97" s="115">
        <v>100</v>
      </c>
      <c r="AB97" s="115" t="s">
        <v>234</v>
      </c>
      <c r="AC97" s="115" t="s">
        <v>233</v>
      </c>
      <c r="AD97" s="115" t="s">
        <v>232</v>
      </c>
      <c r="AG97" s="115" t="s">
        <v>691</v>
      </c>
      <c r="AH97" s="115">
        <v>6023</v>
      </c>
      <c r="AI97" s="115">
        <v>17</v>
      </c>
      <c r="AJ97" s="115">
        <v>88</v>
      </c>
      <c r="AK97" s="115" t="s">
        <v>80</v>
      </c>
      <c r="AL97" s="115" t="s">
        <v>339</v>
      </c>
      <c r="AM97" s="115">
        <v>224</v>
      </c>
      <c r="AN97" s="115">
        <v>25</v>
      </c>
      <c r="AO97" s="115">
        <v>23</v>
      </c>
      <c r="AP97" s="115">
        <v>74</v>
      </c>
      <c r="AQ97" s="115">
        <v>72</v>
      </c>
      <c r="AR97" s="115">
        <v>1</v>
      </c>
      <c r="AS97" s="115">
        <v>0</v>
      </c>
    </row>
    <row r="98" spans="1:45" x14ac:dyDescent="0.25">
      <c r="A98" s="115" t="s">
        <v>82</v>
      </c>
      <c r="B98" s="115" t="s">
        <v>462</v>
      </c>
      <c r="C98" s="115" t="s">
        <v>692</v>
      </c>
      <c r="D98" s="115" t="s">
        <v>692</v>
      </c>
      <c r="E98" s="115">
        <v>239.70000000000002</v>
      </c>
      <c r="F98" s="115">
        <v>0</v>
      </c>
      <c r="G98" s="115">
        <v>0</v>
      </c>
      <c r="H98" s="115">
        <v>0</v>
      </c>
      <c r="I98" s="115">
        <v>0</v>
      </c>
      <c r="L98" s="169">
        <f>YEAR(tblBills[[#This Row],[received_date]])</f>
        <v>1900</v>
      </c>
      <c r="N98" s="115">
        <v>1</v>
      </c>
      <c r="O98" s="115" t="s">
        <v>668</v>
      </c>
      <c r="P98" s="115" t="s">
        <v>659</v>
      </c>
      <c r="Q98" s="115" t="s">
        <v>341</v>
      </c>
      <c r="R98" s="115" t="s">
        <v>340</v>
      </c>
      <c r="T98" s="115" t="s">
        <v>237</v>
      </c>
      <c r="U98" s="115" t="s">
        <v>162</v>
      </c>
      <c r="V98" s="115" t="s">
        <v>117</v>
      </c>
      <c r="X98" s="115" t="s">
        <v>692</v>
      </c>
      <c r="Y98" s="115" t="s">
        <v>6</v>
      </c>
      <c r="Z98" s="115">
        <v>0</v>
      </c>
      <c r="AA98" s="115">
        <v>100</v>
      </c>
      <c r="AB98" s="115" t="s">
        <v>234</v>
      </c>
      <c r="AC98" s="115" t="s">
        <v>233</v>
      </c>
      <c r="AD98" s="115" t="s">
        <v>232</v>
      </c>
      <c r="AG98" s="115" t="s">
        <v>693</v>
      </c>
      <c r="AH98" s="115">
        <v>6024</v>
      </c>
      <c r="AI98" s="115">
        <v>17</v>
      </c>
      <c r="AJ98" s="115">
        <v>88</v>
      </c>
      <c r="AK98" s="115" t="s">
        <v>80</v>
      </c>
      <c r="AL98" s="115" t="s">
        <v>339</v>
      </c>
      <c r="AM98" s="115">
        <v>224</v>
      </c>
      <c r="AN98" s="115">
        <v>25</v>
      </c>
      <c r="AO98" s="115">
        <v>23</v>
      </c>
      <c r="AP98" s="115">
        <v>74</v>
      </c>
      <c r="AQ98" s="115">
        <v>72</v>
      </c>
      <c r="AR98" s="115">
        <v>1</v>
      </c>
      <c r="AS98" s="115">
        <v>0</v>
      </c>
    </row>
    <row r="99" spans="1:45" x14ac:dyDescent="0.25">
      <c r="A99" s="115" t="s">
        <v>82</v>
      </c>
      <c r="B99" s="115" t="s">
        <v>462</v>
      </c>
      <c r="C99" s="115" t="s">
        <v>694</v>
      </c>
      <c r="D99" s="115" t="s">
        <v>694</v>
      </c>
      <c r="E99" s="115">
        <v>280.59000000000003</v>
      </c>
      <c r="F99" s="115">
        <v>0</v>
      </c>
      <c r="G99" s="115">
        <v>0</v>
      </c>
      <c r="H99" s="115">
        <v>0</v>
      </c>
      <c r="I99" s="115">
        <v>0</v>
      </c>
      <c r="L99" s="169">
        <f>YEAR(tblBills[[#This Row],[received_date]])</f>
        <v>1900</v>
      </c>
      <c r="N99" s="115">
        <v>1</v>
      </c>
      <c r="O99" s="115" t="s">
        <v>668</v>
      </c>
      <c r="P99" s="115" t="s">
        <v>659</v>
      </c>
      <c r="Q99" s="115" t="s">
        <v>341</v>
      </c>
      <c r="R99" s="115" t="s">
        <v>340</v>
      </c>
      <c r="T99" s="115" t="s">
        <v>237</v>
      </c>
      <c r="U99" s="115" t="s">
        <v>162</v>
      </c>
      <c r="V99" s="115" t="s">
        <v>117</v>
      </c>
      <c r="X99" s="115" t="s">
        <v>694</v>
      </c>
      <c r="Y99" s="115" t="s">
        <v>6</v>
      </c>
      <c r="Z99" s="115">
        <v>0</v>
      </c>
      <c r="AA99" s="115">
        <v>100</v>
      </c>
      <c r="AB99" s="115" t="s">
        <v>234</v>
      </c>
      <c r="AC99" s="115" t="s">
        <v>233</v>
      </c>
      <c r="AD99" s="115" t="s">
        <v>232</v>
      </c>
      <c r="AG99" s="115" t="s">
        <v>695</v>
      </c>
      <c r="AH99" s="115">
        <v>6025</v>
      </c>
      <c r="AI99" s="115">
        <v>17</v>
      </c>
      <c r="AJ99" s="115">
        <v>88</v>
      </c>
      <c r="AK99" s="115" t="s">
        <v>80</v>
      </c>
      <c r="AL99" s="115" t="s">
        <v>339</v>
      </c>
      <c r="AM99" s="115">
        <v>224</v>
      </c>
      <c r="AN99" s="115">
        <v>25</v>
      </c>
      <c r="AO99" s="115">
        <v>23</v>
      </c>
      <c r="AP99" s="115">
        <v>74</v>
      </c>
      <c r="AQ99" s="115">
        <v>72</v>
      </c>
      <c r="AR99" s="115">
        <v>1</v>
      </c>
      <c r="AS99" s="115">
        <v>0</v>
      </c>
    </row>
    <row r="100" spans="1:45" x14ac:dyDescent="0.25">
      <c r="A100" s="115" t="s">
        <v>82</v>
      </c>
      <c r="B100" s="115" t="s">
        <v>462</v>
      </c>
      <c r="C100" s="115" t="s">
        <v>696</v>
      </c>
      <c r="D100" s="115" t="s">
        <v>696</v>
      </c>
      <c r="E100" s="115">
        <v>197.4</v>
      </c>
      <c r="F100" s="115">
        <v>0</v>
      </c>
      <c r="G100" s="115">
        <v>0</v>
      </c>
      <c r="H100" s="115">
        <v>0</v>
      </c>
      <c r="I100" s="115">
        <v>0</v>
      </c>
      <c r="L100" s="169">
        <f>YEAR(tblBills[[#This Row],[received_date]])</f>
        <v>1900</v>
      </c>
      <c r="N100" s="115">
        <v>1</v>
      </c>
      <c r="O100" s="115" t="s">
        <v>668</v>
      </c>
      <c r="P100" s="115" t="s">
        <v>659</v>
      </c>
      <c r="Q100" s="115" t="s">
        <v>341</v>
      </c>
      <c r="R100" s="115" t="s">
        <v>340</v>
      </c>
      <c r="T100" s="115" t="s">
        <v>237</v>
      </c>
      <c r="U100" s="115" t="s">
        <v>162</v>
      </c>
      <c r="V100" s="115" t="s">
        <v>117</v>
      </c>
      <c r="X100" s="115" t="s">
        <v>696</v>
      </c>
      <c r="Y100" s="115" t="s">
        <v>6</v>
      </c>
      <c r="Z100" s="115">
        <v>0</v>
      </c>
      <c r="AA100" s="115">
        <v>100</v>
      </c>
      <c r="AB100" s="115" t="s">
        <v>234</v>
      </c>
      <c r="AC100" s="115" t="s">
        <v>233</v>
      </c>
      <c r="AD100" s="115" t="s">
        <v>232</v>
      </c>
      <c r="AG100" s="115" t="s">
        <v>697</v>
      </c>
      <c r="AH100" s="115">
        <v>6026</v>
      </c>
      <c r="AI100" s="115">
        <v>17</v>
      </c>
      <c r="AJ100" s="115">
        <v>88</v>
      </c>
      <c r="AK100" s="115" t="s">
        <v>80</v>
      </c>
      <c r="AL100" s="115" t="s">
        <v>339</v>
      </c>
      <c r="AM100" s="115">
        <v>224</v>
      </c>
      <c r="AN100" s="115">
        <v>25</v>
      </c>
      <c r="AO100" s="115">
        <v>23</v>
      </c>
      <c r="AP100" s="115">
        <v>74</v>
      </c>
      <c r="AQ100" s="115">
        <v>72</v>
      </c>
      <c r="AR100" s="115">
        <v>1</v>
      </c>
      <c r="AS100" s="115">
        <v>0</v>
      </c>
    </row>
    <row r="101" spans="1:45" x14ac:dyDescent="0.25">
      <c r="A101" s="115" t="s">
        <v>82</v>
      </c>
      <c r="B101" s="115" t="s">
        <v>462</v>
      </c>
      <c r="C101" s="115" t="s">
        <v>698</v>
      </c>
      <c r="D101" s="115" t="s">
        <v>698</v>
      </c>
      <c r="E101" s="115">
        <v>39.480000000000004</v>
      </c>
      <c r="F101" s="115">
        <v>0</v>
      </c>
      <c r="G101" s="115">
        <v>0</v>
      </c>
      <c r="H101" s="115">
        <v>0</v>
      </c>
      <c r="I101" s="115">
        <v>0</v>
      </c>
      <c r="L101" s="169">
        <f>YEAR(tblBills[[#This Row],[received_date]])</f>
        <v>1900</v>
      </c>
      <c r="N101" s="115">
        <v>1</v>
      </c>
      <c r="O101" s="115" t="s">
        <v>668</v>
      </c>
      <c r="P101" s="115" t="s">
        <v>659</v>
      </c>
      <c r="Q101" s="115" t="s">
        <v>341</v>
      </c>
      <c r="R101" s="115" t="s">
        <v>340</v>
      </c>
      <c r="T101" s="115" t="s">
        <v>237</v>
      </c>
      <c r="U101" s="115" t="s">
        <v>162</v>
      </c>
      <c r="V101" s="115" t="s">
        <v>117</v>
      </c>
      <c r="X101" s="115" t="s">
        <v>698</v>
      </c>
      <c r="Y101" s="115" t="s">
        <v>6</v>
      </c>
      <c r="Z101" s="115">
        <v>0</v>
      </c>
      <c r="AA101" s="115">
        <v>100</v>
      </c>
      <c r="AB101" s="115" t="s">
        <v>234</v>
      </c>
      <c r="AC101" s="115" t="s">
        <v>233</v>
      </c>
      <c r="AD101" s="115" t="s">
        <v>232</v>
      </c>
      <c r="AG101" s="115" t="s">
        <v>699</v>
      </c>
      <c r="AH101" s="115">
        <v>6027</v>
      </c>
      <c r="AI101" s="115">
        <v>17</v>
      </c>
      <c r="AJ101" s="115">
        <v>88</v>
      </c>
      <c r="AK101" s="115" t="s">
        <v>80</v>
      </c>
      <c r="AL101" s="115" t="s">
        <v>339</v>
      </c>
      <c r="AM101" s="115">
        <v>224</v>
      </c>
      <c r="AN101" s="115">
        <v>25</v>
      </c>
      <c r="AO101" s="115">
        <v>23</v>
      </c>
      <c r="AP101" s="115">
        <v>74</v>
      </c>
      <c r="AQ101" s="115">
        <v>72</v>
      </c>
      <c r="AR101" s="115">
        <v>1</v>
      </c>
      <c r="AS101" s="115">
        <v>0</v>
      </c>
    </row>
    <row r="102" spans="1:45" x14ac:dyDescent="0.25">
      <c r="A102" s="115" t="s">
        <v>82</v>
      </c>
      <c r="B102" s="115" t="s">
        <v>462</v>
      </c>
      <c r="C102" s="115" t="s">
        <v>700</v>
      </c>
      <c r="D102" s="115" t="s">
        <v>700</v>
      </c>
      <c r="E102" s="115">
        <v>518.88</v>
      </c>
      <c r="F102" s="115">
        <v>0</v>
      </c>
      <c r="G102" s="115">
        <v>0</v>
      </c>
      <c r="H102" s="115">
        <v>0</v>
      </c>
      <c r="I102" s="115">
        <v>0</v>
      </c>
      <c r="L102" s="169">
        <f>YEAR(tblBills[[#This Row],[received_date]])</f>
        <v>1900</v>
      </c>
      <c r="N102" s="115">
        <v>1</v>
      </c>
      <c r="O102" s="115" t="s">
        <v>668</v>
      </c>
      <c r="P102" s="115" t="s">
        <v>659</v>
      </c>
      <c r="Q102" s="115" t="s">
        <v>341</v>
      </c>
      <c r="R102" s="115" t="s">
        <v>340</v>
      </c>
      <c r="T102" s="115" t="s">
        <v>237</v>
      </c>
      <c r="U102" s="115" t="s">
        <v>162</v>
      </c>
      <c r="V102" s="115" t="s">
        <v>117</v>
      </c>
      <c r="X102" s="115" t="s">
        <v>700</v>
      </c>
      <c r="Y102" s="115" t="s">
        <v>6</v>
      </c>
      <c r="Z102" s="115">
        <v>0</v>
      </c>
      <c r="AA102" s="115">
        <v>100</v>
      </c>
      <c r="AB102" s="115" t="s">
        <v>234</v>
      </c>
      <c r="AC102" s="115" t="s">
        <v>233</v>
      </c>
      <c r="AD102" s="115" t="s">
        <v>232</v>
      </c>
      <c r="AG102" s="115" t="s">
        <v>701</v>
      </c>
      <c r="AH102" s="115">
        <v>6028</v>
      </c>
      <c r="AI102" s="115">
        <v>17</v>
      </c>
      <c r="AJ102" s="115">
        <v>88</v>
      </c>
      <c r="AK102" s="115" t="s">
        <v>80</v>
      </c>
      <c r="AL102" s="115" t="s">
        <v>339</v>
      </c>
      <c r="AM102" s="115">
        <v>224</v>
      </c>
      <c r="AN102" s="115">
        <v>25</v>
      </c>
      <c r="AO102" s="115">
        <v>23</v>
      </c>
      <c r="AP102" s="115">
        <v>74</v>
      </c>
      <c r="AQ102" s="115">
        <v>72</v>
      </c>
      <c r="AR102" s="115">
        <v>1</v>
      </c>
      <c r="AS102" s="115">
        <v>0</v>
      </c>
    </row>
    <row r="103" spans="1:45" x14ac:dyDescent="0.25">
      <c r="A103" s="115" t="s">
        <v>82</v>
      </c>
      <c r="B103" s="115" t="s">
        <v>462</v>
      </c>
      <c r="C103" s="115" t="s">
        <v>702</v>
      </c>
      <c r="D103" s="115" t="s">
        <v>702</v>
      </c>
      <c r="E103" s="115">
        <v>161.30000000000001</v>
      </c>
      <c r="F103" s="115">
        <v>0</v>
      </c>
      <c r="G103" s="115">
        <v>0</v>
      </c>
      <c r="H103" s="115">
        <v>0</v>
      </c>
      <c r="I103" s="115">
        <v>0</v>
      </c>
      <c r="L103" s="169">
        <f>YEAR(tblBills[[#This Row],[received_date]])</f>
        <v>1900</v>
      </c>
      <c r="N103" s="115">
        <v>1</v>
      </c>
      <c r="O103" s="115" t="s">
        <v>668</v>
      </c>
      <c r="P103" s="115" t="s">
        <v>659</v>
      </c>
      <c r="Q103" s="115" t="s">
        <v>341</v>
      </c>
      <c r="R103" s="115" t="s">
        <v>340</v>
      </c>
      <c r="T103" s="115" t="s">
        <v>237</v>
      </c>
      <c r="U103" s="115" t="s">
        <v>162</v>
      </c>
      <c r="V103" s="115" t="s">
        <v>117</v>
      </c>
      <c r="X103" s="115" t="s">
        <v>702</v>
      </c>
      <c r="Y103" s="115" t="s">
        <v>6</v>
      </c>
      <c r="Z103" s="115">
        <v>0</v>
      </c>
      <c r="AA103" s="115">
        <v>100</v>
      </c>
      <c r="AB103" s="115" t="s">
        <v>234</v>
      </c>
      <c r="AC103" s="115" t="s">
        <v>233</v>
      </c>
      <c r="AD103" s="115" t="s">
        <v>232</v>
      </c>
      <c r="AG103" s="115" t="s">
        <v>703</v>
      </c>
      <c r="AH103" s="115">
        <v>6029</v>
      </c>
      <c r="AI103" s="115">
        <v>17</v>
      </c>
      <c r="AJ103" s="115">
        <v>88</v>
      </c>
      <c r="AK103" s="115" t="s">
        <v>80</v>
      </c>
      <c r="AL103" s="115" t="s">
        <v>339</v>
      </c>
      <c r="AM103" s="115">
        <v>224</v>
      </c>
      <c r="AN103" s="115">
        <v>25</v>
      </c>
      <c r="AO103" s="115">
        <v>23</v>
      </c>
      <c r="AP103" s="115">
        <v>74</v>
      </c>
      <c r="AQ103" s="115">
        <v>72</v>
      </c>
      <c r="AR103" s="115">
        <v>1</v>
      </c>
      <c r="AS103" s="115">
        <v>0</v>
      </c>
    </row>
    <row r="104" spans="1:45" x14ac:dyDescent="0.25">
      <c r="A104" s="115" t="s">
        <v>82</v>
      </c>
      <c r="B104" s="115" t="s">
        <v>462</v>
      </c>
      <c r="C104" s="115" t="s">
        <v>704</v>
      </c>
      <c r="D104" s="115" t="s">
        <v>704</v>
      </c>
      <c r="E104" s="115">
        <v>42.300000000000004</v>
      </c>
      <c r="F104" s="115">
        <v>0</v>
      </c>
      <c r="G104" s="115">
        <v>0</v>
      </c>
      <c r="H104" s="115">
        <v>0</v>
      </c>
      <c r="I104" s="115">
        <v>0</v>
      </c>
      <c r="L104" s="169">
        <f>YEAR(tblBills[[#This Row],[received_date]])</f>
        <v>1900</v>
      </c>
      <c r="N104" s="115">
        <v>1</v>
      </c>
      <c r="O104" s="115" t="s">
        <v>668</v>
      </c>
      <c r="P104" s="115" t="s">
        <v>659</v>
      </c>
      <c r="Q104" s="115" t="s">
        <v>341</v>
      </c>
      <c r="R104" s="115" t="s">
        <v>340</v>
      </c>
      <c r="T104" s="115" t="s">
        <v>237</v>
      </c>
      <c r="U104" s="115" t="s">
        <v>162</v>
      </c>
      <c r="V104" s="115" t="s">
        <v>117</v>
      </c>
      <c r="X104" s="115" t="s">
        <v>704</v>
      </c>
      <c r="Y104" s="115" t="s">
        <v>6</v>
      </c>
      <c r="Z104" s="115">
        <v>0</v>
      </c>
      <c r="AA104" s="115">
        <v>100</v>
      </c>
      <c r="AB104" s="115" t="s">
        <v>234</v>
      </c>
      <c r="AC104" s="115" t="s">
        <v>233</v>
      </c>
      <c r="AD104" s="115" t="s">
        <v>232</v>
      </c>
      <c r="AG104" s="115" t="s">
        <v>705</v>
      </c>
      <c r="AH104" s="115">
        <v>6030</v>
      </c>
      <c r="AI104" s="115">
        <v>17</v>
      </c>
      <c r="AJ104" s="115">
        <v>88</v>
      </c>
      <c r="AK104" s="115" t="s">
        <v>80</v>
      </c>
      <c r="AL104" s="115" t="s">
        <v>339</v>
      </c>
      <c r="AM104" s="115">
        <v>224</v>
      </c>
      <c r="AN104" s="115">
        <v>25</v>
      </c>
      <c r="AO104" s="115">
        <v>23</v>
      </c>
      <c r="AP104" s="115">
        <v>74</v>
      </c>
      <c r="AQ104" s="115">
        <v>72</v>
      </c>
      <c r="AR104" s="115">
        <v>1</v>
      </c>
      <c r="AS104" s="115">
        <v>0</v>
      </c>
    </row>
    <row r="105" spans="1:45" x14ac:dyDescent="0.25">
      <c r="A105" s="115" t="s">
        <v>82</v>
      </c>
      <c r="B105" s="115" t="s">
        <v>462</v>
      </c>
      <c r="C105" s="115" t="s">
        <v>706</v>
      </c>
      <c r="D105" s="115" t="s">
        <v>706</v>
      </c>
      <c r="E105" s="115">
        <v>67.680000000000007</v>
      </c>
      <c r="F105" s="115">
        <v>0</v>
      </c>
      <c r="G105" s="115">
        <v>0</v>
      </c>
      <c r="H105" s="115">
        <v>0</v>
      </c>
      <c r="I105" s="115">
        <v>0</v>
      </c>
      <c r="L105" s="169">
        <f>YEAR(tblBills[[#This Row],[received_date]])</f>
        <v>1900</v>
      </c>
      <c r="N105" s="115">
        <v>1</v>
      </c>
      <c r="O105" s="115" t="s">
        <v>668</v>
      </c>
      <c r="P105" s="115" t="s">
        <v>659</v>
      </c>
      <c r="Q105" s="115" t="s">
        <v>341</v>
      </c>
      <c r="R105" s="115" t="s">
        <v>340</v>
      </c>
      <c r="T105" s="115" t="s">
        <v>237</v>
      </c>
      <c r="U105" s="115" t="s">
        <v>162</v>
      </c>
      <c r="V105" s="115" t="s">
        <v>117</v>
      </c>
      <c r="X105" s="115" t="s">
        <v>706</v>
      </c>
      <c r="Y105" s="115" t="s">
        <v>6</v>
      </c>
      <c r="Z105" s="115">
        <v>0</v>
      </c>
      <c r="AA105" s="115">
        <v>100</v>
      </c>
      <c r="AB105" s="115" t="s">
        <v>234</v>
      </c>
      <c r="AC105" s="115" t="s">
        <v>233</v>
      </c>
      <c r="AD105" s="115" t="s">
        <v>232</v>
      </c>
      <c r="AG105" s="115" t="s">
        <v>707</v>
      </c>
      <c r="AH105" s="115">
        <v>6031</v>
      </c>
      <c r="AI105" s="115">
        <v>17</v>
      </c>
      <c r="AJ105" s="115">
        <v>88</v>
      </c>
      <c r="AK105" s="115" t="s">
        <v>80</v>
      </c>
      <c r="AL105" s="115" t="s">
        <v>339</v>
      </c>
      <c r="AM105" s="115">
        <v>224</v>
      </c>
      <c r="AN105" s="115">
        <v>25</v>
      </c>
      <c r="AO105" s="115">
        <v>23</v>
      </c>
      <c r="AP105" s="115">
        <v>74</v>
      </c>
      <c r="AQ105" s="115">
        <v>72</v>
      </c>
      <c r="AR105" s="115">
        <v>1</v>
      </c>
      <c r="AS105" s="115">
        <v>0</v>
      </c>
    </row>
    <row r="106" spans="1:45" x14ac:dyDescent="0.25">
      <c r="A106" s="115" t="s">
        <v>82</v>
      </c>
      <c r="B106" s="115" t="s">
        <v>462</v>
      </c>
      <c r="C106" s="115" t="s">
        <v>708</v>
      </c>
      <c r="D106" s="115" t="s">
        <v>708</v>
      </c>
      <c r="E106" s="115">
        <v>363.22</v>
      </c>
      <c r="F106" s="115">
        <v>0</v>
      </c>
      <c r="G106" s="115">
        <v>0</v>
      </c>
      <c r="H106" s="115">
        <v>0</v>
      </c>
      <c r="I106" s="115">
        <v>0</v>
      </c>
      <c r="L106" s="169">
        <f>YEAR(tblBills[[#This Row],[received_date]])</f>
        <v>1900</v>
      </c>
      <c r="N106" s="115">
        <v>1</v>
      </c>
      <c r="O106" s="115" t="s">
        <v>668</v>
      </c>
      <c r="P106" s="115" t="s">
        <v>659</v>
      </c>
      <c r="Q106" s="115" t="s">
        <v>341</v>
      </c>
      <c r="R106" s="115" t="s">
        <v>340</v>
      </c>
      <c r="T106" s="115" t="s">
        <v>237</v>
      </c>
      <c r="U106" s="115" t="s">
        <v>162</v>
      </c>
      <c r="V106" s="115" t="s">
        <v>117</v>
      </c>
      <c r="X106" s="115" t="s">
        <v>708</v>
      </c>
      <c r="Y106" s="115" t="s">
        <v>6</v>
      </c>
      <c r="Z106" s="115">
        <v>0</v>
      </c>
      <c r="AA106" s="115">
        <v>100</v>
      </c>
      <c r="AB106" s="115" t="s">
        <v>234</v>
      </c>
      <c r="AC106" s="115" t="s">
        <v>233</v>
      </c>
      <c r="AD106" s="115" t="s">
        <v>232</v>
      </c>
      <c r="AG106" s="115" t="s">
        <v>709</v>
      </c>
      <c r="AH106" s="115">
        <v>6032</v>
      </c>
      <c r="AI106" s="115">
        <v>17</v>
      </c>
      <c r="AJ106" s="115">
        <v>88</v>
      </c>
      <c r="AK106" s="115" t="s">
        <v>80</v>
      </c>
      <c r="AL106" s="115" t="s">
        <v>339</v>
      </c>
      <c r="AM106" s="115">
        <v>224</v>
      </c>
      <c r="AN106" s="115">
        <v>25</v>
      </c>
      <c r="AO106" s="115">
        <v>23</v>
      </c>
      <c r="AP106" s="115">
        <v>74</v>
      </c>
      <c r="AQ106" s="115">
        <v>72</v>
      </c>
      <c r="AR106" s="115">
        <v>1</v>
      </c>
      <c r="AS106" s="115">
        <v>0</v>
      </c>
    </row>
    <row r="107" spans="1:45" x14ac:dyDescent="0.25">
      <c r="A107" s="115" t="s">
        <v>82</v>
      </c>
      <c r="B107" s="115" t="s">
        <v>462</v>
      </c>
      <c r="C107" s="115" t="s">
        <v>710</v>
      </c>
      <c r="D107" s="115" t="s">
        <v>710</v>
      </c>
      <c r="E107" s="115">
        <v>62.6</v>
      </c>
      <c r="F107" s="115">
        <v>0</v>
      </c>
      <c r="G107" s="115">
        <v>0</v>
      </c>
      <c r="H107" s="115">
        <v>0</v>
      </c>
      <c r="I107" s="115">
        <v>0</v>
      </c>
      <c r="L107" s="169">
        <f>YEAR(tblBills[[#This Row],[received_date]])</f>
        <v>1900</v>
      </c>
      <c r="N107" s="115">
        <v>1</v>
      </c>
      <c r="O107" s="115" t="s">
        <v>668</v>
      </c>
      <c r="P107" s="115" t="s">
        <v>659</v>
      </c>
      <c r="Q107" s="115" t="s">
        <v>341</v>
      </c>
      <c r="R107" s="115" t="s">
        <v>340</v>
      </c>
      <c r="T107" s="115" t="s">
        <v>237</v>
      </c>
      <c r="U107" s="115" t="s">
        <v>162</v>
      </c>
      <c r="V107" s="115" t="s">
        <v>117</v>
      </c>
      <c r="X107" s="115" t="s">
        <v>710</v>
      </c>
      <c r="Y107" s="115" t="s">
        <v>6</v>
      </c>
      <c r="Z107" s="115">
        <v>0</v>
      </c>
      <c r="AA107" s="115">
        <v>100</v>
      </c>
      <c r="AB107" s="115" t="s">
        <v>234</v>
      </c>
      <c r="AC107" s="115" t="s">
        <v>233</v>
      </c>
      <c r="AD107" s="115" t="s">
        <v>232</v>
      </c>
      <c r="AG107" s="115" t="s">
        <v>711</v>
      </c>
      <c r="AH107" s="115">
        <v>6033</v>
      </c>
      <c r="AI107" s="115">
        <v>17</v>
      </c>
      <c r="AJ107" s="115">
        <v>88</v>
      </c>
      <c r="AK107" s="115" t="s">
        <v>80</v>
      </c>
      <c r="AL107" s="115" t="s">
        <v>339</v>
      </c>
      <c r="AM107" s="115">
        <v>224</v>
      </c>
      <c r="AN107" s="115">
        <v>25</v>
      </c>
      <c r="AO107" s="115">
        <v>23</v>
      </c>
      <c r="AP107" s="115">
        <v>74</v>
      </c>
      <c r="AQ107" s="115">
        <v>72</v>
      </c>
      <c r="AR107" s="115">
        <v>1</v>
      </c>
      <c r="AS107" s="115">
        <v>0</v>
      </c>
    </row>
    <row r="108" spans="1:45" x14ac:dyDescent="0.25">
      <c r="A108" s="115" t="s">
        <v>82</v>
      </c>
      <c r="B108" s="115" t="s">
        <v>462</v>
      </c>
      <c r="C108" s="115" t="s">
        <v>712</v>
      </c>
      <c r="D108" s="115" t="s">
        <v>712</v>
      </c>
      <c r="E108" s="115">
        <v>67.400000000000006</v>
      </c>
      <c r="F108" s="115">
        <v>0</v>
      </c>
      <c r="G108" s="115">
        <v>0</v>
      </c>
      <c r="H108" s="115">
        <v>0</v>
      </c>
      <c r="I108" s="115">
        <v>0</v>
      </c>
      <c r="L108" s="169">
        <f>YEAR(tblBills[[#This Row],[received_date]])</f>
        <v>1900</v>
      </c>
      <c r="N108" s="115">
        <v>1</v>
      </c>
      <c r="O108" s="115" t="s">
        <v>668</v>
      </c>
      <c r="P108" s="115" t="s">
        <v>659</v>
      </c>
      <c r="Q108" s="115" t="s">
        <v>341</v>
      </c>
      <c r="R108" s="115" t="s">
        <v>340</v>
      </c>
      <c r="T108" s="115" t="s">
        <v>237</v>
      </c>
      <c r="U108" s="115" t="s">
        <v>162</v>
      </c>
      <c r="V108" s="115" t="s">
        <v>117</v>
      </c>
      <c r="X108" s="115" t="s">
        <v>712</v>
      </c>
      <c r="Y108" s="115" t="s">
        <v>6</v>
      </c>
      <c r="Z108" s="115">
        <v>0</v>
      </c>
      <c r="AA108" s="115">
        <v>100</v>
      </c>
      <c r="AB108" s="115" t="s">
        <v>234</v>
      </c>
      <c r="AC108" s="115" t="s">
        <v>233</v>
      </c>
      <c r="AD108" s="115" t="s">
        <v>232</v>
      </c>
      <c r="AG108" s="115" t="s">
        <v>713</v>
      </c>
      <c r="AH108" s="115">
        <v>6034</v>
      </c>
      <c r="AI108" s="115">
        <v>17</v>
      </c>
      <c r="AJ108" s="115">
        <v>88</v>
      </c>
      <c r="AK108" s="115" t="s">
        <v>80</v>
      </c>
      <c r="AL108" s="115" t="s">
        <v>339</v>
      </c>
      <c r="AM108" s="115">
        <v>224</v>
      </c>
      <c r="AN108" s="115">
        <v>25</v>
      </c>
      <c r="AO108" s="115">
        <v>23</v>
      </c>
      <c r="AP108" s="115">
        <v>74</v>
      </c>
      <c r="AQ108" s="115">
        <v>72</v>
      </c>
      <c r="AR108" s="115">
        <v>1</v>
      </c>
      <c r="AS108" s="115">
        <v>0</v>
      </c>
    </row>
    <row r="109" spans="1:45" x14ac:dyDescent="0.25">
      <c r="A109" s="115" t="s">
        <v>82</v>
      </c>
      <c r="B109" s="115" t="s">
        <v>462</v>
      </c>
      <c r="C109" s="115" t="s">
        <v>714</v>
      </c>
      <c r="D109" s="115" t="s">
        <v>714</v>
      </c>
      <c r="E109" s="115">
        <v>56.4</v>
      </c>
      <c r="F109" s="115">
        <v>0</v>
      </c>
      <c r="G109" s="115">
        <v>0</v>
      </c>
      <c r="H109" s="115">
        <v>0</v>
      </c>
      <c r="I109" s="115">
        <v>0</v>
      </c>
      <c r="L109" s="169">
        <f>YEAR(tblBills[[#This Row],[received_date]])</f>
        <v>1900</v>
      </c>
      <c r="N109" s="115">
        <v>1</v>
      </c>
      <c r="O109" s="115" t="s">
        <v>668</v>
      </c>
      <c r="P109" s="115" t="s">
        <v>659</v>
      </c>
      <c r="Q109" s="115" t="s">
        <v>341</v>
      </c>
      <c r="R109" s="115" t="s">
        <v>340</v>
      </c>
      <c r="T109" s="115" t="s">
        <v>237</v>
      </c>
      <c r="U109" s="115" t="s">
        <v>162</v>
      </c>
      <c r="V109" s="115" t="s">
        <v>117</v>
      </c>
      <c r="X109" s="115" t="s">
        <v>714</v>
      </c>
      <c r="Y109" s="115" t="s">
        <v>6</v>
      </c>
      <c r="Z109" s="115">
        <v>0</v>
      </c>
      <c r="AA109" s="115">
        <v>100</v>
      </c>
      <c r="AB109" s="115" t="s">
        <v>234</v>
      </c>
      <c r="AC109" s="115" t="s">
        <v>233</v>
      </c>
      <c r="AD109" s="115" t="s">
        <v>232</v>
      </c>
      <c r="AG109" s="115" t="s">
        <v>715</v>
      </c>
      <c r="AH109" s="115">
        <v>6035</v>
      </c>
      <c r="AI109" s="115">
        <v>17</v>
      </c>
      <c r="AJ109" s="115">
        <v>88</v>
      </c>
      <c r="AK109" s="115" t="s">
        <v>80</v>
      </c>
      <c r="AL109" s="115" t="s">
        <v>339</v>
      </c>
      <c r="AM109" s="115">
        <v>224</v>
      </c>
      <c r="AN109" s="115">
        <v>25</v>
      </c>
      <c r="AO109" s="115">
        <v>23</v>
      </c>
      <c r="AP109" s="115">
        <v>74</v>
      </c>
      <c r="AQ109" s="115">
        <v>72</v>
      </c>
      <c r="AR109" s="115">
        <v>1</v>
      </c>
      <c r="AS109" s="115">
        <v>0</v>
      </c>
    </row>
    <row r="110" spans="1:45" x14ac:dyDescent="0.25">
      <c r="A110" s="115" t="s">
        <v>82</v>
      </c>
      <c r="B110" s="115" t="s">
        <v>462</v>
      </c>
      <c r="C110" s="115" t="s">
        <v>716</v>
      </c>
      <c r="D110" s="115" t="s">
        <v>716</v>
      </c>
      <c r="E110" s="115">
        <v>152.28</v>
      </c>
      <c r="F110" s="115">
        <v>0</v>
      </c>
      <c r="G110" s="115">
        <v>0</v>
      </c>
      <c r="H110" s="115">
        <v>0</v>
      </c>
      <c r="I110" s="115">
        <v>0</v>
      </c>
      <c r="L110" s="169">
        <f>YEAR(tblBills[[#This Row],[received_date]])</f>
        <v>1900</v>
      </c>
      <c r="N110" s="115">
        <v>1</v>
      </c>
      <c r="O110" s="115" t="s">
        <v>668</v>
      </c>
      <c r="P110" s="115" t="s">
        <v>659</v>
      </c>
      <c r="Q110" s="115" t="s">
        <v>341</v>
      </c>
      <c r="R110" s="115" t="s">
        <v>340</v>
      </c>
      <c r="T110" s="115" t="s">
        <v>237</v>
      </c>
      <c r="U110" s="115" t="s">
        <v>162</v>
      </c>
      <c r="V110" s="115" t="s">
        <v>117</v>
      </c>
      <c r="X110" s="115" t="s">
        <v>716</v>
      </c>
      <c r="Y110" s="115" t="s">
        <v>6</v>
      </c>
      <c r="Z110" s="115">
        <v>0</v>
      </c>
      <c r="AA110" s="115">
        <v>100</v>
      </c>
      <c r="AB110" s="115" t="s">
        <v>234</v>
      </c>
      <c r="AC110" s="115" t="s">
        <v>233</v>
      </c>
      <c r="AD110" s="115" t="s">
        <v>232</v>
      </c>
      <c r="AG110" s="115" t="s">
        <v>717</v>
      </c>
      <c r="AH110" s="115">
        <v>6036</v>
      </c>
      <c r="AI110" s="115">
        <v>17</v>
      </c>
      <c r="AJ110" s="115">
        <v>88</v>
      </c>
      <c r="AK110" s="115" t="s">
        <v>80</v>
      </c>
      <c r="AL110" s="115" t="s">
        <v>339</v>
      </c>
      <c r="AM110" s="115">
        <v>224</v>
      </c>
      <c r="AN110" s="115">
        <v>25</v>
      </c>
      <c r="AO110" s="115">
        <v>23</v>
      </c>
      <c r="AP110" s="115">
        <v>74</v>
      </c>
      <c r="AQ110" s="115">
        <v>72</v>
      </c>
      <c r="AR110" s="115">
        <v>1</v>
      </c>
      <c r="AS110" s="115">
        <v>0</v>
      </c>
    </row>
    <row r="111" spans="1:45" x14ac:dyDescent="0.25">
      <c r="A111" s="115" t="s">
        <v>82</v>
      </c>
      <c r="B111" s="115" t="s">
        <v>462</v>
      </c>
      <c r="C111" s="115" t="s">
        <v>718</v>
      </c>
      <c r="D111" s="115" t="s">
        <v>718</v>
      </c>
      <c r="E111" s="115">
        <v>31.02</v>
      </c>
      <c r="F111" s="115">
        <v>0</v>
      </c>
      <c r="G111" s="115">
        <v>0</v>
      </c>
      <c r="H111" s="115">
        <v>0</v>
      </c>
      <c r="I111" s="115">
        <v>0</v>
      </c>
      <c r="L111" s="169">
        <f>YEAR(tblBills[[#This Row],[received_date]])</f>
        <v>1900</v>
      </c>
      <c r="N111" s="115">
        <v>1</v>
      </c>
      <c r="O111" s="115" t="s">
        <v>668</v>
      </c>
      <c r="P111" s="115" t="s">
        <v>659</v>
      </c>
      <c r="Q111" s="115" t="s">
        <v>341</v>
      </c>
      <c r="R111" s="115" t="s">
        <v>340</v>
      </c>
      <c r="T111" s="115" t="s">
        <v>237</v>
      </c>
      <c r="U111" s="115" t="s">
        <v>162</v>
      </c>
      <c r="V111" s="115" t="s">
        <v>117</v>
      </c>
      <c r="X111" s="115" t="s">
        <v>718</v>
      </c>
      <c r="Y111" s="115" t="s">
        <v>6</v>
      </c>
      <c r="Z111" s="115">
        <v>0</v>
      </c>
      <c r="AA111" s="115">
        <v>100</v>
      </c>
      <c r="AB111" s="115" t="s">
        <v>234</v>
      </c>
      <c r="AC111" s="115" t="s">
        <v>233</v>
      </c>
      <c r="AD111" s="115" t="s">
        <v>232</v>
      </c>
      <c r="AG111" s="115" t="s">
        <v>719</v>
      </c>
      <c r="AH111" s="115">
        <v>6037</v>
      </c>
      <c r="AI111" s="115">
        <v>17</v>
      </c>
      <c r="AJ111" s="115">
        <v>88</v>
      </c>
      <c r="AK111" s="115" t="s">
        <v>80</v>
      </c>
      <c r="AL111" s="115" t="s">
        <v>339</v>
      </c>
      <c r="AM111" s="115">
        <v>224</v>
      </c>
      <c r="AN111" s="115">
        <v>25</v>
      </c>
      <c r="AO111" s="115">
        <v>23</v>
      </c>
      <c r="AP111" s="115">
        <v>74</v>
      </c>
      <c r="AQ111" s="115">
        <v>72</v>
      </c>
      <c r="AR111" s="115">
        <v>1</v>
      </c>
      <c r="AS111" s="115">
        <v>0</v>
      </c>
    </row>
    <row r="112" spans="1:45" x14ac:dyDescent="0.25">
      <c r="A112" s="115" t="s">
        <v>82</v>
      </c>
      <c r="B112" s="115" t="s">
        <v>462</v>
      </c>
      <c r="C112" s="115" t="s">
        <v>720</v>
      </c>
      <c r="D112" s="115" t="s">
        <v>720</v>
      </c>
      <c r="E112" s="115">
        <v>141</v>
      </c>
      <c r="F112" s="115">
        <v>0</v>
      </c>
      <c r="G112" s="115">
        <v>0</v>
      </c>
      <c r="H112" s="115">
        <v>0</v>
      </c>
      <c r="I112" s="115">
        <v>0</v>
      </c>
      <c r="L112" s="169">
        <f>YEAR(tblBills[[#This Row],[received_date]])</f>
        <v>1900</v>
      </c>
      <c r="N112" s="115">
        <v>1</v>
      </c>
      <c r="O112" s="115" t="s">
        <v>668</v>
      </c>
      <c r="P112" s="115" t="s">
        <v>659</v>
      </c>
      <c r="Q112" s="115" t="s">
        <v>341</v>
      </c>
      <c r="R112" s="115" t="s">
        <v>340</v>
      </c>
      <c r="T112" s="115" t="s">
        <v>237</v>
      </c>
      <c r="U112" s="115" t="s">
        <v>162</v>
      </c>
      <c r="V112" s="115" t="s">
        <v>117</v>
      </c>
      <c r="X112" s="115" t="s">
        <v>720</v>
      </c>
      <c r="Y112" s="115" t="s">
        <v>6</v>
      </c>
      <c r="Z112" s="115">
        <v>0</v>
      </c>
      <c r="AA112" s="115">
        <v>100</v>
      </c>
      <c r="AB112" s="115" t="s">
        <v>234</v>
      </c>
      <c r="AC112" s="115" t="s">
        <v>233</v>
      </c>
      <c r="AD112" s="115" t="s">
        <v>232</v>
      </c>
      <c r="AG112" s="115" t="s">
        <v>721</v>
      </c>
      <c r="AH112" s="115">
        <v>6038</v>
      </c>
      <c r="AI112" s="115">
        <v>17</v>
      </c>
      <c r="AJ112" s="115">
        <v>88</v>
      </c>
      <c r="AK112" s="115" t="s">
        <v>80</v>
      </c>
      <c r="AL112" s="115" t="s">
        <v>339</v>
      </c>
      <c r="AM112" s="115">
        <v>224</v>
      </c>
      <c r="AN112" s="115">
        <v>25</v>
      </c>
      <c r="AO112" s="115">
        <v>23</v>
      </c>
      <c r="AP112" s="115">
        <v>74</v>
      </c>
      <c r="AQ112" s="115">
        <v>72</v>
      </c>
      <c r="AR112" s="115">
        <v>1</v>
      </c>
      <c r="AS112" s="115">
        <v>0</v>
      </c>
    </row>
    <row r="113" spans="1:45" x14ac:dyDescent="0.25">
      <c r="A113" s="115" t="s">
        <v>82</v>
      </c>
      <c r="B113" s="115" t="s">
        <v>462</v>
      </c>
      <c r="C113" s="115" t="s">
        <v>722</v>
      </c>
      <c r="D113" s="115" t="s">
        <v>722</v>
      </c>
      <c r="E113" s="115">
        <v>617.30000000000007</v>
      </c>
      <c r="F113" s="115">
        <v>0</v>
      </c>
      <c r="G113" s="115">
        <v>0</v>
      </c>
      <c r="H113" s="115">
        <v>0</v>
      </c>
      <c r="I113" s="115">
        <v>0</v>
      </c>
      <c r="L113" s="169">
        <f>YEAR(tblBills[[#This Row],[received_date]])</f>
        <v>1900</v>
      </c>
      <c r="N113" s="115">
        <v>1</v>
      </c>
      <c r="O113" s="115" t="s">
        <v>668</v>
      </c>
      <c r="P113" s="115" t="s">
        <v>659</v>
      </c>
      <c r="Q113" s="115" t="s">
        <v>341</v>
      </c>
      <c r="R113" s="115" t="s">
        <v>340</v>
      </c>
      <c r="T113" s="115" t="s">
        <v>237</v>
      </c>
      <c r="U113" s="115" t="s">
        <v>162</v>
      </c>
      <c r="V113" s="115" t="s">
        <v>117</v>
      </c>
      <c r="X113" s="115" t="s">
        <v>722</v>
      </c>
      <c r="Y113" s="115" t="s">
        <v>6</v>
      </c>
      <c r="Z113" s="115">
        <v>0</v>
      </c>
      <c r="AA113" s="115">
        <v>100</v>
      </c>
      <c r="AB113" s="115" t="s">
        <v>234</v>
      </c>
      <c r="AC113" s="115" t="s">
        <v>233</v>
      </c>
      <c r="AD113" s="115" t="s">
        <v>232</v>
      </c>
      <c r="AG113" s="115" t="s">
        <v>723</v>
      </c>
      <c r="AH113" s="115">
        <v>6039</v>
      </c>
      <c r="AI113" s="115">
        <v>17</v>
      </c>
      <c r="AJ113" s="115">
        <v>88</v>
      </c>
      <c r="AK113" s="115" t="s">
        <v>80</v>
      </c>
      <c r="AL113" s="115" t="s">
        <v>339</v>
      </c>
      <c r="AM113" s="115">
        <v>224</v>
      </c>
      <c r="AN113" s="115">
        <v>25</v>
      </c>
      <c r="AO113" s="115">
        <v>23</v>
      </c>
      <c r="AP113" s="115">
        <v>74</v>
      </c>
      <c r="AQ113" s="115">
        <v>72</v>
      </c>
      <c r="AR113" s="115">
        <v>1</v>
      </c>
      <c r="AS113" s="115">
        <v>0</v>
      </c>
    </row>
    <row r="114" spans="1:45" x14ac:dyDescent="0.25">
      <c r="A114" s="115" t="s">
        <v>82</v>
      </c>
      <c r="B114" s="115" t="s">
        <v>462</v>
      </c>
      <c r="C114" s="115" t="s">
        <v>724</v>
      </c>
      <c r="D114" s="115" t="s">
        <v>724</v>
      </c>
      <c r="E114" s="115">
        <v>437.15000000000003</v>
      </c>
      <c r="F114" s="115">
        <v>0</v>
      </c>
      <c r="G114" s="115">
        <v>0</v>
      </c>
      <c r="H114" s="115">
        <v>0</v>
      </c>
      <c r="I114" s="115">
        <v>0</v>
      </c>
      <c r="L114" s="169">
        <f>YEAR(tblBills[[#This Row],[received_date]])</f>
        <v>1900</v>
      </c>
      <c r="N114" s="115">
        <v>1</v>
      </c>
      <c r="O114" s="115" t="s">
        <v>668</v>
      </c>
      <c r="P114" s="115" t="s">
        <v>659</v>
      </c>
      <c r="Q114" s="115" t="s">
        <v>341</v>
      </c>
      <c r="R114" s="115" t="s">
        <v>340</v>
      </c>
      <c r="T114" s="115" t="s">
        <v>237</v>
      </c>
      <c r="U114" s="115" t="s">
        <v>162</v>
      </c>
      <c r="V114" s="115" t="s">
        <v>117</v>
      </c>
      <c r="X114" s="115" t="s">
        <v>724</v>
      </c>
      <c r="Y114" s="115" t="s">
        <v>6</v>
      </c>
      <c r="Z114" s="115">
        <v>0</v>
      </c>
      <c r="AA114" s="115">
        <v>100</v>
      </c>
      <c r="AB114" s="115" t="s">
        <v>234</v>
      </c>
      <c r="AC114" s="115" t="s">
        <v>233</v>
      </c>
      <c r="AD114" s="115" t="s">
        <v>232</v>
      </c>
      <c r="AG114" s="115" t="s">
        <v>725</v>
      </c>
      <c r="AH114" s="115">
        <v>6040</v>
      </c>
      <c r="AI114" s="115">
        <v>17</v>
      </c>
      <c r="AJ114" s="115">
        <v>88</v>
      </c>
      <c r="AK114" s="115" t="s">
        <v>80</v>
      </c>
      <c r="AL114" s="115" t="s">
        <v>339</v>
      </c>
      <c r="AM114" s="115">
        <v>224</v>
      </c>
      <c r="AN114" s="115">
        <v>25</v>
      </c>
      <c r="AO114" s="115">
        <v>23</v>
      </c>
      <c r="AP114" s="115">
        <v>74</v>
      </c>
      <c r="AQ114" s="115">
        <v>72</v>
      </c>
      <c r="AR114" s="115">
        <v>1</v>
      </c>
      <c r="AS114" s="115">
        <v>0</v>
      </c>
    </row>
    <row r="115" spans="1:45" x14ac:dyDescent="0.25">
      <c r="A115" s="115" t="s">
        <v>82</v>
      </c>
      <c r="B115" s="115" t="s">
        <v>462</v>
      </c>
      <c r="C115" s="115" t="s">
        <v>726</v>
      </c>
      <c r="D115" s="115" t="s">
        <v>726</v>
      </c>
      <c r="E115" s="115">
        <v>64.86</v>
      </c>
      <c r="F115" s="115">
        <v>0</v>
      </c>
      <c r="G115" s="115">
        <v>0</v>
      </c>
      <c r="H115" s="115">
        <v>0</v>
      </c>
      <c r="I115" s="115">
        <v>0</v>
      </c>
      <c r="L115" s="169">
        <f>YEAR(tblBills[[#This Row],[received_date]])</f>
        <v>1900</v>
      </c>
      <c r="N115" s="115">
        <v>1</v>
      </c>
      <c r="O115" s="115" t="s">
        <v>668</v>
      </c>
      <c r="P115" s="115" t="s">
        <v>659</v>
      </c>
      <c r="Q115" s="115" t="s">
        <v>341</v>
      </c>
      <c r="R115" s="115" t="s">
        <v>340</v>
      </c>
      <c r="T115" s="115" t="s">
        <v>237</v>
      </c>
      <c r="U115" s="115" t="s">
        <v>162</v>
      </c>
      <c r="V115" s="115" t="s">
        <v>117</v>
      </c>
      <c r="X115" s="115" t="s">
        <v>726</v>
      </c>
      <c r="Y115" s="115" t="s">
        <v>6</v>
      </c>
      <c r="Z115" s="115">
        <v>0</v>
      </c>
      <c r="AA115" s="115">
        <v>100</v>
      </c>
      <c r="AB115" s="115" t="s">
        <v>234</v>
      </c>
      <c r="AC115" s="115" t="s">
        <v>233</v>
      </c>
      <c r="AD115" s="115" t="s">
        <v>232</v>
      </c>
      <c r="AG115" s="115" t="s">
        <v>727</v>
      </c>
      <c r="AH115" s="115">
        <v>6041</v>
      </c>
      <c r="AI115" s="115">
        <v>17</v>
      </c>
      <c r="AJ115" s="115">
        <v>88</v>
      </c>
      <c r="AK115" s="115" t="s">
        <v>80</v>
      </c>
      <c r="AL115" s="115" t="s">
        <v>339</v>
      </c>
      <c r="AM115" s="115">
        <v>224</v>
      </c>
      <c r="AN115" s="115">
        <v>25</v>
      </c>
      <c r="AO115" s="115">
        <v>23</v>
      </c>
      <c r="AP115" s="115">
        <v>74</v>
      </c>
      <c r="AQ115" s="115">
        <v>72</v>
      </c>
      <c r="AR115" s="115">
        <v>1</v>
      </c>
      <c r="AS115" s="115">
        <v>0</v>
      </c>
    </row>
    <row r="116" spans="1:45" x14ac:dyDescent="0.25">
      <c r="A116" s="115" t="s">
        <v>82</v>
      </c>
      <c r="B116" s="115" t="s">
        <v>462</v>
      </c>
      <c r="C116" s="115" t="s">
        <v>738</v>
      </c>
      <c r="D116" s="115" t="s">
        <v>738</v>
      </c>
      <c r="E116" s="115">
        <v>77.55</v>
      </c>
      <c r="F116" s="115">
        <v>0</v>
      </c>
      <c r="G116" s="115">
        <v>0</v>
      </c>
      <c r="H116" s="115">
        <v>0</v>
      </c>
      <c r="I116" s="115">
        <v>0</v>
      </c>
      <c r="L116" s="169">
        <f>YEAR(tblBills[[#This Row],[received_date]])</f>
        <v>1900</v>
      </c>
      <c r="N116" s="115">
        <v>1</v>
      </c>
      <c r="O116" s="115" t="s">
        <v>668</v>
      </c>
      <c r="P116" s="115" t="s">
        <v>659</v>
      </c>
      <c r="Q116" s="115" t="s">
        <v>341</v>
      </c>
      <c r="R116" s="115" t="s">
        <v>340</v>
      </c>
      <c r="T116" s="115" t="s">
        <v>237</v>
      </c>
      <c r="U116" s="115" t="s">
        <v>162</v>
      </c>
      <c r="V116" s="115" t="s">
        <v>117</v>
      </c>
      <c r="X116" s="115" t="s">
        <v>738</v>
      </c>
      <c r="Y116" s="115" t="s">
        <v>6</v>
      </c>
      <c r="Z116" s="115">
        <v>0</v>
      </c>
      <c r="AA116" s="115">
        <v>100</v>
      </c>
      <c r="AB116" s="115" t="s">
        <v>234</v>
      </c>
      <c r="AC116" s="115" t="s">
        <v>233</v>
      </c>
      <c r="AD116" s="115" t="s">
        <v>232</v>
      </c>
      <c r="AG116" s="115" t="s">
        <v>739</v>
      </c>
      <c r="AH116" s="115">
        <v>133781</v>
      </c>
      <c r="AI116" s="115">
        <v>17</v>
      </c>
      <c r="AJ116" s="115">
        <v>88</v>
      </c>
      <c r="AK116" s="115" t="s">
        <v>80</v>
      </c>
      <c r="AL116" s="115" t="s">
        <v>339</v>
      </c>
      <c r="AM116" s="115">
        <v>224</v>
      </c>
      <c r="AN116" s="115">
        <v>25</v>
      </c>
      <c r="AO116" s="115">
        <v>23</v>
      </c>
      <c r="AP116" s="115">
        <v>74</v>
      </c>
      <c r="AQ116" s="115">
        <v>72</v>
      </c>
      <c r="AR116" s="115">
        <v>1</v>
      </c>
      <c r="AS116" s="115">
        <v>0</v>
      </c>
    </row>
    <row r="117" spans="1:45" x14ac:dyDescent="0.25">
      <c r="A117" s="115" t="s">
        <v>94</v>
      </c>
      <c r="B117" s="115" t="s">
        <v>243</v>
      </c>
      <c r="C117" s="115" t="s">
        <v>588</v>
      </c>
      <c r="D117" s="115" t="s">
        <v>588</v>
      </c>
      <c r="E117" s="115">
        <v>3833132.58</v>
      </c>
      <c r="F117" s="115">
        <v>3833132.58</v>
      </c>
      <c r="G117" s="115">
        <v>0</v>
      </c>
      <c r="H117" s="115">
        <v>0</v>
      </c>
      <c r="I117" s="115">
        <v>0</v>
      </c>
      <c r="J117" s="115">
        <v>3833132.58</v>
      </c>
      <c r="K117" s="157">
        <v>42186</v>
      </c>
      <c r="L117" s="169">
        <f>YEAR(tblBills[[#This Row],[received_date]])</f>
        <v>2015</v>
      </c>
      <c r="M117" s="115" t="s">
        <v>587</v>
      </c>
      <c r="N117" s="115">
        <v>7</v>
      </c>
      <c r="O117" s="115" t="s">
        <v>760</v>
      </c>
      <c r="P117" s="115" t="s">
        <v>81</v>
      </c>
      <c r="Q117" s="115" t="s">
        <v>585</v>
      </c>
      <c r="R117" s="115" t="s">
        <v>584</v>
      </c>
      <c r="T117" s="115" t="s">
        <v>237</v>
      </c>
      <c r="U117" s="115" t="s">
        <v>583</v>
      </c>
      <c r="X117" s="115" t="s">
        <v>236</v>
      </c>
      <c r="Y117" s="115" t="s">
        <v>582</v>
      </c>
      <c r="Z117" s="115">
        <v>0</v>
      </c>
      <c r="AA117" s="115">
        <v>100</v>
      </c>
      <c r="AB117" s="115" t="s">
        <v>234</v>
      </c>
      <c r="AC117" s="115" t="s">
        <v>761</v>
      </c>
      <c r="AD117" s="115" t="s">
        <v>232</v>
      </c>
      <c r="AG117" s="115" t="s">
        <v>231</v>
      </c>
      <c r="AH117" s="115">
        <v>13620</v>
      </c>
      <c r="AI117" s="115">
        <v>18</v>
      </c>
      <c r="AJ117" s="115">
        <v>43</v>
      </c>
      <c r="AK117" s="115" t="s">
        <v>80</v>
      </c>
      <c r="AL117" s="115" t="s">
        <v>581</v>
      </c>
      <c r="AM117" s="115">
        <v>6</v>
      </c>
      <c r="AN117" s="115">
        <v>26</v>
      </c>
      <c r="AO117" s="115">
        <v>24</v>
      </c>
      <c r="AP117" s="115">
        <v>35</v>
      </c>
      <c r="AQ117" s="115">
        <v>38</v>
      </c>
      <c r="AR117" s="115">
        <v>0</v>
      </c>
      <c r="AS117" s="115">
        <v>0</v>
      </c>
    </row>
    <row r="118" spans="1:45" x14ac:dyDescent="0.25">
      <c r="A118" s="115" t="s">
        <v>94</v>
      </c>
      <c r="B118" s="115" t="s">
        <v>243</v>
      </c>
      <c r="C118" s="115" t="s">
        <v>279</v>
      </c>
      <c r="D118" s="115" t="s">
        <v>279</v>
      </c>
      <c r="E118" s="115">
        <v>1117376.43</v>
      </c>
      <c r="F118" s="115">
        <v>1117376.44</v>
      </c>
      <c r="G118" s="115">
        <v>-22347.53</v>
      </c>
      <c r="H118" s="115">
        <v>0</v>
      </c>
      <c r="I118" s="115">
        <v>0</v>
      </c>
      <c r="J118" s="115">
        <v>1095028.9099999999</v>
      </c>
      <c r="K118" s="157">
        <v>41964</v>
      </c>
      <c r="L118" s="169">
        <f>YEAR(tblBills[[#This Row],[received_date]])</f>
        <v>2014</v>
      </c>
      <c r="N118" s="115">
        <v>7</v>
      </c>
      <c r="O118" s="115" t="s">
        <v>278</v>
      </c>
      <c r="P118" s="115" t="s">
        <v>81</v>
      </c>
      <c r="Q118" s="115" t="s">
        <v>277</v>
      </c>
      <c r="R118" s="115" t="s">
        <v>276</v>
      </c>
      <c r="T118" s="115" t="s">
        <v>237</v>
      </c>
      <c r="U118" s="115" t="s">
        <v>122</v>
      </c>
      <c r="V118" s="115" t="s">
        <v>130</v>
      </c>
      <c r="X118" s="115" t="s">
        <v>236</v>
      </c>
      <c r="Y118" s="115" t="s">
        <v>6</v>
      </c>
      <c r="Z118" s="115">
        <v>0</v>
      </c>
      <c r="AA118" s="115">
        <v>100</v>
      </c>
      <c r="AB118" s="115" t="s">
        <v>234</v>
      </c>
      <c r="AC118" s="115" t="s">
        <v>233</v>
      </c>
      <c r="AD118" s="115" t="s">
        <v>232</v>
      </c>
      <c r="AG118" s="115" t="s">
        <v>6</v>
      </c>
      <c r="AH118" s="115">
        <v>13670</v>
      </c>
      <c r="AI118" s="115">
        <v>18</v>
      </c>
      <c r="AJ118" s="115">
        <v>108</v>
      </c>
      <c r="AK118" s="115" t="s">
        <v>80</v>
      </c>
      <c r="AL118" s="115" t="s">
        <v>261</v>
      </c>
      <c r="AM118" s="115">
        <v>6</v>
      </c>
      <c r="AN118" s="115">
        <v>26</v>
      </c>
      <c r="AO118" s="115">
        <v>24</v>
      </c>
      <c r="AP118" s="115">
        <v>85</v>
      </c>
      <c r="AQ118" s="115">
        <v>81</v>
      </c>
      <c r="AR118" s="115">
        <v>0</v>
      </c>
      <c r="AS118" s="115">
        <v>0</v>
      </c>
    </row>
    <row r="119" spans="1:45" x14ac:dyDescent="0.25">
      <c r="A119" s="115" t="s">
        <v>94</v>
      </c>
      <c r="B119" s="115" t="s">
        <v>243</v>
      </c>
      <c r="C119" s="115" t="s">
        <v>380</v>
      </c>
      <c r="D119" s="115" t="s">
        <v>380</v>
      </c>
      <c r="E119" s="115">
        <v>792733.73</v>
      </c>
      <c r="F119" s="115">
        <v>792822.29</v>
      </c>
      <c r="G119" s="115">
        <v>0</v>
      </c>
      <c r="H119" s="115">
        <v>0</v>
      </c>
      <c r="I119" s="115">
        <v>0</v>
      </c>
      <c r="J119" s="115">
        <v>792822.29</v>
      </c>
      <c r="K119" s="157">
        <v>41975</v>
      </c>
      <c r="L119" s="169">
        <f>YEAR(tblBills[[#This Row],[received_date]])</f>
        <v>2014</v>
      </c>
      <c r="M119" s="115" t="s">
        <v>379</v>
      </c>
      <c r="N119" s="115">
        <v>5</v>
      </c>
      <c r="O119" s="115" t="s">
        <v>378</v>
      </c>
      <c r="P119" s="115" t="s">
        <v>81</v>
      </c>
      <c r="Q119" s="115" t="s">
        <v>377</v>
      </c>
      <c r="R119" s="115" t="s">
        <v>376</v>
      </c>
      <c r="T119" s="115" t="s">
        <v>237</v>
      </c>
      <c r="U119" s="115" t="s">
        <v>123</v>
      </c>
      <c r="X119" s="115" t="s">
        <v>236</v>
      </c>
      <c r="Y119" s="115" t="s">
        <v>6</v>
      </c>
      <c r="Z119" s="115">
        <v>0</v>
      </c>
      <c r="AA119" s="115">
        <v>100</v>
      </c>
      <c r="AB119" s="115" t="s">
        <v>234</v>
      </c>
      <c r="AC119" s="115" t="s">
        <v>233</v>
      </c>
      <c r="AD119" s="115" t="s">
        <v>232</v>
      </c>
      <c r="AG119" s="115" t="s">
        <v>6</v>
      </c>
      <c r="AH119" s="115">
        <v>13651</v>
      </c>
      <c r="AI119" s="115">
        <v>18</v>
      </c>
      <c r="AJ119" s="115">
        <v>84</v>
      </c>
      <c r="AK119" s="115" t="s">
        <v>80</v>
      </c>
      <c r="AL119" s="115" t="s">
        <v>370</v>
      </c>
      <c r="AM119" s="115">
        <v>6</v>
      </c>
      <c r="AN119" s="115">
        <v>26</v>
      </c>
      <c r="AO119" s="115">
        <v>24</v>
      </c>
      <c r="AP119" s="115">
        <v>71</v>
      </c>
      <c r="AQ119" s="115">
        <v>69</v>
      </c>
      <c r="AR119" s="115">
        <v>1</v>
      </c>
      <c r="AS119" s="115">
        <v>0</v>
      </c>
    </row>
    <row r="120" spans="1:45" x14ac:dyDescent="0.25">
      <c r="A120" s="115" t="s">
        <v>94</v>
      </c>
      <c r="B120" s="115" t="s">
        <v>243</v>
      </c>
      <c r="C120" s="115" t="s">
        <v>575</v>
      </c>
      <c r="D120" s="115" t="s">
        <v>575</v>
      </c>
      <c r="E120" s="115">
        <v>747709.21</v>
      </c>
      <c r="F120" s="115">
        <v>747709.25</v>
      </c>
      <c r="G120" s="115">
        <v>0</v>
      </c>
      <c r="H120" s="115">
        <v>0</v>
      </c>
      <c r="I120" s="115">
        <v>0</v>
      </c>
      <c r="J120" s="115">
        <v>747709.25</v>
      </c>
      <c r="K120" s="157">
        <v>41961</v>
      </c>
      <c r="L120" s="169">
        <f>YEAR(tblBills[[#This Row],[received_date]])</f>
        <v>2014</v>
      </c>
      <c r="N120" s="115">
        <v>7</v>
      </c>
      <c r="O120" s="115" t="s">
        <v>574</v>
      </c>
      <c r="P120" s="115" t="s">
        <v>81</v>
      </c>
      <c r="Q120" s="115" t="s">
        <v>573</v>
      </c>
      <c r="R120" s="115" t="s">
        <v>572</v>
      </c>
      <c r="T120" s="115" t="s">
        <v>237</v>
      </c>
      <c r="U120" s="115" t="s">
        <v>116</v>
      </c>
      <c r="X120" s="115" t="s">
        <v>236</v>
      </c>
      <c r="Y120" s="115" t="s">
        <v>6</v>
      </c>
      <c r="Z120" s="115">
        <v>0</v>
      </c>
      <c r="AA120" s="115">
        <v>100</v>
      </c>
      <c r="AB120" s="115" t="s">
        <v>234</v>
      </c>
      <c r="AC120" s="115" t="s">
        <v>233</v>
      </c>
      <c r="AD120" s="115" t="s">
        <v>232</v>
      </c>
      <c r="AG120" s="115" t="s">
        <v>6</v>
      </c>
      <c r="AH120" s="115">
        <v>13621</v>
      </c>
      <c r="AI120" s="115">
        <v>18</v>
      </c>
      <c r="AJ120" s="115">
        <v>64</v>
      </c>
      <c r="AK120" s="115" t="s">
        <v>80</v>
      </c>
      <c r="AL120" s="115" t="s">
        <v>560</v>
      </c>
      <c r="AM120" s="115">
        <v>6</v>
      </c>
      <c r="AN120" s="115">
        <v>26</v>
      </c>
      <c r="AO120" s="115">
        <v>24</v>
      </c>
      <c r="AP120" s="115">
        <v>54</v>
      </c>
      <c r="AQ120" s="115">
        <v>55</v>
      </c>
      <c r="AR120" s="115">
        <v>0</v>
      </c>
      <c r="AS120" s="115">
        <v>0</v>
      </c>
    </row>
    <row r="121" spans="1:45" x14ac:dyDescent="0.25">
      <c r="A121" s="115" t="s">
        <v>94</v>
      </c>
      <c r="B121" s="115" t="s">
        <v>243</v>
      </c>
      <c r="C121" s="115" t="s">
        <v>506</v>
      </c>
      <c r="D121" s="115" t="s">
        <v>506</v>
      </c>
      <c r="E121" s="115">
        <v>681463.09</v>
      </c>
      <c r="F121" s="115">
        <v>681463.1</v>
      </c>
      <c r="G121" s="115">
        <v>0</v>
      </c>
      <c r="H121" s="115">
        <v>0</v>
      </c>
      <c r="I121" s="115">
        <v>0</v>
      </c>
      <c r="J121" s="115">
        <v>681463.1</v>
      </c>
      <c r="K121" s="157">
        <v>41948</v>
      </c>
      <c r="L121" s="169">
        <f>YEAR(tblBills[[#This Row],[received_date]])</f>
        <v>2014</v>
      </c>
      <c r="M121" s="115" t="s">
        <v>505</v>
      </c>
      <c r="N121" s="115">
        <v>7</v>
      </c>
      <c r="O121" s="115" t="s">
        <v>504</v>
      </c>
      <c r="P121" s="115" t="s">
        <v>81</v>
      </c>
      <c r="Q121" s="115" t="s">
        <v>503</v>
      </c>
      <c r="R121" s="115" t="s">
        <v>502</v>
      </c>
      <c r="T121" s="115" t="s">
        <v>237</v>
      </c>
      <c r="U121" s="115" t="s">
        <v>143</v>
      </c>
      <c r="X121" s="115" t="s">
        <v>236</v>
      </c>
      <c r="Y121" s="115" t="s">
        <v>501</v>
      </c>
      <c r="Z121" s="115">
        <v>0</v>
      </c>
      <c r="AA121" s="115">
        <v>100</v>
      </c>
      <c r="AB121" s="115" t="s">
        <v>234</v>
      </c>
      <c r="AC121" s="115" t="s">
        <v>233</v>
      </c>
      <c r="AD121" s="115" t="s">
        <v>232</v>
      </c>
      <c r="AG121" s="115" t="s">
        <v>231</v>
      </c>
      <c r="AH121" s="115">
        <v>13632</v>
      </c>
      <c r="AI121" s="115">
        <v>18</v>
      </c>
      <c r="AJ121" s="115">
        <v>74</v>
      </c>
      <c r="AK121" s="115" t="s">
        <v>80</v>
      </c>
      <c r="AL121" s="115" t="s">
        <v>479</v>
      </c>
      <c r="AM121" s="115">
        <v>6</v>
      </c>
      <c r="AN121" s="115">
        <v>26</v>
      </c>
      <c r="AO121" s="115">
        <v>24</v>
      </c>
      <c r="AP121" s="115">
        <v>63</v>
      </c>
      <c r="AQ121" s="115">
        <v>62</v>
      </c>
      <c r="AR121" s="115">
        <v>0</v>
      </c>
      <c r="AS121" s="115">
        <v>0</v>
      </c>
    </row>
    <row r="122" spans="1:45" x14ac:dyDescent="0.25">
      <c r="A122" s="115" t="s">
        <v>94</v>
      </c>
      <c r="B122" s="115" t="s">
        <v>243</v>
      </c>
      <c r="C122" s="115" t="s">
        <v>292</v>
      </c>
      <c r="D122" s="115" t="s">
        <v>292</v>
      </c>
      <c r="E122" s="115">
        <v>532830.49</v>
      </c>
      <c r="F122" s="115">
        <v>532830.51</v>
      </c>
      <c r="G122" s="115">
        <v>0</v>
      </c>
      <c r="H122" s="115">
        <v>0</v>
      </c>
      <c r="I122" s="115">
        <v>0</v>
      </c>
      <c r="J122" s="115">
        <v>532830.51</v>
      </c>
      <c r="K122" s="157">
        <v>41961</v>
      </c>
      <c r="L122" s="169">
        <f>YEAR(tblBills[[#This Row],[received_date]])</f>
        <v>2014</v>
      </c>
      <c r="N122" s="115">
        <v>7</v>
      </c>
      <c r="O122" s="115" t="s">
        <v>291</v>
      </c>
      <c r="P122" s="115" t="s">
        <v>81</v>
      </c>
      <c r="Q122" s="115" t="s">
        <v>290</v>
      </c>
      <c r="R122" s="115" t="s">
        <v>289</v>
      </c>
      <c r="T122" s="115" t="s">
        <v>237</v>
      </c>
      <c r="U122" s="115" t="s">
        <v>119</v>
      </c>
      <c r="X122" s="115" t="s">
        <v>236</v>
      </c>
      <c r="Y122" s="115" t="s">
        <v>6</v>
      </c>
      <c r="Z122" s="115">
        <v>0</v>
      </c>
      <c r="AA122" s="115">
        <v>100</v>
      </c>
      <c r="AB122" s="115" t="s">
        <v>234</v>
      </c>
      <c r="AC122" s="115" t="s">
        <v>233</v>
      </c>
      <c r="AD122" s="115" t="s">
        <v>232</v>
      </c>
      <c r="AG122" s="115" t="s">
        <v>6</v>
      </c>
      <c r="AH122" s="115">
        <v>13668</v>
      </c>
      <c r="AI122" s="115">
        <v>18</v>
      </c>
      <c r="AJ122" s="115">
        <v>107</v>
      </c>
      <c r="AK122" s="115" t="s">
        <v>80</v>
      </c>
      <c r="AL122" s="115" t="s">
        <v>284</v>
      </c>
      <c r="AM122" s="115">
        <v>6</v>
      </c>
      <c r="AN122" s="115">
        <v>26</v>
      </c>
      <c r="AO122" s="115">
        <v>24</v>
      </c>
      <c r="AP122" s="115">
        <v>84</v>
      </c>
      <c r="AQ122" s="115">
        <v>80</v>
      </c>
      <c r="AR122" s="115">
        <v>0</v>
      </c>
      <c r="AS122" s="115">
        <v>0</v>
      </c>
    </row>
    <row r="123" spans="1:45" x14ac:dyDescent="0.25">
      <c r="A123" s="115" t="s">
        <v>94</v>
      </c>
      <c r="B123" s="115" t="s">
        <v>243</v>
      </c>
      <c r="C123" s="115" t="s">
        <v>450</v>
      </c>
      <c r="D123" s="115" t="s">
        <v>450</v>
      </c>
      <c r="E123" s="115">
        <v>472080.63</v>
      </c>
      <c r="F123" s="115">
        <v>472080.62</v>
      </c>
      <c r="G123" s="115">
        <v>0</v>
      </c>
      <c r="H123" s="115">
        <v>0</v>
      </c>
      <c r="I123" s="115">
        <v>0</v>
      </c>
      <c r="J123" s="115">
        <v>472080.62</v>
      </c>
      <c r="K123" s="157">
        <v>41954</v>
      </c>
      <c r="L123" s="169">
        <f>YEAR(tblBills[[#This Row],[received_date]])</f>
        <v>2014</v>
      </c>
      <c r="M123" s="115" t="s">
        <v>449</v>
      </c>
      <c r="N123" s="115">
        <v>5</v>
      </c>
      <c r="O123" s="115" t="s">
        <v>448</v>
      </c>
      <c r="P123" s="115" t="s">
        <v>81</v>
      </c>
      <c r="Q123" s="115" t="s">
        <v>447</v>
      </c>
      <c r="R123" s="115" t="s">
        <v>446</v>
      </c>
      <c r="T123" s="115" t="s">
        <v>237</v>
      </c>
      <c r="U123" s="115" t="s">
        <v>134</v>
      </c>
      <c r="X123" s="115" t="s">
        <v>236</v>
      </c>
      <c r="Y123" s="115" t="s">
        <v>6</v>
      </c>
      <c r="Z123" s="115">
        <v>0</v>
      </c>
      <c r="AA123" s="115">
        <v>100</v>
      </c>
      <c r="AB123" s="115" t="s">
        <v>234</v>
      </c>
      <c r="AC123" s="115" t="s">
        <v>233</v>
      </c>
      <c r="AD123" s="115" t="s">
        <v>232</v>
      </c>
      <c r="AG123" s="115" t="s">
        <v>6</v>
      </c>
      <c r="AH123" s="115">
        <v>13639</v>
      </c>
      <c r="AI123" s="115">
        <v>18</v>
      </c>
      <c r="AJ123" s="115">
        <v>76</v>
      </c>
      <c r="AK123" s="115" t="s">
        <v>80</v>
      </c>
      <c r="AL123" s="115" t="s">
        <v>420</v>
      </c>
      <c r="AM123" s="115">
        <v>6</v>
      </c>
      <c r="AN123" s="115">
        <v>26</v>
      </c>
      <c r="AO123" s="115">
        <v>24</v>
      </c>
      <c r="AP123" s="115">
        <v>65</v>
      </c>
      <c r="AQ123" s="115">
        <v>64</v>
      </c>
      <c r="AR123" s="115">
        <v>1</v>
      </c>
      <c r="AS123" s="115">
        <v>0</v>
      </c>
    </row>
    <row r="124" spans="1:45" x14ac:dyDescent="0.25">
      <c r="A124" s="115" t="s">
        <v>94</v>
      </c>
      <c r="B124" s="115" t="s">
        <v>243</v>
      </c>
      <c r="C124" s="115" t="s">
        <v>396</v>
      </c>
      <c r="D124" s="115" t="s">
        <v>396</v>
      </c>
      <c r="E124" s="115">
        <v>449379.37</v>
      </c>
      <c r="F124" s="115">
        <v>449379.42</v>
      </c>
      <c r="G124" s="115">
        <v>0</v>
      </c>
      <c r="H124" s="115">
        <v>0</v>
      </c>
      <c r="I124" s="115">
        <v>0</v>
      </c>
      <c r="J124" s="115">
        <v>449379.42</v>
      </c>
      <c r="K124" s="157">
        <v>41954</v>
      </c>
      <c r="L124" s="169">
        <f>YEAR(tblBills[[#This Row],[received_date]])</f>
        <v>2014</v>
      </c>
      <c r="M124" s="115" t="s">
        <v>395</v>
      </c>
      <c r="N124" s="115">
        <v>7</v>
      </c>
      <c r="O124" s="115" t="s">
        <v>394</v>
      </c>
      <c r="P124" s="115" t="s">
        <v>81</v>
      </c>
      <c r="Q124" s="115" t="s">
        <v>393</v>
      </c>
      <c r="R124" s="115" t="s">
        <v>392</v>
      </c>
      <c r="T124" s="115" t="s">
        <v>237</v>
      </c>
      <c r="U124" s="115" t="s">
        <v>166</v>
      </c>
      <c r="V124" s="115" t="s">
        <v>130</v>
      </c>
      <c r="X124" s="115" t="s">
        <v>236</v>
      </c>
      <c r="Y124" s="115" t="s">
        <v>6</v>
      </c>
      <c r="Z124" s="115">
        <v>0</v>
      </c>
      <c r="AA124" s="115">
        <v>100</v>
      </c>
      <c r="AB124" s="115" t="s">
        <v>234</v>
      </c>
      <c r="AC124" s="115" t="s">
        <v>233</v>
      </c>
      <c r="AD124" s="115" t="s">
        <v>232</v>
      </c>
      <c r="AG124" s="115" t="s">
        <v>6</v>
      </c>
      <c r="AH124" s="115">
        <v>13649</v>
      </c>
      <c r="AI124" s="115">
        <v>18</v>
      </c>
      <c r="AJ124" s="115">
        <v>46</v>
      </c>
      <c r="AK124" s="115" t="s">
        <v>80</v>
      </c>
      <c r="AL124" s="115" t="s">
        <v>386</v>
      </c>
      <c r="AM124" s="115">
        <v>6</v>
      </c>
      <c r="AN124" s="115">
        <v>26</v>
      </c>
      <c r="AO124" s="115">
        <v>24</v>
      </c>
      <c r="AP124" s="115">
        <v>37</v>
      </c>
      <c r="AQ124" s="115">
        <v>40</v>
      </c>
      <c r="AR124" s="115">
        <v>0</v>
      </c>
      <c r="AS124" s="115">
        <v>0</v>
      </c>
    </row>
    <row r="125" spans="1:45" x14ac:dyDescent="0.25">
      <c r="A125" s="115" t="s">
        <v>94</v>
      </c>
      <c r="B125" s="115" t="s">
        <v>243</v>
      </c>
      <c r="C125" s="115" t="s">
        <v>326</v>
      </c>
      <c r="D125" s="115" t="s">
        <v>326</v>
      </c>
      <c r="E125" s="115">
        <v>326301.98</v>
      </c>
      <c r="F125" s="115">
        <v>326301.98</v>
      </c>
      <c r="G125" s="115">
        <v>0</v>
      </c>
      <c r="H125" s="115">
        <v>0</v>
      </c>
      <c r="I125" s="115">
        <v>0</v>
      </c>
      <c r="J125" s="115">
        <v>326301.98</v>
      </c>
      <c r="K125" s="157">
        <v>42034</v>
      </c>
      <c r="L125" s="169">
        <f>YEAR(tblBills[[#This Row],[received_date]])</f>
        <v>2015</v>
      </c>
      <c r="M125" s="115" t="s">
        <v>325</v>
      </c>
      <c r="N125" s="115">
        <v>7</v>
      </c>
      <c r="O125" s="115" t="s">
        <v>324</v>
      </c>
      <c r="P125" s="115" t="s">
        <v>81</v>
      </c>
      <c r="Q125" s="115" t="s">
        <v>323</v>
      </c>
      <c r="R125" s="115" t="s">
        <v>322</v>
      </c>
      <c r="T125" s="115" t="s">
        <v>237</v>
      </c>
      <c r="U125" s="115" t="s">
        <v>148</v>
      </c>
      <c r="X125" s="115" t="s">
        <v>236</v>
      </c>
      <c r="Y125" s="115" t="s">
        <v>6</v>
      </c>
      <c r="Z125" s="115">
        <v>0</v>
      </c>
      <c r="AA125" s="115">
        <v>100</v>
      </c>
      <c r="AB125" s="115" t="s">
        <v>234</v>
      </c>
      <c r="AC125" s="115" t="s">
        <v>233</v>
      </c>
      <c r="AD125" s="115" t="s">
        <v>232</v>
      </c>
      <c r="AG125" s="115" t="s">
        <v>6</v>
      </c>
      <c r="AH125" s="115">
        <v>13662</v>
      </c>
      <c r="AI125" s="115">
        <v>18</v>
      </c>
      <c r="AJ125" s="115">
        <v>95</v>
      </c>
      <c r="AK125" s="115" t="s">
        <v>80</v>
      </c>
      <c r="AL125" s="115" t="s">
        <v>321</v>
      </c>
      <c r="AM125" s="115">
        <v>6</v>
      </c>
      <c r="AN125" s="115">
        <v>26</v>
      </c>
      <c r="AO125" s="115">
        <v>24</v>
      </c>
      <c r="AP125" s="115">
        <v>77</v>
      </c>
      <c r="AQ125" s="115">
        <v>74</v>
      </c>
      <c r="AR125" s="115">
        <v>0</v>
      </c>
      <c r="AS125" s="115">
        <v>0</v>
      </c>
    </row>
    <row r="126" spans="1:45" x14ac:dyDescent="0.25">
      <c r="A126" s="115" t="s">
        <v>94</v>
      </c>
      <c r="B126" s="115" t="s">
        <v>243</v>
      </c>
      <c r="C126" s="115" t="s">
        <v>363</v>
      </c>
      <c r="D126" s="115" t="s">
        <v>363</v>
      </c>
      <c r="E126" s="115">
        <v>325783.95</v>
      </c>
      <c r="F126" s="115">
        <v>325783.96999999997</v>
      </c>
      <c r="G126" s="115">
        <v>0</v>
      </c>
      <c r="H126" s="115">
        <v>0</v>
      </c>
      <c r="I126" s="115">
        <v>0</v>
      </c>
      <c r="J126" s="115">
        <v>325783.97000000003</v>
      </c>
      <c r="K126" s="157">
        <v>42006</v>
      </c>
      <c r="L126" s="169">
        <f>YEAR(tblBills[[#This Row],[received_date]])</f>
        <v>2015</v>
      </c>
      <c r="M126" s="115" t="s">
        <v>362</v>
      </c>
      <c r="N126" s="115">
        <v>7</v>
      </c>
      <c r="O126" s="115" t="s">
        <v>361</v>
      </c>
      <c r="P126" s="115" t="s">
        <v>81</v>
      </c>
      <c r="Q126" s="115" t="s">
        <v>360</v>
      </c>
      <c r="R126" s="115" t="s">
        <v>359</v>
      </c>
      <c r="T126" s="115" t="s">
        <v>237</v>
      </c>
      <c r="U126" s="115" t="s">
        <v>127</v>
      </c>
      <c r="X126" s="115" t="s">
        <v>236</v>
      </c>
      <c r="Y126" s="115" t="s">
        <v>6</v>
      </c>
      <c r="Z126" s="115">
        <v>0</v>
      </c>
      <c r="AA126" s="115">
        <v>100</v>
      </c>
      <c r="AB126" s="115" t="s">
        <v>234</v>
      </c>
      <c r="AC126" s="115" t="s">
        <v>233</v>
      </c>
      <c r="AD126" s="115" t="s">
        <v>232</v>
      </c>
      <c r="AG126" s="115" t="s">
        <v>6</v>
      </c>
      <c r="AH126" s="115">
        <v>13654</v>
      </c>
      <c r="AI126" s="115">
        <v>18</v>
      </c>
      <c r="AJ126" s="115">
        <v>86</v>
      </c>
      <c r="AK126" s="115" t="s">
        <v>80</v>
      </c>
      <c r="AL126" s="115" t="s">
        <v>345</v>
      </c>
      <c r="AM126" s="115">
        <v>6</v>
      </c>
      <c r="AN126" s="115">
        <v>26</v>
      </c>
      <c r="AO126" s="115">
        <v>24</v>
      </c>
      <c r="AP126" s="115">
        <v>73</v>
      </c>
      <c r="AQ126" s="115">
        <v>71</v>
      </c>
      <c r="AR126" s="115">
        <v>0</v>
      </c>
      <c r="AS126" s="115">
        <v>0</v>
      </c>
    </row>
    <row r="127" spans="1:45" x14ac:dyDescent="0.25">
      <c r="A127" s="115" t="s">
        <v>94</v>
      </c>
      <c r="B127" s="115" t="s">
        <v>243</v>
      </c>
      <c r="C127" s="115" t="s">
        <v>369</v>
      </c>
      <c r="D127" s="115" t="s">
        <v>369</v>
      </c>
      <c r="E127" s="115">
        <v>236208.58000000002</v>
      </c>
      <c r="F127" s="115">
        <v>236208.58</v>
      </c>
      <c r="G127" s="115">
        <v>0</v>
      </c>
      <c r="H127" s="115">
        <v>0</v>
      </c>
      <c r="I127" s="115">
        <v>0</v>
      </c>
      <c r="J127" s="115">
        <v>236208.58000000002</v>
      </c>
      <c r="K127" s="157">
        <v>41947</v>
      </c>
      <c r="L127" s="169">
        <f>YEAR(tblBills[[#This Row],[received_date]])</f>
        <v>2014</v>
      </c>
      <c r="M127" s="115" t="s">
        <v>368</v>
      </c>
      <c r="N127" s="115">
        <v>7</v>
      </c>
      <c r="O127" s="115" t="s">
        <v>367</v>
      </c>
      <c r="P127" s="115" t="s">
        <v>81</v>
      </c>
      <c r="Q127" s="115" t="s">
        <v>366</v>
      </c>
      <c r="R127" s="115" t="s">
        <v>365</v>
      </c>
      <c r="T127" s="115" t="s">
        <v>237</v>
      </c>
      <c r="U127" s="115" t="s">
        <v>151</v>
      </c>
      <c r="X127" s="115" t="s">
        <v>236</v>
      </c>
      <c r="Y127" s="115" t="s">
        <v>6</v>
      </c>
      <c r="Z127" s="115">
        <v>0</v>
      </c>
      <c r="AA127" s="115">
        <v>100</v>
      </c>
      <c r="AB127" s="115" t="s">
        <v>234</v>
      </c>
      <c r="AC127" s="115" t="s">
        <v>233</v>
      </c>
      <c r="AD127" s="115" t="s">
        <v>232</v>
      </c>
      <c r="AG127" s="115" t="s">
        <v>6</v>
      </c>
      <c r="AH127" s="115">
        <v>13653</v>
      </c>
      <c r="AI127" s="115">
        <v>18</v>
      </c>
      <c r="AJ127" s="115">
        <v>85</v>
      </c>
      <c r="AK127" s="115" t="s">
        <v>80</v>
      </c>
      <c r="AL127" s="115" t="s">
        <v>364</v>
      </c>
      <c r="AM127" s="115">
        <v>6</v>
      </c>
      <c r="AN127" s="115">
        <v>26</v>
      </c>
      <c r="AO127" s="115">
        <v>24</v>
      </c>
      <c r="AP127" s="115">
        <v>72</v>
      </c>
      <c r="AQ127" s="115">
        <v>70</v>
      </c>
      <c r="AR127" s="115">
        <v>0</v>
      </c>
      <c r="AS127" s="115">
        <v>0</v>
      </c>
    </row>
    <row r="128" spans="1:45" x14ac:dyDescent="0.25">
      <c r="A128" s="115" t="s">
        <v>94</v>
      </c>
      <c r="B128" s="115" t="s">
        <v>243</v>
      </c>
      <c r="C128" s="115" t="s">
        <v>344</v>
      </c>
      <c r="D128" s="115" t="s">
        <v>344</v>
      </c>
      <c r="E128" s="115">
        <v>212338.39</v>
      </c>
      <c r="F128" s="115">
        <v>212338.4</v>
      </c>
      <c r="G128" s="115">
        <v>0</v>
      </c>
      <c r="H128" s="115">
        <v>0</v>
      </c>
      <c r="I128" s="115">
        <v>0</v>
      </c>
      <c r="J128" s="115">
        <v>212338.4</v>
      </c>
      <c r="K128" s="157">
        <v>41950</v>
      </c>
      <c r="L128" s="169">
        <f>YEAR(tblBills[[#This Row],[received_date]])</f>
        <v>2014</v>
      </c>
      <c r="M128" s="115" t="s">
        <v>343</v>
      </c>
      <c r="N128" s="115">
        <v>7</v>
      </c>
      <c r="O128" s="115" t="s">
        <v>342</v>
      </c>
      <c r="P128" s="115" t="s">
        <v>81</v>
      </c>
      <c r="Q128" s="115" t="s">
        <v>341</v>
      </c>
      <c r="R128" s="115" t="s">
        <v>340</v>
      </c>
      <c r="T128" s="115" t="s">
        <v>237</v>
      </c>
      <c r="U128" s="115" t="s">
        <v>162</v>
      </c>
      <c r="X128" s="115" t="s">
        <v>236</v>
      </c>
      <c r="Y128" s="115" t="s">
        <v>6</v>
      </c>
      <c r="Z128" s="115">
        <v>0</v>
      </c>
      <c r="AA128" s="115">
        <v>100</v>
      </c>
      <c r="AB128" s="115" t="s">
        <v>234</v>
      </c>
      <c r="AC128" s="115" t="s">
        <v>233</v>
      </c>
      <c r="AD128" s="115" t="s">
        <v>232</v>
      </c>
      <c r="AG128" s="115" t="s">
        <v>6</v>
      </c>
      <c r="AH128" s="115">
        <v>13659</v>
      </c>
      <c r="AI128" s="115">
        <v>18</v>
      </c>
      <c r="AJ128" s="115">
        <v>87</v>
      </c>
      <c r="AK128" s="115" t="s">
        <v>80</v>
      </c>
      <c r="AL128" s="115" t="s">
        <v>339</v>
      </c>
      <c r="AM128" s="115">
        <v>6</v>
      </c>
      <c r="AN128" s="115">
        <v>26</v>
      </c>
      <c r="AO128" s="115">
        <v>24</v>
      </c>
      <c r="AP128" s="115">
        <v>74</v>
      </c>
      <c r="AQ128" s="115">
        <v>72</v>
      </c>
      <c r="AR128" s="115">
        <v>0</v>
      </c>
      <c r="AS128" s="115">
        <v>0</v>
      </c>
    </row>
    <row r="129" spans="1:45" x14ac:dyDescent="0.25">
      <c r="A129" s="115" t="s">
        <v>94</v>
      </c>
      <c r="B129" s="115" t="s">
        <v>243</v>
      </c>
      <c r="C129" s="115" t="s">
        <v>532</v>
      </c>
      <c r="D129" s="115" t="s">
        <v>532</v>
      </c>
      <c r="E129" s="115">
        <v>170118.04</v>
      </c>
      <c r="F129" s="115">
        <v>170118.04</v>
      </c>
      <c r="G129" s="115">
        <v>0</v>
      </c>
      <c r="H129" s="115">
        <v>0</v>
      </c>
      <c r="I129" s="115">
        <v>0</v>
      </c>
      <c r="J129" s="115">
        <v>170118.04</v>
      </c>
      <c r="K129" s="157">
        <v>41961</v>
      </c>
      <c r="L129" s="169">
        <f>YEAR(tblBills[[#This Row],[received_date]])</f>
        <v>2014</v>
      </c>
      <c r="N129" s="115">
        <v>7</v>
      </c>
      <c r="O129" s="115" t="s">
        <v>531</v>
      </c>
      <c r="P129" s="115" t="s">
        <v>81</v>
      </c>
      <c r="Q129" s="115" t="s">
        <v>530</v>
      </c>
      <c r="R129" s="115" t="s">
        <v>529</v>
      </c>
      <c r="T129" s="115" t="s">
        <v>237</v>
      </c>
      <c r="U129" s="115" t="s">
        <v>156</v>
      </c>
      <c r="V129" s="115" t="s">
        <v>130</v>
      </c>
      <c r="X129" s="115" t="s">
        <v>236</v>
      </c>
      <c r="Y129" s="115" t="s">
        <v>6</v>
      </c>
      <c r="Z129" s="115">
        <v>0</v>
      </c>
      <c r="AA129" s="115">
        <v>100</v>
      </c>
      <c r="AB129" s="115" t="s">
        <v>234</v>
      </c>
      <c r="AC129" s="115" t="s">
        <v>233</v>
      </c>
      <c r="AD129" s="115" t="s">
        <v>232</v>
      </c>
      <c r="AG129" s="115" t="s">
        <v>6</v>
      </c>
      <c r="AH129" s="115">
        <v>13629</v>
      </c>
      <c r="AI129" s="115">
        <v>18</v>
      </c>
      <c r="AJ129" s="115">
        <v>71</v>
      </c>
      <c r="AK129" s="115" t="s">
        <v>80</v>
      </c>
      <c r="AL129" s="115" t="s">
        <v>518</v>
      </c>
      <c r="AM129" s="115">
        <v>6</v>
      </c>
      <c r="AN129" s="115">
        <v>26</v>
      </c>
      <c r="AO129" s="115">
        <v>24</v>
      </c>
      <c r="AP129" s="115">
        <v>60</v>
      </c>
      <c r="AQ129" s="115">
        <v>60</v>
      </c>
      <c r="AR129" s="115">
        <v>0</v>
      </c>
      <c r="AS129" s="115">
        <v>0</v>
      </c>
    </row>
    <row r="130" spans="1:45" x14ac:dyDescent="0.25">
      <c r="A130" s="115" t="s">
        <v>94</v>
      </c>
      <c r="B130" s="115" t="s">
        <v>243</v>
      </c>
      <c r="C130" s="115" t="s">
        <v>553</v>
      </c>
      <c r="D130" s="115" t="s">
        <v>553</v>
      </c>
      <c r="E130" s="115">
        <v>164530.76</v>
      </c>
      <c r="F130" s="115">
        <v>164530.76</v>
      </c>
      <c r="G130" s="115">
        <v>0</v>
      </c>
      <c r="H130" s="115">
        <v>0</v>
      </c>
      <c r="I130" s="115">
        <v>0</v>
      </c>
      <c r="J130" s="115">
        <v>164530.76</v>
      </c>
      <c r="K130" s="157">
        <v>41982</v>
      </c>
      <c r="L130" s="169">
        <f>YEAR(tblBills[[#This Row],[received_date]])</f>
        <v>2014</v>
      </c>
      <c r="M130" s="115" t="s">
        <v>552</v>
      </c>
      <c r="N130" s="115">
        <v>7</v>
      </c>
      <c r="O130" s="115" t="s">
        <v>551</v>
      </c>
      <c r="P130" s="115" t="s">
        <v>81</v>
      </c>
      <c r="Q130" s="115" t="s">
        <v>550</v>
      </c>
      <c r="R130" s="115" t="s">
        <v>549</v>
      </c>
      <c r="T130" s="115" t="s">
        <v>237</v>
      </c>
      <c r="U130" s="115" t="s">
        <v>131</v>
      </c>
      <c r="V130" s="115" t="s">
        <v>130</v>
      </c>
      <c r="X130" s="115" t="s">
        <v>236</v>
      </c>
      <c r="Y130" s="115" t="s">
        <v>6</v>
      </c>
      <c r="Z130" s="115">
        <v>0</v>
      </c>
      <c r="AA130" s="115">
        <v>100</v>
      </c>
      <c r="AB130" s="115" t="s">
        <v>234</v>
      </c>
      <c r="AC130" s="115" t="s">
        <v>233</v>
      </c>
      <c r="AD130" s="115" t="s">
        <v>232</v>
      </c>
      <c r="AG130" s="115" t="s">
        <v>6</v>
      </c>
      <c r="AH130" s="115">
        <v>13625</v>
      </c>
      <c r="AI130" s="115">
        <v>18</v>
      </c>
      <c r="AJ130" s="115">
        <v>67</v>
      </c>
      <c r="AK130" s="115" t="s">
        <v>80</v>
      </c>
      <c r="AL130" s="115" t="s">
        <v>539</v>
      </c>
      <c r="AM130" s="115">
        <v>6</v>
      </c>
      <c r="AN130" s="115">
        <v>26</v>
      </c>
      <c r="AO130" s="115">
        <v>24</v>
      </c>
      <c r="AP130" s="115">
        <v>56</v>
      </c>
      <c r="AQ130" s="115">
        <v>57</v>
      </c>
      <c r="AR130" s="115">
        <v>0</v>
      </c>
      <c r="AS130" s="115">
        <v>0</v>
      </c>
    </row>
    <row r="131" spans="1:45" x14ac:dyDescent="0.25">
      <c r="A131" s="115" t="s">
        <v>94</v>
      </c>
      <c r="B131" s="115" t="s">
        <v>243</v>
      </c>
      <c r="C131" s="115" t="s">
        <v>571</v>
      </c>
      <c r="D131" s="115" t="s">
        <v>571</v>
      </c>
      <c r="E131" s="115">
        <v>149708.98000000001</v>
      </c>
      <c r="F131" s="115">
        <v>149708.99</v>
      </c>
      <c r="G131" s="115">
        <v>-2994.18</v>
      </c>
      <c r="H131" s="115">
        <v>0</v>
      </c>
      <c r="I131" s="115">
        <v>0</v>
      </c>
      <c r="J131" s="115">
        <v>146714.81</v>
      </c>
      <c r="K131" s="157">
        <v>41961</v>
      </c>
      <c r="L131" s="169">
        <f>YEAR(tblBills[[#This Row],[received_date]])</f>
        <v>2014</v>
      </c>
      <c r="M131" s="115" t="s">
        <v>570</v>
      </c>
      <c r="N131" s="115">
        <v>7</v>
      </c>
      <c r="O131" s="115" t="s">
        <v>569</v>
      </c>
      <c r="P131" s="115" t="s">
        <v>81</v>
      </c>
      <c r="Q131" s="115" t="s">
        <v>568</v>
      </c>
      <c r="R131" s="115" t="s">
        <v>567</v>
      </c>
      <c r="T131" s="115" t="s">
        <v>237</v>
      </c>
      <c r="U131" s="115" t="s">
        <v>116</v>
      </c>
      <c r="V131" s="115" t="s">
        <v>120</v>
      </c>
      <c r="X131" s="115" t="s">
        <v>236</v>
      </c>
      <c r="Y131" s="115" t="s">
        <v>566</v>
      </c>
      <c r="Z131" s="115">
        <v>0</v>
      </c>
      <c r="AA131" s="115">
        <v>100</v>
      </c>
      <c r="AB131" s="115" t="s">
        <v>234</v>
      </c>
      <c r="AC131" s="115" t="s">
        <v>233</v>
      </c>
      <c r="AD131" s="115" t="s">
        <v>232</v>
      </c>
      <c r="AG131" s="115" t="s">
        <v>231</v>
      </c>
      <c r="AH131" s="115">
        <v>13622</v>
      </c>
      <c r="AI131" s="115">
        <v>18</v>
      </c>
      <c r="AJ131" s="115">
        <v>17</v>
      </c>
      <c r="AK131" s="115" t="s">
        <v>80</v>
      </c>
      <c r="AL131" s="115" t="s">
        <v>560</v>
      </c>
      <c r="AM131" s="115">
        <v>6</v>
      </c>
      <c r="AN131" s="115">
        <v>26</v>
      </c>
      <c r="AO131" s="115">
        <v>24</v>
      </c>
      <c r="AP131" s="115">
        <v>13</v>
      </c>
      <c r="AQ131" s="115">
        <v>16</v>
      </c>
      <c r="AR131" s="115">
        <v>0</v>
      </c>
      <c r="AS131" s="115">
        <v>0</v>
      </c>
    </row>
    <row r="132" spans="1:45" x14ac:dyDescent="0.25">
      <c r="A132" s="115" t="s">
        <v>94</v>
      </c>
      <c r="B132" s="115" t="s">
        <v>243</v>
      </c>
      <c r="C132" s="115" t="s">
        <v>407</v>
      </c>
      <c r="D132" s="115" t="s">
        <v>407</v>
      </c>
      <c r="E132" s="115">
        <v>134179.64000000001</v>
      </c>
      <c r="F132" s="115">
        <v>143965.6</v>
      </c>
      <c r="G132" s="115">
        <v>0</v>
      </c>
      <c r="H132" s="115">
        <v>0</v>
      </c>
      <c r="I132" s="115">
        <v>0</v>
      </c>
      <c r="J132" s="115">
        <v>143965.6</v>
      </c>
      <c r="K132" s="157">
        <v>42130</v>
      </c>
      <c r="L132" s="169">
        <f>YEAR(tblBills[[#This Row],[received_date]])</f>
        <v>2015</v>
      </c>
      <c r="M132" s="115" t="s">
        <v>406</v>
      </c>
      <c r="N132" s="115">
        <v>7</v>
      </c>
      <c r="O132" s="115" t="s">
        <v>405</v>
      </c>
      <c r="P132" s="115" t="s">
        <v>81</v>
      </c>
      <c r="Q132" s="115" t="s">
        <v>404</v>
      </c>
      <c r="R132" s="115" t="s">
        <v>403</v>
      </c>
      <c r="T132" s="115" t="s">
        <v>237</v>
      </c>
      <c r="U132" s="115" t="s">
        <v>124</v>
      </c>
      <c r="V132" s="115" t="s">
        <v>130</v>
      </c>
      <c r="X132" s="115" t="s">
        <v>236</v>
      </c>
      <c r="Y132" s="115" t="s">
        <v>6</v>
      </c>
      <c r="Z132" s="115">
        <v>0</v>
      </c>
      <c r="AA132" s="115">
        <v>100</v>
      </c>
      <c r="AB132" s="115" t="s">
        <v>234</v>
      </c>
      <c r="AC132" s="115" t="s">
        <v>233</v>
      </c>
      <c r="AD132" s="115" t="s">
        <v>232</v>
      </c>
      <c r="AG132" s="115" t="s">
        <v>6</v>
      </c>
      <c r="AH132" s="115">
        <v>13647</v>
      </c>
      <c r="AI132" s="115">
        <v>18</v>
      </c>
      <c r="AJ132" s="115">
        <v>80</v>
      </c>
      <c r="AK132" s="115" t="s">
        <v>80</v>
      </c>
      <c r="AL132" s="115" t="s">
        <v>397</v>
      </c>
      <c r="AM132" s="115">
        <v>6</v>
      </c>
      <c r="AN132" s="115">
        <v>26</v>
      </c>
      <c r="AO132" s="115">
        <v>24</v>
      </c>
      <c r="AP132" s="115">
        <v>68</v>
      </c>
      <c r="AQ132" s="115">
        <v>67</v>
      </c>
      <c r="AR132" s="115">
        <v>0</v>
      </c>
      <c r="AS132" s="115">
        <v>0</v>
      </c>
    </row>
    <row r="133" spans="1:45" x14ac:dyDescent="0.25">
      <c r="A133" s="115" t="s">
        <v>94</v>
      </c>
      <c r="B133" s="115" t="s">
        <v>243</v>
      </c>
      <c r="C133" s="115" t="s">
        <v>338</v>
      </c>
      <c r="D133" s="115" t="s">
        <v>338</v>
      </c>
      <c r="E133" s="115">
        <v>105570.2</v>
      </c>
      <c r="F133" s="115">
        <v>105570.21</v>
      </c>
      <c r="G133" s="115">
        <v>0</v>
      </c>
      <c r="H133" s="115">
        <v>0</v>
      </c>
      <c r="I133" s="115">
        <v>0</v>
      </c>
      <c r="J133" s="115">
        <v>105570.21</v>
      </c>
      <c r="K133" s="157">
        <v>41981</v>
      </c>
      <c r="L133" s="169">
        <f>YEAR(tblBills[[#This Row],[received_date]])</f>
        <v>2014</v>
      </c>
      <c r="M133" s="115" t="s">
        <v>337</v>
      </c>
      <c r="N133" s="115">
        <v>7</v>
      </c>
      <c r="O133" s="115" t="s">
        <v>336</v>
      </c>
      <c r="P133" s="115" t="s">
        <v>81</v>
      </c>
      <c r="Q133" s="115" t="s">
        <v>335</v>
      </c>
      <c r="R133" s="115" t="s">
        <v>334</v>
      </c>
      <c r="T133" s="115" t="s">
        <v>237</v>
      </c>
      <c r="U133" s="115" t="s">
        <v>145</v>
      </c>
      <c r="V133" s="115" t="s">
        <v>130</v>
      </c>
      <c r="X133" s="115" t="s">
        <v>236</v>
      </c>
      <c r="Y133" s="115" t="s">
        <v>333</v>
      </c>
      <c r="Z133" s="115">
        <v>0</v>
      </c>
      <c r="AA133" s="115">
        <v>100</v>
      </c>
      <c r="AB133" s="115" t="s">
        <v>234</v>
      </c>
      <c r="AC133" s="115" t="s">
        <v>233</v>
      </c>
      <c r="AD133" s="115" t="s">
        <v>232</v>
      </c>
      <c r="AG133" s="115" t="s">
        <v>6</v>
      </c>
      <c r="AH133" s="115">
        <v>13660</v>
      </c>
      <c r="AI133" s="115">
        <v>18</v>
      </c>
      <c r="AJ133" s="115">
        <v>89</v>
      </c>
      <c r="AK133" s="115" t="s">
        <v>80</v>
      </c>
      <c r="AL133" s="115" t="s">
        <v>327</v>
      </c>
      <c r="AM133" s="115">
        <v>6</v>
      </c>
      <c r="AN133" s="115">
        <v>26</v>
      </c>
      <c r="AO133" s="115">
        <v>24</v>
      </c>
      <c r="AP133" s="115">
        <v>75</v>
      </c>
      <c r="AQ133" s="115">
        <v>73</v>
      </c>
      <c r="AR133" s="115">
        <v>0</v>
      </c>
      <c r="AS133" s="115">
        <v>0</v>
      </c>
    </row>
    <row r="134" spans="1:45" x14ac:dyDescent="0.25">
      <c r="A134" s="115" t="s">
        <v>94</v>
      </c>
      <c r="B134" s="115" t="s">
        <v>243</v>
      </c>
      <c r="C134" s="115" t="s">
        <v>304</v>
      </c>
      <c r="D134" s="115" t="s">
        <v>304</v>
      </c>
      <c r="E134" s="115">
        <v>82584.62</v>
      </c>
      <c r="F134" s="115">
        <v>82584.63</v>
      </c>
      <c r="G134" s="115">
        <v>0</v>
      </c>
      <c r="H134" s="115">
        <v>0</v>
      </c>
      <c r="I134" s="115">
        <v>0</v>
      </c>
      <c r="J134" s="115">
        <v>82584.63</v>
      </c>
      <c r="K134" s="157">
        <v>41950</v>
      </c>
      <c r="L134" s="169">
        <f>YEAR(tblBills[[#This Row],[received_date]])</f>
        <v>2014</v>
      </c>
      <c r="M134" s="115" t="s">
        <v>303</v>
      </c>
      <c r="N134" s="115">
        <v>5</v>
      </c>
      <c r="O134" s="115" t="s">
        <v>302</v>
      </c>
      <c r="P134" s="115" t="s">
        <v>81</v>
      </c>
      <c r="Q134" s="115" t="s">
        <v>301</v>
      </c>
      <c r="R134" s="115" t="s">
        <v>300</v>
      </c>
      <c r="T134" s="115" t="s">
        <v>237</v>
      </c>
      <c r="U134" s="115" t="s">
        <v>214</v>
      </c>
      <c r="V134" s="115" t="s">
        <v>130</v>
      </c>
      <c r="X134" s="115" t="s">
        <v>236</v>
      </c>
      <c r="Y134" s="115" t="s">
        <v>299</v>
      </c>
      <c r="Z134" s="115">
        <v>0</v>
      </c>
      <c r="AA134" s="115">
        <v>100</v>
      </c>
      <c r="AB134" s="115" t="s">
        <v>234</v>
      </c>
      <c r="AC134" s="115" t="s">
        <v>233</v>
      </c>
      <c r="AD134" s="115" t="s">
        <v>232</v>
      </c>
      <c r="AG134" s="115" t="s">
        <v>6</v>
      </c>
      <c r="AH134" s="115">
        <v>13666</v>
      </c>
      <c r="AI134" s="115">
        <v>18</v>
      </c>
      <c r="AJ134" s="115">
        <v>103</v>
      </c>
      <c r="AK134" s="115" t="s">
        <v>80</v>
      </c>
      <c r="AL134" s="115" t="s">
        <v>298</v>
      </c>
      <c r="AM134" s="115">
        <v>6</v>
      </c>
      <c r="AN134" s="115">
        <v>26</v>
      </c>
      <c r="AO134" s="115">
        <v>24</v>
      </c>
      <c r="AP134" s="115">
        <v>81</v>
      </c>
      <c r="AQ134" s="115">
        <v>77</v>
      </c>
      <c r="AR134" s="115">
        <v>1</v>
      </c>
      <c r="AS134" s="115">
        <v>0</v>
      </c>
    </row>
    <row r="135" spans="1:45" x14ac:dyDescent="0.25">
      <c r="A135" s="115" t="s">
        <v>94</v>
      </c>
      <c r="B135" s="115" t="s">
        <v>243</v>
      </c>
      <c r="C135" s="115" t="s">
        <v>265</v>
      </c>
      <c r="D135" s="115" t="s">
        <v>265</v>
      </c>
      <c r="E135" s="115">
        <v>79488.33</v>
      </c>
      <c r="F135" s="115">
        <v>79488.34</v>
      </c>
      <c r="G135" s="115">
        <v>0</v>
      </c>
      <c r="H135" s="115">
        <v>0</v>
      </c>
      <c r="I135" s="115">
        <v>0</v>
      </c>
      <c r="J135" s="115">
        <v>79488.34</v>
      </c>
      <c r="K135" s="157">
        <v>41975</v>
      </c>
      <c r="L135" s="169">
        <f>YEAR(tblBills[[#This Row],[received_date]])</f>
        <v>2014</v>
      </c>
      <c r="N135" s="115">
        <v>7</v>
      </c>
      <c r="O135" s="115" t="s">
        <v>264</v>
      </c>
      <c r="P135" s="115" t="s">
        <v>81</v>
      </c>
      <c r="Q135" s="115" t="s">
        <v>263</v>
      </c>
      <c r="R135" s="115" t="s">
        <v>262</v>
      </c>
      <c r="T135" s="115" t="s">
        <v>237</v>
      </c>
      <c r="U135" s="115" t="s">
        <v>122</v>
      </c>
      <c r="V135" s="115" t="s">
        <v>135</v>
      </c>
      <c r="X135" s="115" t="s">
        <v>236</v>
      </c>
      <c r="Y135" s="115" t="s">
        <v>6</v>
      </c>
      <c r="Z135" s="115">
        <v>0</v>
      </c>
      <c r="AA135" s="115">
        <v>100</v>
      </c>
      <c r="AB135" s="115" t="s">
        <v>234</v>
      </c>
      <c r="AC135" s="115" t="s">
        <v>233</v>
      </c>
      <c r="AD135" s="115" t="s">
        <v>232</v>
      </c>
      <c r="AG135" s="115" t="s">
        <v>6</v>
      </c>
      <c r="AH135" s="115">
        <v>13673</v>
      </c>
      <c r="AI135" s="115">
        <v>18</v>
      </c>
      <c r="AJ135" s="115">
        <v>57</v>
      </c>
      <c r="AK135" s="115" t="s">
        <v>80</v>
      </c>
      <c r="AL135" s="115" t="s">
        <v>261</v>
      </c>
      <c r="AM135" s="115">
        <v>6</v>
      </c>
      <c r="AN135" s="115">
        <v>26</v>
      </c>
      <c r="AO135" s="115">
        <v>24</v>
      </c>
      <c r="AP135" s="115">
        <v>48</v>
      </c>
      <c r="AQ135" s="115">
        <v>51</v>
      </c>
      <c r="AR135" s="115">
        <v>0</v>
      </c>
      <c r="AS135" s="115">
        <v>0</v>
      </c>
    </row>
    <row r="136" spans="1:45" x14ac:dyDescent="0.25">
      <c r="A136" s="115" t="s">
        <v>94</v>
      </c>
      <c r="B136" s="115" t="s">
        <v>243</v>
      </c>
      <c r="C136" s="115" t="s">
        <v>320</v>
      </c>
      <c r="D136" s="115" t="s">
        <v>320</v>
      </c>
      <c r="E136" s="115">
        <v>73314.61</v>
      </c>
      <c r="F136" s="115">
        <v>73314.59</v>
      </c>
      <c r="G136" s="115">
        <v>0</v>
      </c>
      <c r="H136" s="115">
        <v>0</v>
      </c>
      <c r="I136" s="115">
        <v>0</v>
      </c>
      <c r="J136" s="115">
        <v>73314.59</v>
      </c>
      <c r="K136" s="157">
        <v>41948</v>
      </c>
      <c r="L136" s="169">
        <f>YEAR(tblBills[[#This Row],[received_date]])</f>
        <v>2014</v>
      </c>
      <c r="N136" s="115">
        <v>7</v>
      </c>
      <c r="O136" s="115" t="s">
        <v>319</v>
      </c>
      <c r="P136" s="115" t="s">
        <v>81</v>
      </c>
      <c r="Q136" s="115" t="s">
        <v>318</v>
      </c>
      <c r="R136" s="115" t="s">
        <v>317</v>
      </c>
      <c r="T136" s="115" t="s">
        <v>237</v>
      </c>
      <c r="U136" s="115" t="s">
        <v>160</v>
      </c>
      <c r="V136" s="115" t="s">
        <v>130</v>
      </c>
      <c r="X136" s="115" t="s">
        <v>236</v>
      </c>
      <c r="Y136" s="115" t="s">
        <v>6</v>
      </c>
      <c r="Z136" s="115">
        <v>0</v>
      </c>
      <c r="AA136" s="115">
        <v>100</v>
      </c>
      <c r="AB136" s="115" t="s">
        <v>234</v>
      </c>
      <c r="AC136" s="115" t="s">
        <v>233</v>
      </c>
      <c r="AD136" s="115" t="s">
        <v>232</v>
      </c>
      <c r="AG136" s="115" t="s">
        <v>6</v>
      </c>
      <c r="AH136" s="115">
        <v>13663</v>
      </c>
      <c r="AI136" s="115">
        <v>18</v>
      </c>
      <c r="AJ136" s="115">
        <v>97</v>
      </c>
      <c r="AK136" s="115" t="s">
        <v>80</v>
      </c>
      <c r="AL136" s="115" t="s">
        <v>316</v>
      </c>
      <c r="AM136" s="115">
        <v>6</v>
      </c>
      <c r="AN136" s="115">
        <v>26</v>
      </c>
      <c r="AO136" s="115">
        <v>24</v>
      </c>
      <c r="AP136" s="115">
        <v>78</v>
      </c>
      <c r="AQ136" s="115">
        <v>75</v>
      </c>
      <c r="AR136" s="115">
        <v>0</v>
      </c>
      <c r="AS136" s="115">
        <v>0</v>
      </c>
    </row>
    <row r="137" spans="1:45" x14ac:dyDescent="0.25">
      <c r="A137" s="115" t="s">
        <v>94</v>
      </c>
      <c r="B137" s="115" t="s">
        <v>243</v>
      </c>
      <c r="C137" s="115" t="s">
        <v>250</v>
      </c>
      <c r="D137" s="115" t="s">
        <v>250</v>
      </c>
      <c r="E137" s="115">
        <v>66922.960000000006</v>
      </c>
      <c r="F137" s="115">
        <v>66922.95</v>
      </c>
      <c r="G137" s="115">
        <v>0</v>
      </c>
      <c r="H137" s="115">
        <v>0</v>
      </c>
      <c r="I137" s="115">
        <v>0</v>
      </c>
      <c r="J137" s="115">
        <v>66922.95</v>
      </c>
      <c r="K137" s="157">
        <v>41949</v>
      </c>
      <c r="L137" s="169">
        <f>YEAR(tblBills[[#This Row],[received_date]])</f>
        <v>2014</v>
      </c>
      <c r="M137" s="115" t="s">
        <v>249</v>
      </c>
      <c r="N137" s="115">
        <v>5</v>
      </c>
      <c r="O137" s="115" t="s">
        <v>248</v>
      </c>
      <c r="P137" s="115" t="s">
        <v>81</v>
      </c>
      <c r="Q137" s="115" t="s">
        <v>247</v>
      </c>
      <c r="R137" s="115" t="s">
        <v>246</v>
      </c>
      <c r="T137" s="115" t="s">
        <v>237</v>
      </c>
      <c r="U137" s="115" t="s">
        <v>206</v>
      </c>
      <c r="V137" s="115" t="s">
        <v>130</v>
      </c>
      <c r="X137" s="115" t="s">
        <v>236</v>
      </c>
      <c r="Y137" s="115" t="s">
        <v>245</v>
      </c>
      <c r="Z137" s="115">
        <v>0</v>
      </c>
      <c r="AA137" s="115">
        <v>100</v>
      </c>
      <c r="AB137" s="115" t="s">
        <v>234</v>
      </c>
      <c r="AC137" s="115" t="s">
        <v>233</v>
      </c>
      <c r="AD137" s="115" t="s">
        <v>232</v>
      </c>
      <c r="AG137" s="115" t="s">
        <v>6</v>
      </c>
      <c r="AH137" s="115">
        <v>13676</v>
      </c>
      <c r="AI137" s="115">
        <v>18</v>
      </c>
      <c r="AJ137" s="115">
        <v>113</v>
      </c>
      <c r="AK137" s="115" t="s">
        <v>80</v>
      </c>
      <c r="AL137" s="115" t="s">
        <v>244</v>
      </c>
      <c r="AM137" s="115">
        <v>6</v>
      </c>
      <c r="AN137" s="115">
        <v>26</v>
      </c>
      <c r="AO137" s="115">
        <v>24</v>
      </c>
      <c r="AP137" s="115">
        <v>89</v>
      </c>
      <c r="AQ137" s="115">
        <v>84</v>
      </c>
      <c r="AR137" s="115">
        <v>1</v>
      </c>
      <c r="AS137" s="115">
        <v>0</v>
      </c>
    </row>
    <row r="138" spans="1:45" x14ac:dyDescent="0.25">
      <c r="A138" s="115" t="s">
        <v>94</v>
      </c>
      <c r="B138" s="115" t="s">
        <v>243</v>
      </c>
      <c r="C138" s="115" t="s">
        <v>472</v>
      </c>
      <c r="D138" s="115" t="s">
        <v>472</v>
      </c>
      <c r="E138" s="115">
        <v>62963.61</v>
      </c>
      <c r="F138" s="115">
        <v>62963.61</v>
      </c>
      <c r="G138" s="115">
        <v>0</v>
      </c>
      <c r="H138" s="115">
        <v>0</v>
      </c>
      <c r="I138" s="115">
        <v>0</v>
      </c>
      <c r="J138" s="115">
        <v>62963.61</v>
      </c>
      <c r="K138" s="157">
        <v>41968</v>
      </c>
      <c r="L138" s="169">
        <f>YEAR(tblBills[[#This Row],[received_date]])</f>
        <v>2014</v>
      </c>
      <c r="N138" s="115">
        <v>5</v>
      </c>
      <c r="O138" s="115" t="s">
        <v>471</v>
      </c>
      <c r="P138" s="115" t="s">
        <v>81</v>
      </c>
      <c r="Q138" s="115" t="s">
        <v>470</v>
      </c>
      <c r="R138" s="115" t="s">
        <v>469</v>
      </c>
      <c r="T138" s="115" t="s">
        <v>237</v>
      </c>
      <c r="U138" s="115" t="s">
        <v>216</v>
      </c>
      <c r="V138" s="115" t="s">
        <v>130</v>
      </c>
      <c r="X138" s="115" t="s">
        <v>236</v>
      </c>
      <c r="Y138" s="115" t="s">
        <v>6</v>
      </c>
      <c r="Z138" s="115">
        <v>0</v>
      </c>
      <c r="AA138" s="115">
        <v>100</v>
      </c>
      <c r="AB138" s="115" t="s">
        <v>234</v>
      </c>
      <c r="AC138" s="115" t="s">
        <v>233</v>
      </c>
      <c r="AD138" s="115" t="s">
        <v>232</v>
      </c>
      <c r="AG138" s="115" t="s">
        <v>231</v>
      </c>
      <c r="AH138" s="115">
        <v>13638</v>
      </c>
      <c r="AI138" s="115">
        <v>18</v>
      </c>
      <c r="AJ138" s="115">
        <v>75</v>
      </c>
      <c r="AK138" s="115" t="s">
        <v>80</v>
      </c>
      <c r="AL138" s="115" t="s">
        <v>468</v>
      </c>
      <c r="AM138" s="115">
        <v>6</v>
      </c>
      <c r="AN138" s="115">
        <v>26</v>
      </c>
      <c r="AO138" s="115">
        <v>24</v>
      </c>
      <c r="AP138" s="115">
        <v>64</v>
      </c>
      <c r="AQ138" s="115">
        <v>63</v>
      </c>
      <c r="AR138" s="115">
        <v>1</v>
      </c>
      <c r="AS138" s="115">
        <v>0</v>
      </c>
    </row>
    <row r="139" spans="1:45" x14ac:dyDescent="0.25">
      <c r="A139" s="115" t="s">
        <v>94</v>
      </c>
      <c r="B139" s="115" t="s">
        <v>243</v>
      </c>
      <c r="C139" s="115" t="s">
        <v>402</v>
      </c>
      <c r="D139" s="115" t="s">
        <v>402</v>
      </c>
      <c r="E139" s="115">
        <v>58156.81</v>
      </c>
      <c r="F139" s="115">
        <v>58156.81</v>
      </c>
      <c r="G139" s="115">
        <v>0</v>
      </c>
      <c r="H139" s="115">
        <v>0</v>
      </c>
      <c r="I139" s="115">
        <v>0</v>
      </c>
      <c r="J139" s="115">
        <v>58156.81</v>
      </c>
      <c r="K139" s="157">
        <v>42025</v>
      </c>
      <c r="L139" s="169">
        <f>YEAR(tblBills[[#This Row],[received_date]])</f>
        <v>2015</v>
      </c>
      <c r="M139" s="115" t="s">
        <v>401</v>
      </c>
      <c r="N139" s="115">
        <v>7</v>
      </c>
      <c r="O139" s="115" t="s">
        <v>400</v>
      </c>
      <c r="P139" s="115" t="s">
        <v>81</v>
      </c>
      <c r="Q139" s="115" t="s">
        <v>399</v>
      </c>
      <c r="R139" s="115" t="s">
        <v>398</v>
      </c>
      <c r="T139" s="115" t="s">
        <v>237</v>
      </c>
      <c r="U139" s="115" t="s">
        <v>124</v>
      </c>
      <c r="X139" s="115" t="s">
        <v>236</v>
      </c>
      <c r="Y139" s="115" t="s">
        <v>6</v>
      </c>
      <c r="Z139" s="115">
        <v>0</v>
      </c>
      <c r="AA139" s="115">
        <v>100</v>
      </c>
      <c r="AB139" s="115" t="s">
        <v>234</v>
      </c>
      <c r="AC139" s="115" t="s">
        <v>233</v>
      </c>
      <c r="AD139" s="115" t="s">
        <v>232</v>
      </c>
      <c r="AG139" s="115" t="s">
        <v>6</v>
      </c>
      <c r="AH139" s="115">
        <v>13648</v>
      </c>
      <c r="AI139" s="115">
        <v>18</v>
      </c>
      <c r="AJ139" s="115">
        <v>695</v>
      </c>
      <c r="AK139" s="115" t="s">
        <v>80</v>
      </c>
      <c r="AL139" s="115" t="s">
        <v>397</v>
      </c>
      <c r="AM139" s="115">
        <v>6</v>
      </c>
      <c r="AN139" s="115">
        <v>26</v>
      </c>
      <c r="AO139" s="115">
        <v>24</v>
      </c>
      <c r="AP139" s="115">
        <v>420</v>
      </c>
      <c r="AQ139" s="115">
        <v>504</v>
      </c>
      <c r="AR139" s="115">
        <v>0</v>
      </c>
      <c r="AS139" s="115">
        <v>0</v>
      </c>
    </row>
    <row r="140" spans="1:45" x14ac:dyDescent="0.25">
      <c r="A140" s="115" t="s">
        <v>94</v>
      </c>
      <c r="B140" s="115" t="s">
        <v>243</v>
      </c>
      <c r="C140" s="115" t="s">
        <v>297</v>
      </c>
      <c r="D140" s="115" t="s">
        <v>297</v>
      </c>
      <c r="E140" s="115">
        <v>55517.48</v>
      </c>
      <c r="F140" s="115">
        <v>55517.48</v>
      </c>
      <c r="G140" s="115">
        <v>0</v>
      </c>
      <c r="H140" s="115">
        <v>0</v>
      </c>
      <c r="I140" s="115">
        <v>0</v>
      </c>
      <c r="J140" s="115">
        <v>55517.48</v>
      </c>
      <c r="K140" s="157">
        <v>41950</v>
      </c>
      <c r="L140" s="169">
        <f>YEAR(tblBills[[#This Row],[received_date]])</f>
        <v>2014</v>
      </c>
      <c r="N140" s="115">
        <v>7</v>
      </c>
      <c r="O140" s="115" t="s">
        <v>296</v>
      </c>
      <c r="P140" s="115" t="s">
        <v>81</v>
      </c>
      <c r="Q140" s="115" t="s">
        <v>295</v>
      </c>
      <c r="R140" s="115" t="s">
        <v>294</v>
      </c>
      <c r="T140" s="115" t="s">
        <v>237</v>
      </c>
      <c r="U140" s="115" t="s">
        <v>218</v>
      </c>
      <c r="V140" s="115" t="s">
        <v>130</v>
      </c>
      <c r="X140" s="115" t="s">
        <v>236</v>
      </c>
      <c r="Y140" s="115" t="s">
        <v>6</v>
      </c>
      <c r="Z140" s="115">
        <v>0</v>
      </c>
      <c r="AA140" s="115">
        <v>100</v>
      </c>
      <c r="AB140" s="115" t="s">
        <v>234</v>
      </c>
      <c r="AC140" s="115" t="s">
        <v>233</v>
      </c>
      <c r="AD140" s="115" t="s">
        <v>232</v>
      </c>
      <c r="AG140" s="115" t="s">
        <v>6</v>
      </c>
      <c r="AH140" s="115">
        <v>13667</v>
      </c>
      <c r="AI140" s="115">
        <v>18</v>
      </c>
      <c r="AJ140" s="115">
        <v>106</v>
      </c>
      <c r="AK140" s="115" t="s">
        <v>80</v>
      </c>
      <c r="AL140" s="115" t="s">
        <v>293</v>
      </c>
      <c r="AM140" s="115">
        <v>6</v>
      </c>
      <c r="AN140" s="115">
        <v>26</v>
      </c>
      <c r="AO140" s="115">
        <v>24</v>
      </c>
      <c r="AP140" s="115">
        <v>83</v>
      </c>
      <c r="AQ140" s="115">
        <v>79</v>
      </c>
      <c r="AR140" s="115">
        <v>0</v>
      </c>
      <c r="AS140" s="115">
        <v>0</v>
      </c>
    </row>
    <row r="141" spans="1:45" x14ac:dyDescent="0.25">
      <c r="A141" s="115" t="s">
        <v>94</v>
      </c>
      <c r="B141" s="115" t="s">
        <v>243</v>
      </c>
      <c r="C141" s="115" t="s">
        <v>315</v>
      </c>
      <c r="D141" s="115" t="s">
        <v>315</v>
      </c>
      <c r="E141" s="115">
        <v>47780.38</v>
      </c>
      <c r="F141" s="115">
        <v>47780.38</v>
      </c>
      <c r="G141" s="115">
        <v>0</v>
      </c>
      <c r="H141" s="115">
        <v>0</v>
      </c>
      <c r="I141" s="115">
        <v>0</v>
      </c>
      <c r="J141" s="115">
        <v>47780.38</v>
      </c>
      <c r="K141" s="157">
        <v>41964</v>
      </c>
      <c r="L141" s="169">
        <f>YEAR(tblBills[[#This Row],[received_date]])</f>
        <v>2014</v>
      </c>
      <c r="M141" s="115" t="s">
        <v>314</v>
      </c>
      <c r="N141" s="115">
        <v>7</v>
      </c>
      <c r="O141" s="115" t="s">
        <v>313</v>
      </c>
      <c r="P141" s="115" t="s">
        <v>81</v>
      </c>
      <c r="Q141" s="115" t="s">
        <v>312</v>
      </c>
      <c r="R141" s="115" t="s">
        <v>311</v>
      </c>
      <c r="T141" s="115" t="s">
        <v>237</v>
      </c>
      <c r="U141" s="115" t="s">
        <v>149</v>
      </c>
      <c r="V141" s="115" t="s">
        <v>130</v>
      </c>
      <c r="X141" s="115" t="s">
        <v>236</v>
      </c>
      <c r="Y141" s="115" t="s">
        <v>6</v>
      </c>
      <c r="Z141" s="115">
        <v>0</v>
      </c>
      <c r="AA141" s="115">
        <v>100</v>
      </c>
      <c r="AB141" s="115" t="s">
        <v>234</v>
      </c>
      <c r="AC141" s="115" t="s">
        <v>233</v>
      </c>
      <c r="AD141" s="115" t="s">
        <v>232</v>
      </c>
      <c r="AG141" s="115" t="s">
        <v>6</v>
      </c>
      <c r="AH141" s="115">
        <v>13664</v>
      </c>
      <c r="AI141" s="115">
        <v>18</v>
      </c>
      <c r="AJ141" s="115">
        <v>102</v>
      </c>
      <c r="AK141" s="115" t="s">
        <v>80</v>
      </c>
      <c r="AL141" s="115" t="s">
        <v>305</v>
      </c>
      <c r="AM141" s="115">
        <v>6</v>
      </c>
      <c r="AN141" s="115">
        <v>26</v>
      </c>
      <c r="AO141" s="115">
        <v>24</v>
      </c>
      <c r="AP141" s="115">
        <v>80</v>
      </c>
      <c r="AQ141" s="115">
        <v>76</v>
      </c>
      <c r="AR141" s="115">
        <v>0</v>
      </c>
      <c r="AS141" s="115">
        <v>0</v>
      </c>
    </row>
    <row r="142" spans="1:45" x14ac:dyDescent="0.25">
      <c r="A142" s="115" t="s">
        <v>94</v>
      </c>
      <c r="B142" s="115" t="s">
        <v>243</v>
      </c>
      <c r="C142" s="115" t="s">
        <v>260</v>
      </c>
      <c r="D142" s="115" t="s">
        <v>260</v>
      </c>
      <c r="E142" s="115">
        <v>46839.200000000004</v>
      </c>
      <c r="F142" s="115">
        <v>46839.199999999997</v>
      </c>
      <c r="G142" s="115">
        <v>0</v>
      </c>
      <c r="H142" s="115">
        <v>0</v>
      </c>
      <c r="I142" s="115">
        <v>0</v>
      </c>
      <c r="J142" s="115">
        <v>46839.200000000004</v>
      </c>
      <c r="K142" s="157">
        <v>41961</v>
      </c>
      <c r="L142" s="169">
        <f>YEAR(tblBills[[#This Row],[received_date]])</f>
        <v>2014</v>
      </c>
      <c r="N142" s="115">
        <v>7</v>
      </c>
      <c r="O142" s="115" t="s">
        <v>259</v>
      </c>
      <c r="P142" s="115" t="s">
        <v>81</v>
      </c>
      <c r="Q142" s="115" t="s">
        <v>258</v>
      </c>
      <c r="R142" s="115" t="s">
        <v>257</v>
      </c>
      <c r="T142" s="115" t="s">
        <v>237</v>
      </c>
      <c r="U142" s="115" t="s">
        <v>222</v>
      </c>
      <c r="V142" s="115" t="s">
        <v>130</v>
      </c>
      <c r="X142" s="115" t="s">
        <v>236</v>
      </c>
      <c r="Y142" s="115" t="s">
        <v>6</v>
      </c>
      <c r="Z142" s="115">
        <v>0</v>
      </c>
      <c r="AA142" s="115">
        <v>100</v>
      </c>
      <c r="AB142" s="115" t="s">
        <v>234</v>
      </c>
      <c r="AC142" s="115" t="s">
        <v>233</v>
      </c>
      <c r="AD142" s="115" t="s">
        <v>232</v>
      </c>
      <c r="AG142" s="115" t="s">
        <v>6</v>
      </c>
      <c r="AH142" s="115">
        <v>13674</v>
      </c>
      <c r="AI142" s="115">
        <v>18</v>
      </c>
      <c r="AJ142" s="115">
        <v>109</v>
      </c>
      <c r="AK142" s="115" t="s">
        <v>80</v>
      </c>
      <c r="AL142" s="115" t="s">
        <v>256</v>
      </c>
      <c r="AM142" s="115">
        <v>6</v>
      </c>
      <c r="AN142" s="115">
        <v>26</v>
      </c>
      <c r="AO142" s="115">
        <v>24</v>
      </c>
      <c r="AP142" s="115">
        <v>86</v>
      </c>
      <c r="AQ142" s="115">
        <v>82</v>
      </c>
      <c r="AR142" s="115">
        <v>0</v>
      </c>
      <c r="AS142" s="115">
        <v>0</v>
      </c>
    </row>
    <row r="143" spans="1:45" x14ac:dyDescent="0.25">
      <c r="A143" s="115" t="s">
        <v>94</v>
      </c>
      <c r="B143" s="115" t="s">
        <v>243</v>
      </c>
      <c r="C143" s="115" t="s">
        <v>255</v>
      </c>
      <c r="D143" s="115" t="s">
        <v>255</v>
      </c>
      <c r="E143" s="115">
        <v>35696.700000000004</v>
      </c>
      <c r="F143" s="115">
        <v>35696.71</v>
      </c>
      <c r="G143" s="115">
        <v>0</v>
      </c>
      <c r="H143" s="115">
        <v>0</v>
      </c>
      <c r="I143" s="115">
        <v>0</v>
      </c>
      <c r="J143" s="115">
        <v>35696.71</v>
      </c>
      <c r="K143" s="157">
        <v>41964</v>
      </c>
      <c r="L143" s="169">
        <f>YEAR(tblBills[[#This Row],[received_date]])</f>
        <v>2014</v>
      </c>
      <c r="N143" s="115">
        <v>5</v>
      </c>
      <c r="O143" s="115" t="s">
        <v>254</v>
      </c>
      <c r="P143" s="115" t="s">
        <v>81</v>
      </c>
      <c r="Q143" s="115" t="s">
        <v>253</v>
      </c>
      <c r="R143" s="115" t="s">
        <v>252</v>
      </c>
      <c r="T143" s="115" t="s">
        <v>237</v>
      </c>
      <c r="U143" s="115" t="s">
        <v>152</v>
      </c>
      <c r="V143" s="115" t="s">
        <v>130</v>
      </c>
      <c r="X143" s="115" t="s">
        <v>236</v>
      </c>
      <c r="Y143" s="115" t="s">
        <v>6</v>
      </c>
      <c r="Z143" s="115">
        <v>0</v>
      </c>
      <c r="AA143" s="115">
        <v>100</v>
      </c>
      <c r="AB143" s="115" t="s">
        <v>234</v>
      </c>
      <c r="AC143" s="115" t="s">
        <v>233</v>
      </c>
      <c r="AD143" s="115" t="s">
        <v>232</v>
      </c>
      <c r="AG143" s="115" t="s">
        <v>6</v>
      </c>
      <c r="AH143" s="115">
        <v>147709</v>
      </c>
      <c r="AI143" s="115">
        <v>18</v>
      </c>
      <c r="AJ143" s="115">
        <v>110</v>
      </c>
      <c r="AK143" s="115" t="s">
        <v>80</v>
      </c>
      <c r="AL143" s="115" t="s">
        <v>251</v>
      </c>
      <c r="AM143" s="115">
        <v>6</v>
      </c>
      <c r="AN143" s="115">
        <v>26</v>
      </c>
      <c r="AO143" s="115">
        <v>24</v>
      </c>
      <c r="AP143" s="115">
        <v>87</v>
      </c>
      <c r="AQ143" s="115">
        <v>83</v>
      </c>
      <c r="AR143" s="115">
        <v>1</v>
      </c>
      <c r="AS143" s="115">
        <v>0</v>
      </c>
    </row>
    <row r="144" spans="1:45" x14ac:dyDescent="0.25">
      <c r="A144" s="115" t="s">
        <v>94</v>
      </c>
      <c r="B144" s="115" t="s">
        <v>243</v>
      </c>
      <c r="C144" s="115" t="s">
        <v>288</v>
      </c>
      <c r="D144" s="115" t="s">
        <v>288</v>
      </c>
      <c r="E144" s="115">
        <v>32715.58</v>
      </c>
      <c r="F144" s="115">
        <v>32715.56</v>
      </c>
      <c r="G144" s="115">
        <v>0</v>
      </c>
      <c r="H144" s="115">
        <v>0</v>
      </c>
      <c r="I144" s="115">
        <v>0</v>
      </c>
      <c r="J144" s="115">
        <v>32715.56</v>
      </c>
      <c r="K144" s="157">
        <v>41948</v>
      </c>
      <c r="L144" s="169">
        <f>YEAR(tblBills[[#This Row],[received_date]])</f>
        <v>2014</v>
      </c>
      <c r="N144" s="115">
        <v>7</v>
      </c>
      <c r="O144" s="115" t="s">
        <v>287</v>
      </c>
      <c r="P144" s="115" t="s">
        <v>81</v>
      </c>
      <c r="Q144" s="115" t="s">
        <v>286</v>
      </c>
      <c r="R144" s="115" t="s">
        <v>285</v>
      </c>
      <c r="T144" s="115" t="s">
        <v>237</v>
      </c>
      <c r="U144" s="115" t="s">
        <v>119</v>
      </c>
      <c r="V144" s="115" t="s">
        <v>120</v>
      </c>
      <c r="X144" s="115" t="s">
        <v>236</v>
      </c>
      <c r="Y144" s="115" t="s">
        <v>6</v>
      </c>
      <c r="Z144" s="115">
        <v>0</v>
      </c>
      <c r="AA144" s="115">
        <v>100</v>
      </c>
      <c r="AB144" s="115" t="s">
        <v>234</v>
      </c>
      <c r="AC144" s="115" t="s">
        <v>233</v>
      </c>
      <c r="AD144" s="115" t="s">
        <v>232</v>
      </c>
      <c r="AG144" s="115" t="s">
        <v>6</v>
      </c>
      <c r="AH144" s="115">
        <v>13669</v>
      </c>
      <c r="AI144" s="115">
        <v>18</v>
      </c>
      <c r="AJ144" s="115">
        <v>39</v>
      </c>
      <c r="AK144" s="115" t="s">
        <v>80</v>
      </c>
      <c r="AL144" s="115" t="s">
        <v>284</v>
      </c>
      <c r="AM144" s="115">
        <v>6</v>
      </c>
      <c r="AN144" s="115">
        <v>26</v>
      </c>
      <c r="AO144" s="115">
        <v>24</v>
      </c>
      <c r="AP144" s="115">
        <v>32</v>
      </c>
      <c r="AQ144" s="115">
        <v>35</v>
      </c>
      <c r="AR144" s="115">
        <v>0</v>
      </c>
      <c r="AS144" s="115">
        <v>0</v>
      </c>
    </row>
    <row r="145" spans="1:45" x14ac:dyDescent="0.25">
      <c r="A145" s="115" t="s">
        <v>94</v>
      </c>
      <c r="B145" s="115" t="s">
        <v>243</v>
      </c>
      <c r="C145" s="115" t="s">
        <v>445</v>
      </c>
      <c r="D145" s="115" t="s">
        <v>445</v>
      </c>
      <c r="E145" s="115">
        <v>25352</v>
      </c>
      <c r="F145" s="115">
        <v>25352</v>
      </c>
      <c r="G145" s="115">
        <v>0</v>
      </c>
      <c r="H145" s="115">
        <v>0</v>
      </c>
      <c r="I145" s="115">
        <v>0</v>
      </c>
      <c r="J145" s="115">
        <v>25352</v>
      </c>
      <c r="K145" s="157">
        <v>41968</v>
      </c>
      <c r="L145" s="169">
        <f>YEAR(tblBills[[#This Row],[received_date]])</f>
        <v>2014</v>
      </c>
      <c r="M145" s="115" t="s">
        <v>444</v>
      </c>
      <c r="N145" s="115">
        <v>5</v>
      </c>
      <c r="O145" s="115" t="s">
        <v>443</v>
      </c>
      <c r="P145" s="115" t="s">
        <v>81</v>
      </c>
      <c r="Q145" s="115" t="s">
        <v>442</v>
      </c>
      <c r="R145" s="115" t="s">
        <v>441</v>
      </c>
      <c r="T145" s="115" t="s">
        <v>237</v>
      </c>
      <c r="U145" s="115" t="s">
        <v>134</v>
      </c>
      <c r="V145" s="115" t="s">
        <v>120</v>
      </c>
      <c r="X145" s="115" t="s">
        <v>236</v>
      </c>
      <c r="Y145" s="115" t="s">
        <v>440</v>
      </c>
      <c r="Z145" s="115">
        <v>0</v>
      </c>
      <c r="AA145" s="115">
        <v>100</v>
      </c>
      <c r="AB145" s="115" t="s">
        <v>234</v>
      </c>
      <c r="AC145" s="115" t="s">
        <v>233</v>
      </c>
      <c r="AD145" s="115" t="s">
        <v>232</v>
      </c>
      <c r="AG145" s="115" t="s">
        <v>231</v>
      </c>
      <c r="AH145" s="115">
        <v>13640</v>
      </c>
      <c r="AI145" s="115">
        <v>18</v>
      </c>
      <c r="AJ145" s="115">
        <v>23</v>
      </c>
      <c r="AK145" s="115" t="s">
        <v>80</v>
      </c>
      <c r="AL145" s="115" t="s">
        <v>420</v>
      </c>
      <c r="AM145" s="115">
        <v>6</v>
      </c>
      <c r="AN145" s="115">
        <v>26</v>
      </c>
      <c r="AO145" s="115">
        <v>24</v>
      </c>
      <c r="AP145" s="115">
        <v>19</v>
      </c>
      <c r="AQ145" s="115">
        <v>22</v>
      </c>
      <c r="AR145" s="115">
        <v>1</v>
      </c>
      <c r="AS145" s="115">
        <v>0</v>
      </c>
    </row>
    <row r="146" spans="1:45" x14ac:dyDescent="0.25">
      <c r="A146" s="115" t="s">
        <v>94</v>
      </c>
      <c r="B146" s="115" t="s">
        <v>243</v>
      </c>
      <c r="C146" s="115" t="s">
        <v>419</v>
      </c>
      <c r="D146" s="115" t="s">
        <v>419</v>
      </c>
      <c r="E146" s="115">
        <v>23799.24</v>
      </c>
      <c r="F146" s="115">
        <v>23799.24</v>
      </c>
      <c r="G146" s="115">
        <v>0</v>
      </c>
      <c r="H146" s="115">
        <v>0</v>
      </c>
      <c r="I146" s="115">
        <v>0</v>
      </c>
      <c r="J146" s="115">
        <v>23799.24</v>
      </c>
      <c r="K146" s="157">
        <v>41947</v>
      </c>
      <c r="L146" s="169">
        <f>YEAR(tblBills[[#This Row],[received_date]])</f>
        <v>2014</v>
      </c>
      <c r="N146" s="115">
        <v>5</v>
      </c>
      <c r="O146" s="115" t="s">
        <v>418</v>
      </c>
      <c r="P146" s="115" t="s">
        <v>81</v>
      </c>
      <c r="Q146" s="115" t="s">
        <v>417</v>
      </c>
      <c r="R146" s="115" t="s">
        <v>416</v>
      </c>
      <c r="T146" s="115" t="s">
        <v>237</v>
      </c>
      <c r="U146" s="115" t="s">
        <v>208</v>
      </c>
      <c r="V146" s="115" t="s">
        <v>130</v>
      </c>
      <c r="X146" s="115" t="s">
        <v>236</v>
      </c>
      <c r="Y146" s="115" t="s">
        <v>6</v>
      </c>
      <c r="Z146" s="115">
        <v>0</v>
      </c>
      <c r="AA146" s="115">
        <v>100</v>
      </c>
      <c r="AB146" s="115" t="s">
        <v>234</v>
      </c>
      <c r="AC146" s="115" t="s">
        <v>233</v>
      </c>
      <c r="AD146" s="115" t="s">
        <v>232</v>
      </c>
      <c r="AG146" s="115" t="s">
        <v>6</v>
      </c>
      <c r="AH146" s="115">
        <v>13645</v>
      </c>
      <c r="AI146" s="115">
        <v>18</v>
      </c>
      <c r="AJ146" s="115">
        <v>702</v>
      </c>
      <c r="AK146" s="115" t="s">
        <v>80</v>
      </c>
      <c r="AL146" s="115" t="s">
        <v>415</v>
      </c>
      <c r="AM146" s="115">
        <v>6</v>
      </c>
      <c r="AN146" s="115">
        <v>26</v>
      </c>
      <c r="AO146" s="115">
        <v>24</v>
      </c>
      <c r="AP146" s="115">
        <v>426</v>
      </c>
      <c r="AQ146" s="115">
        <v>510</v>
      </c>
      <c r="AR146" s="115">
        <v>1</v>
      </c>
      <c r="AS146" s="115">
        <v>0</v>
      </c>
    </row>
    <row r="147" spans="1:45" x14ac:dyDescent="0.25">
      <c r="A147" s="115" t="s">
        <v>94</v>
      </c>
      <c r="B147" s="115" t="s">
        <v>243</v>
      </c>
      <c r="C147" s="115" t="s">
        <v>559</v>
      </c>
      <c r="D147" s="115" t="s">
        <v>559</v>
      </c>
      <c r="E147" s="115">
        <v>19954.14</v>
      </c>
      <c r="F147" s="115">
        <v>19954.150000000001</v>
      </c>
      <c r="G147" s="115">
        <v>0</v>
      </c>
      <c r="H147" s="115">
        <v>0</v>
      </c>
      <c r="I147" s="115">
        <v>0</v>
      </c>
      <c r="J147" s="115">
        <v>19954.150000000001</v>
      </c>
      <c r="K147" s="157">
        <v>42019</v>
      </c>
      <c r="L147" s="169">
        <f>YEAR(tblBills[[#This Row],[received_date]])</f>
        <v>2015</v>
      </c>
      <c r="N147" s="115">
        <v>7</v>
      </c>
      <c r="O147" s="115" t="s">
        <v>558</v>
      </c>
      <c r="P147" s="115" t="s">
        <v>81</v>
      </c>
      <c r="Q147" s="115" t="s">
        <v>557</v>
      </c>
      <c r="R147" s="115" t="s">
        <v>556</v>
      </c>
      <c r="T147" s="115" t="s">
        <v>237</v>
      </c>
      <c r="U147" s="115" t="s">
        <v>205</v>
      </c>
      <c r="V147" s="115" t="s">
        <v>130</v>
      </c>
      <c r="X147" s="115" t="s">
        <v>236</v>
      </c>
      <c r="Y147" s="115" t="s">
        <v>555</v>
      </c>
      <c r="Z147" s="115">
        <v>0</v>
      </c>
      <c r="AA147" s="115">
        <v>100</v>
      </c>
      <c r="AB147" s="115" t="s">
        <v>234</v>
      </c>
      <c r="AC147" s="115" t="s">
        <v>233</v>
      </c>
      <c r="AD147" s="115" t="s">
        <v>232</v>
      </c>
      <c r="AG147" s="115" t="s">
        <v>231</v>
      </c>
      <c r="AH147" s="115">
        <v>13624</v>
      </c>
      <c r="AI147" s="115">
        <v>18</v>
      </c>
      <c r="AJ147" s="115">
        <v>66</v>
      </c>
      <c r="AK147" s="115" t="s">
        <v>80</v>
      </c>
      <c r="AL147" s="115" t="s">
        <v>554</v>
      </c>
      <c r="AM147" s="115">
        <v>6</v>
      </c>
      <c r="AN147" s="115">
        <v>26</v>
      </c>
      <c r="AO147" s="115">
        <v>24</v>
      </c>
      <c r="AP147" s="115">
        <v>55</v>
      </c>
      <c r="AQ147" s="115">
        <v>56</v>
      </c>
      <c r="AR147" s="115">
        <v>0</v>
      </c>
      <c r="AS147" s="115">
        <v>0</v>
      </c>
    </row>
    <row r="148" spans="1:45" x14ac:dyDescent="0.25">
      <c r="A148" s="115" t="s">
        <v>94</v>
      </c>
      <c r="B148" s="115" t="s">
        <v>243</v>
      </c>
      <c r="C148" s="115" t="s">
        <v>414</v>
      </c>
      <c r="D148" s="115" t="s">
        <v>414</v>
      </c>
      <c r="E148" s="115">
        <v>18952.240000000002</v>
      </c>
      <c r="F148" s="115">
        <v>18952.23</v>
      </c>
      <c r="G148" s="115">
        <v>0</v>
      </c>
      <c r="H148" s="115">
        <v>0</v>
      </c>
      <c r="I148" s="115">
        <v>0</v>
      </c>
      <c r="J148" s="115">
        <v>18952.23</v>
      </c>
      <c r="K148" s="157">
        <v>41963</v>
      </c>
      <c r="L148" s="169">
        <f>YEAR(tblBills[[#This Row],[received_date]])</f>
        <v>2014</v>
      </c>
      <c r="M148" s="115" t="s">
        <v>413</v>
      </c>
      <c r="N148" s="115">
        <v>7</v>
      </c>
      <c r="O148" s="115" t="s">
        <v>412</v>
      </c>
      <c r="P148" s="115" t="s">
        <v>81</v>
      </c>
      <c r="Q148" s="115" t="s">
        <v>411</v>
      </c>
      <c r="R148" s="115" t="s">
        <v>410</v>
      </c>
      <c r="T148" s="115" t="s">
        <v>237</v>
      </c>
      <c r="U148" s="115" t="s">
        <v>207</v>
      </c>
      <c r="V148" s="115" t="s">
        <v>130</v>
      </c>
      <c r="X148" s="115" t="s">
        <v>236</v>
      </c>
      <c r="Y148" s="115" t="s">
        <v>409</v>
      </c>
      <c r="Z148" s="115">
        <v>0</v>
      </c>
      <c r="AA148" s="115">
        <v>100</v>
      </c>
      <c r="AB148" s="115" t="s">
        <v>234</v>
      </c>
      <c r="AC148" s="115" t="s">
        <v>233</v>
      </c>
      <c r="AD148" s="115" t="s">
        <v>232</v>
      </c>
      <c r="AG148" s="115" t="s">
        <v>231</v>
      </c>
      <c r="AH148" s="115">
        <v>13646</v>
      </c>
      <c r="AI148" s="115">
        <v>18</v>
      </c>
      <c r="AJ148" s="115">
        <v>79</v>
      </c>
      <c r="AK148" s="115" t="s">
        <v>80</v>
      </c>
      <c r="AL148" s="115" t="s">
        <v>408</v>
      </c>
      <c r="AM148" s="115">
        <v>6</v>
      </c>
      <c r="AN148" s="115">
        <v>26</v>
      </c>
      <c r="AO148" s="115">
        <v>24</v>
      </c>
      <c r="AP148" s="115">
        <v>67</v>
      </c>
      <c r="AQ148" s="115">
        <v>66</v>
      </c>
      <c r="AR148" s="115">
        <v>0</v>
      </c>
      <c r="AS148" s="115">
        <v>0</v>
      </c>
    </row>
    <row r="149" spans="1:45" x14ac:dyDescent="0.25">
      <c r="A149" s="115" t="s">
        <v>94</v>
      </c>
      <c r="B149" s="115" t="s">
        <v>243</v>
      </c>
      <c r="C149" s="115" t="s">
        <v>275</v>
      </c>
      <c r="D149" s="115" t="s">
        <v>275</v>
      </c>
      <c r="E149" s="115">
        <v>18123.37</v>
      </c>
      <c r="F149" s="115">
        <v>18123.38</v>
      </c>
      <c r="G149" s="115">
        <v>-362.47</v>
      </c>
      <c r="H149" s="115">
        <v>0</v>
      </c>
      <c r="I149" s="115">
        <v>0</v>
      </c>
      <c r="J149" s="115">
        <v>17760.91</v>
      </c>
      <c r="K149" s="157">
        <v>41947</v>
      </c>
      <c r="L149" s="169">
        <f>YEAR(tblBills[[#This Row],[received_date]])</f>
        <v>2014</v>
      </c>
      <c r="M149" s="115" t="s">
        <v>274</v>
      </c>
      <c r="N149" s="115">
        <v>5</v>
      </c>
      <c r="O149" s="115" t="s">
        <v>273</v>
      </c>
      <c r="P149" s="115" t="s">
        <v>81</v>
      </c>
      <c r="Q149" s="115" t="s">
        <v>272</v>
      </c>
      <c r="R149" s="115" t="s">
        <v>271</v>
      </c>
      <c r="T149" s="115" t="s">
        <v>237</v>
      </c>
      <c r="U149" s="115" t="s">
        <v>122</v>
      </c>
      <c r="V149" s="115" t="s">
        <v>120</v>
      </c>
      <c r="X149" s="115" t="s">
        <v>236</v>
      </c>
      <c r="Y149" s="115" t="s">
        <v>6</v>
      </c>
      <c r="Z149" s="115">
        <v>0</v>
      </c>
      <c r="AA149" s="115">
        <v>100</v>
      </c>
      <c r="AB149" s="115" t="s">
        <v>234</v>
      </c>
      <c r="AC149" s="115" t="s">
        <v>233</v>
      </c>
      <c r="AD149" s="115" t="s">
        <v>232</v>
      </c>
      <c r="AG149" s="115" t="s">
        <v>6</v>
      </c>
      <c r="AH149" s="115">
        <v>13671</v>
      </c>
      <c r="AI149" s="115">
        <v>18</v>
      </c>
      <c r="AJ149" s="115">
        <v>22</v>
      </c>
      <c r="AK149" s="115" t="s">
        <v>80</v>
      </c>
      <c r="AL149" s="115" t="s">
        <v>261</v>
      </c>
      <c r="AM149" s="115">
        <v>6</v>
      </c>
      <c r="AN149" s="115">
        <v>26</v>
      </c>
      <c r="AO149" s="115">
        <v>24</v>
      </c>
      <c r="AP149" s="115">
        <v>18</v>
      </c>
      <c r="AQ149" s="115">
        <v>21</v>
      </c>
      <c r="AR149" s="115">
        <v>1</v>
      </c>
      <c r="AS149" s="115">
        <v>0</v>
      </c>
    </row>
    <row r="150" spans="1:45" x14ac:dyDescent="0.25">
      <c r="A150" s="115" t="s">
        <v>94</v>
      </c>
      <c r="B150" s="115" t="s">
        <v>243</v>
      </c>
      <c r="C150" s="115" t="s">
        <v>538</v>
      </c>
      <c r="D150" s="115" t="s">
        <v>538</v>
      </c>
      <c r="E150" s="115">
        <v>14277.82</v>
      </c>
      <c r="F150" s="115">
        <v>14277.83</v>
      </c>
      <c r="G150" s="115">
        <v>0</v>
      </c>
      <c r="H150" s="115">
        <v>0</v>
      </c>
      <c r="I150" s="115">
        <v>0</v>
      </c>
      <c r="J150" s="115">
        <v>14277.83</v>
      </c>
      <c r="K150" s="157">
        <v>41990</v>
      </c>
      <c r="L150" s="169">
        <f>YEAR(tblBills[[#This Row],[received_date]])</f>
        <v>2014</v>
      </c>
      <c r="M150" s="115" t="s">
        <v>537</v>
      </c>
      <c r="N150" s="115">
        <v>7</v>
      </c>
      <c r="O150" s="115" t="s">
        <v>536</v>
      </c>
      <c r="P150" s="115" t="s">
        <v>81</v>
      </c>
      <c r="Q150" s="115" t="s">
        <v>535</v>
      </c>
      <c r="R150" s="115" t="s">
        <v>534</v>
      </c>
      <c r="T150" s="115" t="s">
        <v>237</v>
      </c>
      <c r="U150" s="115" t="s">
        <v>204</v>
      </c>
      <c r="V150" s="115" t="s">
        <v>130</v>
      </c>
      <c r="X150" s="115" t="s">
        <v>236</v>
      </c>
      <c r="Y150" s="115" t="s">
        <v>6</v>
      </c>
      <c r="Z150" s="115">
        <v>0</v>
      </c>
      <c r="AA150" s="115">
        <v>100</v>
      </c>
      <c r="AB150" s="115" t="s">
        <v>234</v>
      </c>
      <c r="AC150" s="115" t="s">
        <v>233</v>
      </c>
      <c r="AD150" s="115" t="s">
        <v>232</v>
      </c>
      <c r="AG150" s="115" t="s">
        <v>6</v>
      </c>
      <c r="AH150" s="115">
        <v>13628</v>
      </c>
      <c r="AI150" s="115">
        <v>18</v>
      </c>
      <c r="AJ150" s="115">
        <v>70</v>
      </c>
      <c r="AK150" s="115" t="s">
        <v>80</v>
      </c>
      <c r="AL150" s="115" t="s">
        <v>533</v>
      </c>
      <c r="AM150" s="115">
        <v>6</v>
      </c>
      <c r="AN150" s="115">
        <v>26</v>
      </c>
      <c r="AO150" s="115">
        <v>24</v>
      </c>
      <c r="AP150" s="115">
        <v>59</v>
      </c>
      <c r="AQ150" s="115">
        <v>59</v>
      </c>
      <c r="AR150" s="115">
        <v>0</v>
      </c>
      <c r="AS150" s="115">
        <v>0</v>
      </c>
    </row>
    <row r="151" spans="1:45" x14ac:dyDescent="0.25">
      <c r="A151" s="115" t="s">
        <v>94</v>
      </c>
      <c r="B151" s="115" t="s">
        <v>243</v>
      </c>
      <c r="C151" s="115" t="s">
        <v>332</v>
      </c>
      <c r="D151" s="115" t="s">
        <v>332</v>
      </c>
      <c r="E151" s="115">
        <v>14225.73</v>
      </c>
      <c r="F151" s="115">
        <v>14225.71</v>
      </c>
      <c r="G151" s="115">
        <v>0</v>
      </c>
      <c r="H151" s="115">
        <v>0</v>
      </c>
      <c r="I151" s="115">
        <v>0</v>
      </c>
      <c r="J151" s="115">
        <v>14225.710000000001</v>
      </c>
      <c r="K151" s="157">
        <v>41984</v>
      </c>
      <c r="L151" s="169">
        <f>YEAR(tblBills[[#This Row],[received_date]])</f>
        <v>2014</v>
      </c>
      <c r="M151" s="115" t="s">
        <v>331</v>
      </c>
      <c r="N151" s="115">
        <v>7</v>
      </c>
      <c r="O151" s="115" t="s">
        <v>330</v>
      </c>
      <c r="P151" s="115" t="s">
        <v>81</v>
      </c>
      <c r="Q151" s="115" t="s">
        <v>329</v>
      </c>
      <c r="R151" s="115" t="s">
        <v>328</v>
      </c>
      <c r="T151" s="115" t="s">
        <v>237</v>
      </c>
      <c r="U151" s="115" t="s">
        <v>145</v>
      </c>
      <c r="V151" s="115" t="s">
        <v>120</v>
      </c>
      <c r="X151" s="115" t="s">
        <v>236</v>
      </c>
      <c r="Y151" s="115" t="s">
        <v>6</v>
      </c>
      <c r="Z151" s="115">
        <v>0</v>
      </c>
      <c r="AA151" s="115">
        <v>100</v>
      </c>
      <c r="AB151" s="115" t="s">
        <v>234</v>
      </c>
      <c r="AC151" s="115" t="s">
        <v>233</v>
      </c>
      <c r="AD151" s="115" t="s">
        <v>232</v>
      </c>
      <c r="AG151" s="115" t="s">
        <v>6</v>
      </c>
      <c r="AH151" s="115">
        <v>13661</v>
      </c>
      <c r="AI151" s="115">
        <v>18</v>
      </c>
      <c r="AJ151" s="115">
        <v>61</v>
      </c>
      <c r="AK151" s="115" t="s">
        <v>80</v>
      </c>
      <c r="AL151" s="115" t="s">
        <v>327</v>
      </c>
      <c r="AM151" s="115">
        <v>6</v>
      </c>
      <c r="AN151" s="115">
        <v>26</v>
      </c>
      <c r="AO151" s="115">
        <v>24</v>
      </c>
      <c r="AP151" s="115">
        <v>51</v>
      </c>
      <c r="AQ151" s="115">
        <v>53</v>
      </c>
      <c r="AR151" s="115">
        <v>0</v>
      </c>
      <c r="AS151" s="115">
        <v>0</v>
      </c>
    </row>
    <row r="152" spans="1:45" x14ac:dyDescent="0.25">
      <c r="A152" s="115" t="s">
        <v>94</v>
      </c>
      <c r="B152" s="115" t="s">
        <v>243</v>
      </c>
      <c r="C152" s="115" t="s">
        <v>500</v>
      </c>
      <c r="D152" s="115" t="s">
        <v>500</v>
      </c>
      <c r="E152" s="115">
        <v>13266.68</v>
      </c>
      <c r="F152" s="115">
        <v>13266.68</v>
      </c>
      <c r="G152" s="115">
        <v>0</v>
      </c>
      <c r="H152" s="115">
        <v>0</v>
      </c>
      <c r="I152" s="115">
        <v>0</v>
      </c>
      <c r="J152" s="115">
        <v>13266.68</v>
      </c>
      <c r="K152" s="157">
        <v>41947</v>
      </c>
      <c r="L152" s="169">
        <f>YEAR(tblBills[[#This Row],[received_date]])</f>
        <v>2014</v>
      </c>
      <c r="N152" s="115">
        <v>7</v>
      </c>
      <c r="O152" s="115" t="s">
        <v>499</v>
      </c>
      <c r="P152" s="115" t="s">
        <v>81</v>
      </c>
      <c r="Q152" s="115" t="s">
        <v>498</v>
      </c>
      <c r="R152" s="115" t="s">
        <v>497</v>
      </c>
      <c r="T152" s="115" t="s">
        <v>237</v>
      </c>
      <c r="U152" s="115" t="s">
        <v>143</v>
      </c>
      <c r="V152" s="115" t="s">
        <v>120</v>
      </c>
      <c r="X152" s="115" t="s">
        <v>236</v>
      </c>
      <c r="Y152" s="115" t="s">
        <v>496</v>
      </c>
      <c r="Z152" s="115">
        <v>0</v>
      </c>
      <c r="AA152" s="115">
        <v>100</v>
      </c>
      <c r="AB152" s="115" t="s">
        <v>234</v>
      </c>
      <c r="AC152" s="115" t="s">
        <v>233</v>
      </c>
      <c r="AD152" s="115" t="s">
        <v>232</v>
      </c>
      <c r="AG152" s="115" t="s">
        <v>231</v>
      </c>
      <c r="AH152" s="115">
        <v>13633</v>
      </c>
      <c r="AI152" s="115">
        <v>18</v>
      </c>
      <c r="AJ152" s="115">
        <v>694</v>
      </c>
      <c r="AK152" s="115" t="s">
        <v>80</v>
      </c>
      <c r="AL152" s="115" t="s">
        <v>479</v>
      </c>
      <c r="AM152" s="115">
        <v>6</v>
      </c>
      <c r="AN152" s="115">
        <v>26</v>
      </c>
      <c r="AO152" s="115">
        <v>24</v>
      </c>
      <c r="AP152" s="115">
        <v>419</v>
      </c>
      <c r="AQ152" s="115">
        <v>503</v>
      </c>
      <c r="AR152" s="115">
        <v>0</v>
      </c>
      <c r="AS152" s="115">
        <v>0</v>
      </c>
    </row>
    <row r="153" spans="1:45" x14ac:dyDescent="0.25">
      <c r="A153" s="115" t="s">
        <v>94</v>
      </c>
      <c r="B153" s="115" t="s">
        <v>243</v>
      </c>
      <c r="C153" s="115" t="s">
        <v>350</v>
      </c>
      <c r="D153" s="115" t="s">
        <v>350</v>
      </c>
      <c r="E153" s="115">
        <v>13161.7</v>
      </c>
      <c r="F153" s="115">
        <v>13161.71</v>
      </c>
      <c r="G153" s="115">
        <v>-263.24</v>
      </c>
      <c r="H153" s="115">
        <v>0</v>
      </c>
      <c r="I153" s="115">
        <v>0</v>
      </c>
      <c r="J153" s="115">
        <v>12898.470000000001</v>
      </c>
      <c r="K153" s="157">
        <v>42095</v>
      </c>
      <c r="L153" s="169">
        <f>YEAR(tblBills[[#This Row],[received_date]])</f>
        <v>2015</v>
      </c>
      <c r="N153" s="115">
        <v>7</v>
      </c>
      <c r="O153" s="115" t="s">
        <v>349</v>
      </c>
      <c r="P153" s="115" t="s">
        <v>81</v>
      </c>
      <c r="Q153" s="115" t="s">
        <v>348</v>
      </c>
      <c r="R153" s="115" t="s">
        <v>347</v>
      </c>
      <c r="T153" s="115" t="s">
        <v>237</v>
      </c>
      <c r="U153" s="115" t="s">
        <v>127</v>
      </c>
      <c r="V153" s="115" t="s">
        <v>120</v>
      </c>
      <c r="X153" s="115" t="s">
        <v>236</v>
      </c>
      <c r="Y153" s="115" t="s">
        <v>346</v>
      </c>
      <c r="Z153" s="115">
        <v>0</v>
      </c>
      <c r="AA153" s="115">
        <v>100</v>
      </c>
      <c r="AB153" s="115" t="s">
        <v>234</v>
      </c>
      <c r="AC153" s="115" t="s">
        <v>233</v>
      </c>
      <c r="AD153" s="115" t="s">
        <v>232</v>
      </c>
      <c r="AG153" s="115" t="s">
        <v>231</v>
      </c>
      <c r="AH153" s="115">
        <v>13658</v>
      </c>
      <c r="AI153" s="115">
        <v>18</v>
      </c>
      <c r="AJ153" s="115">
        <v>692</v>
      </c>
      <c r="AK153" s="115" t="s">
        <v>80</v>
      </c>
      <c r="AL153" s="115" t="s">
        <v>345</v>
      </c>
      <c r="AM153" s="115">
        <v>6</v>
      </c>
      <c r="AN153" s="115">
        <v>26</v>
      </c>
      <c r="AO153" s="115">
        <v>24</v>
      </c>
      <c r="AP153" s="115">
        <v>417</v>
      </c>
      <c r="AQ153" s="115">
        <v>501</v>
      </c>
      <c r="AR153" s="115">
        <v>0</v>
      </c>
      <c r="AS153" s="115">
        <v>0</v>
      </c>
    </row>
    <row r="154" spans="1:45" x14ac:dyDescent="0.25">
      <c r="A154" s="115" t="s">
        <v>94</v>
      </c>
      <c r="B154" s="115" t="s">
        <v>243</v>
      </c>
      <c r="C154" s="115" t="s">
        <v>604</v>
      </c>
      <c r="D154" s="115" t="s">
        <v>602</v>
      </c>
      <c r="E154" s="115">
        <v>9652.27</v>
      </c>
      <c r="F154" s="115">
        <v>9652.26</v>
      </c>
      <c r="G154" s="115">
        <v>-193.05</v>
      </c>
      <c r="H154" s="115">
        <v>0</v>
      </c>
      <c r="I154" s="115">
        <v>0</v>
      </c>
      <c r="J154" s="115">
        <v>9459.2100000000009</v>
      </c>
      <c r="K154" s="157">
        <v>41918</v>
      </c>
      <c r="L154" s="169">
        <f>YEAR(tblBills[[#This Row],[received_date]])</f>
        <v>2014</v>
      </c>
      <c r="M154" s="115" t="s">
        <v>603</v>
      </c>
      <c r="N154" s="115">
        <v>7</v>
      </c>
      <c r="O154" s="115" t="s">
        <v>291</v>
      </c>
      <c r="P154" s="115" t="s">
        <v>81</v>
      </c>
      <c r="Q154" s="115" t="s">
        <v>290</v>
      </c>
      <c r="R154" s="115" t="s">
        <v>289</v>
      </c>
      <c r="T154" s="115" t="s">
        <v>237</v>
      </c>
      <c r="U154" s="115" t="s">
        <v>119</v>
      </c>
      <c r="V154" s="115" t="s">
        <v>120</v>
      </c>
      <c r="X154" s="115" t="s">
        <v>602</v>
      </c>
      <c r="Y154" s="115" t="s">
        <v>6</v>
      </c>
      <c r="Z154" s="115">
        <v>0</v>
      </c>
      <c r="AA154" s="115">
        <v>100</v>
      </c>
      <c r="AB154" s="115" t="s">
        <v>234</v>
      </c>
      <c r="AC154" s="115" t="s">
        <v>233</v>
      </c>
      <c r="AD154" s="115" t="s">
        <v>232</v>
      </c>
      <c r="AG154" s="115" t="s">
        <v>6</v>
      </c>
      <c r="AH154" s="115">
        <v>5323</v>
      </c>
      <c r="AI154" s="115">
        <v>18</v>
      </c>
      <c r="AJ154" s="115">
        <v>107</v>
      </c>
      <c r="AK154" s="115" t="s">
        <v>80</v>
      </c>
      <c r="AL154" s="115" t="s">
        <v>284</v>
      </c>
      <c r="AM154" s="115">
        <v>6</v>
      </c>
      <c r="AN154" s="115">
        <v>26</v>
      </c>
      <c r="AO154" s="115">
        <v>24</v>
      </c>
      <c r="AP154" s="115">
        <v>84</v>
      </c>
      <c r="AQ154" s="115">
        <v>80</v>
      </c>
      <c r="AR154" s="115">
        <v>0</v>
      </c>
      <c r="AS154" s="115">
        <v>0</v>
      </c>
    </row>
    <row r="155" spans="1:45" x14ac:dyDescent="0.25">
      <c r="A155" s="115" t="s">
        <v>94</v>
      </c>
      <c r="B155" s="115" t="s">
        <v>243</v>
      </c>
      <c r="C155" s="115" t="s">
        <v>565</v>
      </c>
      <c r="D155" s="115" t="s">
        <v>565</v>
      </c>
      <c r="E155" s="115">
        <v>9247.81</v>
      </c>
      <c r="F155" s="115">
        <v>9247.81</v>
      </c>
      <c r="G155" s="115">
        <v>-184.96</v>
      </c>
      <c r="H155" s="115">
        <v>0</v>
      </c>
      <c r="I155" s="115">
        <v>0</v>
      </c>
      <c r="J155" s="115">
        <v>9062.85</v>
      </c>
      <c r="K155" s="157">
        <v>41957</v>
      </c>
      <c r="L155" s="169">
        <f>YEAR(tblBills[[#This Row],[received_date]])</f>
        <v>2014</v>
      </c>
      <c r="M155" s="115" t="s">
        <v>564</v>
      </c>
      <c r="N155" s="115">
        <v>7</v>
      </c>
      <c r="O155" s="115" t="s">
        <v>563</v>
      </c>
      <c r="P155" s="115" t="s">
        <v>81</v>
      </c>
      <c r="Q155" s="115" t="s">
        <v>562</v>
      </c>
      <c r="R155" s="115" t="s">
        <v>561</v>
      </c>
      <c r="T155" s="115" t="s">
        <v>237</v>
      </c>
      <c r="U155" s="115" t="s">
        <v>116</v>
      </c>
      <c r="V155" s="115" t="s">
        <v>120</v>
      </c>
      <c r="X155" s="115" t="s">
        <v>236</v>
      </c>
      <c r="Y155" s="115" t="s">
        <v>6</v>
      </c>
      <c r="Z155" s="115">
        <v>0</v>
      </c>
      <c r="AA155" s="115">
        <v>100</v>
      </c>
      <c r="AB155" s="115" t="s">
        <v>234</v>
      </c>
      <c r="AC155" s="115" t="s">
        <v>233</v>
      </c>
      <c r="AD155" s="115" t="s">
        <v>232</v>
      </c>
      <c r="AG155" s="115" t="s">
        <v>6</v>
      </c>
      <c r="AH155" s="115">
        <v>13623</v>
      </c>
      <c r="AI155" s="115">
        <v>18</v>
      </c>
      <c r="AJ155" s="115">
        <v>18</v>
      </c>
      <c r="AK155" s="115" t="s">
        <v>80</v>
      </c>
      <c r="AL155" s="115" t="s">
        <v>560</v>
      </c>
      <c r="AM155" s="115">
        <v>6</v>
      </c>
      <c r="AN155" s="115">
        <v>26</v>
      </c>
      <c r="AO155" s="115">
        <v>24</v>
      </c>
      <c r="AP155" s="115">
        <v>14</v>
      </c>
      <c r="AQ155" s="115">
        <v>17</v>
      </c>
      <c r="AR155" s="115">
        <v>0</v>
      </c>
      <c r="AS155" s="115">
        <v>0</v>
      </c>
    </row>
    <row r="156" spans="1:45" x14ac:dyDescent="0.25">
      <c r="A156" s="115" t="s">
        <v>94</v>
      </c>
      <c r="B156" s="115" t="s">
        <v>243</v>
      </c>
      <c r="C156" s="115" t="s">
        <v>385</v>
      </c>
      <c r="D156" s="115" t="s">
        <v>385</v>
      </c>
      <c r="E156" s="115">
        <v>8572.41</v>
      </c>
      <c r="F156" s="115">
        <v>8572.49</v>
      </c>
      <c r="G156" s="115">
        <v>0</v>
      </c>
      <c r="H156" s="115">
        <v>0</v>
      </c>
      <c r="I156" s="115">
        <v>0</v>
      </c>
      <c r="J156" s="115">
        <v>8572.49</v>
      </c>
      <c r="K156" s="157">
        <v>42039</v>
      </c>
      <c r="L156" s="169">
        <f>YEAR(tblBills[[#This Row],[received_date]])</f>
        <v>2015</v>
      </c>
      <c r="N156" s="115">
        <v>7</v>
      </c>
      <c r="O156" s="115" t="s">
        <v>384</v>
      </c>
      <c r="P156" s="115" t="s">
        <v>81</v>
      </c>
      <c r="Q156" s="115" t="s">
        <v>383</v>
      </c>
      <c r="R156" s="115" t="s">
        <v>382</v>
      </c>
      <c r="T156" s="115" t="s">
        <v>237</v>
      </c>
      <c r="U156" s="115" t="s">
        <v>210</v>
      </c>
      <c r="V156" s="115" t="s">
        <v>130</v>
      </c>
      <c r="X156" s="115" t="s">
        <v>236</v>
      </c>
      <c r="Y156" s="115" t="s">
        <v>6</v>
      </c>
      <c r="Z156" s="115">
        <v>0</v>
      </c>
      <c r="AA156" s="115">
        <v>100</v>
      </c>
      <c r="AB156" s="115" t="s">
        <v>234</v>
      </c>
      <c r="AC156" s="115" t="s">
        <v>233</v>
      </c>
      <c r="AD156" s="115" t="s">
        <v>232</v>
      </c>
      <c r="AG156" s="115" t="s">
        <v>6</v>
      </c>
      <c r="AH156" s="115">
        <v>10060</v>
      </c>
      <c r="AI156" s="115">
        <v>18</v>
      </c>
      <c r="AJ156" s="115">
        <v>83</v>
      </c>
      <c r="AK156" s="115" t="s">
        <v>80</v>
      </c>
      <c r="AL156" s="115" t="s">
        <v>381</v>
      </c>
      <c r="AM156" s="115">
        <v>6</v>
      </c>
      <c r="AN156" s="115">
        <v>26</v>
      </c>
      <c r="AO156" s="115">
        <v>24</v>
      </c>
      <c r="AP156" s="115">
        <v>70</v>
      </c>
      <c r="AQ156" s="115">
        <v>68</v>
      </c>
      <c r="AR156" s="115">
        <v>0</v>
      </c>
      <c r="AS156" s="115">
        <v>0</v>
      </c>
    </row>
    <row r="157" spans="1:45" x14ac:dyDescent="0.25">
      <c r="A157" s="115" t="s">
        <v>94</v>
      </c>
      <c r="B157" s="115" t="s">
        <v>243</v>
      </c>
      <c r="C157" s="115" t="s">
        <v>358</v>
      </c>
      <c r="D157" s="115" t="s">
        <v>358</v>
      </c>
      <c r="E157" s="115">
        <v>8311.2999999999993</v>
      </c>
      <c r="F157" s="115">
        <v>8311.2999999999993</v>
      </c>
      <c r="G157" s="115">
        <v>0</v>
      </c>
      <c r="H157" s="115">
        <v>0</v>
      </c>
      <c r="I157" s="115">
        <v>0</v>
      </c>
      <c r="J157" s="115">
        <v>8311.2999999999993</v>
      </c>
      <c r="K157" s="157">
        <v>42025</v>
      </c>
      <c r="L157" s="169">
        <f>YEAR(tblBills[[#This Row],[received_date]])</f>
        <v>2015</v>
      </c>
      <c r="N157" s="115">
        <v>7</v>
      </c>
      <c r="O157" s="115" t="s">
        <v>357</v>
      </c>
      <c r="P157" s="115" t="s">
        <v>81</v>
      </c>
      <c r="Q157" s="115" t="s">
        <v>356</v>
      </c>
      <c r="R157" s="115" t="s">
        <v>355</v>
      </c>
      <c r="T157" s="115" t="s">
        <v>237</v>
      </c>
      <c r="U157" s="115" t="s">
        <v>127</v>
      </c>
      <c r="V157" s="115" t="s">
        <v>120</v>
      </c>
      <c r="X157" s="115" t="s">
        <v>236</v>
      </c>
      <c r="Y157" s="115" t="s">
        <v>6</v>
      </c>
      <c r="Z157" s="115">
        <v>0</v>
      </c>
      <c r="AA157" s="115">
        <v>100</v>
      </c>
      <c r="AB157" s="115" t="s">
        <v>234</v>
      </c>
      <c r="AC157" s="115" t="s">
        <v>233</v>
      </c>
      <c r="AD157" s="115" t="s">
        <v>232</v>
      </c>
      <c r="AG157" s="115" t="s">
        <v>6</v>
      </c>
      <c r="AH157" s="115">
        <v>13656</v>
      </c>
      <c r="AI157" s="115">
        <v>18</v>
      </c>
      <c r="AJ157" s="115">
        <v>743</v>
      </c>
      <c r="AK157" s="115" t="s">
        <v>80</v>
      </c>
      <c r="AL157" s="115" t="s">
        <v>345</v>
      </c>
      <c r="AM157" s="115">
        <v>6</v>
      </c>
      <c r="AN157" s="115">
        <v>26</v>
      </c>
      <c r="AO157" s="115">
        <v>24</v>
      </c>
      <c r="AP157" s="115">
        <v>457</v>
      </c>
      <c r="AQ157" s="115">
        <v>519</v>
      </c>
      <c r="AR157" s="115">
        <v>0</v>
      </c>
      <c r="AS157" s="115">
        <v>0</v>
      </c>
    </row>
    <row r="158" spans="1:45" x14ac:dyDescent="0.25">
      <c r="A158" s="115" t="s">
        <v>94</v>
      </c>
      <c r="B158" s="115" t="s">
        <v>243</v>
      </c>
      <c r="C158" s="115" t="s">
        <v>242</v>
      </c>
      <c r="D158" s="115" t="s">
        <v>242</v>
      </c>
      <c r="E158" s="115">
        <v>6582.28</v>
      </c>
      <c r="F158" s="115">
        <v>6582.28</v>
      </c>
      <c r="G158" s="115">
        <v>0</v>
      </c>
      <c r="H158" s="115">
        <v>0</v>
      </c>
      <c r="I158" s="115">
        <v>0</v>
      </c>
      <c r="J158" s="115">
        <v>6582.28</v>
      </c>
      <c r="K158" s="157">
        <v>42039</v>
      </c>
      <c r="L158" s="169">
        <f>YEAR(tblBills[[#This Row],[received_date]])</f>
        <v>2015</v>
      </c>
      <c r="M158" s="115" t="s">
        <v>241</v>
      </c>
      <c r="N158" s="115">
        <v>7</v>
      </c>
      <c r="O158" s="115" t="s">
        <v>240</v>
      </c>
      <c r="P158" s="115" t="s">
        <v>81</v>
      </c>
      <c r="Q158" s="115" t="s">
        <v>239</v>
      </c>
      <c r="R158" s="115" t="s">
        <v>238</v>
      </c>
      <c r="T158" s="115" t="s">
        <v>237</v>
      </c>
      <c r="U158" s="115" t="s">
        <v>175</v>
      </c>
      <c r="V158" s="115" t="s">
        <v>130</v>
      </c>
      <c r="X158" s="115" t="s">
        <v>236</v>
      </c>
      <c r="Y158" s="115" t="s">
        <v>235</v>
      </c>
      <c r="Z158" s="115">
        <v>0</v>
      </c>
      <c r="AA158" s="115">
        <v>100</v>
      </c>
      <c r="AB158" s="115" t="s">
        <v>234</v>
      </c>
      <c r="AC158" s="115" t="s">
        <v>233</v>
      </c>
      <c r="AD158" s="115" t="s">
        <v>232</v>
      </c>
      <c r="AG158" s="115" t="s">
        <v>231</v>
      </c>
      <c r="AH158" s="115">
        <v>13677</v>
      </c>
      <c r="AI158" s="115">
        <v>18</v>
      </c>
      <c r="AJ158" s="115">
        <v>116</v>
      </c>
      <c r="AK158" s="115" t="s">
        <v>80</v>
      </c>
      <c r="AL158" s="115" t="s">
        <v>230</v>
      </c>
      <c r="AM158" s="115">
        <v>6</v>
      </c>
      <c r="AN158" s="115">
        <v>26</v>
      </c>
      <c r="AO158" s="115">
        <v>24</v>
      </c>
      <c r="AP158" s="115">
        <v>91</v>
      </c>
      <c r="AQ158" s="115">
        <v>85</v>
      </c>
      <c r="AR158" s="115">
        <v>0</v>
      </c>
      <c r="AS158" s="115">
        <v>0</v>
      </c>
    </row>
    <row r="159" spans="1:45" x14ac:dyDescent="0.25">
      <c r="A159" s="115" t="s">
        <v>94</v>
      </c>
      <c r="B159" s="115" t="s">
        <v>243</v>
      </c>
      <c r="C159" s="115" t="s">
        <v>375</v>
      </c>
      <c r="D159" s="115" t="s">
        <v>375</v>
      </c>
      <c r="E159" s="115">
        <v>5816.95</v>
      </c>
      <c r="F159" s="115">
        <v>5816.97</v>
      </c>
      <c r="G159" s="115">
        <v>-116.34</v>
      </c>
      <c r="H159" s="115">
        <v>0</v>
      </c>
      <c r="I159" s="115">
        <v>0</v>
      </c>
      <c r="J159" s="115">
        <v>5700.63</v>
      </c>
      <c r="K159" s="157">
        <v>42009</v>
      </c>
      <c r="L159" s="169">
        <f>YEAR(tblBills[[#This Row],[received_date]])</f>
        <v>2015</v>
      </c>
      <c r="M159" s="115" t="s">
        <v>374</v>
      </c>
      <c r="N159" s="115">
        <v>7</v>
      </c>
      <c r="O159" s="115" t="s">
        <v>373</v>
      </c>
      <c r="P159" s="115" t="s">
        <v>81</v>
      </c>
      <c r="Q159" s="115" t="s">
        <v>372</v>
      </c>
      <c r="R159" s="115" t="s">
        <v>371</v>
      </c>
      <c r="T159" s="115" t="s">
        <v>237</v>
      </c>
      <c r="U159" s="115" t="s">
        <v>123</v>
      </c>
      <c r="V159" s="115" t="s">
        <v>120</v>
      </c>
      <c r="X159" s="115" t="s">
        <v>236</v>
      </c>
      <c r="Y159" s="115" t="s">
        <v>6</v>
      </c>
      <c r="Z159" s="115">
        <v>0</v>
      </c>
      <c r="AA159" s="115">
        <v>100</v>
      </c>
      <c r="AB159" s="115" t="s">
        <v>234</v>
      </c>
      <c r="AC159" s="115" t="s">
        <v>233</v>
      </c>
      <c r="AD159" s="115" t="s">
        <v>232</v>
      </c>
      <c r="AG159" s="115" t="s">
        <v>6</v>
      </c>
      <c r="AH159" s="115">
        <v>150368</v>
      </c>
      <c r="AI159" s="115">
        <v>18</v>
      </c>
      <c r="AJ159" s="115">
        <v>742</v>
      </c>
      <c r="AK159" s="115" t="s">
        <v>80</v>
      </c>
      <c r="AL159" s="115" t="s">
        <v>370</v>
      </c>
      <c r="AM159" s="115">
        <v>6</v>
      </c>
      <c r="AN159" s="115">
        <v>26</v>
      </c>
      <c r="AO159" s="115">
        <v>24</v>
      </c>
      <c r="AP159" s="115">
        <v>456</v>
      </c>
      <c r="AQ159" s="115">
        <v>518</v>
      </c>
      <c r="AR159" s="115">
        <v>0</v>
      </c>
      <c r="AS159" s="115">
        <v>0</v>
      </c>
    </row>
    <row r="160" spans="1:45" x14ac:dyDescent="0.25">
      <c r="A160" s="115" t="s">
        <v>94</v>
      </c>
      <c r="B160" s="115" t="s">
        <v>243</v>
      </c>
      <c r="C160" s="115" t="s">
        <v>435</v>
      </c>
      <c r="D160" s="115" t="s">
        <v>435</v>
      </c>
      <c r="E160" s="115">
        <v>5683.41</v>
      </c>
      <c r="F160" s="115">
        <v>5683.91</v>
      </c>
      <c r="G160" s="115">
        <v>0</v>
      </c>
      <c r="H160" s="115">
        <v>0</v>
      </c>
      <c r="I160" s="115">
        <v>0</v>
      </c>
      <c r="J160" s="115">
        <v>5683.91</v>
      </c>
      <c r="K160" s="157">
        <v>42020</v>
      </c>
      <c r="L160" s="169">
        <f>YEAR(tblBills[[#This Row],[received_date]])</f>
        <v>2015</v>
      </c>
      <c r="N160" s="115">
        <v>7</v>
      </c>
      <c r="O160" s="115" t="s">
        <v>434</v>
      </c>
      <c r="P160" s="115" t="s">
        <v>81</v>
      </c>
      <c r="Q160" s="115" t="s">
        <v>433</v>
      </c>
      <c r="R160" s="115" t="s">
        <v>432</v>
      </c>
      <c r="T160" s="115" t="s">
        <v>237</v>
      </c>
      <c r="U160" s="115" t="s">
        <v>134</v>
      </c>
      <c r="V160" s="115" t="s">
        <v>120</v>
      </c>
      <c r="X160" s="115" t="s">
        <v>236</v>
      </c>
      <c r="Y160" s="115" t="s">
        <v>431</v>
      </c>
      <c r="Z160" s="115">
        <v>0</v>
      </c>
      <c r="AA160" s="115">
        <v>100</v>
      </c>
      <c r="AB160" s="115" t="s">
        <v>234</v>
      </c>
      <c r="AC160" s="115" t="s">
        <v>233</v>
      </c>
      <c r="AD160" s="115" t="s">
        <v>232</v>
      </c>
      <c r="AG160" s="115" t="s">
        <v>231</v>
      </c>
      <c r="AH160" s="115">
        <v>13642</v>
      </c>
      <c r="AI160" s="115">
        <v>18</v>
      </c>
      <c r="AJ160" s="115">
        <v>693</v>
      </c>
      <c r="AK160" s="115" t="s">
        <v>80</v>
      </c>
      <c r="AL160" s="115" t="s">
        <v>420</v>
      </c>
      <c r="AM160" s="115">
        <v>6</v>
      </c>
      <c r="AN160" s="115">
        <v>26</v>
      </c>
      <c r="AO160" s="115">
        <v>24</v>
      </c>
      <c r="AP160" s="115">
        <v>418</v>
      </c>
      <c r="AQ160" s="115">
        <v>502</v>
      </c>
      <c r="AR160" s="115">
        <v>0</v>
      </c>
      <c r="AS160" s="115">
        <v>0</v>
      </c>
    </row>
    <row r="161" spans="1:45" x14ac:dyDescent="0.25">
      <c r="A161" s="115" t="s">
        <v>94</v>
      </c>
      <c r="B161" s="115" t="s">
        <v>243</v>
      </c>
      <c r="C161" s="115" t="s">
        <v>544</v>
      </c>
      <c r="D161" s="115" t="s">
        <v>544</v>
      </c>
      <c r="E161" s="115">
        <v>5537.38</v>
      </c>
      <c r="F161" s="115">
        <v>5537.39</v>
      </c>
      <c r="G161" s="115">
        <v>0</v>
      </c>
      <c r="H161" s="115">
        <v>0</v>
      </c>
      <c r="I161" s="115">
        <v>0</v>
      </c>
      <c r="J161" s="115">
        <v>5537.39</v>
      </c>
      <c r="K161" s="157">
        <v>42095</v>
      </c>
      <c r="L161" s="169">
        <f>YEAR(tblBills[[#This Row],[received_date]])</f>
        <v>2015</v>
      </c>
      <c r="N161" s="115">
        <v>7</v>
      </c>
      <c r="O161" s="115" t="s">
        <v>548</v>
      </c>
      <c r="P161" s="115" t="s">
        <v>81</v>
      </c>
      <c r="Q161" s="115" t="s">
        <v>547</v>
      </c>
      <c r="R161" s="115" t="s">
        <v>546</v>
      </c>
      <c r="T161" s="115" t="s">
        <v>237</v>
      </c>
      <c r="U161" s="115" t="s">
        <v>131</v>
      </c>
      <c r="V161" s="115" t="s">
        <v>135</v>
      </c>
      <c r="X161" s="115" t="s">
        <v>236</v>
      </c>
      <c r="Y161" s="115" t="s">
        <v>545</v>
      </c>
      <c r="Z161" s="115">
        <v>0</v>
      </c>
      <c r="AA161" s="115">
        <v>100</v>
      </c>
      <c r="AB161" s="115" t="s">
        <v>234</v>
      </c>
      <c r="AC161" s="115" t="s">
        <v>233</v>
      </c>
      <c r="AD161" s="115" t="s">
        <v>232</v>
      </c>
      <c r="AG161" s="115" t="s">
        <v>231</v>
      </c>
      <c r="AH161" s="115">
        <v>13626</v>
      </c>
      <c r="AI161" s="115">
        <v>18</v>
      </c>
      <c r="AJ161" s="115">
        <v>40</v>
      </c>
      <c r="AK161" s="115" t="s">
        <v>80</v>
      </c>
      <c r="AL161" s="115" t="s">
        <v>539</v>
      </c>
      <c r="AM161" s="115">
        <v>6</v>
      </c>
      <c r="AN161" s="115">
        <v>26</v>
      </c>
      <c r="AO161" s="115">
        <v>24</v>
      </c>
      <c r="AP161" s="115">
        <v>33</v>
      </c>
      <c r="AQ161" s="115">
        <v>36</v>
      </c>
      <c r="AR161" s="115">
        <v>0</v>
      </c>
      <c r="AS161" s="115">
        <v>0</v>
      </c>
    </row>
    <row r="162" spans="1:45" x14ac:dyDescent="0.25">
      <c r="A162" s="115" t="s">
        <v>94</v>
      </c>
      <c r="B162" s="115" t="s">
        <v>243</v>
      </c>
      <c r="C162" s="115" t="s">
        <v>528</v>
      </c>
      <c r="D162" s="115" t="s">
        <v>528</v>
      </c>
      <c r="E162" s="115">
        <v>4985.51</v>
      </c>
      <c r="F162" s="115">
        <v>4985.51</v>
      </c>
      <c r="G162" s="115">
        <v>-99.71</v>
      </c>
      <c r="H162" s="115">
        <v>0</v>
      </c>
      <c r="I162" s="115">
        <v>0</v>
      </c>
      <c r="J162" s="115">
        <v>4885.8</v>
      </c>
      <c r="K162" s="157">
        <v>42006</v>
      </c>
      <c r="L162" s="169">
        <f>YEAR(tblBills[[#This Row],[received_date]])</f>
        <v>2015</v>
      </c>
      <c r="M162" s="115" t="s">
        <v>527</v>
      </c>
      <c r="N162" s="115">
        <v>7</v>
      </c>
      <c r="O162" s="115" t="s">
        <v>526</v>
      </c>
      <c r="P162" s="115" t="s">
        <v>81</v>
      </c>
      <c r="Q162" s="115" t="s">
        <v>525</v>
      </c>
      <c r="R162" s="115" t="s">
        <v>524</v>
      </c>
      <c r="T162" s="115" t="s">
        <v>237</v>
      </c>
      <c r="U162" s="115" t="s">
        <v>156</v>
      </c>
      <c r="V162" s="115" t="s">
        <v>120</v>
      </c>
      <c r="X162" s="115" t="s">
        <v>236</v>
      </c>
      <c r="Y162" s="115" t="s">
        <v>6</v>
      </c>
      <c r="Z162" s="115">
        <v>0</v>
      </c>
      <c r="AA162" s="115">
        <v>100</v>
      </c>
      <c r="AB162" s="115" t="s">
        <v>234</v>
      </c>
      <c r="AC162" s="115" t="s">
        <v>233</v>
      </c>
      <c r="AD162" s="115" t="s">
        <v>232</v>
      </c>
      <c r="AG162" s="115" t="s">
        <v>6</v>
      </c>
      <c r="AH162" s="115">
        <v>13630</v>
      </c>
      <c r="AI162" s="115">
        <v>18</v>
      </c>
      <c r="AJ162" s="115">
        <v>20</v>
      </c>
      <c r="AK162" s="115" t="s">
        <v>80</v>
      </c>
      <c r="AL162" s="115" t="s">
        <v>518</v>
      </c>
      <c r="AM162" s="115">
        <v>6</v>
      </c>
      <c r="AN162" s="115">
        <v>26</v>
      </c>
      <c r="AO162" s="115">
        <v>24</v>
      </c>
      <c r="AP162" s="115">
        <v>16</v>
      </c>
      <c r="AQ162" s="115">
        <v>19</v>
      </c>
      <c r="AR162" s="115">
        <v>0</v>
      </c>
      <c r="AS162" s="115">
        <v>0</v>
      </c>
    </row>
    <row r="163" spans="1:45" x14ac:dyDescent="0.25">
      <c r="A163" s="115" t="s">
        <v>94</v>
      </c>
      <c r="B163" s="115" t="s">
        <v>243</v>
      </c>
      <c r="C163" s="115" t="s">
        <v>425</v>
      </c>
      <c r="D163" s="115" t="s">
        <v>425</v>
      </c>
      <c r="E163" s="115">
        <v>4866.82</v>
      </c>
      <c r="F163" s="115">
        <v>4866.82</v>
      </c>
      <c r="G163" s="115">
        <v>0</v>
      </c>
      <c r="H163" s="115">
        <v>0</v>
      </c>
      <c r="I163" s="115">
        <v>0</v>
      </c>
      <c r="J163" s="115">
        <v>4866.82</v>
      </c>
      <c r="K163" s="157">
        <v>41947</v>
      </c>
      <c r="L163" s="169">
        <f>YEAR(tblBills[[#This Row],[received_date]])</f>
        <v>2014</v>
      </c>
      <c r="N163" s="115">
        <v>7</v>
      </c>
      <c r="O163" s="115" t="s">
        <v>424</v>
      </c>
      <c r="P163" s="115" t="s">
        <v>81</v>
      </c>
      <c r="Q163" s="115" t="s">
        <v>423</v>
      </c>
      <c r="R163" s="115" t="s">
        <v>422</v>
      </c>
      <c r="T163" s="115" t="s">
        <v>237</v>
      </c>
      <c r="U163" s="115" t="s">
        <v>134</v>
      </c>
      <c r="V163" s="115" t="s">
        <v>120</v>
      </c>
      <c r="X163" s="115" t="s">
        <v>236</v>
      </c>
      <c r="Y163" s="115" t="s">
        <v>421</v>
      </c>
      <c r="Z163" s="115">
        <v>0</v>
      </c>
      <c r="AA163" s="115">
        <v>100</v>
      </c>
      <c r="AB163" s="115" t="s">
        <v>234</v>
      </c>
      <c r="AC163" s="115" t="s">
        <v>233</v>
      </c>
      <c r="AD163" s="115" t="s">
        <v>232</v>
      </c>
      <c r="AG163" s="115" t="s">
        <v>231</v>
      </c>
      <c r="AH163" s="115">
        <v>13644</v>
      </c>
      <c r="AI163" s="115">
        <v>18</v>
      </c>
      <c r="AJ163" s="115">
        <v>24</v>
      </c>
      <c r="AK163" s="115" t="s">
        <v>80</v>
      </c>
      <c r="AL163" s="115" t="s">
        <v>420</v>
      </c>
      <c r="AM163" s="115">
        <v>6</v>
      </c>
      <c r="AN163" s="115">
        <v>26</v>
      </c>
      <c r="AO163" s="115">
        <v>24</v>
      </c>
      <c r="AP163" s="115">
        <v>20</v>
      </c>
      <c r="AQ163" s="115">
        <v>23</v>
      </c>
      <c r="AR163" s="115">
        <v>0</v>
      </c>
      <c r="AS163" s="115">
        <v>0</v>
      </c>
    </row>
    <row r="164" spans="1:45" x14ac:dyDescent="0.25">
      <c r="A164" s="115" t="s">
        <v>94</v>
      </c>
      <c r="B164" s="115" t="s">
        <v>243</v>
      </c>
      <c r="C164" s="115" t="s">
        <v>517</v>
      </c>
      <c r="D164" s="115" t="s">
        <v>517</v>
      </c>
      <c r="E164" s="115">
        <v>4715.99</v>
      </c>
      <c r="F164" s="115">
        <v>4715.99</v>
      </c>
      <c r="G164" s="115">
        <v>0</v>
      </c>
      <c r="H164" s="115">
        <v>0</v>
      </c>
      <c r="I164" s="115">
        <v>0</v>
      </c>
      <c r="J164" s="115">
        <v>4715.99</v>
      </c>
      <c r="K164" s="157">
        <v>41948</v>
      </c>
      <c r="L164" s="169">
        <f>YEAR(tblBills[[#This Row],[received_date]])</f>
        <v>2014</v>
      </c>
      <c r="M164" s="115" t="s">
        <v>516</v>
      </c>
      <c r="N164" s="115">
        <v>5</v>
      </c>
      <c r="O164" s="115" t="s">
        <v>515</v>
      </c>
      <c r="P164" s="115" t="s">
        <v>81</v>
      </c>
      <c r="Q164" s="115" t="s">
        <v>514</v>
      </c>
      <c r="R164" s="115" t="s">
        <v>513</v>
      </c>
      <c r="T164" s="115" t="s">
        <v>237</v>
      </c>
      <c r="U164" s="115" t="s">
        <v>137</v>
      </c>
      <c r="V164" s="115" t="s">
        <v>130</v>
      </c>
      <c r="X164" s="115" t="s">
        <v>236</v>
      </c>
      <c r="Y164" s="115" t="s">
        <v>6</v>
      </c>
      <c r="Z164" s="115">
        <v>0</v>
      </c>
      <c r="AA164" s="115">
        <v>100</v>
      </c>
      <c r="AB164" s="115" t="s">
        <v>234</v>
      </c>
      <c r="AC164" s="115" t="s">
        <v>233</v>
      </c>
      <c r="AD164" s="115" t="s">
        <v>232</v>
      </c>
      <c r="AG164" s="115" t="s">
        <v>6</v>
      </c>
      <c r="AH164" s="115">
        <v>9324</v>
      </c>
      <c r="AI164" s="115">
        <v>18</v>
      </c>
      <c r="AJ164" s="115">
        <v>73</v>
      </c>
      <c r="AK164" s="115" t="s">
        <v>80</v>
      </c>
      <c r="AL164" s="115" t="s">
        <v>512</v>
      </c>
      <c r="AM164" s="115">
        <v>6</v>
      </c>
      <c r="AN164" s="115">
        <v>26</v>
      </c>
      <c r="AO164" s="115">
        <v>24</v>
      </c>
      <c r="AP164" s="115">
        <v>62</v>
      </c>
      <c r="AQ164" s="115">
        <v>61</v>
      </c>
      <c r="AR164" s="115">
        <v>1</v>
      </c>
      <c r="AS164" s="115">
        <v>0</v>
      </c>
    </row>
    <row r="165" spans="1:45" x14ac:dyDescent="0.25">
      <c r="A165" s="115" t="s">
        <v>94</v>
      </c>
      <c r="B165" s="115" t="s">
        <v>243</v>
      </c>
      <c r="C165" s="115" t="s">
        <v>544</v>
      </c>
      <c r="D165" s="115" t="s">
        <v>544</v>
      </c>
      <c r="E165" s="115">
        <v>4570.03</v>
      </c>
      <c r="F165" s="115">
        <v>4570.03</v>
      </c>
      <c r="G165" s="115">
        <v>-91.4</v>
      </c>
      <c r="H165" s="115">
        <v>0</v>
      </c>
      <c r="I165" s="115">
        <v>0</v>
      </c>
      <c r="J165" s="115">
        <v>4478.63</v>
      </c>
      <c r="K165" s="157">
        <v>42095</v>
      </c>
      <c r="L165" s="169">
        <f>YEAR(tblBills[[#This Row],[received_date]])</f>
        <v>2015</v>
      </c>
      <c r="N165" s="115">
        <v>7</v>
      </c>
      <c r="O165" s="115" t="s">
        <v>543</v>
      </c>
      <c r="P165" s="115" t="s">
        <v>81</v>
      </c>
      <c r="Q165" s="115" t="s">
        <v>542</v>
      </c>
      <c r="R165" s="115" t="s">
        <v>541</v>
      </c>
      <c r="T165" s="115" t="s">
        <v>237</v>
      </c>
      <c r="U165" s="115" t="s">
        <v>131</v>
      </c>
      <c r="V165" s="115" t="s">
        <v>135</v>
      </c>
      <c r="X165" s="115" t="s">
        <v>236</v>
      </c>
      <c r="Y165" s="115" t="s">
        <v>540</v>
      </c>
      <c r="Z165" s="115">
        <v>0</v>
      </c>
      <c r="AA165" s="115">
        <v>100</v>
      </c>
      <c r="AB165" s="115" t="s">
        <v>234</v>
      </c>
      <c r="AC165" s="115" t="s">
        <v>233</v>
      </c>
      <c r="AD165" s="115" t="s">
        <v>232</v>
      </c>
      <c r="AG165" s="115" t="s">
        <v>231</v>
      </c>
      <c r="AH165" s="115">
        <v>13627</v>
      </c>
      <c r="AI165" s="115">
        <v>18</v>
      </c>
      <c r="AJ165" s="115">
        <v>41</v>
      </c>
      <c r="AK165" s="115" t="s">
        <v>80</v>
      </c>
      <c r="AL165" s="115" t="s">
        <v>539</v>
      </c>
      <c r="AM165" s="115">
        <v>6</v>
      </c>
      <c r="AN165" s="115">
        <v>26</v>
      </c>
      <c r="AO165" s="115">
        <v>24</v>
      </c>
      <c r="AP165" s="115">
        <v>34</v>
      </c>
      <c r="AQ165" s="115">
        <v>37</v>
      </c>
      <c r="AR165" s="115">
        <v>0</v>
      </c>
      <c r="AS165" s="115">
        <v>0</v>
      </c>
    </row>
    <row r="166" spans="1:45" x14ac:dyDescent="0.25">
      <c r="A166" s="115" t="s">
        <v>94</v>
      </c>
      <c r="B166" s="115" t="s">
        <v>243</v>
      </c>
      <c r="C166" s="115" t="s">
        <v>354</v>
      </c>
      <c r="D166" s="115" t="s">
        <v>354</v>
      </c>
      <c r="E166" s="115">
        <v>4425.22</v>
      </c>
      <c r="F166" s="115">
        <v>4426.7</v>
      </c>
      <c r="G166" s="115">
        <v>0</v>
      </c>
      <c r="H166" s="115">
        <v>0</v>
      </c>
      <c r="I166" s="115">
        <v>0</v>
      </c>
      <c r="J166" s="115">
        <v>4426.7</v>
      </c>
      <c r="K166" s="157">
        <v>42006</v>
      </c>
      <c r="L166" s="169">
        <f>YEAR(tblBills[[#This Row],[received_date]])</f>
        <v>2015</v>
      </c>
      <c r="N166" s="115">
        <v>7</v>
      </c>
      <c r="O166" s="115" t="s">
        <v>353</v>
      </c>
      <c r="P166" s="115" t="s">
        <v>81</v>
      </c>
      <c r="Q166" s="115" t="s">
        <v>352</v>
      </c>
      <c r="R166" s="115" t="s">
        <v>351</v>
      </c>
      <c r="T166" s="115" t="s">
        <v>237</v>
      </c>
      <c r="U166" s="115" t="s">
        <v>127</v>
      </c>
      <c r="V166" s="115" t="s">
        <v>120</v>
      </c>
      <c r="X166" s="115" t="s">
        <v>236</v>
      </c>
      <c r="Y166" s="115" t="s">
        <v>6</v>
      </c>
      <c r="Z166" s="115">
        <v>0</v>
      </c>
      <c r="AA166" s="115">
        <v>100</v>
      </c>
      <c r="AB166" s="115" t="s">
        <v>234</v>
      </c>
      <c r="AC166" s="115" t="s">
        <v>233</v>
      </c>
      <c r="AD166" s="115" t="s">
        <v>232</v>
      </c>
      <c r="AG166" s="115" t="s">
        <v>6</v>
      </c>
      <c r="AH166" s="115">
        <v>13657</v>
      </c>
      <c r="AI166" s="115">
        <v>18</v>
      </c>
      <c r="AJ166" s="115">
        <v>30</v>
      </c>
      <c r="AK166" s="115" t="s">
        <v>80</v>
      </c>
      <c r="AL166" s="115" t="s">
        <v>345</v>
      </c>
      <c r="AM166" s="115">
        <v>6</v>
      </c>
      <c r="AN166" s="115">
        <v>26</v>
      </c>
      <c r="AO166" s="115">
        <v>24</v>
      </c>
      <c r="AP166" s="115">
        <v>25</v>
      </c>
      <c r="AQ166" s="115">
        <v>28</v>
      </c>
      <c r="AR166" s="115">
        <v>0</v>
      </c>
      <c r="AS166" s="115">
        <v>0</v>
      </c>
    </row>
    <row r="167" spans="1:45" x14ac:dyDescent="0.25">
      <c r="A167" s="115" t="s">
        <v>94</v>
      </c>
      <c r="B167" s="115" t="s">
        <v>243</v>
      </c>
      <c r="C167" s="115" t="s">
        <v>594</v>
      </c>
      <c r="D167" s="115" t="s">
        <v>593</v>
      </c>
      <c r="E167" s="115">
        <v>3812.7000000000003</v>
      </c>
      <c r="F167" s="115">
        <v>3812.7</v>
      </c>
      <c r="G167" s="115">
        <v>-76.25</v>
      </c>
      <c r="H167" s="115">
        <v>0</v>
      </c>
      <c r="I167" s="115">
        <v>0</v>
      </c>
      <c r="J167" s="115">
        <v>3736.4500000000003</v>
      </c>
      <c r="K167" s="157">
        <v>41946</v>
      </c>
      <c r="L167" s="169">
        <f>YEAR(tblBills[[#This Row],[received_date]])</f>
        <v>2014</v>
      </c>
      <c r="M167" s="115" t="s">
        <v>592</v>
      </c>
      <c r="N167" s="115">
        <v>7</v>
      </c>
      <c r="O167" s="115" t="s">
        <v>400</v>
      </c>
      <c r="P167" s="115" t="s">
        <v>81</v>
      </c>
      <c r="Q167" s="115" t="s">
        <v>399</v>
      </c>
      <c r="R167" s="115" t="s">
        <v>398</v>
      </c>
      <c r="T167" s="115" t="s">
        <v>237</v>
      </c>
      <c r="U167" s="115" t="s">
        <v>124</v>
      </c>
      <c r="V167" s="115" t="s">
        <v>120</v>
      </c>
      <c r="X167" s="115" t="s">
        <v>591</v>
      </c>
      <c r="Y167" s="115" t="s">
        <v>6</v>
      </c>
      <c r="Z167" s="115">
        <v>0</v>
      </c>
      <c r="AA167" s="115">
        <v>100</v>
      </c>
      <c r="AB167" s="115" t="s">
        <v>234</v>
      </c>
      <c r="AC167" s="115" t="s">
        <v>233</v>
      </c>
      <c r="AD167" s="115" t="s">
        <v>232</v>
      </c>
      <c r="AG167" s="115" t="s">
        <v>6</v>
      </c>
      <c r="AH167" s="115">
        <v>14699</v>
      </c>
      <c r="AI167" s="115">
        <v>18</v>
      </c>
      <c r="AJ167" s="115">
        <v>695</v>
      </c>
      <c r="AK167" s="115" t="s">
        <v>80</v>
      </c>
      <c r="AL167" s="115" t="s">
        <v>397</v>
      </c>
      <c r="AM167" s="115">
        <v>6</v>
      </c>
      <c r="AN167" s="115">
        <v>26</v>
      </c>
      <c r="AO167" s="115">
        <v>24</v>
      </c>
      <c r="AP167" s="115">
        <v>420</v>
      </c>
      <c r="AQ167" s="115">
        <v>504</v>
      </c>
      <c r="AR167" s="115">
        <v>0</v>
      </c>
      <c r="AS167" s="115">
        <v>0</v>
      </c>
    </row>
    <row r="168" spans="1:45" x14ac:dyDescent="0.25">
      <c r="A168" s="115" t="s">
        <v>94</v>
      </c>
      <c r="B168" s="115" t="s">
        <v>243</v>
      </c>
      <c r="C168" s="115" t="s">
        <v>478</v>
      </c>
      <c r="D168" s="115" t="s">
        <v>478</v>
      </c>
      <c r="E168" s="115">
        <v>3165.16</v>
      </c>
      <c r="F168" s="115">
        <v>3165.15</v>
      </c>
      <c r="G168" s="115">
        <v>0</v>
      </c>
      <c r="H168" s="115">
        <v>0</v>
      </c>
      <c r="I168" s="115">
        <v>0</v>
      </c>
      <c r="J168" s="115">
        <v>3165.15</v>
      </c>
      <c r="K168" s="157">
        <v>41968</v>
      </c>
      <c r="L168" s="169">
        <f>YEAR(tblBills[[#This Row],[received_date]])</f>
        <v>2014</v>
      </c>
      <c r="M168" s="115" t="s">
        <v>477</v>
      </c>
      <c r="N168" s="115">
        <v>7</v>
      </c>
      <c r="O168" s="115" t="s">
        <v>476</v>
      </c>
      <c r="P168" s="115" t="s">
        <v>81</v>
      </c>
      <c r="Q168" s="115" t="s">
        <v>475</v>
      </c>
      <c r="R168" s="115" t="s">
        <v>474</v>
      </c>
      <c r="T168" s="115" t="s">
        <v>237</v>
      </c>
      <c r="U168" s="115" t="s">
        <v>173</v>
      </c>
      <c r="V168" s="115" t="s">
        <v>130</v>
      </c>
      <c r="X168" s="115" t="s">
        <v>236</v>
      </c>
      <c r="Y168" s="115" t="s">
        <v>6</v>
      </c>
      <c r="Z168" s="115">
        <v>0</v>
      </c>
      <c r="AA168" s="115">
        <v>100</v>
      </c>
      <c r="AB168" s="115" t="s">
        <v>234</v>
      </c>
      <c r="AC168" s="115" t="s">
        <v>233</v>
      </c>
      <c r="AD168" s="115" t="s">
        <v>232</v>
      </c>
      <c r="AG168" s="115" t="s">
        <v>6</v>
      </c>
      <c r="AH168" s="115">
        <v>13637</v>
      </c>
      <c r="AI168" s="115">
        <v>18</v>
      </c>
      <c r="AJ168" s="115">
        <v>1147</v>
      </c>
      <c r="AK168" s="115" t="s">
        <v>80</v>
      </c>
      <c r="AL168" s="115" t="s">
        <v>473</v>
      </c>
      <c r="AM168" s="115">
        <v>6</v>
      </c>
      <c r="AN168" s="115">
        <v>26</v>
      </c>
      <c r="AO168" s="115">
        <v>24</v>
      </c>
      <c r="AP168" s="115">
        <v>824</v>
      </c>
      <c r="AQ168" s="115">
        <v>530</v>
      </c>
      <c r="AR168" s="115">
        <v>0</v>
      </c>
      <c r="AS168" s="115">
        <v>0</v>
      </c>
    </row>
    <row r="169" spans="1:45" x14ac:dyDescent="0.25">
      <c r="A169" s="115" t="s">
        <v>94</v>
      </c>
      <c r="B169" s="115" t="s">
        <v>243</v>
      </c>
      <c r="C169" s="115" t="s">
        <v>606</v>
      </c>
      <c r="D169" s="115" t="s">
        <v>602</v>
      </c>
      <c r="E169" s="115">
        <v>3041.39</v>
      </c>
      <c r="F169" s="115">
        <v>3041.39</v>
      </c>
      <c r="G169" s="115">
        <v>-60.83</v>
      </c>
      <c r="H169" s="115">
        <v>0</v>
      </c>
      <c r="I169" s="115">
        <v>0</v>
      </c>
      <c r="J169" s="115">
        <v>2980.56</v>
      </c>
      <c r="K169" s="157">
        <v>41918</v>
      </c>
      <c r="L169" s="169">
        <f>YEAR(tblBills[[#This Row],[received_date]])</f>
        <v>2014</v>
      </c>
      <c r="M169" s="115" t="s">
        <v>605</v>
      </c>
      <c r="N169" s="115">
        <v>7</v>
      </c>
      <c r="O169" s="115" t="s">
        <v>287</v>
      </c>
      <c r="P169" s="115" t="s">
        <v>81</v>
      </c>
      <c r="Q169" s="115" t="s">
        <v>286</v>
      </c>
      <c r="R169" s="115" t="s">
        <v>285</v>
      </c>
      <c r="T169" s="115" t="s">
        <v>237</v>
      </c>
      <c r="U169" s="115" t="s">
        <v>119</v>
      </c>
      <c r="V169" s="115" t="s">
        <v>120</v>
      </c>
      <c r="X169" s="115" t="s">
        <v>602</v>
      </c>
      <c r="Y169" s="115" t="s">
        <v>6</v>
      </c>
      <c r="Z169" s="115">
        <v>0</v>
      </c>
      <c r="AA169" s="115">
        <v>100</v>
      </c>
      <c r="AB169" s="115" t="s">
        <v>234</v>
      </c>
      <c r="AC169" s="115" t="s">
        <v>233</v>
      </c>
      <c r="AD169" s="115" t="s">
        <v>232</v>
      </c>
      <c r="AG169" s="115" t="s">
        <v>6</v>
      </c>
      <c r="AH169" s="115">
        <v>5322</v>
      </c>
      <c r="AI169" s="115">
        <v>18</v>
      </c>
      <c r="AJ169" s="115">
        <v>39</v>
      </c>
      <c r="AK169" s="115" t="s">
        <v>80</v>
      </c>
      <c r="AL169" s="115" t="s">
        <v>284</v>
      </c>
      <c r="AM169" s="115">
        <v>6</v>
      </c>
      <c r="AN169" s="115">
        <v>26</v>
      </c>
      <c r="AO169" s="115">
        <v>24</v>
      </c>
      <c r="AP169" s="115">
        <v>32</v>
      </c>
      <c r="AQ169" s="115">
        <v>35</v>
      </c>
      <c r="AR169" s="115">
        <v>0</v>
      </c>
      <c r="AS169" s="115">
        <v>0</v>
      </c>
    </row>
    <row r="170" spans="1:45" x14ac:dyDescent="0.25">
      <c r="A170" s="115" t="s">
        <v>94</v>
      </c>
      <c r="B170" s="115" t="s">
        <v>243</v>
      </c>
      <c r="C170" s="115" t="s">
        <v>490</v>
      </c>
      <c r="D170" s="115" t="s">
        <v>490</v>
      </c>
      <c r="E170" s="115">
        <v>2974.27</v>
      </c>
      <c r="F170" s="115">
        <v>2974.27</v>
      </c>
      <c r="G170" s="115">
        <v>0</v>
      </c>
      <c r="H170" s="115">
        <v>0</v>
      </c>
      <c r="I170" s="115">
        <v>0</v>
      </c>
      <c r="J170" s="115">
        <v>2974.27</v>
      </c>
      <c r="K170" s="157">
        <v>41990</v>
      </c>
      <c r="L170" s="169">
        <f>YEAR(tblBills[[#This Row],[received_date]])</f>
        <v>2014</v>
      </c>
      <c r="M170" s="115" t="s">
        <v>489</v>
      </c>
      <c r="N170" s="115">
        <v>7</v>
      </c>
      <c r="O170" s="115" t="s">
        <v>488</v>
      </c>
      <c r="P170" s="115" t="s">
        <v>81</v>
      </c>
      <c r="Q170" s="115" t="s">
        <v>487</v>
      </c>
      <c r="R170" s="115" t="s">
        <v>486</v>
      </c>
      <c r="T170" s="115" t="s">
        <v>237</v>
      </c>
      <c r="U170" s="115" t="s">
        <v>143</v>
      </c>
      <c r="V170" s="115" t="s">
        <v>120</v>
      </c>
      <c r="X170" s="115" t="s">
        <v>236</v>
      </c>
      <c r="Y170" s="115" t="s">
        <v>485</v>
      </c>
      <c r="Z170" s="115">
        <v>0</v>
      </c>
      <c r="AA170" s="115">
        <v>100</v>
      </c>
      <c r="AB170" s="115" t="s">
        <v>234</v>
      </c>
      <c r="AC170" s="115" t="s">
        <v>233</v>
      </c>
      <c r="AD170" s="115" t="s">
        <v>232</v>
      </c>
      <c r="AG170" s="115" t="s">
        <v>231</v>
      </c>
      <c r="AH170" s="115">
        <v>132857</v>
      </c>
      <c r="AI170" s="115">
        <v>18</v>
      </c>
      <c r="AJ170" s="115">
        <v>756</v>
      </c>
      <c r="AK170" s="115" t="s">
        <v>80</v>
      </c>
      <c r="AL170" s="115" t="s">
        <v>479</v>
      </c>
      <c r="AM170" s="115">
        <v>6</v>
      </c>
      <c r="AN170" s="115">
        <v>26</v>
      </c>
      <c r="AO170" s="115">
        <v>24</v>
      </c>
      <c r="AP170" s="115">
        <v>470</v>
      </c>
      <c r="AQ170" s="115">
        <v>520</v>
      </c>
      <c r="AR170" s="115">
        <v>0</v>
      </c>
      <c r="AS170" s="115">
        <v>0</v>
      </c>
    </row>
    <row r="171" spans="1:45" x14ac:dyDescent="0.25">
      <c r="A171" s="115" t="s">
        <v>94</v>
      </c>
      <c r="B171" s="115" t="s">
        <v>243</v>
      </c>
      <c r="C171" s="115" t="s">
        <v>495</v>
      </c>
      <c r="D171" s="115" t="s">
        <v>495</v>
      </c>
      <c r="E171" s="115">
        <v>2624.07</v>
      </c>
      <c r="F171" s="115">
        <v>2624.07</v>
      </c>
      <c r="G171" s="115">
        <v>0</v>
      </c>
      <c r="H171" s="115">
        <v>0</v>
      </c>
      <c r="I171" s="115">
        <v>0</v>
      </c>
      <c r="J171" s="115">
        <v>2624.07</v>
      </c>
      <c r="K171" s="157">
        <v>42310</v>
      </c>
      <c r="L171" s="169">
        <f>YEAR(tblBills[[#This Row],[received_date]])</f>
        <v>2015</v>
      </c>
      <c r="N171" s="115">
        <v>7</v>
      </c>
      <c r="O171" s="115" t="s">
        <v>494</v>
      </c>
      <c r="P171" s="115" t="s">
        <v>81</v>
      </c>
      <c r="Q171" s="115" t="s">
        <v>493</v>
      </c>
      <c r="R171" s="115" t="s">
        <v>492</v>
      </c>
      <c r="T171" s="115" t="s">
        <v>237</v>
      </c>
      <c r="U171" s="115" t="s">
        <v>143</v>
      </c>
      <c r="V171" s="115" t="s">
        <v>120</v>
      </c>
      <c r="X171" s="115" t="s">
        <v>236</v>
      </c>
      <c r="Y171" s="115" t="s">
        <v>491</v>
      </c>
      <c r="Z171" s="115">
        <v>0</v>
      </c>
      <c r="AA171" s="115">
        <v>100</v>
      </c>
      <c r="AB171" s="115" t="s">
        <v>234</v>
      </c>
      <c r="AC171" s="115" t="s">
        <v>233</v>
      </c>
      <c r="AD171" s="115" t="s">
        <v>232</v>
      </c>
      <c r="AG171" s="115" t="s">
        <v>231</v>
      </c>
      <c r="AH171" s="115">
        <v>13634</v>
      </c>
      <c r="AI171" s="115">
        <v>18</v>
      </c>
      <c r="AJ171" s="115">
        <v>705</v>
      </c>
      <c r="AK171" s="115" t="s">
        <v>80</v>
      </c>
      <c r="AL171" s="115" t="s">
        <v>479</v>
      </c>
      <c r="AM171" s="115">
        <v>6</v>
      </c>
      <c r="AN171" s="115">
        <v>26</v>
      </c>
      <c r="AO171" s="115">
        <v>24</v>
      </c>
      <c r="AP171" s="115">
        <v>429</v>
      </c>
      <c r="AQ171" s="115">
        <v>513</v>
      </c>
      <c r="AR171" s="115">
        <v>0</v>
      </c>
      <c r="AS171" s="115">
        <v>0</v>
      </c>
    </row>
    <row r="172" spans="1:45" x14ac:dyDescent="0.25">
      <c r="A172" s="115" t="s">
        <v>94</v>
      </c>
      <c r="B172" s="115" t="s">
        <v>243</v>
      </c>
      <c r="C172" s="115" t="s">
        <v>439</v>
      </c>
      <c r="D172" s="115" t="s">
        <v>439</v>
      </c>
      <c r="E172" s="115">
        <v>2381.2200000000003</v>
      </c>
      <c r="F172" s="115">
        <v>2381.23</v>
      </c>
      <c r="G172" s="115">
        <v>0</v>
      </c>
      <c r="H172" s="115">
        <v>0</v>
      </c>
      <c r="I172" s="115">
        <v>0</v>
      </c>
      <c r="J172" s="115">
        <v>2381.23</v>
      </c>
      <c r="K172" s="157">
        <v>41964</v>
      </c>
      <c r="L172" s="169">
        <f>YEAR(tblBills[[#This Row],[received_date]])</f>
        <v>2014</v>
      </c>
      <c r="N172" s="115">
        <v>5</v>
      </c>
      <c r="O172" s="115" t="s">
        <v>438</v>
      </c>
      <c r="P172" s="115" t="s">
        <v>81</v>
      </c>
      <c r="Q172" s="115" t="s">
        <v>437</v>
      </c>
      <c r="R172" s="115" t="s">
        <v>436</v>
      </c>
      <c r="T172" s="115" t="s">
        <v>237</v>
      </c>
      <c r="U172" s="115" t="s">
        <v>134</v>
      </c>
      <c r="V172" s="115" t="s">
        <v>120</v>
      </c>
      <c r="X172" s="115" t="s">
        <v>236</v>
      </c>
      <c r="Y172" s="115" t="s">
        <v>6</v>
      </c>
      <c r="Z172" s="115">
        <v>0</v>
      </c>
      <c r="AA172" s="115">
        <v>100</v>
      </c>
      <c r="AB172" s="115" t="s">
        <v>234</v>
      </c>
      <c r="AC172" s="115" t="s">
        <v>233</v>
      </c>
      <c r="AD172" s="115" t="s">
        <v>232</v>
      </c>
      <c r="AG172" s="115" t="s">
        <v>6</v>
      </c>
      <c r="AH172" s="115">
        <v>13641</v>
      </c>
      <c r="AI172" s="115">
        <v>18</v>
      </c>
      <c r="AJ172" s="115">
        <v>703</v>
      </c>
      <c r="AK172" s="115" t="s">
        <v>80</v>
      </c>
      <c r="AL172" s="115" t="s">
        <v>420</v>
      </c>
      <c r="AM172" s="115">
        <v>6</v>
      </c>
      <c r="AN172" s="115">
        <v>26</v>
      </c>
      <c r="AO172" s="115">
        <v>24</v>
      </c>
      <c r="AP172" s="115">
        <v>427</v>
      </c>
      <c r="AQ172" s="115">
        <v>511</v>
      </c>
      <c r="AR172" s="115">
        <v>1</v>
      </c>
      <c r="AS172" s="115">
        <v>0</v>
      </c>
    </row>
    <row r="173" spans="1:45" x14ac:dyDescent="0.25">
      <c r="A173" s="115" t="s">
        <v>94</v>
      </c>
      <c r="B173" s="115" t="s">
        <v>243</v>
      </c>
      <c r="C173" s="115" t="s">
        <v>310</v>
      </c>
      <c r="D173" s="115" t="s">
        <v>310</v>
      </c>
      <c r="E173" s="115">
        <v>2365.5100000000002</v>
      </c>
      <c r="F173" s="115">
        <v>2365.5100000000002</v>
      </c>
      <c r="G173" s="115">
        <v>-47.31</v>
      </c>
      <c r="H173" s="115">
        <v>0</v>
      </c>
      <c r="I173" s="115">
        <v>0</v>
      </c>
      <c r="J173" s="115">
        <v>2318.2000000000003</v>
      </c>
      <c r="K173" s="157">
        <v>42034</v>
      </c>
      <c r="L173" s="169">
        <f>YEAR(tblBills[[#This Row],[received_date]])</f>
        <v>2015</v>
      </c>
      <c r="M173" s="115" t="s">
        <v>309</v>
      </c>
      <c r="N173" s="115">
        <v>7</v>
      </c>
      <c r="O173" s="115" t="s">
        <v>308</v>
      </c>
      <c r="P173" s="115" t="s">
        <v>81</v>
      </c>
      <c r="Q173" s="115" t="s">
        <v>307</v>
      </c>
      <c r="R173" s="115" t="s">
        <v>306</v>
      </c>
      <c r="T173" s="115" t="s">
        <v>237</v>
      </c>
      <c r="U173" s="115" t="s">
        <v>149</v>
      </c>
      <c r="V173" s="115" t="s">
        <v>120</v>
      </c>
      <c r="X173" s="115" t="s">
        <v>154</v>
      </c>
      <c r="Y173" s="115" t="s">
        <v>6</v>
      </c>
      <c r="Z173" s="115">
        <v>0</v>
      </c>
      <c r="AA173" s="115">
        <v>100</v>
      </c>
      <c r="AB173" s="115" t="s">
        <v>234</v>
      </c>
      <c r="AC173" s="115" t="s">
        <v>233</v>
      </c>
      <c r="AD173" s="115" t="s">
        <v>232</v>
      </c>
      <c r="AG173" s="115" t="s">
        <v>6</v>
      </c>
      <c r="AH173" s="115">
        <v>13665</v>
      </c>
      <c r="AI173" s="115">
        <v>18</v>
      </c>
      <c r="AJ173" s="115">
        <v>689</v>
      </c>
      <c r="AK173" s="115" t="s">
        <v>80</v>
      </c>
      <c r="AL173" s="115" t="s">
        <v>305</v>
      </c>
      <c r="AM173" s="115">
        <v>6</v>
      </c>
      <c r="AN173" s="115">
        <v>26</v>
      </c>
      <c r="AO173" s="115">
        <v>24</v>
      </c>
      <c r="AP173" s="115">
        <v>415</v>
      </c>
      <c r="AQ173" s="115">
        <v>498</v>
      </c>
      <c r="AR173" s="115">
        <v>0</v>
      </c>
      <c r="AS173" s="115">
        <v>0</v>
      </c>
    </row>
    <row r="174" spans="1:45" x14ac:dyDescent="0.25">
      <c r="A174" s="115" t="s">
        <v>94</v>
      </c>
      <c r="B174" s="115" t="s">
        <v>243</v>
      </c>
      <c r="C174" s="115" t="s">
        <v>598</v>
      </c>
      <c r="D174" s="115" t="s">
        <v>596</v>
      </c>
      <c r="E174" s="115">
        <v>2255.7600000000002</v>
      </c>
      <c r="F174" s="115">
        <v>2255.7600000000002</v>
      </c>
      <c r="G174" s="115">
        <v>-45.12</v>
      </c>
      <c r="H174" s="115">
        <v>0</v>
      </c>
      <c r="I174" s="115">
        <v>0</v>
      </c>
      <c r="J174" s="115">
        <v>2210.64</v>
      </c>
      <c r="K174" s="157">
        <v>41918</v>
      </c>
      <c r="L174" s="169">
        <f>YEAR(tblBills[[#This Row],[received_date]])</f>
        <v>2014</v>
      </c>
      <c r="M174" s="115" t="s">
        <v>597</v>
      </c>
      <c r="N174" s="115">
        <v>7</v>
      </c>
      <c r="O174" s="115" t="s">
        <v>291</v>
      </c>
      <c r="P174" s="115" t="s">
        <v>81</v>
      </c>
      <c r="Q174" s="115" t="s">
        <v>290</v>
      </c>
      <c r="R174" s="115" t="s">
        <v>289</v>
      </c>
      <c r="T174" s="115" t="s">
        <v>237</v>
      </c>
      <c r="U174" s="115" t="s">
        <v>119</v>
      </c>
      <c r="V174" s="115" t="s">
        <v>130</v>
      </c>
      <c r="X174" s="115" t="s">
        <v>596</v>
      </c>
      <c r="Y174" s="115" t="s">
        <v>6</v>
      </c>
      <c r="Z174" s="115">
        <v>0</v>
      </c>
      <c r="AA174" s="115">
        <v>100</v>
      </c>
      <c r="AB174" s="115" t="s">
        <v>234</v>
      </c>
      <c r="AC174" s="115" t="s">
        <v>233</v>
      </c>
      <c r="AD174" s="115" t="s">
        <v>232</v>
      </c>
      <c r="AG174" s="115" t="s">
        <v>6</v>
      </c>
      <c r="AH174" s="115">
        <v>138338</v>
      </c>
      <c r="AI174" s="115">
        <v>18</v>
      </c>
      <c r="AJ174" s="115">
        <v>107</v>
      </c>
      <c r="AK174" s="115" t="s">
        <v>80</v>
      </c>
      <c r="AL174" s="115" t="s">
        <v>284</v>
      </c>
      <c r="AM174" s="115">
        <v>6</v>
      </c>
      <c r="AN174" s="115">
        <v>26</v>
      </c>
      <c r="AO174" s="115">
        <v>24</v>
      </c>
      <c r="AP174" s="115">
        <v>84</v>
      </c>
      <c r="AQ174" s="115">
        <v>80</v>
      </c>
      <c r="AR174" s="115">
        <v>0</v>
      </c>
      <c r="AS174" s="115">
        <v>0</v>
      </c>
    </row>
    <row r="175" spans="1:45" x14ac:dyDescent="0.25">
      <c r="A175" s="115" t="s">
        <v>94</v>
      </c>
      <c r="B175" s="115" t="s">
        <v>243</v>
      </c>
      <c r="C175" s="115" t="s">
        <v>511</v>
      </c>
      <c r="D175" s="115" t="s">
        <v>511</v>
      </c>
      <c r="E175" s="115">
        <v>2207.3200000000002</v>
      </c>
      <c r="F175" s="115">
        <v>2207.38</v>
      </c>
      <c r="G175" s="115">
        <v>0</v>
      </c>
      <c r="H175" s="115">
        <v>0</v>
      </c>
      <c r="I175" s="115">
        <v>0</v>
      </c>
      <c r="J175" s="115">
        <v>2207.38</v>
      </c>
      <c r="K175" s="157">
        <v>42130</v>
      </c>
      <c r="L175" s="169">
        <f>YEAR(tblBills[[#This Row],[received_date]])</f>
        <v>2015</v>
      </c>
      <c r="N175" s="115">
        <v>7</v>
      </c>
      <c r="O175" s="115" t="s">
        <v>510</v>
      </c>
      <c r="P175" s="115" t="s">
        <v>81</v>
      </c>
      <c r="Q175" s="115" t="s">
        <v>509</v>
      </c>
      <c r="R175" s="115" t="s">
        <v>508</v>
      </c>
      <c r="T175" s="115" t="s">
        <v>237</v>
      </c>
      <c r="U175" s="115" t="s">
        <v>158</v>
      </c>
      <c r="V175" s="115" t="s">
        <v>130</v>
      </c>
      <c r="X175" s="115" t="s">
        <v>236</v>
      </c>
      <c r="Y175" s="115" t="s">
        <v>6</v>
      </c>
      <c r="Z175" s="115">
        <v>0</v>
      </c>
      <c r="AA175" s="115">
        <v>100</v>
      </c>
      <c r="AB175" s="115" t="s">
        <v>234</v>
      </c>
      <c r="AC175" s="115" t="s">
        <v>233</v>
      </c>
      <c r="AD175" s="115" t="s">
        <v>232</v>
      </c>
      <c r="AG175" s="115" t="s">
        <v>6</v>
      </c>
      <c r="AH175" s="115">
        <v>9369</v>
      </c>
      <c r="AI175" s="115">
        <v>18</v>
      </c>
      <c r="AJ175" s="115">
        <v>1218</v>
      </c>
      <c r="AK175" s="115" t="s">
        <v>80</v>
      </c>
      <c r="AL175" s="115" t="s">
        <v>507</v>
      </c>
      <c r="AM175" s="115">
        <v>6</v>
      </c>
      <c r="AN175" s="115">
        <v>26</v>
      </c>
      <c r="AO175" s="115">
        <v>24</v>
      </c>
      <c r="AP175" s="115">
        <v>866</v>
      </c>
      <c r="AQ175" s="115">
        <v>540</v>
      </c>
      <c r="AR175" s="115">
        <v>0</v>
      </c>
      <c r="AS175" s="115">
        <v>0</v>
      </c>
    </row>
    <row r="176" spans="1:45" x14ac:dyDescent="0.25">
      <c r="A176" s="115" t="s">
        <v>94</v>
      </c>
      <c r="B176" s="115" t="s">
        <v>243</v>
      </c>
      <c r="C176" s="115" t="s">
        <v>660</v>
      </c>
      <c r="D176" s="115" t="s">
        <v>661</v>
      </c>
      <c r="E176" s="115">
        <v>2066.31</v>
      </c>
      <c r="F176" s="115">
        <v>2072.3200000000002</v>
      </c>
      <c r="G176" s="115">
        <v>-41.45</v>
      </c>
      <c r="H176" s="115">
        <v>0</v>
      </c>
      <c r="I176" s="115">
        <v>0</v>
      </c>
      <c r="J176" s="115">
        <v>2030.8700000000001</v>
      </c>
      <c r="K176" s="157">
        <v>41918</v>
      </c>
      <c r="L176" s="169">
        <f>YEAR(tblBills[[#This Row],[received_date]])</f>
        <v>2014</v>
      </c>
      <c r="M176" s="115" t="s">
        <v>744</v>
      </c>
      <c r="N176" s="115">
        <v>5</v>
      </c>
      <c r="O176" s="115" t="s">
        <v>658</v>
      </c>
      <c r="P176" s="115" t="s">
        <v>659</v>
      </c>
      <c r="Q176" s="115" t="s">
        <v>447</v>
      </c>
      <c r="R176" s="115" t="s">
        <v>446</v>
      </c>
      <c r="T176" s="115" t="s">
        <v>237</v>
      </c>
      <c r="U176" s="115" t="s">
        <v>134</v>
      </c>
      <c r="V176" s="115" t="s">
        <v>135</v>
      </c>
      <c r="X176" s="115" t="s">
        <v>661</v>
      </c>
      <c r="Y176" s="115" t="s">
        <v>6</v>
      </c>
      <c r="Z176" s="115">
        <v>0</v>
      </c>
      <c r="AA176" s="115">
        <v>100</v>
      </c>
      <c r="AB176" s="115" t="s">
        <v>234</v>
      </c>
      <c r="AC176" s="115" t="s">
        <v>233</v>
      </c>
      <c r="AD176" s="115" t="s">
        <v>232</v>
      </c>
      <c r="AG176" s="115" t="s">
        <v>6</v>
      </c>
      <c r="AH176" s="115">
        <v>8555</v>
      </c>
      <c r="AI176" s="115">
        <v>18</v>
      </c>
      <c r="AJ176" s="115">
        <v>77</v>
      </c>
      <c r="AK176" s="115" t="s">
        <v>80</v>
      </c>
      <c r="AL176" s="115" t="s">
        <v>420</v>
      </c>
      <c r="AM176" s="115">
        <v>224</v>
      </c>
      <c r="AN176" s="115">
        <v>26</v>
      </c>
      <c r="AO176" s="115">
        <v>24</v>
      </c>
      <c r="AP176" s="115">
        <v>65</v>
      </c>
      <c r="AQ176" s="115">
        <v>64</v>
      </c>
      <c r="AR176" s="115">
        <v>1</v>
      </c>
      <c r="AS176" s="115">
        <v>0</v>
      </c>
    </row>
    <row r="177" spans="1:45" x14ac:dyDescent="0.25">
      <c r="A177" s="115" t="s">
        <v>94</v>
      </c>
      <c r="B177" s="115" t="s">
        <v>243</v>
      </c>
      <c r="C177" s="115" t="s">
        <v>430</v>
      </c>
      <c r="D177" s="115" t="s">
        <v>430</v>
      </c>
      <c r="E177" s="115">
        <v>1921</v>
      </c>
      <c r="F177" s="115">
        <v>1921.01</v>
      </c>
      <c r="G177" s="115">
        <v>0</v>
      </c>
      <c r="H177" s="115">
        <v>0</v>
      </c>
      <c r="I177" s="115">
        <v>0</v>
      </c>
      <c r="J177" s="115">
        <v>1921.01</v>
      </c>
      <c r="K177" s="157">
        <v>42034</v>
      </c>
      <c r="L177" s="169">
        <f>YEAR(tblBills[[#This Row],[received_date]])</f>
        <v>2015</v>
      </c>
      <c r="N177" s="115">
        <v>7</v>
      </c>
      <c r="O177" s="115" t="s">
        <v>429</v>
      </c>
      <c r="P177" s="115" t="s">
        <v>81</v>
      </c>
      <c r="Q177" s="115" t="s">
        <v>428</v>
      </c>
      <c r="R177" s="115" t="s">
        <v>427</v>
      </c>
      <c r="T177" s="115" t="s">
        <v>237</v>
      </c>
      <c r="U177" s="115" t="s">
        <v>134</v>
      </c>
      <c r="V177" s="115" t="s">
        <v>120</v>
      </c>
      <c r="X177" s="115" t="s">
        <v>236</v>
      </c>
      <c r="Y177" s="115" t="s">
        <v>426</v>
      </c>
      <c r="Z177" s="115">
        <v>0</v>
      </c>
      <c r="AA177" s="115">
        <v>100</v>
      </c>
      <c r="AB177" s="115" t="s">
        <v>234</v>
      </c>
      <c r="AC177" s="115" t="s">
        <v>233</v>
      </c>
      <c r="AD177" s="115" t="s">
        <v>232</v>
      </c>
      <c r="AG177" s="115" t="s">
        <v>231</v>
      </c>
      <c r="AH177" s="115">
        <v>13643</v>
      </c>
      <c r="AI177" s="115">
        <v>18</v>
      </c>
      <c r="AJ177" s="115">
        <v>21</v>
      </c>
      <c r="AK177" s="115" t="s">
        <v>80</v>
      </c>
      <c r="AL177" s="115" t="s">
        <v>420</v>
      </c>
      <c r="AM177" s="115">
        <v>6</v>
      </c>
      <c r="AN177" s="115">
        <v>26</v>
      </c>
      <c r="AO177" s="115">
        <v>24</v>
      </c>
      <c r="AP177" s="115">
        <v>17</v>
      </c>
      <c r="AQ177" s="115">
        <v>20</v>
      </c>
      <c r="AR177" s="115">
        <v>0</v>
      </c>
      <c r="AS177" s="115">
        <v>0</v>
      </c>
    </row>
    <row r="178" spans="1:45" x14ac:dyDescent="0.25">
      <c r="A178" s="115" t="s">
        <v>94</v>
      </c>
      <c r="B178" s="115" t="s">
        <v>243</v>
      </c>
      <c r="C178" s="115" t="s">
        <v>664</v>
      </c>
      <c r="D178" s="115" t="s">
        <v>665</v>
      </c>
      <c r="E178" s="115">
        <v>1828.41</v>
      </c>
      <c r="F178" s="115">
        <v>1829.97</v>
      </c>
      <c r="G178" s="115">
        <v>-36.6</v>
      </c>
      <c r="H178" s="115">
        <v>0</v>
      </c>
      <c r="I178" s="115">
        <v>0</v>
      </c>
      <c r="J178" s="115">
        <v>1793.3700000000001</v>
      </c>
      <c r="K178" s="157">
        <v>41918</v>
      </c>
      <c r="L178" s="169">
        <f>YEAR(tblBills[[#This Row],[received_date]])</f>
        <v>2014</v>
      </c>
      <c r="M178" s="115" t="s">
        <v>746</v>
      </c>
      <c r="N178" s="115">
        <v>5</v>
      </c>
      <c r="O178" s="115" t="s">
        <v>666</v>
      </c>
      <c r="P178" s="115" t="s">
        <v>659</v>
      </c>
      <c r="Q178" s="115" t="s">
        <v>247</v>
      </c>
      <c r="R178" s="115" t="s">
        <v>246</v>
      </c>
      <c r="T178" s="115" t="s">
        <v>237</v>
      </c>
      <c r="U178" s="115" t="s">
        <v>206</v>
      </c>
      <c r="V178" s="115" t="s">
        <v>130</v>
      </c>
      <c r="X178" s="115" t="s">
        <v>665</v>
      </c>
      <c r="Y178" s="115" t="s">
        <v>6</v>
      </c>
      <c r="Z178" s="115">
        <v>0</v>
      </c>
      <c r="AA178" s="115">
        <v>100</v>
      </c>
      <c r="AB178" s="115" t="s">
        <v>234</v>
      </c>
      <c r="AC178" s="115" t="s">
        <v>233</v>
      </c>
      <c r="AD178" s="115" t="s">
        <v>232</v>
      </c>
      <c r="AG178" s="115" t="s">
        <v>6</v>
      </c>
      <c r="AH178" s="115">
        <v>4683</v>
      </c>
      <c r="AI178" s="115">
        <v>18</v>
      </c>
      <c r="AJ178" s="115">
        <v>114</v>
      </c>
      <c r="AK178" s="115" t="s">
        <v>80</v>
      </c>
      <c r="AL178" s="115" t="s">
        <v>244</v>
      </c>
      <c r="AM178" s="115">
        <v>224</v>
      </c>
      <c r="AN178" s="115">
        <v>26</v>
      </c>
      <c r="AO178" s="115">
        <v>24</v>
      </c>
      <c r="AP178" s="115">
        <v>89</v>
      </c>
      <c r="AQ178" s="115">
        <v>84</v>
      </c>
      <c r="AR178" s="115">
        <v>1</v>
      </c>
      <c r="AS178" s="115">
        <v>0</v>
      </c>
    </row>
    <row r="179" spans="1:45" x14ac:dyDescent="0.25">
      <c r="A179" s="115" t="s">
        <v>94</v>
      </c>
      <c r="B179" s="115" t="s">
        <v>243</v>
      </c>
      <c r="C179" s="115" t="s">
        <v>270</v>
      </c>
      <c r="D179" s="115" t="s">
        <v>270</v>
      </c>
      <c r="E179" s="115">
        <v>1788.28</v>
      </c>
      <c r="F179" s="115">
        <v>1788.29</v>
      </c>
      <c r="G179" s="115">
        <v>-35.770000000000003</v>
      </c>
      <c r="H179" s="115">
        <v>0</v>
      </c>
      <c r="I179" s="115">
        <v>0</v>
      </c>
      <c r="J179" s="115">
        <v>1752.52</v>
      </c>
      <c r="K179" s="157">
        <v>41964</v>
      </c>
      <c r="L179" s="169">
        <f>YEAR(tblBills[[#This Row],[received_date]])</f>
        <v>2014</v>
      </c>
      <c r="N179" s="115">
        <v>7</v>
      </c>
      <c r="O179" s="115" t="s">
        <v>269</v>
      </c>
      <c r="P179" s="115" t="s">
        <v>81</v>
      </c>
      <c r="Q179" s="115" t="s">
        <v>268</v>
      </c>
      <c r="R179" s="115" t="s">
        <v>267</v>
      </c>
      <c r="T179" s="115" t="s">
        <v>237</v>
      </c>
      <c r="U179" s="115" t="s">
        <v>122</v>
      </c>
      <c r="V179" s="115" t="s">
        <v>120</v>
      </c>
      <c r="X179" s="115" t="s">
        <v>236</v>
      </c>
      <c r="Y179" s="115" t="s">
        <v>266</v>
      </c>
      <c r="Z179" s="115">
        <v>0</v>
      </c>
      <c r="AA179" s="115">
        <v>100</v>
      </c>
      <c r="AB179" s="115" t="s">
        <v>234</v>
      </c>
      <c r="AC179" s="115" t="s">
        <v>233</v>
      </c>
      <c r="AD179" s="115" t="s">
        <v>232</v>
      </c>
      <c r="AG179" s="115" t="s">
        <v>231</v>
      </c>
      <c r="AH179" s="115">
        <v>13672</v>
      </c>
      <c r="AI179" s="115">
        <v>18</v>
      </c>
      <c r="AJ179" s="115">
        <v>1219</v>
      </c>
      <c r="AK179" s="115" t="s">
        <v>80</v>
      </c>
      <c r="AL179" s="115" t="s">
        <v>261</v>
      </c>
      <c r="AM179" s="115">
        <v>6</v>
      </c>
      <c r="AN179" s="115">
        <v>26</v>
      </c>
      <c r="AO179" s="115">
        <v>24</v>
      </c>
      <c r="AP179" s="115">
        <v>867</v>
      </c>
      <c r="AQ179" s="115">
        <v>541</v>
      </c>
      <c r="AR179" s="115">
        <v>0</v>
      </c>
      <c r="AS179" s="115">
        <v>0</v>
      </c>
    </row>
    <row r="180" spans="1:45" x14ac:dyDescent="0.25">
      <c r="A180" s="115" t="s">
        <v>94</v>
      </c>
      <c r="B180" s="115" t="s">
        <v>243</v>
      </c>
      <c r="C180" s="115" t="s">
        <v>484</v>
      </c>
      <c r="D180" s="115" t="s">
        <v>484</v>
      </c>
      <c r="E180" s="115">
        <v>1464.08</v>
      </c>
      <c r="F180" s="115">
        <v>1464.08</v>
      </c>
      <c r="G180" s="115">
        <v>0</v>
      </c>
      <c r="H180" s="115">
        <v>0</v>
      </c>
      <c r="I180" s="115">
        <v>0</v>
      </c>
      <c r="J180" s="115">
        <v>1464.08</v>
      </c>
      <c r="K180" s="157">
        <v>41954</v>
      </c>
      <c r="L180" s="169">
        <f>YEAR(tblBills[[#This Row],[received_date]])</f>
        <v>2014</v>
      </c>
      <c r="N180" s="115">
        <v>7</v>
      </c>
      <c r="O180" s="115" t="s">
        <v>483</v>
      </c>
      <c r="P180" s="115" t="s">
        <v>81</v>
      </c>
      <c r="Q180" s="115" t="s">
        <v>482</v>
      </c>
      <c r="R180" s="115" t="s">
        <v>481</v>
      </c>
      <c r="T180" s="115" t="s">
        <v>237</v>
      </c>
      <c r="U180" s="115" t="s">
        <v>143</v>
      </c>
      <c r="V180" s="115" t="s">
        <v>120</v>
      </c>
      <c r="X180" s="115" t="s">
        <v>236</v>
      </c>
      <c r="Y180" s="115" t="s">
        <v>480</v>
      </c>
      <c r="Z180" s="115">
        <v>0</v>
      </c>
      <c r="AA180" s="115">
        <v>100</v>
      </c>
      <c r="AB180" s="115" t="s">
        <v>234</v>
      </c>
      <c r="AC180" s="115" t="s">
        <v>233</v>
      </c>
      <c r="AD180" s="115" t="s">
        <v>232</v>
      </c>
      <c r="AG180" s="115" t="s">
        <v>231</v>
      </c>
      <c r="AH180" s="115">
        <v>13636</v>
      </c>
      <c r="AI180" s="115">
        <v>18</v>
      </c>
      <c r="AJ180" s="115">
        <v>1220</v>
      </c>
      <c r="AK180" s="115" t="s">
        <v>80</v>
      </c>
      <c r="AL180" s="115" t="s">
        <v>479</v>
      </c>
      <c r="AM180" s="115">
        <v>6</v>
      </c>
      <c r="AN180" s="115">
        <v>26</v>
      </c>
      <c r="AO180" s="115">
        <v>24</v>
      </c>
      <c r="AP180" s="115">
        <v>868</v>
      </c>
      <c r="AQ180" s="115">
        <v>542</v>
      </c>
      <c r="AR180" s="115">
        <v>0</v>
      </c>
      <c r="AS180" s="115">
        <v>0</v>
      </c>
    </row>
    <row r="181" spans="1:45" x14ac:dyDescent="0.25">
      <c r="A181" s="115" t="s">
        <v>94</v>
      </c>
      <c r="B181" s="115" t="s">
        <v>243</v>
      </c>
      <c r="C181" s="115" t="s">
        <v>391</v>
      </c>
      <c r="D181" s="115" t="s">
        <v>391</v>
      </c>
      <c r="E181" s="115">
        <v>1443.28</v>
      </c>
      <c r="F181" s="115">
        <v>1443.28</v>
      </c>
      <c r="G181" s="115">
        <v>-28.87</v>
      </c>
      <c r="H181" s="115">
        <v>0</v>
      </c>
      <c r="I181" s="115">
        <v>0</v>
      </c>
      <c r="J181" s="115">
        <v>1414.41</v>
      </c>
      <c r="K181" s="157">
        <v>42023</v>
      </c>
      <c r="L181" s="169">
        <f>YEAR(tblBills[[#This Row],[received_date]])</f>
        <v>2015</v>
      </c>
      <c r="N181" s="115">
        <v>7</v>
      </c>
      <c r="O181" s="115" t="s">
        <v>390</v>
      </c>
      <c r="P181" s="115" t="s">
        <v>81</v>
      </c>
      <c r="Q181" s="115" t="s">
        <v>389</v>
      </c>
      <c r="R181" s="115" t="s">
        <v>388</v>
      </c>
      <c r="T181" s="115" t="s">
        <v>237</v>
      </c>
      <c r="U181" s="115" t="s">
        <v>166</v>
      </c>
      <c r="V181" s="115" t="s">
        <v>120</v>
      </c>
      <c r="X181" s="115" t="s">
        <v>197</v>
      </c>
      <c r="Y181" s="115" t="s">
        <v>387</v>
      </c>
      <c r="Z181" s="115">
        <v>0</v>
      </c>
      <c r="AA181" s="115">
        <v>100</v>
      </c>
      <c r="AB181" s="115" t="s">
        <v>234</v>
      </c>
      <c r="AC181" s="115" t="s">
        <v>233</v>
      </c>
      <c r="AD181" s="115" t="s">
        <v>232</v>
      </c>
      <c r="AG181" s="115" t="s">
        <v>231</v>
      </c>
      <c r="AH181" s="115">
        <v>13650</v>
      </c>
      <c r="AI181" s="115">
        <v>18</v>
      </c>
      <c r="AJ181" s="115">
        <v>704</v>
      </c>
      <c r="AK181" s="115" t="s">
        <v>80</v>
      </c>
      <c r="AL181" s="115" t="s">
        <v>386</v>
      </c>
      <c r="AM181" s="115">
        <v>6</v>
      </c>
      <c r="AN181" s="115">
        <v>26</v>
      </c>
      <c r="AO181" s="115">
        <v>24</v>
      </c>
      <c r="AP181" s="115">
        <v>428</v>
      </c>
      <c r="AQ181" s="115">
        <v>512</v>
      </c>
      <c r="AR181" s="115">
        <v>0</v>
      </c>
      <c r="AS181" s="115">
        <v>0</v>
      </c>
    </row>
    <row r="182" spans="1:45" x14ac:dyDescent="0.25">
      <c r="A182" s="115" t="s">
        <v>94</v>
      </c>
      <c r="B182" s="115" t="s">
        <v>243</v>
      </c>
      <c r="C182" s="115" t="s">
        <v>591</v>
      </c>
      <c r="D182" s="115" t="s">
        <v>591</v>
      </c>
      <c r="E182" s="115">
        <v>1317.05</v>
      </c>
      <c r="F182" s="115">
        <v>1317.05</v>
      </c>
      <c r="G182" s="115">
        <v>-26.34</v>
      </c>
      <c r="H182" s="115">
        <v>0</v>
      </c>
      <c r="I182" s="115">
        <v>0</v>
      </c>
      <c r="J182" s="115">
        <v>1290.71</v>
      </c>
      <c r="K182" s="157">
        <v>41963</v>
      </c>
      <c r="L182" s="169">
        <f>YEAR(tblBills[[#This Row],[received_date]])</f>
        <v>2014</v>
      </c>
      <c r="N182" s="115">
        <v>7</v>
      </c>
      <c r="O182" s="115" t="s">
        <v>405</v>
      </c>
      <c r="P182" s="115" t="s">
        <v>81</v>
      </c>
      <c r="Q182" s="115" t="s">
        <v>404</v>
      </c>
      <c r="R182" s="115" t="s">
        <v>403</v>
      </c>
      <c r="T182" s="115" t="s">
        <v>237</v>
      </c>
      <c r="U182" s="115" t="s">
        <v>124</v>
      </c>
      <c r="V182" s="115" t="s">
        <v>120</v>
      </c>
      <c r="X182" s="115" t="s">
        <v>591</v>
      </c>
      <c r="Y182" s="115" t="s">
        <v>6</v>
      </c>
      <c r="Z182" s="115">
        <v>0</v>
      </c>
      <c r="AA182" s="115">
        <v>100</v>
      </c>
      <c r="AB182" s="115" t="s">
        <v>234</v>
      </c>
      <c r="AC182" s="115" t="s">
        <v>233</v>
      </c>
      <c r="AD182" s="115" t="s">
        <v>232</v>
      </c>
      <c r="AG182" s="115" t="s">
        <v>6</v>
      </c>
      <c r="AH182" s="115">
        <v>12942</v>
      </c>
      <c r="AI182" s="115">
        <v>18</v>
      </c>
      <c r="AJ182" s="115">
        <v>80</v>
      </c>
      <c r="AK182" s="115" t="s">
        <v>80</v>
      </c>
      <c r="AL182" s="115" t="s">
        <v>397</v>
      </c>
      <c r="AM182" s="115">
        <v>6</v>
      </c>
      <c r="AN182" s="115">
        <v>26</v>
      </c>
      <c r="AO182" s="115">
        <v>24</v>
      </c>
      <c r="AP182" s="115">
        <v>68</v>
      </c>
      <c r="AQ182" s="115">
        <v>67</v>
      </c>
      <c r="AR182" s="115">
        <v>0</v>
      </c>
      <c r="AS182" s="115">
        <v>0</v>
      </c>
    </row>
    <row r="183" spans="1:45" x14ac:dyDescent="0.25">
      <c r="A183" s="115" t="s">
        <v>94</v>
      </c>
      <c r="B183" s="115" t="s">
        <v>243</v>
      </c>
      <c r="C183" s="115" t="s">
        <v>601</v>
      </c>
      <c r="D183" s="115" t="s">
        <v>599</v>
      </c>
      <c r="E183" s="115">
        <v>1205</v>
      </c>
      <c r="F183" s="115">
        <v>1205</v>
      </c>
      <c r="G183" s="115">
        <v>-24.1</v>
      </c>
      <c r="H183" s="115">
        <v>0</v>
      </c>
      <c r="I183" s="115">
        <v>0</v>
      </c>
      <c r="J183" s="115">
        <v>1180.9000000000001</v>
      </c>
      <c r="K183" s="157">
        <v>41918</v>
      </c>
      <c r="L183" s="169">
        <f>YEAR(tblBills[[#This Row],[received_date]])</f>
        <v>2014</v>
      </c>
      <c r="M183" s="115" t="s">
        <v>600</v>
      </c>
      <c r="N183" s="115">
        <v>7</v>
      </c>
      <c r="O183" s="115" t="s">
        <v>291</v>
      </c>
      <c r="P183" s="115" t="s">
        <v>81</v>
      </c>
      <c r="Q183" s="115" t="s">
        <v>290</v>
      </c>
      <c r="R183" s="115" t="s">
        <v>289</v>
      </c>
      <c r="T183" s="115" t="s">
        <v>237</v>
      </c>
      <c r="U183" s="115" t="s">
        <v>119</v>
      </c>
      <c r="V183" s="115" t="s">
        <v>130</v>
      </c>
      <c r="X183" s="115" t="s">
        <v>599</v>
      </c>
      <c r="Y183" s="115" t="s">
        <v>6</v>
      </c>
      <c r="Z183" s="115">
        <v>0</v>
      </c>
      <c r="AA183" s="115">
        <v>100</v>
      </c>
      <c r="AB183" s="115" t="s">
        <v>234</v>
      </c>
      <c r="AC183" s="115" t="s">
        <v>233</v>
      </c>
      <c r="AD183" s="115" t="s">
        <v>232</v>
      </c>
      <c r="AG183" s="115" t="s">
        <v>6</v>
      </c>
      <c r="AH183" s="115">
        <v>146088</v>
      </c>
      <c r="AI183" s="115">
        <v>18</v>
      </c>
      <c r="AJ183" s="115">
        <v>107</v>
      </c>
      <c r="AK183" s="115" t="s">
        <v>80</v>
      </c>
      <c r="AL183" s="115" t="s">
        <v>284</v>
      </c>
      <c r="AM183" s="115">
        <v>6</v>
      </c>
      <c r="AN183" s="115">
        <v>26</v>
      </c>
      <c r="AO183" s="115">
        <v>24</v>
      </c>
      <c r="AP183" s="115">
        <v>84</v>
      </c>
      <c r="AQ183" s="115">
        <v>80</v>
      </c>
      <c r="AR183" s="115">
        <v>0</v>
      </c>
      <c r="AS183" s="115">
        <v>0</v>
      </c>
    </row>
    <row r="184" spans="1:45" x14ac:dyDescent="0.25">
      <c r="A184" s="115" t="s">
        <v>94</v>
      </c>
      <c r="B184" s="115" t="s">
        <v>243</v>
      </c>
      <c r="C184" s="115" t="s">
        <v>283</v>
      </c>
      <c r="D184" s="115" t="s">
        <v>283</v>
      </c>
      <c r="E184" s="115">
        <v>1102.58</v>
      </c>
      <c r="F184" s="115">
        <v>1102.57</v>
      </c>
      <c r="G184" s="115">
        <v>-22.05</v>
      </c>
      <c r="H184" s="115">
        <v>0</v>
      </c>
      <c r="I184" s="115">
        <v>0</v>
      </c>
      <c r="J184" s="115">
        <v>1080.52</v>
      </c>
      <c r="K184" s="157">
        <v>41950</v>
      </c>
      <c r="L184" s="169">
        <f>YEAR(tblBills[[#This Row],[received_date]])</f>
        <v>2014</v>
      </c>
      <c r="N184" s="115">
        <v>7</v>
      </c>
      <c r="O184" s="115" t="s">
        <v>282</v>
      </c>
      <c r="P184" s="115" t="s">
        <v>81</v>
      </c>
      <c r="Q184" s="115" t="s">
        <v>281</v>
      </c>
      <c r="R184" s="115" t="s">
        <v>280</v>
      </c>
      <c r="T184" s="115" t="s">
        <v>237</v>
      </c>
      <c r="U184" s="115" t="s">
        <v>122</v>
      </c>
      <c r="V184" s="115" t="s">
        <v>120</v>
      </c>
      <c r="X184" s="115" t="s">
        <v>150</v>
      </c>
      <c r="Y184" s="115" t="s">
        <v>6</v>
      </c>
      <c r="Z184" s="115">
        <v>0</v>
      </c>
      <c r="AA184" s="115">
        <v>100</v>
      </c>
      <c r="AB184" s="115" t="s">
        <v>234</v>
      </c>
      <c r="AC184" s="115" t="s">
        <v>233</v>
      </c>
      <c r="AD184" s="115" t="s">
        <v>232</v>
      </c>
      <c r="AG184" s="115" t="s">
        <v>6</v>
      </c>
      <c r="AH184" s="115">
        <v>10059</v>
      </c>
      <c r="AI184" s="115">
        <v>18</v>
      </c>
      <c r="AJ184" s="115">
        <v>709</v>
      </c>
      <c r="AK184" s="115" t="s">
        <v>80</v>
      </c>
      <c r="AL184" s="115" t="s">
        <v>261</v>
      </c>
      <c r="AM184" s="115">
        <v>6</v>
      </c>
      <c r="AN184" s="115">
        <v>26</v>
      </c>
      <c r="AO184" s="115">
        <v>24</v>
      </c>
      <c r="AP184" s="115">
        <v>432</v>
      </c>
      <c r="AQ184" s="115">
        <v>515</v>
      </c>
      <c r="AR184" s="115">
        <v>0</v>
      </c>
      <c r="AS184" s="115">
        <v>0</v>
      </c>
    </row>
    <row r="185" spans="1:45" x14ac:dyDescent="0.25">
      <c r="A185" s="115" t="s">
        <v>94</v>
      </c>
      <c r="B185" s="115" t="s">
        <v>243</v>
      </c>
      <c r="C185" s="115" t="s">
        <v>580</v>
      </c>
      <c r="D185" s="115" t="s">
        <v>580</v>
      </c>
      <c r="E185" s="115">
        <v>795.02</v>
      </c>
      <c r="F185" s="115">
        <v>795.01</v>
      </c>
      <c r="G185" s="115">
        <v>0</v>
      </c>
      <c r="H185" s="115">
        <v>0</v>
      </c>
      <c r="I185" s="115">
        <v>0</v>
      </c>
      <c r="J185" s="115">
        <v>795.01</v>
      </c>
      <c r="K185" s="157">
        <v>41947</v>
      </c>
      <c r="L185" s="169">
        <f>YEAR(tblBills[[#This Row],[received_date]])</f>
        <v>2014</v>
      </c>
      <c r="N185" s="115">
        <v>7</v>
      </c>
      <c r="O185" s="115" t="s">
        <v>579</v>
      </c>
      <c r="P185" s="115" t="s">
        <v>81</v>
      </c>
      <c r="Q185" s="115" t="s">
        <v>578</v>
      </c>
      <c r="R185" s="115" t="s">
        <v>577</v>
      </c>
      <c r="T185" s="115" t="s">
        <v>237</v>
      </c>
      <c r="U185" s="115" t="s">
        <v>209</v>
      </c>
      <c r="V185" s="115" t="s">
        <v>130</v>
      </c>
      <c r="X185" s="115" t="s">
        <v>236</v>
      </c>
      <c r="Y185" s="115" t="s">
        <v>6</v>
      </c>
      <c r="Z185" s="115">
        <v>0</v>
      </c>
      <c r="AA185" s="115">
        <v>100</v>
      </c>
      <c r="AB185" s="115" t="s">
        <v>234</v>
      </c>
      <c r="AC185" s="115" t="s">
        <v>233</v>
      </c>
      <c r="AD185" s="115" t="s">
        <v>232</v>
      </c>
      <c r="AG185" s="115" t="s">
        <v>6</v>
      </c>
      <c r="AH185" s="115">
        <v>9318</v>
      </c>
      <c r="AI185" s="115">
        <v>18</v>
      </c>
      <c r="AJ185" s="115">
        <v>62</v>
      </c>
      <c r="AK185" s="115" t="s">
        <v>80</v>
      </c>
      <c r="AL185" s="115" t="s">
        <v>576</v>
      </c>
      <c r="AM185" s="115">
        <v>6</v>
      </c>
      <c r="AN185" s="115">
        <v>26</v>
      </c>
      <c r="AO185" s="115">
        <v>24</v>
      </c>
      <c r="AP185" s="115">
        <v>52</v>
      </c>
      <c r="AQ185" s="115">
        <v>54</v>
      </c>
      <c r="AR185" s="115">
        <v>0</v>
      </c>
      <c r="AS185" s="115">
        <v>0</v>
      </c>
    </row>
    <row r="186" spans="1:45" x14ac:dyDescent="0.25">
      <c r="A186" s="115" t="s">
        <v>94</v>
      </c>
      <c r="B186" s="115" t="s">
        <v>243</v>
      </c>
      <c r="C186" s="115" t="s">
        <v>729</v>
      </c>
      <c r="D186" s="115" t="s">
        <v>729</v>
      </c>
      <c r="E186" s="115">
        <v>597.96</v>
      </c>
      <c r="F186" s="115">
        <v>597.96</v>
      </c>
      <c r="G186" s="115">
        <v>-11.96</v>
      </c>
      <c r="H186" s="115">
        <v>0</v>
      </c>
      <c r="I186" s="115">
        <v>0</v>
      </c>
      <c r="J186" s="115">
        <v>586</v>
      </c>
      <c r="K186" s="157">
        <v>41918</v>
      </c>
      <c r="L186" s="169">
        <f>YEAR(tblBills[[#This Row],[received_date]])</f>
        <v>2014</v>
      </c>
      <c r="M186" s="115" t="s">
        <v>755</v>
      </c>
      <c r="N186" s="115">
        <v>7</v>
      </c>
      <c r="O186" s="115" t="s">
        <v>730</v>
      </c>
      <c r="P186" s="115" t="s">
        <v>659</v>
      </c>
      <c r="Q186" s="115" t="s">
        <v>731</v>
      </c>
      <c r="R186" s="115" t="s">
        <v>732</v>
      </c>
      <c r="T186" s="115" t="s">
        <v>237</v>
      </c>
      <c r="U186" s="115" t="s">
        <v>733</v>
      </c>
      <c r="V186" s="115" t="s">
        <v>130</v>
      </c>
      <c r="X186" s="115" t="s">
        <v>729</v>
      </c>
      <c r="Y186" s="115" t="s">
        <v>6</v>
      </c>
      <c r="Z186" s="115">
        <v>0</v>
      </c>
      <c r="AA186" s="115">
        <v>100</v>
      </c>
      <c r="AB186" s="115" t="s">
        <v>234</v>
      </c>
      <c r="AC186" s="115" t="s">
        <v>233</v>
      </c>
      <c r="AD186" s="115" t="s">
        <v>232</v>
      </c>
      <c r="AG186" s="115" t="s">
        <v>6</v>
      </c>
      <c r="AH186" s="115">
        <v>144031</v>
      </c>
      <c r="AI186" s="115">
        <v>18</v>
      </c>
      <c r="AJ186" s="115">
        <v>78</v>
      </c>
      <c r="AK186" s="115" t="s">
        <v>80</v>
      </c>
      <c r="AL186" s="115" t="s">
        <v>734</v>
      </c>
      <c r="AM186" s="115">
        <v>224</v>
      </c>
      <c r="AN186" s="115">
        <v>26</v>
      </c>
      <c r="AO186" s="115">
        <v>24</v>
      </c>
      <c r="AP186" s="115">
        <v>66</v>
      </c>
      <c r="AQ186" s="115">
        <v>65</v>
      </c>
      <c r="AR186" s="115">
        <v>0</v>
      </c>
      <c r="AS186" s="115">
        <v>0</v>
      </c>
    </row>
    <row r="187" spans="1:45" x14ac:dyDescent="0.25">
      <c r="A187" s="115" t="s">
        <v>94</v>
      </c>
      <c r="B187" s="115" t="s">
        <v>243</v>
      </c>
      <c r="C187" s="115" t="s">
        <v>735</v>
      </c>
      <c r="D187" s="115" t="s">
        <v>736</v>
      </c>
      <c r="E187" s="115">
        <v>555.93000000000006</v>
      </c>
      <c r="F187" s="115">
        <v>555.94000000000005</v>
      </c>
      <c r="G187" s="115">
        <v>-11.12</v>
      </c>
      <c r="H187" s="115">
        <v>0</v>
      </c>
      <c r="I187" s="115">
        <v>0</v>
      </c>
      <c r="J187" s="115">
        <v>544.82000000000005</v>
      </c>
      <c r="K187" s="157">
        <v>41918</v>
      </c>
      <c r="L187" s="169">
        <f>YEAR(tblBills[[#This Row],[received_date]])</f>
        <v>2014</v>
      </c>
      <c r="M187" s="115" t="s">
        <v>756</v>
      </c>
      <c r="N187" s="115">
        <v>7</v>
      </c>
      <c r="O187" s="115" t="s">
        <v>737</v>
      </c>
      <c r="P187" s="115" t="s">
        <v>659</v>
      </c>
      <c r="Q187" s="115" t="s">
        <v>573</v>
      </c>
      <c r="R187" s="115" t="s">
        <v>572</v>
      </c>
      <c r="T187" s="115" t="s">
        <v>237</v>
      </c>
      <c r="U187" s="115" t="s">
        <v>116</v>
      </c>
      <c r="V187" s="115" t="s">
        <v>117</v>
      </c>
      <c r="X187" s="115" t="s">
        <v>736</v>
      </c>
      <c r="Y187" s="115" t="s">
        <v>6</v>
      </c>
      <c r="Z187" s="115">
        <v>0</v>
      </c>
      <c r="AA187" s="115">
        <v>100</v>
      </c>
      <c r="AB187" s="115" t="s">
        <v>234</v>
      </c>
      <c r="AC187" s="115" t="s">
        <v>233</v>
      </c>
      <c r="AD187" s="115" t="s">
        <v>232</v>
      </c>
      <c r="AG187" s="115" t="s">
        <v>6</v>
      </c>
      <c r="AH187" s="115">
        <v>8884</v>
      </c>
      <c r="AI187" s="115">
        <v>18</v>
      </c>
      <c r="AJ187" s="115">
        <v>65</v>
      </c>
      <c r="AK187" s="115" t="s">
        <v>80</v>
      </c>
      <c r="AL187" s="115" t="s">
        <v>560</v>
      </c>
      <c r="AM187" s="115">
        <v>224</v>
      </c>
      <c r="AN187" s="115">
        <v>26</v>
      </c>
      <c r="AO187" s="115">
        <v>24</v>
      </c>
      <c r="AP187" s="115">
        <v>54</v>
      </c>
      <c r="AQ187" s="115">
        <v>55</v>
      </c>
      <c r="AR187" s="115">
        <v>0</v>
      </c>
      <c r="AS187" s="115">
        <v>0</v>
      </c>
    </row>
    <row r="188" spans="1:45" x14ac:dyDescent="0.25">
      <c r="A188" s="115" t="s">
        <v>94</v>
      </c>
      <c r="B188" s="115" t="s">
        <v>243</v>
      </c>
      <c r="C188" s="115" t="s">
        <v>467</v>
      </c>
      <c r="D188" s="115" t="s">
        <v>467</v>
      </c>
      <c r="E188" s="115">
        <v>433.31</v>
      </c>
      <c r="F188" s="115">
        <v>433.31</v>
      </c>
      <c r="G188" s="115">
        <v>-8.67</v>
      </c>
      <c r="H188" s="115">
        <v>0</v>
      </c>
      <c r="I188" s="115">
        <v>0</v>
      </c>
      <c r="J188" s="115">
        <v>424.64</v>
      </c>
      <c r="K188" s="157">
        <v>41947</v>
      </c>
      <c r="L188" s="169">
        <f>YEAR(tblBills[[#This Row],[received_date]])</f>
        <v>2014</v>
      </c>
      <c r="N188" s="115">
        <v>7</v>
      </c>
      <c r="O188" s="115" t="s">
        <v>466</v>
      </c>
      <c r="P188" s="115" t="s">
        <v>81</v>
      </c>
      <c r="Q188" s="115" t="s">
        <v>465</v>
      </c>
      <c r="R188" s="115" t="s">
        <v>464</v>
      </c>
      <c r="T188" s="115" t="s">
        <v>237</v>
      </c>
      <c r="U188" s="115" t="s">
        <v>134</v>
      </c>
      <c r="V188" s="115" t="s">
        <v>120</v>
      </c>
      <c r="X188" s="115" t="s">
        <v>463</v>
      </c>
      <c r="Y188" s="115" t="s">
        <v>6</v>
      </c>
      <c r="Z188" s="115">
        <v>0</v>
      </c>
      <c r="AA188" s="115">
        <v>100</v>
      </c>
      <c r="AB188" s="115" t="s">
        <v>234</v>
      </c>
      <c r="AC188" s="115" t="s">
        <v>233</v>
      </c>
      <c r="AD188" s="115" t="s">
        <v>232</v>
      </c>
      <c r="AG188" s="115" t="s">
        <v>6</v>
      </c>
      <c r="AH188" s="115">
        <v>10053</v>
      </c>
      <c r="AI188" s="115">
        <v>18</v>
      </c>
      <c r="AJ188" s="115">
        <v>19</v>
      </c>
      <c r="AK188" s="115" t="s">
        <v>80</v>
      </c>
      <c r="AL188" s="115" t="s">
        <v>420</v>
      </c>
      <c r="AM188" s="115">
        <v>6</v>
      </c>
      <c r="AN188" s="115">
        <v>26</v>
      </c>
      <c r="AO188" s="115">
        <v>24</v>
      </c>
      <c r="AP188" s="115">
        <v>15</v>
      </c>
      <c r="AQ188" s="115">
        <v>18</v>
      </c>
      <c r="AR188" s="115">
        <v>0</v>
      </c>
      <c r="AS188" s="115">
        <v>0</v>
      </c>
    </row>
    <row r="189" spans="1:45" x14ac:dyDescent="0.25">
      <c r="A189" s="115" t="s">
        <v>94</v>
      </c>
      <c r="B189" s="115" t="s">
        <v>243</v>
      </c>
      <c r="C189" s="115" t="s">
        <v>749</v>
      </c>
      <c r="D189" s="115" t="s">
        <v>749</v>
      </c>
      <c r="E189" s="115">
        <v>362.5</v>
      </c>
      <c r="F189" s="115">
        <v>362.51</v>
      </c>
      <c r="G189" s="115">
        <v>-7.25</v>
      </c>
      <c r="H189" s="115">
        <v>0</v>
      </c>
      <c r="I189" s="115">
        <v>0</v>
      </c>
      <c r="J189" s="115">
        <v>355.26</v>
      </c>
      <c r="K189" s="157">
        <v>41921</v>
      </c>
      <c r="L189" s="169">
        <f>YEAR(tblBills[[#This Row],[received_date]])</f>
        <v>2014</v>
      </c>
      <c r="M189" s="115" t="s">
        <v>750</v>
      </c>
      <c r="N189" s="115">
        <v>7</v>
      </c>
      <c r="O189" s="115" t="s">
        <v>668</v>
      </c>
      <c r="P189" s="115" t="s">
        <v>659</v>
      </c>
      <c r="Q189" s="115" t="s">
        <v>341</v>
      </c>
      <c r="R189" s="115" t="s">
        <v>340</v>
      </c>
      <c r="T189" s="115" t="s">
        <v>237</v>
      </c>
      <c r="U189" s="115" t="s">
        <v>162</v>
      </c>
      <c r="V189" s="115" t="s">
        <v>130</v>
      </c>
      <c r="X189" s="115" t="s">
        <v>749</v>
      </c>
      <c r="Y189" s="115" t="s">
        <v>725</v>
      </c>
      <c r="Z189" s="115">
        <v>0</v>
      </c>
      <c r="AA189" s="115">
        <v>100</v>
      </c>
      <c r="AB189" s="115" t="s">
        <v>234</v>
      </c>
      <c r="AC189" s="115" t="s">
        <v>233</v>
      </c>
      <c r="AD189" s="115" t="s">
        <v>232</v>
      </c>
      <c r="AG189" s="115" t="s">
        <v>6</v>
      </c>
      <c r="AH189" s="115">
        <v>148588</v>
      </c>
      <c r="AI189" s="115">
        <v>18</v>
      </c>
      <c r="AJ189" s="115">
        <v>88</v>
      </c>
      <c r="AK189" s="115" t="s">
        <v>80</v>
      </c>
      <c r="AL189" s="115" t="s">
        <v>339</v>
      </c>
      <c r="AM189" s="115">
        <v>224</v>
      </c>
      <c r="AN189" s="115">
        <v>26</v>
      </c>
      <c r="AO189" s="115">
        <v>24</v>
      </c>
      <c r="AP189" s="115">
        <v>74</v>
      </c>
      <c r="AQ189" s="115">
        <v>72</v>
      </c>
      <c r="AR189" s="115">
        <v>0</v>
      </c>
      <c r="AS189" s="115">
        <v>0</v>
      </c>
    </row>
    <row r="190" spans="1:45" x14ac:dyDescent="0.25">
      <c r="A190" s="115" t="s">
        <v>94</v>
      </c>
      <c r="B190" s="115" t="s">
        <v>243</v>
      </c>
      <c r="C190" s="115" t="s">
        <v>656</v>
      </c>
      <c r="D190" s="115" t="s">
        <v>657</v>
      </c>
      <c r="E190" s="115">
        <v>355.2</v>
      </c>
      <c r="F190" s="115">
        <v>355.2</v>
      </c>
      <c r="G190" s="115">
        <v>-7.1</v>
      </c>
      <c r="H190" s="115">
        <v>0</v>
      </c>
      <c r="I190" s="115">
        <v>0</v>
      </c>
      <c r="J190" s="115">
        <v>348.1</v>
      </c>
      <c r="K190" s="157">
        <v>41918</v>
      </c>
      <c r="L190" s="169">
        <f>YEAR(tblBills[[#This Row],[received_date]])</f>
        <v>2014</v>
      </c>
      <c r="M190" s="115" t="s">
        <v>743</v>
      </c>
      <c r="N190" s="115">
        <v>5</v>
      </c>
      <c r="O190" s="115" t="s">
        <v>658</v>
      </c>
      <c r="P190" s="115" t="s">
        <v>659</v>
      </c>
      <c r="Q190" s="115" t="s">
        <v>447</v>
      </c>
      <c r="R190" s="115" t="s">
        <v>446</v>
      </c>
      <c r="T190" s="115" t="s">
        <v>237</v>
      </c>
      <c r="U190" s="115" t="s">
        <v>134</v>
      </c>
      <c r="V190" s="115" t="s">
        <v>135</v>
      </c>
      <c r="X190" s="115" t="s">
        <v>657</v>
      </c>
      <c r="Y190" s="115" t="s">
        <v>6</v>
      </c>
      <c r="Z190" s="115">
        <v>0</v>
      </c>
      <c r="AA190" s="115">
        <v>100</v>
      </c>
      <c r="AB190" s="115" t="s">
        <v>234</v>
      </c>
      <c r="AC190" s="115" t="s">
        <v>233</v>
      </c>
      <c r="AD190" s="115" t="s">
        <v>232</v>
      </c>
      <c r="AG190" s="115" t="s">
        <v>6</v>
      </c>
      <c r="AH190" s="115">
        <v>8554</v>
      </c>
      <c r="AI190" s="115">
        <v>18</v>
      </c>
      <c r="AJ190" s="115">
        <v>77</v>
      </c>
      <c r="AK190" s="115" t="s">
        <v>80</v>
      </c>
      <c r="AL190" s="115" t="s">
        <v>420</v>
      </c>
      <c r="AM190" s="115">
        <v>224</v>
      </c>
      <c r="AN190" s="115">
        <v>26</v>
      </c>
      <c r="AO190" s="115">
        <v>24</v>
      </c>
      <c r="AP190" s="115">
        <v>65</v>
      </c>
      <c r="AQ190" s="115">
        <v>64</v>
      </c>
      <c r="AR190" s="115">
        <v>1</v>
      </c>
      <c r="AS190" s="115">
        <v>0</v>
      </c>
    </row>
    <row r="191" spans="1:45" x14ac:dyDescent="0.25">
      <c r="A191" s="115" t="s">
        <v>94</v>
      </c>
      <c r="B191" s="115" t="s">
        <v>243</v>
      </c>
      <c r="C191" s="115" t="s">
        <v>523</v>
      </c>
      <c r="D191" s="115" t="s">
        <v>523</v>
      </c>
      <c r="E191" s="115">
        <v>297.52</v>
      </c>
      <c r="F191" s="115">
        <v>297.52</v>
      </c>
      <c r="G191" s="115">
        <v>-5.95</v>
      </c>
      <c r="H191" s="115">
        <v>0</v>
      </c>
      <c r="I191" s="115">
        <v>0</v>
      </c>
      <c r="J191" s="115">
        <v>291.57</v>
      </c>
      <c r="K191" s="157">
        <v>41964</v>
      </c>
      <c r="L191" s="169">
        <f>YEAR(tblBills[[#This Row],[received_date]])</f>
        <v>2014</v>
      </c>
      <c r="N191" s="115">
        <v>7</v>
      </c>
      <c r="O191" s="115" t="s">
        <v>522</v>
      </c>
      <c r="P191" s="115" t="s">
        <v>81</v>
      </c>
      <c r="Q191" s="115" t="s">
        <v>521</v>
      </c>
      <c r="R191" s="115" t="s">
        <v>520</v>
      </c>
      <c r="T191" s="115" t="s">
        <v>237</v>
      </c>
      <c r="U191" s="115" t="s">
        <v>156</v>
      </c>
      <c r="V191" s="115" t="s">
        <v>120</v>
      </c>
      <c r="X191" s="115" t="s">
        <v>236</v>
      </c>
      <c r="Y191" s="115" t="s">
        <v>519</v>
      </c>
      <c r="Z191" s="115">
        <v>0</v>
      </c>
      <c r="AA191" s="115">
        <v>100</v>
      </c>
      <c r="AB191" s="115" t="s">
        <v>234</v>
      </c>
      <c r="AC191" s="115" t="s">
        <v>233</v>
      </c>
      <c r="AD191" s="115" t="s">
        <v>232</v>
      </c>
      <c r="AG191" s="115" t="s">
        <v>231</v>
      </c>
      <c r="AH191" s="115">
        <v>13631</v>
      </c>
      <c r="AI191" s="115">
        <v>18</v>
      </c>
      <c r="AJ191" s="115">
        <v>54</v>
      </c>
      <c r="AK191" s="115" t="s">
        <v>80</v>
      </c>
      <c r="AL191" s="115" t="s">
        <v>518</v>
      </c>
      <c r="AM191" s="115">
        <v>6</v>
      </c>
      <c r="AN191" s="115">
        <v>26</v>
      </c>
      <c r="AO191" s="115">
        <v>24</v>
      </c>
      <c r="AP191" s="115">
        <v>45</v>
      </c>
      <c r="AQ191" s="115">
        <v>48</v>
      </c>
      <c r="AR191" s="115">
        <v>0</v>
      </c>
      <c r="AS191" s="115">
        <v>0</v>
      </c>
    </row>
    <row r="192" spans="1:45" x14ac:dyDescent="0.25">
      <c r="A192" s="115" t="s">
        <v>94</v>
      </c>
      <c r="B192" s="115" t="s">
        <v>243</v>
      </c>
      <c r="C192" s="115" t="s">
        <v>740</v>
      </c>
      <c r="D192" s="115" t="s">
        <v>741</v>
      </c>
      <c r="E192" s="115">
        <v>144.6</v>
      </c>
      <c r="F192" s="115">
        <v>144.6</v>
      </c>
      <c r="G192" s="115">
        <v>-2.89</v>
      </c>
      <c r="H192" s="115">
        <v>0</v>
      </c>
      <c r="I192" s="115">
        <v>0</v>
      </c>
      <c r="J192" s="115">
        <v>141.71</v>
      </c>
      <c r="K192" s="157">
        <v>41925</v>
      </c>
      <c r="L192" s="169">
        <f>YEAR(tblBills[[#This Row],[received_date]])</f>
        <v>2014</v>
      </c>
      <c r="N192" s="115">
        <v>7</v>
      </c>
      <c r="O192" s="115" t="s">
        <v>728</v>
      </c>
      <c r="P192" s="115" t="s">
        <v>659</v>
      </c>
      <c r="Q192" s="115" t="s">
        <v>290</v>
      </c>
      <c r="R192" s="115" t="s">
        <v>289</v>
      </c>
      <c r="T192" s="115" t="s">
        <v>237</v>
      </c>
      <c r="U192" s="115" t="s">
        <v>119</v>
      </c>
      <c r="V192" s="115" t="s">
        <v>120</v>
      </c>
      <c r="X192" s="115" t="s">
        <v>741</v>
      </c>
      <c r="Y192" s="115" t="s">
        <v>6</v>
      </c>
      <c r="Z192" s="115">
        <v>0</v>
      </c>
      <c r="AA192" s="115">
        <v>100</v>
      </c>
      <c r="AB192" s="115" t="s">
        <v>234</v>
      </c>
      <c r="AC192" s="115" t="s">
        <v>233</v>
      </c>
      <c r="AD192" s="115" t="s">
        <v>232</v>
      </c>
      <c r="AG192" s="115" t="s">
        <v>6</v>
      </c>
      <c r="AH192" s="115">
        <v>134448</v>
      </c>
      <c r="AI192" s="115">
        <v>18</v>
      </c>
      <c r="AJ192" s="115">
        <v>12545</v>
      </c>
      <c r="AK192" s="115" t="s">
        <v>80</v>
      </c>
      <c r="AL192" s="115" t="s">
        <v>284</v>
      </c>
      <c r="AM192" s="115">
        <v>224</v>
      </c>
      <c r="AN192" s="115">
        <v>26</v>
      </c>
      <c r="AO192" s="115">
        <v>24</v>
      </c>
      <c r="AP192" s="115">
        <v>84</v>
      </c>
      <c r="AQ192" s="115">
        <v>80</v>
      </c>
      <c r="AR192" s="115">
        <v>0</v>
      </c>
      <c r="AS192" s="115">
        <v>0</v>
      </c>
    </row>
    <row r="193" spans="1:45" x14ac:dyDescent="0.25">
      <c r="A193" s="115" t="s">
        <v>94</v>
      </c>
      <c r="B193" s="115" t="s">
        <v>243</v>
      </c>
      <c r="C193" s="115" t="s">
        <v>461</v>
      </c>
      <c r="D193" s="115" t="s">
        <v>461</v>
      </c>
      <c r="E193" s="115">
        <v>125.91</v>
      </c>
      <c r="F193" s="115">
        <v>125.92</v>
      </c>
      <c r="G193" s="115">
        <v>0</v>
      </c>
      <c r="H193" s="115">
        <v>0</v>
      </c>
      <c r="I193" s="115">
        <v>0</v>
      </c>
      <c r="J193" s="115">
        <v>125.92</v>
      </c>
      <c r="K193" s="157">
        <v>42310</v>
      </c>
      <c r="L193" s="169">
        <f>YEAR(tblBills[[#This Row],[received_date]])</f>
        <v>2015</v>
      </c>
      <c r="M193" s="115" t="s">
        <v>444</v>
      </c>
      <c r="N193" s="115">
        <v>7</v>
      </c>
      <c r="O193" s="115" t="s">
        <v>459</v>
      </c>
      <c r="P193" s="115" t="s">
        <v>81</v>
      </c>
      <c r="Q193" s="115" t="s">
        <v>458</v>
      </c>
      <c r="R193" s="115" t="s">
        <v>457</v>
      </c>
      <c r="T193" s="115" t="s">
        <v>237</v>
      </c>
      <c r="U193" s="115" t="s">
        <v>134</v>
      </c>
      <c r="V193" s="115" t="s">
        <v>120</v>
      </c>
      <c r="X193" s="115" t="s">
        <v>169</v>
      </c>
      <c r="Z193" s="115">
        <v>0</v>
      </c>
      <c r="AA193" s="115">
        <v>100</v>
      </c>
      <c r="AB193" s="115" t="s">
        <v>234</v>
      </c>
      <c r="AC193" s="115" t="s">
        <v>233</v>
      </c>
      <c r="AD193" s="115" t="s">
        <v>232</v>
      </c>
      <c r="AG193" s="115" t="s">
        <v>762</v>
      </c>
      <c r="AH193" s="115">
        <v>158765</v>
      </c>
      <c r="AI193" s="115">
        <v>18</v>
      </c>
      <c r="AJ193" s="115">
        <v>6</v>
      </c>
      <c r="AK193" s="115" t="s">
        <v>80</v>
      </c>
      <c r="AL193" s="115" t="s">
        <v>420</v>
      </c>
      <c r="AM193" s="115">
        <v>6</v>
      </c>
      <c r="AN193" s="115">
        <v>26</v>
      </c>
      <c r="AO193" s="115">
        <v>24</v>
      </c>
      <c r="AP193" s="115">
        <v>5</v>
      </c>
      <c r="AQ193" s="115">
        <v>5</v>
      </c>
      <c r="AR193" s="115">
        <v>0</v>
      </c>
      <c r="AS193" s="115">
        <v>0</v>
      </c>
    </row>
    <row r="194" spans="1:45" x14ac:dyDescent="0.25">
      <c r="A194" s="115" t="s">
        <v>94</v>
      </c>
      <c r="B194" s="115" t="s">
        <v>243</v>
      </c>
      <c r="C194" s="115" t="s">
        <v>454</v>
      </c>
      <c r="D194" s="115" t="s">
        <v>454</v>
      </c>
      <c r="E194" s="115">
        <v>117.06</v>
      </c>
      <c r="F194" s="115">
        <v>117.06</v>
      </c>
      <c r="G194" s="115">
        <v>0</v>
      </c>
      <c r="H194" s="115">
        <v>0</v>
      </c>
      <c r="I194" s="115">
        <v>0</v>
      </c>
      <c r="J194" s="115">
        <v>117.06</v>
      </c>
      <c r="K194" s="157">
        <v>41975</v>
      </c>
      <c r="L194" s="169">
        <f>YEAR(tblBills[[#This Row],[received_date]])</f>
        <v>2014</v>
      </c>
      <c r="M194" s="115" t="s">
        <v>444</v>
      </c>
      <c r="N194" s="115">
        <v>5</v>
      </c>
      <c r="O194" s="115" t="s">
        <v>453</v>
      </c>
      <c r="P194" s="115" t="s">
        <v>81</v>
      </c>
      <c r="Q194" s="115" t="s">
        <v>452</v>
      </c>
      <c r="R194" s="115" t="s">
        <v>451</v>
      </c>
      <c r="T194" s="115" t="s">
        <v>237</v>
      </c>
      <c r="U194" s="115" t="s">
        <v>134</v>
      </c>
      <c r="V194" s="115" t="s">
        <v>120</v>
      </c>
      <c r="X194" s="115" t="s">
        <v>172</v>
      </c>
      <c r="Y194" s="115" t="s">
        <v>6</v>
      </c>
      <c r="Z194" s="115">
        <v>0</v>
      </c>
      <c r="AA194" s="115">
        <v>100</v>
      </c>
      <c r="AB194" s="115" t="s">
        <v>234</v>
      </c>
      <c r="AC194" s="115" t="s">
        <v>233</v>
      </c>
      <c r="AD194" s="115" t="s">
        <v>232</v>
      </c>
      <c r="AG194" s="115" t="s">
        <v>6</v>
      </c>
      <c r="AH194" s="115">
        <v>10055</v>
      </c>
      <c r="AI194" s="115">
        <v>18</v>
      </c>
      <c r="AJ194" s="115">
        <v>1125</v>
      </c>
      <c r="AK194" s="115" t="s">
        <v>80</v>
      </c>
      <c r="AL194" s="115" t="s">
        <v>420</v>
      </c>
      <c r="AM194" s="115">
        <v>6</v>
      </c>
      <c r="AN194" s="115">
        <v>26</v>
      </c>
      <c r="AO194" s="115">
        <v>24</v>
      </c>
      <c r="AP194" s="115">
        <v>810</v>
      </c>
      <c r="AQ194" s="115">
        <v>524</v>
      </c>
      <c r="AR194" s="115">
        <v>1</v>
      </c>
      <c r="AS194" s="115">
        <v>0</v>
      </c>
    </row>
    <row r="195" spans="1:45" x14ac:dyDescent="0.25">
      <c r="A195" s="115" t="s">
        <v>94</v>
      </c>
      <c r="B195" s="115" t="s">
        <v>462</v>
      </c>
      <c r="C195" s="115" t="s">
        <v>461</v>
      </c>
      <c r="D195" s="115" t="s">
        <v>461</v>
      </c>
      <c r="E195" s="115">
        <v>113.48</v>
      </c>
      <c r="F195" s="115">
        <v>113.48</v>
      </c>
      <c r="G195" s="115">
        <v>0</v>
      </c>
      <c r="H195" s="115">
        <v>0</v>
      </c>
      <c r="I195" s="115">
        <v>0</v>
      </c>
      <c r="J195" s="115">
        <v>113.48</v>
      </c>
      <c r="K195" s="157">
        <v>41949</v>
      </c>
      <c r="L195" s="169">
        <f>YEAR(tblBills[[#This Row],[received_date]])</f>
        <v>2014</v>
      </c>
      <c r="M195" s="115" t="s">
        <v>460</v>
      </c>
      <c r="N195" s="115">
        <v>7</v>
      </c>
      <c r="O195" s="115" t="s">
        <v>459</v>
      </c>
      <c r="P195" s="115" t="s">
        <v>81</v>
      </c>
      <c r="Q195" s="115" t="s">
        <v>458</v>
      </c>
      <c r="R195" s="115" t="s">
        <v>457</v>
      </c>
      <c r="T195" s="115" t="s">
        <v>237</v>
      </c>
      <c r="U195" s="115" t="s">
        <v>134</v>
      </c>
      <c r="V195" s="115" t="s">
        <v>120</v>
      </c>
      <c r="X195" s="115" t="s">
        <v>169</v>
      </c>
      <c r="Y195" s="115" t="s">
        <v>456</v>
      </c>
      <c r="Z195" s="115">
        <v>0</v>
      </c>
      <c r="AA195" s="115">
        <v>100</v>
      </c>
      <c r="AB195" s="115" t="s">
        <v>234</v>
      </c>
      <c r="AC195" s="115" t="s">
        <v>233</v>
      </c>
      <c r="AD195" s="115" t="s">
        <v>232</v>
      </c>
      <c r="AG195" s="115" t="s">
        <v>455</v>
      </c>
      <c r="AH195" s="115">
        <v>149428</v>
      </c>
      <c r="AI195" s="115">
        <v>18</v>
      </c>
      <c r="AJ195" s="115">
        <v>6</v>
      </c>
      <c r="AK195" s="115" t="s">
        <v>80</v>
      </c>
      <c r="AL195" s="115" t="s">
        <v>420</v>
      </c>
      <c r="AM195" s="115">
        <v>6</v>
      </c>
      <c r="AN195" s="115">
        <v>25</v>
      </c>
      <c r="AO195" s="115">
        <v>23</v>
      </c>
      <c r="AP195" s="115">
        <v>5</v>
      </c>
      <c r="AQ195" s="115">
        <v>5</v>
      </c>
      <c r="AR195" s="115">
        <v>0</v>
      </c>
      <c r="AS195" s="115">
        <v>0</v>
      </c>
    </row>
    <row r="196" spans="1:45" x14ac:dyDescent="0.25">
      <c r="A196" s="115" t="s">
        <v>94</v>
      </c>
      <c r="B196" s="115" t="s">
        <v>243</v>
      </c>
      <c r="C196" s="115" t="s">
        <v>595</v>
      </c>
      <c r="D196" s="115" t="s">
        <v>595</v>
      </c>
      <c r="E196" s="115">
        <v>98.5</v>
      </c>
      <c r="F196" s="115">
        <v>98.5</v>
      </c>
      <c r="G196" s="115">
        <v>-1.97</v>
      </c>
      <c r="H196" s="115">
        <v>0</v>
      </c>
      <c r="I196" s="115">
        <v>0</v>
      </c>
      <c r="J196" s="115">
        <v>96.53</v>
      </c>
      <c r="K196" s="157">
        <v>41948</v>
      </c>
      <c r="L196" s="169">
        <f>YEAR(tblBills[[#This Row],[received_date]])</f>
        <v>2014</v>
      </c>
      <c r="N196" s="115">
        <v>7</v>
      </c>
      <c r="O196" s="115" t="s">
        <v>551</v>
      </c>
      <c r="P196" s="115" t="s">
        <v>81</v>
      </c>
      <c r="Q196" s="115" t="s">
        <v>550</v>
      </c>
      <c r="R196" s="115" t="s">
        <v>549</v>
      </c>
      <c r="T196" s="115" t="s">
        <v>237</v>
      </c>
      <c r="U196" s="115" t="s">
        <v>131</v>
      </c>
      <c r="V196" s="115" t="s">
        <v>130</v>
      </c>
      <c r="X196" s="115" t="s">
        <v>595</v>
      </c>
      <c r="Y196" s="115" t="s">
        <v>6</v>
      </c>
      <c r="Z196" s="115">
        <v>0</v>
      </c>
      <c r="AA196" s="115">
        <v>100</v>
      </c>
      <c r="AB196" s="115" t="s">
        <v>234</v>
      </c>
      <c r="AC196" s="115" t="s">
        <v>233</v>
      </c>
      <c r="AD196" s="115" t="s">
        <v>232</v>
      </c>
      <c r="AG196" s="115" t="s">
        <v>6</v>
      </c>
      <c r="AH196" s="115">
        <v>8789</v>
      </c>
      <c r="AI196" s="115">
        <v>18</v>
      </c>
      <c r="AJ196" s="115">
        <v>67</v>
      </c>
      <c r="AK196" s="115" t="s">
        <v>80</v>
      </c>
      <c r="AL196" s="115" t="s">
        <v>539</v>
      </c>
      <c r="AM196" s="115">
        <v>6</v>
      </c>
      <c r="AN196" s="115">
        <v>26</v>
      </c>
      <c r="AO196" s="115">
        <v>24</v>
      </c>
      <c r="AP196" s="115">
        <v>56</v>
      </c>
      <c r="AQ196" s="115">
        <v>57</v>
      </c>
      <c r="AR196" s="115">
        <v>0</v>
      </c>
      <c r="AS196" s="115">
        <v>0</v>
      </c>
    </row>
    <row r="197" spans="1:45" x14ac:dyDescent="0.25">
      <c r="A197" s="115" t="s">
        <v>94</v>
      </c>
      <c r="B197" s="115" t="s">
        <v>243</v>
      </c>
      <c r="C197" s="115" t="s">
        <v>747</v>
      </c>
      <c r="D197" s="115" t="s">
        <v>747</v>
      </c>
      <c r="E197" s="115">
        <v>54.31</v>
      </c>
      <c r="F197" s="115">
        <v>51.44</v>
      </c>
      <c r="G197" s="115">
        <v>0</v>
      </c>
      <c r="H197" s="115">
        <v>10.8</v>
      </c>
      <c r="I197" s="115">
        <v>0</v>
      </c>
      <c r="J197" s="115">
        <v>62.24</v>
      </c>
      <c r="K197" s="157">
        <v>42088.31045138889</v>
      </c>
      <c r="L197" s="169">
        <f>YEAR(tblBills[[#This Row],[received_date]])</f>
        <v>2015</v>
      </c>
      <c r="M197" s="115" t="s">
        <v>748</v>
      </c>
      <c r="N197" s="115">
        <v>7</v>
      </c>
      <c r="O197" s="115" t="s">
        <v>668</v>
      </c>
      <c r="P197" s="115" t="s">
        <v>659</v>
      </c>
      <c r="Q197" s="115" t="s">
        <v>341</v>
      </c>
      <c r="R197" s="115" t="s">
        <v>340</v>
      </c>
      <c r="T197" s="115" t="s">
        <v>237</v>
      </c>
      <c r="U197" s="115" t="s">
        <v>162</v>
      </c>
      <c r="V197" s="115" t="s">
        <v>130</v>
      </c>
      <c r="X197" s="115" t="s">
        <v>747</v>
      </c>
      <c r="Y197" s="115" t="s">
        <v>707</v>
      </c>
      <c r="Z197" s="115">
        <v>0</v>
      </c>
      <c r="AA197" s="115">
        <v>100</v>
      </c>
      <c r="AB197" s="115" t="s">
        <v>234</v>
      </c>
      <c r="AC197" s="115" t="s">
        <v>233</v>
      </c>
      <c r="AD197" s="115" t="s">
        <v>232</v>
      </c>
      <c r="AG197" s="115" t="s">
        <v>6</v>
      </c>
      <c r="AH197" s="115">
        <v>155788</v>
      </c>
      <c r="AI197" s="115">
        <v>18</v>
      </c>
      <c r="AJ197" s="115">
        <v>88</v>
      </c>
      <c r="AK197" s="115" t="s">
        <v>80</v>
      </c>
      <c r="AL197" s="115" t="s">
        <v>339</v>
      </c>
      <c r="AM197" s="115">
        <v>224</v>
      </c>
      <c r="AN197" s="115">
        <v>26</v>
      </c>
      <c r="AO197" s="115">
        <v>24</v>
      </c>
      <c r="AP197" s="115">
        <v>74</v>
      </c>
      <c r="AQ197" s="115">
        <v>72</v>
      </c>
      <c r="AR197" s="115">
        <v>0</v>
      </c>
      <c r="AS197" s="115">
        <v>0</v>
      </c>
    </row>
    <row r="198" spans="1:45" x14ac:dyDescent="0.25">
      <c r="A198" s="115" t="s">
        <v>94</v>
      </c>
      <c r="B198" s="115" t="s">
        <v>243</v>
      </c>
      <c r="C198" s="115" t="s">
        <v>753</v>
      </c>
      <c r="D198" s="115" t="s">
        <v>741</v>
      </c>
      <c r="E198" s="115">
        <v>46.65</v>
      </c>
      <c r="F198" s="115">
        <v>46.65</v>
      </c>
      <c r="G198" s="115">
        <v>-0.93</v>
      </c>
      <c r="H198" s="115">
        <v>0</v>
      </c>
      <c r="I198" s="115">
        <v>0</v>
      </c>
      <c r="J198" s="115">
        <v>45.72</v>
      </c>
      <c r="K198" s="157">
        <v>41918</v>
      </c>
      <c r="L198" s="169">
        <f>YEAR(tblBills[[#This Row],[received_date]])</f>
        <v>2014</v>
      </c>
      <c r="M198" s="115" t="s">
        <v>754</v>
      </c>
      <c r="N198" s="115">
        <v>7</v>
      </c>
      <c r="O198" s="115" t="s">
        <v>742</v>
      </c>
      <c r="P198" s="115" t="s">
        <v>659</v>
      </c>
      <c r="Q198" s="115" t="s">
        <v>286</v>
      </c>
      <c r="R198" s="115" t="s">
        <v>285</v>
      </c>
      <c r="T198" s="115" t="s">
        <v>237</v>
      </c>
      <c r="U198" s="115" t="s">
        <v>119</v>
      </c>
      <c r="V198" s="115" t="s">
        <v>120</v>
      </c>
      <c r="X198" s="115" t="s">
        <v>741</v>
      </c>
      <c r="Y198" s="115" t="s">
        <v>6</v>
      </c>
      <c r="Z198" s="115">
        <v>0</v>
      </c>
      <c r="AA198" s="115">
        <v>100</v>
      </c>
      <c r="AB198" s="115" t="s">
        <v>234</v>
      </c>
      <c r="AC198" s="115" t="s">
        <v>233</v>
      </c>
      <c r="AD198" s="115" t="s">
        <v>232</v>
      </c>
      <c r="AG198" s="115" t="s">
        <v>6</v>
      </c>
      <c r="AH198" s="115">
        <v>148568</v>
      </c>
      <c r="AI198" s="115">
        <v>18</v>
      </c>
      <c r="AJ198" s="115">
        <v>12633</v>
      </c>
      <c r="AK198" s="115" t="s">
        <v>80</v>
      </c>
      <c r="AL198" s="115" t="s">
        <v>284</v>
      </c>
      <c r="AM198" s="115">
        <v>224</v>
      </c>
      <c r="AN198" s="115">
        <v>26</v>
      </c>
      <c r="AO198" s="115">
        <v>24</v>
      </c>
      <c r="AP198" s="115">
        <v>32</v>
      </c>
      <c r="AQ198" s="115">
        <v>35</v>
      </c>
      <c r="AR198" s="115">
        <v>0</v>
      </c>
      <c r="AS198" s="115">
        <v>0</v>
      </c>
    </row>
    <row r="199" spans="1:45" x14ac:dyDescent="0.25">
      <c r="A199" s="115" t="s">
        <v>94</v>
      </c>
      <c r="B199" s="115" t="s">
        <v>243</v>
      </c>
      <c r="C199" s="115" t="s">
        <v>751</v>
      </c>
      <c r="D199" s="115" t="s">
        <v>751</v>
      </c>
      <c r="E199" s="115">
        <v>36.47</v>
      </c>
      <c r="F199" s="115">
        <v>36.479999999999997</v>
      </c>
      <c r="G199" s="115">
        <v>-0.73</v>
      </c>
      <c r="H199" s="115">
        <v>0</v>
      </c>
      <c r="I199" s="115">
        <v>0</v>
      </c>
      <c r="J199" s="115">
        <v>35.75</v>
      </c>
      <c r="K199" s="157">
        <v>41921</v>
      </c>
      <c r="L199" s="169">
        <f>YEAR(tblBills[[#This Row],[received_date]])</f>
        <v>2014</v>
      </c>
      <c r="M199" s="115" t="s">
        <v>752</v>
      </c>
      <c r="N199" s="115">
        <v>7</v>
      </c>
      <c r="O199" s="115" t="s">
        <v>668</v>
      </c>
      <c r="P199" s="115" t="s">
        <v>659</v>
      </c>
      <c r="Q199" s="115" t="s">
        <v>341</v>
      </c>
      <c r="R199" s="115" t="s">
        <v>340</v>
      </c>
      <c r="T199" s="115" t="s">
        <v>237</v>
      </c>
      <c r="U199" s="115" t="s">
        <v>162</v>
      </c>
      <c r="V199" s="115" t="s">
        <v>130</v>
      </c>
      <c r="X199" s="115" t="s">
        <v>751</v>
      </c>
      <c r="Y199" s="115" t="s">
        <v>721</v>
      </c>
      <c r="Z199" s="115">
        <v>0</v>
      </c>
      <c r="AA199" s="115">
        <v>100</v>
      </c>
      <c r="AB199" s="115" t="s">
        <v>234</v>
      </c>
      <c r="AC199" s="115" t="s">
        <v>233</v>
      </c>
      <c r="AD199" s="115" t="s">
        <v>232</v>
      </c>
      <c r="AG199" s="115" t="s">
        <v>6</v>
      </c>
      <c r="AH199" s="115">
        <v>148590</v>
      </c>
      <c r="AI199" s="115">
        <v>18</v>
      </c>
      <c r="AJ199" s="115">
        <v>88</v>
      </c>
      <c r="AK199" s="115" t="s">
        <v>80</v>
      </c>
      <c r="AL199" s="115" t="s">
        <v>339</v>
      </c>
      <c r="AM199" s="115">
        <v>224</v>
      </c>
      <c r="AN199" s="115">
        <v>26</v>
      </c>
      <c r="AO199" s="115">
        <v>24</v>
      </c>
      <c r="AP199" s="115">
        <v>74</v>
      </c>
      <c r="AQ199" s="115">
        <v>72</v>
      </c>
      <c r="AR199" s="115">
        <v>0</v>
      </c>
      <c r="AS199" s="115">
        <v>0</v>
      </c>
    </row>
    <row r="200" spans="1:45" x14ac:dyDescent="0.25">
      <c r="A200" s="115" t="s">
        <v>94</v>
      </c>
      <c r="B200" s="115" t="s">
        <v>243</v>
      </c>
      <c r="C200" s="115" t="s">
        <v>608</v>
      </c>
      <c r="D200" s="115" t="s">
        <v>610</v>
      </c>
      <c r="E200" s="115">
        <v>18.18</v>
      </c>
      <c r="F200" s="115">
        <v>18.18</v>
      </c>
      <c r="G200" s="115">
        <v>-0.36</v>
      </c>
      <c r="H200" s="115">
        <v>0</v>
      </c>
      <c r="I200" s="115">
        <v>0</v>
      </c>
      <c r="J200" s="115">
        <v>17.82</v>
      </c>
      <c r="K200" s="157">
        <v>42058</v>
      </c>
      <c r="L200" s="169">
        <f>YEAR(tblBills[[#This Row],[received_date]])</f>
        <v>2015</v>
      </c>
      <c r="M200" s="115" t="s">
        <v>609</v>
      </c>
      <c r="N200" s="115">
        <v>7</v>
      </c>
      <c r="O200" s="115" t="s">
        <v>278</v>
      </c>
      <c r="P200" s="115" t="s">
        <v>81</v>
      </c>
      <c r="Q200" s="115" t="s">
        <v>277</v>
      </c>
      <c r="R200" s="115" t="s">
        <v>276</v>
      </c>
      <c r="T200" s="115" t="s">
        <v>237</v>
      </c>
      <c r="U200" s="115" t="s">
        <v>122</v>
      </c>
      <c r="V200" s="115" t="s">
        <v>130</v>
      </c>
      <c r="X200" s="115" t="s">
        <v>608</v>
      </c>
      <c r="Y200" s="115" t="s">
        <v>6</v>
      </c>
      <c r="Z200" s="115">
        <v>0</v>
      </c>
      <c r="AA200" s="115">
        <v>100</v>
      </c>
      <c r="AB200" s="115" t="s">
        <v>234</v>
      </c>
      <c r="AC200" s="115" t="s">
        <v>233</v>
      </c>
      <c r="AD200" s="115" t="s">
        <v>232</v>
      </c>
      <c r="AF200" s="115" t="s">
        <v>607</v>
      </c>
      <c r="AH200" s="115">
        <v>154488</v>
      </c>
      <c r="AI200" s="115">
        <v>18</v>
      </c>
      <c r="AJ200" s="115">
        <v>108</v>
      </c>
      <c r="AK200" s="115" t="s">
        <v>80</v>
      </c>
      <c r="AL200" s="115" t="s">
        <v>261</v>
      </c>
      <c r="AM200" s="115">
        <v>6</v>
      </c>
      <c r="AN200" s="115">
        <v>26</v>
      </c>
      <c r="AO200" s="115">
        <v>24</v>
      </c>
      <c r="AP200" s="115">
        <v>85</v>
      </c>
      <c r="AQ200" s="115">
        <v>81</v>
      </c>
      <c r="AR200" s="115">
        <v>0</v>
      </c>
      <c r="AS200" s="115">
        <v>0</v>
      </c>
    </row>
    <row r="201" spans="1:45" x14ac:dyDescent="0.25">
      <c r="A201" s="115" t="s">
        <v>94</v>
      </c>
      <c r="B201" s="115" t="s">
        <v>243</v>
      </c>
      <c r="C201" s="115" t="s">
        <v>662</v>
      </c>
      <c r="D201" s="115" t="s">
        <v>663</v>
      </c>
      <c r="E201" s="115">
        <v>5.41</v>
      </c>
      <c r="F201" s="115">
        <v>5.41</v>
      </c>
      <c r="G201" s="115">
        <v>-0.11</v>
      </c>
      <c r="H201" s="115">
        <v>0</v>
      </c>
      <c r="I201" s="115">
        <v>0</v>
      </c>
      <c r="J201" s="115">
        <v>5.3</v>
      </c>
      <c r="K201" s="157">
        <v>41918</v>
      </c>
      <c r="L201" s="169">
        <f>YEAR(tblBills[[#This Row],[received_date]])</f>
        <v>2014</v>
      </c>
      <c r="M201" s="115" t="s">
        <v>745</v>
      </c>
      <c r="N201" s="115">
        <v>5</v>
      </c>
      <c r="O201" s="115" t="s">
        <v>658</v>
      </c>
      <c r="P201" s="115" t="s">
        <v>659</v>
      </c>
      <c r="Q201" s="115" t="s">
        <v>447</v>
      </c>
      <c r="R201" s="115" t="s">
        <v>446</v>
      </c>
      <c r="T201" s="115" t="s">
        <v>237</v>
      </c>
      <c r="U201" s="115" t="s">
        <v>134</v>
      </c>
      <c r="V201" s="115" t="s">
        <v>120</v>
      </c>
      <c r="X201" s="115" t="s">
        <v>663</v>
      </c>
      <c r="Y201" s="115" t="s">
        <v>6</v>
      </c>
      <c r="Z201" s="115">
        <v>0</v>
      </c>
      <c r="AA201" s="115">
        <v>100</v>
      </c>
      <c r="AB201" s="115" t="s">
        <v>234</v>
      </c>
      <c r="AC201" s="115" t="s">
        <v>233</v>
      </c>
      <c r="AD201" s="115" t="s">
        <v>232</v>
      </c>
      <c r="AG201" s="115" t="s">
        <v>6</v>
      </c>
      <c r="AH201" s="115">
        <v>8556</v>
      </c>
      <c r="AI201" s="115">
        <v>18</v>
      </c>
      <c r="AJ201" s="115">
        <v>77</v>
      </c>
      <c r="AK201" s="115" t="s">
        <v>80</v>
      </c>
      <c r="AL201" s="115" t="s">
        <v>420</v>
      </c>
      <c r="AM201" s="115">
        <v>224</v>
      </c>
      <c r="AN201" s="115">
        <v>26</v>
      </c>
      <c r="AO201" s="115">
        <v>24</v>
      </c>
      <c r="AP201" s="115">
        <v>65</v>
      </c>
      <c r="AQ201" s="115">
        <v>64</v>
      </c>
      <c r="AR201" s="115">
        <v>1</v>
      </c>
      <c r="AS201" s="115">
        <v>0</v>
      </c>
    </row>
    <row r="202" spans="1:45" x14ac:dyDescent="0.25">
      <c r="A202" s="115" t="s">
        <v>94</v>
      </c>
      <c r="B202" s="115" t="s">
        <v>243</v>
      </c>
      <c r="D202" s="115" t="s">
        <v>617</v>
      </c>
      <c r="E202" s="115">
        <v>1121.94</v>
      </c>
      <c r="F202" s="115">
        <v>0</v>
      </c>
      <c r="G202" s="115">
        <v>0</v>
      </c>
      <c r="H202" s="115">
        <v>0</v>
      </c>
      <c r="I202" s="115">
        <v>0</v>
      </c>
      <c r="J202" s="172">
        <v>1121.94</v>
      </c>
      <c r="L202" s="169">
        <f>YEAR(tblBills[[#This Row],[received_date]])</f>
        <v>1900</v>
      </c>
      <c r="N202" s="115">
        <v>1</v>
      </c>
      <c r="O202" s="115" t="s">
        <v>616</v>
      </c>
      <c r="P202" s="115" t="s">
        <v>81</v>
      </c>
      <c r="Q202" s="115" t="s">
        <v>615</v>
      </c>
      <c r="R202" s="115" t="s">
        <v>614</v>
      </c>
      <c r="T202" s="115" t="s">
        <v>237</v>
      </c>
      <c r="U202" s="115" t="s">
        <v>139</v>
      </c>
      <c r="V202" s="115" t="s">
        <v>130</v>
      </c>
      <c r="X202" s="115" t="s">
        <v>236</v>
      </c>
      <c r="Y202" s="115" t="s">
        <v>613</v>
      </c>
      <c r="Z202" s="115">
        <v>0</v>
      </c>
      <c r="AA202" s="115">
        <v>100</v>
      </c>
      <c r="AB202" s="115" t="s">
        <v>234</v>
      </c>
      <c r="AC202" s="115" t="s">
        <v>233</v>
      </c>
      <c r="AD202" s="115" t="s">
        <v>232</v>
      </c>
      <c r="AG202" s="115" t="s">
        <v>612</v>
      </c>
      <c r="AH202" s="115">
        <v>12923</v>
      </c>
      <c r="AI202" s="115">
        <v>18</v>
      </c>
      <c r="AJ202" s="115">
        <v>104</v>
      </c>
      <c r="AK202" s="115" t="s">
        <v>80</v>
      </c>
      <c r="AL202" s="115" t="s">
        <v>611</v>
      </c>
      <c r="AM202" s="115">
        <v>6</v>
      </c>
      <c r="AN202" s="115">
        <v>26</v>
      </c>
      <c r="AO202" s="115">
        <v>24</v>
      </c>
      <c r="AP202" s="115">
        <v>82</v>
      </c>
      <c r="AQ202" s="115">
        <v>78</v>
      </c>
      <c r="AR202" s="115">
        <v>1</v>
      </c>
      <c r="AS202" s="115">
        <v>0</v>
      </c>
    </row>
    <row r="203" spans="1:45" s="112" customFormat="1" x14ac:dyDescent="0.25">
      <c r="A203" s="112" t="s">
        <v>763</v>
      </c>
      <c r="B203" s="112" t="s">
        <v>764</v>
      </c>
      <c r="D203" s="112" t="s">
        <v>617</v>
      </c>
      <c r="E203" s="112">
        <v>1193.1600000000001</v>
      </c>
      <c r="F203" s="112">
        <v>1193.1600000000001</v>
      </c>
      <c r="G203" s="112">
        <v>0</v>
      </c>
      <c r="H203" s="112">
        <v>0</v>
      </c>
      <c r="I203" s="112">
        <v>0</v>
      </c>
      <c r="J203" s="112">
        <v>1193.1600000000001</v>
      </c>
      <c r="K203" s="170">
        <v>42655</v>
      </c>
      <c r="L203" s="169">
        <f>YEAR(tblBills[[#This Row],[received_date]])</f>
        <v>2016</v>
      </c>
      <c r="N203" s="112">
        <v>7</v>
      </c>
      <c r="O203" s="112" t="s">
        <v>616</v>
      </c>
      <c r="P203" s="112" t="s">
        <v>81</v>
      </c>
      <c r="Q203" s="112" t="s">
        <v>615</v>
      </c>
      <c r="R203" s="112" t="s">
        <v>614</v>
      </c>
      <c r="T203" s="112" t="s">
        <v>237</v>
      </c>
      <c r="U203" s="112" t="s">
        <v>139</v>
      </c>
      <c r="V203" s="112" t="s">
        <v>130</v>
      </c>
      <c r="X203" s="112" t="s">
        <v>236</v>
      </c>
      <c r="Y203" s="112" t="s">
        <v>613</v>
      </c>
      <c r="Z203" s="112">
        <v>0</v>
      </c>
      <c r="AA203" s="112">
        <v>100</v>
      </c>
      <c r="AB203" s="112" t="s">
        <v>234</v>
      </c>
      <c r="AC203" s="112" t="s">
        <v>233</v>
      </c>
      <c r="AD203" s="112" t="s">
        <v>232</v>
      </c>
      <c r="AG203" s="112" t="s">
        <v>612</v>
      </c>
      <c r="AH203" s="112">
        <v>12923</v>
      </c>
      <c r="AI203" s="112">
        <v>19</v>
      </c>
      <c r="AJ203" s="112">
        <v>104</v>
      </c>
      <c r="AK203" s="112" t="s">
        <v>80</v>
      </c>
      <c r="AL203" s="112" t="s">
        <v>611</v>
      </c>
      <c r="AM203" s="112">
        <v>6</v>
      </c>
      <c r="AN203" s="112">
        <v>27</v>
      </c>
      <c r="AO203" s="112">
        <v>25</v>
      </c>
      <c r="AP203" s="112">
        <v>82</v>
      </c>
      <c r="AQ203" s="112">
        <v>78</v>
      </c>
      <c r="AR203" s="112">
        <v>0</v>
      </c>
      <c r="AS203" s="112">
        <v>0</v>
      </c>
    </row>
    <row r="204" spans="1:45" s="112" customFormat="1" x14ac:dyDescent="0.25">
      <c r="A204" s="112" t="s">
        <v>763</v>
      </c>
      <c r="B204" s="112" t="s">
        <v>764</v>
      </c>
      <c r="C204" s="112" t="s">
        <v>656</v>
      </c>
      <c r="D204" s="112" t="s">
        <v>657</v>
      </c>
      <c r="E204" s="112">
        <v>372.25</v>
      </c>
      <c r="F204" s="112">
        <v>372.25</v>
      </c>
      <c r="G204" s="112">
        <v>-7.45</v>
      </c>
      <c r="H204" s="112">
        <v>0</v>
      </c>
      <c r="I204" s="112">
        <v>0</v>
      </c>
      <c r="J204" s="112">
        <v>364.8</v>
      </c>
      <c r="K204" s="170">
        <v>42284</v>
      </c>
      <c r="L204" s="169">
        <f>YEAR(tblBills[[#This Row],[received_date]])</f>
        <v>2015</v>
      </c>
      <c r="N204" s="112">
        <v>7</v>
      </c>
      <c r="O204" s="112" t="s">
        <v>658</v>
      </c>
      <c r="P204" s="112" t="s">
        <v>659</v>
      </c>
      <c r="Q204" s="112" t="s">
        <v>447</v>
      </c>
      <c r="R204" s="112" t="s">
        <v>446</v>
      </c>
      <c r="T204" s="112" t="s">
        <v>237</v>
      </c>
      <c r="U204" s="112" t="s">
        <v>134</v>
      </c>
      <c r="V204" s="112" t="s">
        <v>135</v>
      </c>
      <c r="X204" s="112" t="s">
        <v>657</v>
      </c>
      <c r="Y204" s="112" t="s">
        <v>6</v>
      </c>
      <c r="Z204" s="112">
        <v>0</v>
      </c>
      <c r="AA204" s="112">
        <v>100</v>
      </c>
      <c r="AB204" s="112" t="s">
        <v>234</v>
      </c>
      <c r="AC204" s="112" t="s">
        <v>233</v>
      </c>
      <c r="AD204" s="112" t="s">
        <v>232</v>
      </c>
      <c r="AG204" s="112" t="s">
        <v>6</v>
      </c>
      <c r="AH204" s="112">
        <v>8554</v>
      </c>
      <c r="AI204" s="112">
        <v>19</v>
      </c>
      <c r="AJ204" s="112">
        <v>77</v>
      </c>
      <c r="AK204" s="112" t="s">
        <v>80</v>
      </c>
      <c r="AL204" s="112" t="s">
        <v>420</v>
      </c>
      <c r="AM204" s="112">
        <v>224</v>
      </c>
      <c r="AN204" s="112">
        <v>27</v>
      </c>
      <c r="AO204" s="112">
        <v>25</v>
      </c>
      <c r="AP204" s="112">
        <v>65</v>
      </c>
      <c r="AQ204" s="112">
        <v>64</v>
      </c>
      <c r="AR204" s="112">
        <v>0</v>
      </c>
      <c r="AS204" s="112">
        <v>0</v>
      </c>
    </row>
    <row r="205" spans="1:45" s="112" customFormat="1" x14ac:dyDescent="0.25">
      <c r="A205" s="112" t="s">
        <v>763</v>
      </c>
      <c r="B205" s="112" t="s">
        <v>764</v>
      </c>
      <c r="C205" s="112" t="s">
        <v>660</v>
      </c>
      <c r="D205" s="112" t="s">
        <v>661</v>
      </c>
      <c r="E205" s="112">
        <v>2084.6</v>
      </c>
      <c r="F205" s="112">
        <v>2090.6</v>
      </c>
      <c r="G205" s="112">
        <v>-41.81</v>
      </c>
      <c r="H205" s="112">
        <v>0</v>
      </c>
      <c r="I205" s="112">
        <v>0</v>
      </c>
      <c r="J205" s="112">
        <v>2048.79</v>
      </c>
      <c r="K205" s="170">
        <v>42284</v>
      </c>
      <c r="L205" s="169">
        <f>YEAR(tblBills[[#This Row],[received_date]])</f>
        <v>2015</v>
      </c>
      <c r="N205" s="112">
        <v>7</v>
      </c>
      <c r="O205" s="112" t="s">
        <v>658</v>
      </c>
      <c r="P205" s="112" t="s">
        <v>659</v>
      </c>
      <c r="Q205" s="112" t="s">
        <v>447</v>
      </c>
      <c r="R205" s="112" t="s">
        <v>446</v>
      </c>
      <c r="T205" s="112" t="s">
        <v>237</v>
      </c>
      <c r="U205" s="112" t="s">
        <v>134</v>
      </c>
      <c r="V205" s="112" t="s">
        <v>135</v>
      </c>
      <c r="X205" s="112" t="s">
        <v>661</v>
      </c>
      <c r="Y205" s="112" t="s">
        <v>6</v>
      </c>
      <c r="Z205" s="112">
        <v>0</v>
      </c>
      <c r="AA205" s="112">
        <v>100</v>
      </c>
      <c r="AB205" s="112" t="s">
        <v>234</v>
      </c>
      <c r="AC205" s="112" t="s">
        <v>233</v>
      </c>
      <c r="AD205" s="112" t="s">
        <v>232</v>
      </c>
      <c r="AG205" s="112" t="s">
        <v>6</v>
      </c>
      <c r="AH205" s="112">
        <v>8555</v>
      </c>
      <c r="AI205" s="112">
        <v>19</v>
      </c>
      <c r="AJ205" s="112">
        <v>77</v>
      </c>
      <c r="AK205" s="112" t="s">
        <v>80</v>
      </c>
      <c r="AL205" s="112" t="s">
        <v>420</v>
      </c>
      <c r="AM205" s="112">
        <v>224</v>
      </c>
      <c r="AN205" s="112">
        <v>27</v>
      </c>
      <c r="AO205" s="112">
        <v>25</v>
      </c>
      <c r="AP205" s="112">
        <v>65</v>
      </c>
      <c r="AQ205" s="112">
        <v>64</v>
      </c>
      <c r="AR205" s="112">
        <v>0</v>
      </c>
      <c r="AS205" s="112">
        <v>0</v>
      </c>
    </row>
    <row r="206" spans="1:45" s="112" customFormat="1" x14ac:dyDescent="0.25">
      <c r="A206" s="112" t="s">
        <v>763</v>
      </c>
      <c r="B206" s="112" t="s">
        <v>764</v>
      </c>
      <c r="C206" s="112" t="s">
        <v>662</v>
      </c>
      <c r="D206" s="112" t="s">
        <v>663</v>
      </c>
      <c r="E206" s="112">
        <v>5.63</v>
      </c>
      <c r="F206" s="112">
        <v>5.64</v>
      </c>
      <c r="G206" s="112">
        <v>-0.11</v>
      </c>
      <c r="H206" s="112">
        <v>0</v>
      </c>
      <c r="I206" s="112">
        <v>0</v>
      </c>
      <c r="J206" s="112">
        <v>5.53</v>
      </c>
      <c r="K206" s="170">
        <v>42284</v>
      </c>
      <c r="L206" s="169">
        <f>YEAR(tblBills[[#This Row],[received_date]])</f>
        <v>2015</v>
      </c>
      <c r="N206" s="112">
        <v>7</v>
      </c>
      <c r="O206" s="112" t="s">
        <v>658</v>
      </c>
      <c r="P206" s="112" t="s">
        <v>659</v>
      </c>
      <c r="Q206" s="112" t="s">
        <v>447</v>
      </c>
      <c r="R206" s="112" t="s">
        <v>446</v>
      </c>
      <c r="T206" s="112" t="s">
        <v>237</v>
      </c>
      <c r="U206" s="112" t="s">
        <v>134</v>
      </c>
      <c r="V206" s="112" t="s">
        <v>120</v>
      </c>
      <c r="X206" s="112" t="s">
        <v>663</v>
      </c>
      <c r="Y206" s="112" t="s">
        <v>6</v>
      </c>
      <c r="Z206" s="112">
        <v>0</v>
      </c>
      <c r="AA206" s="112">
        <v>100</v>
      </c>
      <c r="AB206" s="112" t="s">
        <v>234</v>
      </c>
      <c r="AC206" s="112" t="s">
        <v>233</v>
      </c>
      <c r="AD206" s="112" t="s">
        <v>232</v>
      </c>
      <c r="AG206" s="112" t="s">
        <v>6</v>
      </c>
      <c r="AH206" s="112">
        <v>8556</v>
      </c>
      <c r="AI206" s="112">
        <v>19</v>
      </c>
      <c r="AJ206" s="112">
        <v>77</v>
      </c>
      <c r="AK206" s="112" t="s">
        <v>80</v>
      </c>
      <c r="AL206" s="112" t="s">
        <v>420</v>
      </c>
      <c r="AM206" s="112">
        <v>224</v>
      </c>
      <c r="AN206" s="112">
        <v>27</v>
      </c>
      <c r="AO206" s="112">
        <v>25</v>
      </c>
      <c r="AP206" s="112">
        <v>65</v>
      </c>
      <c r="AQ206" s="112">
        <v>64</v>
      </c>
      <c r="AR206" s="112">
        <v>0</v>
      </c>
      <c r="AS206" s="112">
        <v>0</v>
      </c>
    </row>
    <row r="207" spans="1:45" s="112" customFormat="1" x14ac:dyDescent="0.25">
      <c r="A207" s="112" t="s">
        <v>763</v>
      </c>
      <c r="B207" s="112" t="s">
        <v>764</v>
      </c>
      <c r="C207" s="112" t="s">
        <v>608</v>
      </c>
      <c r="D207" s="112" t="s">
        <v>610</v>
      </c>
      <c r="E207" s="112">
        <v>14.69</v>
      </c>
      <c r="F207" s="112">
        <v>14.69</v>
      </c>
      <c r="G207" s="112">
        <v>-0.28999999999999998</v>
      </c>
      <c r="H207" s="112">
        <v>0</v>
      </c>
      <c r="I207" s="112">
        <v>0</v>
      </c>
      <c r="J207" s="112">
        <v>14.4</v>
      </c>
      <c r="K207" s="170">
        <v>42447</v>
      </c>
      <c r="L207" s="169">
        <f>YEAR(tblBills[[#This Row],[received_date]])</f>
        <v>2016</v>
      </c>
      <c r="N207" s="112">
        <v>7</v>
      </c>
      <c r="O207" s="112" t="s">
        <v>278</v>
      </c>
      <c r="P207" s="112" t="s">
        <v>81</v>
      </c>
      <c r="Q207" s="112" t="s">
        <v>277</v>
      </c>
      <c r="R207" s="112" t="s">
        <v>276</v>
      </c>
      <c r="T207" s="112" t="s">
        <v>237</v>
      </c>
      <c r="U207" s="112" t="s">
        <v>122</v>
      </c>
      <c r="V207" s="112" t="s">
        <v>130</v>
      </c>
      <c r="X207" s="112" t="s">
        <v>608</v>
      </c>
      <c r="Y207" s="112" t="s">
        <v>6</v>
      </c>
      <c r="Z207" s="112">
        <v>0</v>
      </c>
      <c r="AA207" s="112">
        <v>100</v>
      </c>
      <c r="AB207" s="112" t="s">
        <v>234</v>
      </c>
      <c r="AC207" s="112" t="s">
        <v>233</v>
      </c>
      <c r="AD207" s="112" t="s">
        <v>232</v>
      </c>
      <c r="AH207" s="112">
        <v>154488</v>
      </c>
      <c r="AI207" s="112">
        <v>19</v>
      </c>
      <c r="AJ207" s="112">
        <v>108</v>
      </c>
      <c r="AK207" s="112" t="s">
        <v>80</v>
      </c>
      <c r="AL207" s="112" t="s">
        <v>261</v>
      </c>
      <c r="AM207" s="112">
        <v>6</v>
      </c>
      <c r="AN207" s="112">
        <v>27</v>
      </c>
      <c r="AO207" s="112">
        <v>25</v>
      </c>
      <c r="AP207" s="112">
        <v>85</v>
      </c>
      <c r="AQ207" s="112">
        <v>81</v>
      </c>
      <c r="AR207" s="112">
        <v>0</v>
      </c>
      <c r="AS207" s="112">
        <v>0</v>
      </c>
    </row>
    <row r="208" spans="1:45" s="112" customFormat="1" x14ac:dyDescent="0.25">
      <c r="A208" s="112" t="s">
        <v>763</v>
      </c>
      <c r="B208" s="112" t="s">
        <v>764</v>
      </c>
      <c r="C208" s="112" t="s">
        <v>606</v>
      </c>
      <c r="D208" s="112" t="s">
        <v>602</v>
      </c>
      <c r="E208" s="112">
        <v>3041.39</v>
      </c>
      <c r="F208" s="112">
        <v>3041.39</v>
      </c>
      <c r="G208" s="112">
        <v>-60.83</v>
      </c>
      <c r="H208" s="112">
        <v>0</v>
      </c>
      <c r="I208" s="112">
        <v>0</v>
      </c>
      <c r="J208" s="112">
        <v>2980.56</v>
      </c>
      <c r="K208" s="170">
        <v>42269</v>
      </c>
      <c r="L208" s="169">
        <f>YEAR(tblBills[[#This Row],[received_date]])</f>
        <v>2015</v>
      </c>
      <c r="M208" s="112" t="s">
        <v>765</v>
      </c>
      <c r="N208" s="112">
        <v>7</v>
      </c>
      <c r="O208" s="112" t="s">
        <v>287</v>
      </c>
      <c r="P208" s="112" t="s">
        <v>81</v>
      </c>
      <c r="Q208" s="112" t="s">
        <v>286</v>
      </c>
      <c r="R208" s="112" t="s">
        <v>285</v>
      </c>
      <c r="T208" s="112" t="s">
        <v>237</v>
      </c>
      <c r="U208" s="112" t="s">
        <v>119</v>
      </c>
      <c r="V208" s="112" t="s">
        <v>120</v>
      </c>
      <c r="X208" s="112" t="s">
        <v>602</v>
      </c>
      <c r="Y208" s="112" t="s">
        <v>6</v>
      </c>
      <c r="Z208" s="112">
        <v>0</v>
      </c>
      <c r="AA208" s="112">
        <v>100</v>
      </c>
      <c r="AB208" s="112" t="s">
        <v>234</v>
      </c>
      <c r="AC208" s="112" t="s">
        <v>233</v>
      </c>
      <c r="AD208" s="112" t="s">
        <v>232</v>
      </c>
      <c r="AG208" s="112" t="s">
        <v>6</v>
      </c>
      <c r="AH208" s="112">
        <v>5322</v>
      </c>
      <c r="AI208" s="112">
        <v>19</v>
      </c>
      <c r="AJ208" s="112">
        <v>39</v>
      </c>
      <c r="AK208" s="112" t="s">
        <v>80</v>
      </c>
      <c r="AL208" s="112" t="s">
        <v>284</v>
      </c>
      <c r="AM208" s="112">
        <v>6</v>
      </c>
      <c r="AN208" s="112">
        <v>27</v>
      </c>
      <c r="AO208" s="112">
        <v>25</v>
      </c>
      <c r="AP208" s="112">
        <v>32</v>
      </c>
      <c r="AQ208" s="112">
        <v>35</v>
      </c>
      <c r="AR208" s="112">
        <v>0</v>
      </c>
      <c r="AS208" s="112">
        <v>0</v>
      </c>
    </row>
    <row r="209" spans="1:45" s="112" customFormat="1" x14ac:dyDescent="0.25">
      <c r="A209" s="112" t="s">
        <v>763</v>
      </c>
      <c r="B209" s="112" t="s">
        <v>764</v>
      </c>
      <c r="C209" s="112" t="s">
        <v>604</v>
      </c>
      <c r="D209" s="112" t="s">
        <v>602</v>
      </c>
      <c r="E209" s="112">
        <v>9798.9699999999993</v>
      </c>
      <c r="F209" s="112">
        <v>9798.9599999999991</v>
      </c>
      <c r="G209" s="112">
        <v>-195.98</v>
      </c>
      <c r="H209" s="112">
        <v>0</v>
      </c>
      <c r="I209" s="112">
        <v>0</v>
      </c>
      <c r="J209" s="112">
        <v>9602.98</v>
      </c>
      <c r="K209" s="170">
        <v>42282</v>
      </c>
      <c r="L209" s="169">
        <f>YEAR(tblBills[[#This Row],[received_date]])</f>
        <v>2015</v>
      </c>
      <c r="M209" s="112" t="s">
        <v>766</v>
      </c>
      <c r="N209" s="112">
        <v>7</v>
      </c>
      <c r="O209" s="112" t="s">
        <v>291</v>
      </c>
      <c r="P209" s="112" t="s">
        <v>81</v>
      </c>
      <c r="Q209" s="112" t="s">
        <v>290</v>
      </c>
      <c r="R209" s="112" t="s">
        <v>289</v>
      </c>
      <c r="T209" s="112" t="s">
        <v>237</v>
      </c>
      <c r="U209" s="112" t="s">
        <v>119</v>
      </c>
      <c r="V209" s="112" t="s">
        <v>120</v>
      </c>
      <c r="X209" s="112" t="s">
        <v>602</v>
      </c>
      <c r="Y209" s="112" t="s">
        <v>6</v>
      </c>
      <c r="Z209" s="112">
        <v>0</v>
      </c>
      <c r="AA209" s="112">
        <v>100</v>
      </c>
      <c r="AB209" s="112" t="s">
        <v>234</v>
      </c>
      <c r="AC209" s="112" t="s">
        <v>233</v>
      </c>
      <c r="AD209" s="112" t="s">
        <v>232</v>
      </c>
      <c r="AG209" s="112" t="s">
        <v>6</v>
      </c>
      <c r="AH209" s="112">
        <v>5323</v>
      </c>
      <c r="AI209" s="112">
        <v>19</v>
      </c>
      <c r="AJ209" s="112">
        <v>107</v>
      </c>
      <c r="AK209" s="112" t="s">
        <v>80</v>
      </c>
      <c r="AL209" s="112" t="s">
        <v>284</v>
      </c>
      <c r="AM209" s="112">
        <v>6</v>
      </c>
      <c r="AN209" s="112">
        <v>27</v>
      </c>
      <c r="AO209" s="112">
        <v>25</v>
      </c>
      <c r="AP209" s="112">
        <v>84</v>
      </c>
      <c r="AQ209" s="112">
        <v>80</v>
      </c>
      <c r="AR209" s="112">
        <v>0</v>
      </c>
      <c r="AS209" s="112">
        <v>0</v>
      </c>
    </row>
    <row r="210" spans="1:45" s="112" customFormat="1" x14ac:dyDescent="0.25">
      <c r="A210" s="112" t="s">
        <v>763</v>
      </c>
      <c r="B210" s="112" t="s">
        <v>764</v>
      </c>
      <c r="C210" s="112" t="s">
        <v>781</v>
      </c>
      <c r="D210" s="112" t="s">
        <v>782</v>
      </c>
      <c r="E210" s="112">
        <v>102.8</v>
      </c>
      <c r="F210" s="112">
        <v>102.8</v>
      </c>
      <c r="G210" s="112">
        <v>0</v>
      </c>
      <c r="H210" s="112">
        <v>78.03</v>
      </c>
      <c r="I210" s="112">
        <v>0</v>
      </c>
      <c r="J210" s="112">
        <v>180.83</v>
      </c>
      <c r="K210" s="170">
        <v>42600</v>
      </c>
      <c r="L210" s="169">
        <f>YEAR(tblBills[[#This Row],[received_date]])</f>
        <v>2016</v>
      </c>
      <c r="N210" s="112">
        <v>7</v>
      </c>
      <c r="O210" s="112" t="s">
        <v>551</v>
      </c>
      <c r="P210" s="112" t="s">
        <v>81</v>
      </c>
      <c r="Q210" s="112" t="s">
        <v>550</v>
      </c>
      <c r="R210" s="112" t="s">
        <v>549</v>
      </c>
      <c r="T210" s="112" t="s">
        <v>237</v>
      </c>
      <c r="U210" s="112" t="s">
        <v>131</v>
      </c>
      <c r="V210" s="112" t="s">
        <v>130</v>
      </c>
      <c r="X210" s="112" t="s">
        <v>781</v>
      </c>
      <c r="Y210" s="112" t="s">
        <v>6</v>
      </c>
      <c r="Z210" s="112">
        <v>0</v>
      </c>
      <c r="AA210" s="112">
        <v>100</v>
      </c>
      <c r="AB210" s="112" t="s">
        <v>234</v>
      </c>
      <c r="AC210" s="112" t="s">
        <v>233</v>
      </c>
      <c r="AD210" s="112" t="s">
        <v>232</v>
      </c>
      <c r="AG210" s="112" t="s">
        <v>6</v>
      </c>
      <c r="AH210" s="112">
        <v>8789</v>
      </c>
      <c r="AI210" s="112">
        <v>19</v>
      </c>
      <c r="AJ210" s="112">
        <v>67</v>
      </c>
      <c r="AK210" s="112" t="s">
        <v>80</v>
      </c>
      <c r="AL210" s="112" t="s">
        <v>539</v>
      </c>
      <c r="AM210" s="112">
        <v>6</v>
      </c>
      <c r="AN210" s="112">
        <v>27</v>
      </c>
      <c r="AO210" s="112">
        <v>25</v>
      </c>
      <c r="AP210" s="112">
        <v>56</v>
      </c>
      <c r="AQ210" s="112">
        <v>57</v>
      </c>
      <c r="AR210" s="112">
        <v>0</v>
      </c>
      <c r="AS210" s="112">
        <v>0</v>
      </c>
    </row>
    <row r="211" spans="1:45" s="112" customFormat="1" x14ac:dyDescent="0.25">
      <c r="A211" s="112" t="s">
        <v>763</v>
      </c>
      <c r="B211" s="112" t="s">
        <v>764</v>
      </c>
      <c r="C211" s="112" t="s">
        <v>664</v>
      </c>
      <c r="D211" s="112" t="s">
        <v>665</v>
      </c>
      <c r="E211" s="112">
        <v>1876.2</v>
      </c>
      <c r="F211" s="112">
        <v>1877.76</v>
      </c>
      <c r="G211" s="112">
        <v>-37.56</v>
      </c>
      <c r="H211" s="112">
        <v>0</v>
      </c>
      <c r="I211" s="112">
        <v>0</v>
      </c>
      <c r="J211" s="112">
        <v>1840.2</v>
      </c>
      <c r="K211" s="170">
        <v>42282</v>
      </c>
      <c r="L211" s="169">
        <f>YEAR(tblBills[[#This Row],[received_date]])</f>
        <v>2015</v>
      </c>
      <c r="M211" s="112" t="s">
        <v>767</v>
      </c>
      <c r="N211" s="112">
        <v>7</v>
      </c>
      <c r="O211" s="112" t="s">
        <v>666</v>
      </c>
      <c r="P211" s="112" t="s">
        <v>659</v>
      </c>
      <c r="Q211" s="112" t="s">
        <v>247</v>
      </c>
      <c r="R211" s="112" t="s">
        <v>246</v>
      </c>
      <c r="T211" s="112" t="s">
        <v>237</v>
      </c>
      <c r="U211" s="112" t="s">
        <v>206</v>
      </c>
      <c r="V211" s="112" t="s">
        <v>130</v>
      </c>
      <c r="X211" s="112" t="s">
        <v>665</v>
      </c>
      <c r="Y211" s="112" t="s">
        <v>6</v>
      </c>
      <c r="Z211" s="112">
        <v>0</v>
      </c>
      <c r="AA211" s="112">
        <v>100</v>
      </c>
      <c r="AB211" s="112" t="s">
        <v>234</v>
      </c>
      <c r="AC211" s="112" t="s">
        <v>233</v>
      </c>
      <c r="AD211" s="112" t="s">
        <v>232</v>
      </c>
      <c r="AG211" s="112" t="s">
        <v>6</v>
      </c>
      <c r="AH211" s="112">
        <v>4683</v>
      </c>
      <c r="AI211" s="112">
        <v>19</v>
      </c>
      <c r="AJ211" s="112">
        <v>114</v>
      </c>
      <c r="AK211" s="112" t="s">
        <v>80</v>
      </c>
      <c r="AL211" s="112" t="s">
        <v>244</v>
      </c>
      <c r="AM211" s="112">
        <v>224</v>
      </c>
      <c r="AN211" s="112">
        <v>27</v>
      </c>
      <c r="AO211" s="112">
        <v>25</v>
      </c>
      <c r="AP211" s="112">
        <v>89</v>
      </c>
      <c r="AQ211" s="112">
        <v>84</v>
      </c>
      <c r="AR211" s="112">
        <v>0</v>
      </c>
      <c r="AS211" s="112">
        <v>0</v>
      </c>
    </row>
    <row r="212" spans="1:45" s="112" customFormat="1" x14ac:dyDescent="0.25">
      <c r="A212" s="112" t="s">
        <v>763</v>
      </c>
      <c r="B212" s="112" t="s">
        <v>764</v>
      </c>
      <c r="C212" s="112" t="s">
        <v>747</v>
      </c>
      <c r="D212" s="112" t="s">
        <v>747</v>
      </c>
      <c r="E212" s="112">
        <v>52.09</v>
      </c>
      <c r="F212" s="112">
        <v>52.1</v>
      </c>
      <c r="G212" s="112">
        <v>-1.04</v>
      </c>
      <c r="H212" s="112">
        <v>0</v>
      </c>
      <c r="I212" s="112">
        <v>0</v>
      </c>
      <c r="J212" s="112">
        <v>51.06</v>
      </c>
      <c r="K212" s="170">
        <v>42282</v>
      </c>
      <c r="L212" s="169">
        <f>YEAR(tblBills[[#This Row],[received_date]])</f>
        <v>2015</v>
      </c>
      <c r="M212" s="112" t="s">
        <v>768</v>
      </c>
      <c r="N212" s="112">
        <v>7</v>
      </c>
      <c r="O212" s="112" t="s">
        <v>668</v>
      </c>
      <c r="P212" s="112" t="s">
        <v>659</v>
      </c>
      <c r="Q212" s="112" t="s">
        <v>341</v>
      </c>
      <c r="R212" s="112" t="s">
        <v>340</v>
      </c>
      <c r="T212" s="112" t="s">
        <v>237</v>
      </c>
      <c r="U212" s="112" t="s">
        <v>162</v>
      </c>
      <c r="V212" s="112" t="s">
        <v>130</v>
      </c>
      <c r="X212" s="112" t="s">
        <v>747</v>
      </c>
      <c r="Y212" s="112" t="s">
        <v>707</v>
      </c>
      <c r="Z212" s="112">
        <v>0</v>
      </c>
      <c r="AA212" s="112">
        <v>100</v>
      </c>
      <c r="AB212" s="112" t="s">
        <v>234</v>
      </c>
      <c r="AC212" s="112" t="s">
        <v>233</v>
      </c>
      <c r="AD212" s="112" t="s">
        <v>232</v>
      </c>
      <c r="AG212" s="112" t="s">
        <v>6</v>
      </c>
      <c r="AH212" s="112">
        <v>155788</v>
      </c>
      <c r="AI212" s="112">
        <v>19</v>
      </c>
      <c r="AJ212" s="112">
        <v>88</v>
      </c>
      <c r="AK212" s="112" t="s">
        <v>80</v>
      </c>
      <c r="AL212" s="112" t="s">
        <v>339</v>
      </c>
      <c r="AM212" s="112">
        <v>224</v>
      </c>
      <c r="AN212" s="112">
        <v>27</v>
      </c>
      <c r="AO212" s="112">
        <v>25</v>
      </c>
      <c r="AP212" s="112">
        <v>74</v>
      </c>
      <c r="AQ212" s="112">
        <v>72</v>
      </c>
      <c r="AR212" s="112">
        <v>0</v>
      </c>
      <c r="AS212" s="112">
        <v>0</v>
      </c>
    </row>
    <row r="213" spans="1:45" s="112" customFormat="1" x14ac:dyDescent="0.25">
      <c r="A213" s="112" t="s">
        <v>763</v>
      </c>
      <c r="B213" s="112" t="s">
        <v>764</v>
      </c>
      <c r="C213" s="112" t="s">
        <v>749</v>
      </c>
      <c r="D213" s="112" t="s">
        <v>749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L213" s="169">
        <f>YEAR(tblBills[[#This Row],[received_date]])</f>
        <v>1900</v>
      </c>
      <c r="N213" s="112">
        <v>1</v>
      </c>
      <c r="O213" s="112" t="s">
        <v>668</v>
      </c>
      <c r="P213" s="112" t="s">
        <v>659</v>
      </c>
      <c r="Q213" s="112" t="s">
        <v>341</v>
      </c>
      <c r="R213" s="112" t="s">
        <v>340</v>
      </c>
      <c r="T213" s="112" t="s">
        <v>237</v>
      </c>
      <c r="U213" s="112" t="s">
        <v>162</v>
      </c>
      <c r="V213" s="112" t="s">
        <v>130</v>
      </c>
      <c r="X213" s="112" t="s">
        <v>749</v>
      </c>
      <c r="Y213" s="112" t="s">
        <v>725</v>
      </c>
      <c r="Z213" s="112">
        <v>0</v>
      </c>
      <c r="AA213" s="112">
        <v>100</v>
      </c>
      <c r="AB213" s="112" t="s">
        <v>234</v>
      </c>
      <c r="AC213" s="112" t="s">
        <v>233</v>
      </c>
      <c r="AD213" s="112" t="s">
        <v>232</v>
      </c>
      <c r="AG213" s="112" t="s">
        <v>6</v>
      </c>
      <c r="AH213" s="112">
        <v>148588</v>
      </c>
      <c r="AI213" s="112">
        <v>19</v>
      </c>
      <c r="AJ213" s="112">
        <v>88</v>
      </c>
      <c r="AK213" s="112" t="s">
        <v>80</v>
      </c>
      <c r="AL213" s="112" t="s">
        <v>339</v>
      </c>
      <c r="AM213" s="112">
        <v>224</v>
      </c>
      <c r="AN213" s="112">
        <v>27</v>
      </c>
      <c r="AO213" s="112">
        <v>25</v>
      </c>
      <c r="AP213" s="112">
        <v>74</v>
      </c>
      <c r="AQ213" s="112">
        <v>72</v>
      </c>
      <c r="AR213" s="112">
        <v>1</v>
      </c>
      <c r="AS213" s="112">
        <v>0</v>
      </c>
    </row>
    <row r="214" spans="1:45" s="112" customFormat="1" x14ac:dyDescent="0.25">
      <c r="A214" s="112" t="s">
        <v>763</v>
      </c>
      <c r="B214" s="112" t="s">
        <v>764</v>
      </c>
      <c r="C214" s="112" t="s">
        <v>751</v>
      </c>
      <c r="D214" s="112" t="s">
        <v>751</v>
      </c>
      <c r="E214" s="112">
        <v>36.93</v>
      </c>
      <c r="F214" s="112">
        <v>36.94</v>
      </c>
      <c r="G214" s="112">
        <v>-0.74</v>
      </c>
      <c r="H214" s="112">
        <v>0</v>
      </c>
      <c r="I214" s="112">
        <v>0</v>
      </c>
      <c r="J214" s="112">
        <v>36.200000000000003</v>
      </c>
      <c r="K214" s="170">
        <v>42282</v>
      </c>
      <c r="L214" s="169">
        <f>YEAR(tblBills[[#This Row],[received_date]])</f>
        <v>2015</v>
      </c>
      <c r="M214" s="112" t="s">
        <v>769</v>
      </c>
      <c r="N214" s="112">
        <v>7</v>
      </c>
      <c r="O214" s="112" t="s">
        <v>668</v>
      </c>
      <c r="P214" s="112" t="s">
        <v>659</v>
      </c>
      <c r="Q214" s="112" t="s">
        <v>341</v>
      </c>
      <c r="R214" s="112" t="s">
        <v>340</v>
      </c>
      <c r="T214" s="112" t="s">
        <v>237</v>
      </c>
      <c r="U214" s="112" t="s">
        <v>162</v>
      </c>
      <c r="V214" s="112" t="s">
        <v>130</v>
      </c>
      <c r="X214" s="112" t="s">
        <v>751</v>
      </c>
      <c r="Y214" s="112" t="s">
        <v>721</v>
      </c>
      <c r="Z214" s="112">
        <v>0</v>
      </c>
      <c r="AA214" s="112">
        <v>100</v>
      </c>
      <c r="AB214" s="112" t="s">
        <v>234</v>
      </c>
      <c r="AC214" s="112" t="s">
        <v>233</v>
      </c>
      <c r="AD214" s="112" t="s">
        <v>232</v>
      </c>
      <c r="AG214" s="112" t="s">
        <v>6</v>
      </c>
      <c r="AH214" s="112">
        <v>148590</v>
      </c>
      <c r="AI214" s="112">
        <v>19</v>
      </c>
      <c r="AJ214" s="112">
        <v>88</v>
      </c>
      <c r="AK214" s="112" t="s">
        <v>80</v>
      </c>
      <c r="AL214" s="112" t="s">
        <v>339</v>
      </c>
      <c r="AM214" s="112">
        <v>224</v>
      </c>
      <c r="AN214" s="112">
        <v>27</v>
      </c>
      <c r="AO214" s="112">
        <v>25</v>
      </c>
      <c r="AP214" s="112">
        <v>74</v>
      </c>
      <c r="AQ214" s="112">
        <v>72</v>
      </c>
      <c r="AR214" s="112">
        <v>0</v>
      </c>
      <c r="AS214" s="112">
        <v>0</v>
      </c>
    </row>
    <row r="215" spans="1:45" s="112" customFormat="1" x14ac:dyDescent="0.25">
      <c r="A215" s="112" t="s">
        <v>763</v>
      </c>
      <c r="B215" s="112" t="s">
        <v>764</v>
      </c>
      <c r="C215" s="112" t="s">
        <v>740</v>
      </c>
      <c r="D215" s="112" t="s">
        <v>741</v>
      </c>
      <c r="E215" s="112">
        <v>146.4</v>
      </c>
      <c r="F215" s="112">
        <v>146.4</v>
      </c>
      <c r="G215" s="112">
        <v>-2.93</v>
      </c>
      <c r="H215" s="112">
        <v>0</v>
      </c>
      <c r="I215" s="112">
        <v>0</v>
      </c>
      <c r="J215" s="112">
        <v>143.47</v>
      </c>
      <c r="K215" s="170">
        <v>42282</v>
      </c>
      <c r="L215" s="169">
        <f>YEAR(tblBills[[#This Row],[received_date]])</f>
        <v>2015</v>
      </c>
      <c r="M215" s="112" t="s">
        <v>770</v>
      </c>
      <c r="N215" s="112">
        <v>7</v>
      </c>
      <c r="O215" s="112" t="s">
        <v>728</v>
      </c>
      <c r="P215" s="112" t="s">
        <v>659</v>
      </c>
      <c r="Q215" s="112" t="s">
        <v>290</v>
      </c>
      <c r="R215" s="112" t="s">
        <v>289</v>
      </c>
      <c r="T215" s="112" t="s">
        <v>237</v>
      </c>
      <c r="U215" s="112" t="s">
        <v>119</v>
      </c>
      <c r="V215" s="112" t="s">
        <v>120</v>
      </c>
      <c r="X215" s="112" t="s">
        <v>741</v>
      </c>
      <c r="Y215" s="112" t="s">
        <v>6</v>
      </c>
      <c r="Z215" s="112">
        <v>0</v>
      </c>
      <c r="AA215" s="112">
        <v>100</v>
      </c>
      <c r="AB215" s="112" t="s">
        <v>234</v>
      </c>
      <c r="AC215" s="112" t="s">
        <v>233</v>
      </c>
      <c r="AD215" s="112" t="s">
        <v>232</v>
      </c>
      <c r="AG215" s="112" t="s">
        <v>6</v>
      </c>
      <c r="AH215" s="112">
        <v>134448</v>
      </c>
      <c r="AI215" s="112">
        <v>19</v>
      </c>
      <c r="AJ215" s="112">
        <v>12545</v>
      </c>
      <c r="AK215" s="112" t="s">
        <v>80</v>
      </c>
      <c r="AL215" s="112" t="s">
        <v>284</v>
      </c>
      <c r="AM215" s="112">
        <v>224</v>
      </c>
      <c r="AN215" s="112">
        <v>27</v>
      </c>
      <c r="AO215" s="112">
        <v>25</v>
      </c>
      <c r="AP215" s="112">
        <v>84</v>
      </c>
      <c r="AQ215" s="112">
        <v>80</v>
      </c>
      <c r="AR215" s="112">
        <v>0</v>
      </c>
      <c r="AS215" s="112">
        <v>0</v>
      </c>
    </row>
    <row r="216" spans="1:45" s="112" customFormat="1" x14ac:dyDescent="0.25">
      <c r="A216" s="112" t="s">
        <v>763</v>
      </c>
      <c r="B216" s="112" t="s">
        <v>764</v>
      </c>
      <c r="C216" s="112" t="s">
        <v>753</v>
      </c>
      <c r="D216" s="112" t="s">
        <v>741</v>
      </c>
      <c r="E216" s="112">
        <v>46.65</v>
      </c>
      <c r="F216" s="112">
        <v>46.65</v>
      </c>
      <c r="G216" s="112">
        <v>-0.93</v>
      </c>
      <c r="H216" s="112">
        <v>0</v>
      </c>
      <c r="I216" s="112">
        <v>0</v>
      </c>
      <c r="J216" s="112">
        <v>45.72</v>
      </c>
      <c r="K216" s="170">
        <v>42269</v>
      </c>
      <c r="L216" s="169">
        <f>YEAR(tblBills[[#This Row],[received_date]])</f>
        <v>2015</v>
      </c>
      <c r="M216" s="112" t="s">
        <v>771</v>
      </c>
      <c r="N216" s="112">
        <v>7</v>
      </c>
      <c r="O216" s="112" t="s">
        <v>742</v>
      </c>
      <c r="P216" s="112" t="s">
        <v>659</v>
      </c>
      <c r="Q216" s="112" t="s">
        <v>286</v>
      </c>
      <c r="R216" s="112" t="s">
        <v>285</v>
      </c>
      <c r="T216" s="112" t="s">
        <v>237</v>
      </c>
      <c r="U216" s="112" t="s">
        <v>119</v>
      </c>
      <c r="V216" s="112" t="s">
        <v>120</v>
      </c>
      <c r="X216" s="112" t="s">
        <v>741</v>
      </c>
      <c r="Y216" s="112" t="s">
        <v>6</v>
      </c>
      <c r="Z216" s="112">
        <v>0</v>
      </c>
      <c r="AA216" s="112">
        <v>100</v>
      </c>
      <c r="AB216" s="112" t="s">
        <v>234</v>
      </c>
      <c r="AC216" s="112" t="s">
        <v>233</v>
      </c>
      <c r="AD216" s="112" t="s">
        <v>232</v>
      </c>
      <c r="AG216" s="112" t="s">
        <v>6</v>
      </c>
      <c r="AH216" s="112">
        <v>148568</v>
      </c>
      <c r="AI216" s="112">
        <v>19</v>
      </c>
      <c r="AJ216" s="112">
        <v>12633</v>
      </c>
      <c r="AK216" s="112" t="s">
        <v>80</v>
      </c>
      <c r="AL216" s="112" t="s">
        <v>284</v>
      </c>
      <c r="AM216" s="112">
        <v>224</v>
      </c>
      <c r="AN216" s="112">
        <v>27</v>
      </c>
      <c r="AO216" s="112">
        <v>25</v>
      </c>
      <c r="AP216" s="112">
        <v>32</v>
      </c>
      <c r="AQ216" s="112">
        <v>35</v>
      </c>
      <c r="AR216" s="112">
        <v>0</v>
      </c>
      <c r="AS216" s="112">
        <v>0</v>
      </c>
    </row>
    <row r="217" spans="1:45" s="112" customFormat="1" x14ac:dyDescent="0.25">
      <c r="A217" s="112" t="s">
        <v>763</v>
      </c>
      <c r="B217" s="112" t="s">
        <v>764</v>
      </c>
      <c r="C217" s="112" t="s">
        <v>601</v>
      </c>
      <c r="D217" s="112" t="s">
        <v>599</v>
      </c>
      <c r="E217" s="112">
        <v>1220</v>
      </c>
      <c r="F217" s="112">
        <v>1220</v>
      </c>
      <c r="G217" s="112">
        <v>-24.4</v>
      </c>
      <c r="H217" s="112">
        <v>0</v>
      </c>
      <c r="I217" s="112">
        <v>0</v>
      </c>
      <c r="J217" s="112">
        <v>1195.6000000000001</v>
      </c>
      <c r="K217" s="170">
        <v>42282</v>
      </c>
      <c r="L217" s="169">
        <f>YEAR(tblBills[[#This Row],[received_date]])</f>
        <v>2015</v>
      </c>
      <c r="M217" s="112" t="s">
        <v>772</v>
      </c>
      <c r="N217" s="112">
        <v>7</v>
      </c>
      <c r="O217" s="112" t="s">
        <v>291</v>
      </c>
      <c r="P217" s="112" t="s">
        <v>81</v>
      </c>
      <c r="Q217" s="112" t="s">
        <v>290</v>
      </c>
      <c r="R217" s="112" t="s">
        <v>289</v>
      </c>
      <c r="T217" s="112" t="s">
        <v>237</v>
      </c>
      <c r="U217" s="112" t="s">
        <v>119</v>
      </c>
      <c r="V217" s="112" t="s">
        <v>130</v>
      </c>
      <c r="X217" s="112" t="s">
        <v>599</v>
      </c>
      <c r="Y217" s="112" t="s">
        <v>6</v>
      </c>
      <c r="Z217" s="112">
        <v>0</v>
      </c>
      <c r="AA217" s="112">
        <v>100</v>
      </c>
      <c r="AB217" s="112" t="s">
        <v>234</v>
      </c>
      <c r="AC217" s="112" t="s">
        <v>233</v>
      </c>
      <c r="AD217" s="112" t="s">
        <v>232</v>
      </c>
      <c r="AG217" s="112" t="s">
        <v>6</v>
      </c>
      <c r="AH217" s="112">
        <v>146088</v>
      </c>
      <c r="AI217" s="112">
        <v>19</v>
      </c>
      <c r="AJ217" s="112">
        <v>107</v>
      </c>
      <c r="AK217" s="112" t="s">
        <v>80</v>
      </c>
      <c r="AL217" s="112" t="s">
        <v>284</v>
      </c>
      <c r="AM217" s="112">
        <v>6</v>
      </c>
      <c r="AN217" s="112">
        <v>27</v>
      </c>
      <c r="AO217" s="112">
        <v>25</v>
      </c>
      <c r="AP217" s="112">
        <v>84</v>
      </c>
      <c r="AQ217" s="112">
        <v>80</v>
      </c>
      <c r="AR217" s="112">
        <v>0</v>
      </c>
      <c r="AS217" s="112">
        <v>0</v>
      </c>
    </row>
    <row r="218" spans="1:45" s="112" customFormat="1" x14ac:dyDescent="0.25">
      <c r="A218" s="112" t="s">
        <v>763</v>
      </c>
      <c r="B218" s="112" t="s">
        <v>764</v>
      </c>
      <c r="C218" s="112" t="s">
        <v>598</v>
      </c>
      <c r="D218" s="112" t="s">
        <v>596</v>
      </c>
      <c r="E218" s="112">
        <v>2283.84</v>
      </c>
      <c r="F218" s="112">
        <v>2283.84</v>
      </c>
      <c r="G218" s="112">
        <v>-45.68</v>
      </c>
      <c r="H218" s="112">
        <v>0</v>
      </c>
      <c r="I218" s="112">
        <v>0</v>
      </c>
      <c r="J218" s="112">
        <v>2238.16</v>
      </c>
      <c r="K218" s="170">
        <v>42282</v>
      </c>
      <c r="L218" s="169">
        <f>YEAR(tblBills[[#This Row],[received_date]])</f>
        <v>2015</v>
      </c>
      <c r="M218" s="112" t="s">
        <v>773</v>
      </c>
      <c r="N218" s="112">
        <v>7</v>
      </c>
      <c r="O218" s="112" t="s">
        <v>291</v>
      </c>
      <c r="P218" s="112" t="s">
        <v>81</v>
      </c>
      <c r="Q218" s="112" t="s">
        <v>290</v>
      </c>
      <c r="R218" s="112" t="s">
        <v>289</v>
      </c>
      <c r="T218" s="112" t="s">
        <v>237</v>
      </c>
      <c r="U218" s="112" t="s">
        <v>119</v>
      </c>
      <c r="V218" s="112" t="s">
        <v>130</v>
      </c>
      <c r="X218" s="112" t="s">
        <v>596</v>
      </c>
      <c r="Y218" s="112" t="s">
        <v>6</v>
      </c>
      <c r="Z218" s="112">
        <v>0</v>
      </c>
      <c r="AA218" s="112">
        <v>100</v>
      </c>
      <c r="AB218" s="112" t="s">
        <v>234</v>
      </c>
      <c r="AC218" s="112" t="s">
        <v>233</v>
      </c>
      <c r="AD218" s="112" t="s">
        <v>232</v>
      </c>
      <c r="AG218" s="112" t="s">
        <v>6</v>
      </c>
      <c r="AH218" s="112">
        <v>138338</v>
      </c>
      <c r="AI218" s="112">
        <v>19</v>
      </c>
      <c r="AJ218" s="112">
        <v>107</v>
      </c>
      <c r="AK218" s="112" t="s">
        <v>80</v>
      </c>
      <c r="AL218" s="112" t="s">
        <v>284</v>
      </c>
      <c r="AM218" s="112">
        <v>6</v>
      </c>
      <c r="AN218" s="112">
        <v>27</v>
      </c>
      <c r="AO218" s="112">
        <v>25</v>
      </c>
      <c r="AP218" s="112">
        <v>84</v>
      </c>
      <c r="AQ218" s="112">
        <v>80</v>
      </c>
      <c r="AR218" s="112">
        <v>0</v>
      </c>
      <c r="AS218" s="112">
        <v>0</v>
      </c>
    </row>
    <row r="219" spans="1:45" s="112" customFormat="1" x14ac:dyDescent="0.25">
      <c r="A219" s="112" t="s">
        <v>763</v>
      </c>
      <c r="B219" s="112" t="s">
        <v>764</v>
      </c>
      <c r="C219" s="112" t="s">
        <v>729</v>
      </c>
      <c r="D219" s="112" t="s">
        <v>729</v>
      </c>
      <c r="E219" s="112">
        <v>644.82000000000005</v>
      </c>
      <c r="F219" s="112">
        <v>644.82000000000005</v>
      </c>
      <c r="G219" s="112">
        <v>-12.89</v>
      </c>
      <c r="H219" s="112">
        <v>0</v>
      </c>
      <c r="I219" s="112">
        <v>0</v>
      </c>
      <c r="J219" s="112">
        <v>631.93000000000006</v>
      </c>
      <c r="K219" s="170">
        <v>42282</v>
      </c>
      <c r="L219" s="169">
        <f>YEAR(tblBills[[#This Row],[received_date]])</f>
        <v>2015</v>
      </c>
      <c r="M219" s="112" t="s">
        <v>774</v>
      </c>
      <c r="N219" s="112">
        <v>7</v>
      </c>
      <c r="O219" s="112" t="s">
        <v>730</v>
      </c>
      <c r="P219" s="112" t="s">
        <v>659</v>
      </c>
      <c r="Q219" s="112" t="s">
        <v>731</v>
      </c>
      <c r="R219" s="112" t="s">
        <v>732</v>
      </c>
      <c r="T219" s="112" t="s">
        <v>237</v>
      </c>
      <c r="U219" s="112" t="s">
        <v>733</v>
      </c>
      <c r="V219" s="112" t="s">
        <v>130</v>
      </c>
      <c r="X219" s="112" t="s">
        <v>729</v>
      </c>
      <c r="Y219" s="112" t="s">
        <v>6</v>
      </c>
      <c r="Z219" s="112">
        <v>0</v>
      </c>
      <c r="AA219" s="112">
        <v>100</v>
      </c>
      <c r="AB219" s="112" t="s">
        <v>234</v>
      </c>
      <c r="AC219" s="112" t="s">
        <v>233</v>
      </c>
      <c r="AD219" s="112" t="s">
        <v>232</v>
      </c>
      <c r="AG219" s="112" t="s">
        <v>6</v>
      </c>
      <c r="AH219" s="112">
        <v>144031</v>
      </c>
      <c r="AI219" s="112">
        <v>19</v>
      </c>
      <c r="AJ219" s="112">
        <v>78</v>
      </c>
      <c r="AK219" s="112" t="s">
        <v>80</v>
      </c>
      <c r="AL219" s="112" t="s">
        <v>734</v>
      </c>
      <c r="AM219" s="112">
        <v>224</v>
      </c>
      <c r="AN219" s="112">
        <v>27</v>
      </c>
      <c r="AO219" s="112">
        <v>25</v>
      </c>
      <c r="AP219" s="112">
        <v>66</v>
      </c>
      <c r="AQ219" s="112">
        <v>65</v>
      </c>
      <c r="AR219" s="112">
        <v>0</v>
      </c>
      <c r="AS219" s="112">
        <v>0</v>
      </c>
    </row>
    <row r="220" spans="1:45" s="112" customFormat="1" x14ac:dyDescent="0.25">
      <c r="A220" s="112" t="s">
        <v>763</v>
      </c>
      <c r="B220" s="112" t="s">
        <v>764</v>
      </c>
      <c r="C220" s="112" t="s">
        <v>594</v>
      </c>
      <c r="D220" s="112" t="s">
        <v>593</v>
      </c>
      <c r="E220" s="112">
        <v>3968.9</v>
      </c>
      <c r="F220" s="112">
        <v>3968.9</v>
      </c>
      <c r="G220" s="112">
        <v>-79.38</v>
      </c>
      <c r="H220" s="112">
        <v>0</v>
      </c>
      <c r="I220" s="112">
        <v>0</v>
      </c>
      <c r="J220" s="112">
        <v>3889.52</v>
      </c>
      <c r="K220" s="170">
        <v>42311</v>
      </c>
      <c r="L220" s="169">
        <f>YEAR(tblBills[[#This Row],[received_date]])</f>
        <v>2015</v>
      </c>
      <c r="N220" s="112">
        <v>7</v>
      </c>
      <c r="O220" s="112" t="s">
        <v>400</v>
      </c>
      <c r="P220" s="112" t="s">
        <v>81</v>
      </c>
      <c r="Q220" s="112" t="s">
        <v>399</v>
      </c>
      <c r="R220" s="112" t="s">
        <v>398</v>
      </c>
      <c r="T220" s="112" t="s">
        <v>237</v>
      </c>
      <c r="U220" s="112" t="s">
        <v>124</v>
      </c>
      <c r="V220" s="112" t="s">
        <v>120</v>
      </c>
      <c r="X220" s="112" t="s">
        <v>591</v>
      </c>
      <c r="Y220" s="112" t="s">
        <v>6</v>
      </c>
      <c r="Z220" s="112">
        <v>0</v>
      </c>
      <c r="AA220" s="112">
        <v>100</v>
      </c>
      <c r="AB220" s="112" t="s">
        <v>234</v>
      </c>
      <c r="AC220" s="112" t="s">
        <v>233</v>
      </c>
      <c r="AD220" s="112" t="s">
        <v>232</v>
      </c>
      <c r="AG220" s="112" t="s">
        <v>6</v>
      </c>
      <c r="AH220" s="112">
        <v>14699</v>
      </c>
      <c r="AI220" s="112">
        <v>19</v>
      </c>
      <c r="AJ220" s="112">
        <v>695</v>
      </c>
      <c r="AK220" s="112" t="s">
        <v>80</v>
      </c>
      <c r="AL220" s="112" t="s">
        <v>397</v>
      </c>
      <c r="AM220" s="112">
        <v>6</v>
      </c>
      <c r="AN220" s="112">
        <v>27</v>
      </c>
      <c r="AO220" s="112">
        <v>25</v>
      </c>
      <c r="AP220" s="112">
        <v>420</v>
      </c>
      <c r="AQ220" s="112">
        <v>504</v>
      </c>
      <c r="AR220" s="112">
        <v>0</v>
      </c>
      <c r="AS220" s="112">
        <v>0</v>
      </c>
    </row>
    <row r="221" spans="1:45" s="112" customFormat="1" x14ac:dyDescent="0.25">
      <c r="A221" s="112" t="s">
        <v>763</v>
      </c>
      <c r="B221" s="112" t="s">
        <v>764</v>
      </c>
      <c r="C221" s="112" t="s">
        <v>591</v>
      </c>
      <c r="D221" s="112" t="s">
        <v>591</v>
      </c>
      <c r="E221" s="112">
        <v>1399.41</v>
      </c>
      <c r="F221" s="112">
        <v>1399.41</v>
      </c>
      <c r="G221" s="112">
        <v>-27.99</v>
      </c>
      <c r="H221" s="112">
        <v>0</v>
      </c>
      <c r="I221" s="112">
        <v>0</v>
      </c>
      <c r="J221" s="112">
        <v>1371.42</v>
      </c>
      <c r="K221" s="170">
        <v>42311</v>
      </c>
      <c r="L221" s="169">
        <f>YEAR(tblBills[[#This Row],[received_date]])</f>
        <v>2015</v>
      </c>
      <c r="N221" s="112">
        <v>7</v>
      </c>
      <c r="O221" s="112" t="s">
        <v>405</v>
      </c>
      <c r="P221" s="112" t="s">
        <v>81</v>
      </c>
      <c r="Q221" s="112" t="s">
        <v>404</v>
      </c>
      <c r="R221" s="112" t="s">
        <v>403</v>
      </c>
      <c r="T221" s="112" t="s">
        <v>237</v>
      </c>
      <c r="U221" s="112" t="s">
        <v>124</v>
      </c>
      <c r="V221" s="112" t="s">
        <v>120</v>
      </c>
      <c r="X221" s="112" t="s">
        <v>591</v>
      </c>
      <c r="Y221" s="112" t="s">
        <v>6</v>
      </c>
      <c r="Z221" s="112">
        <v>0</v>
      </c>
      <c r="AA221" s="112">
        <v>100</v>
      </c>
      <c r="AB221" s="112" t="s">
        <v>234</v>
      </c>
      <c r="AC221" s="112" t="s">
        <v>233</v>
      </c>
      <c r="AD221" s="112" t="s">
        <v>232</v>
      </c>
      <c r="AG221" s="112" t="s">
        <v>6</v>
      </c>
      <c r="AH221" s="112">
        <v>12942</v>
      </c>
      <c r="AI221" s="112">
        <v>19</v>
      </c>
      <c r="AJ221" s="112">
        <v>80</v>
      </c>
      <c r="AK221" s="112" t="s">
        <v>80</v>
      </c>
      <c r="AL221" s="112" t="s">
        <v>397</v>
      </c>
      <c r="AM221" s="112">
        <v>6</v>
      </c>
      <c r="AN221" s="112">
        <v>27</v>
      </c>
      <c r="AO221" s="112">
        <v>25</v>
      </c>
      <c r="AP221" s="112">
        <v>68</v>
      </c>
      <c r="AQ221" s="112">
        <v>67</v>
      </c>
      <c r="AR221" s="112">
        <v>0</v>
      </c>
      <c r="AS221" s="112">
        <v>0</v>
      </c>
    </row>
    <row r="222" spans="1:45" s="112" customFormat="1" x14ac:dyDescent="0.25">
      <c r="A222" s="112" t="s">
        <v>763</v>
      </c>
      <c r="B222" s="112" t="s">
        <v>764</v>
      </c>
      <c r="C222" s="112" t="s">
        <v>735</v>
      </c>
      <c r="D222" s="112" t="s">
        <v>736</v>
      </c>
      <c r="E222" s="112">
        <v>568.55000000000007</v>
      </c>
      <c r="F222" s="112">
        <v>568.55999999999995</v>
      </c>
      <c r="G222" s="112">
        <v>-11.37</v>
      </c>
      <c r="H222" s="112">
        <v>0</v>
      </c>
      <c r="I222" s="112">
        <v>0</v>
      </c>
      <c r="J222" s="112">
        <v>557.19000000000005</v>
      </c>
      <c r="K222" s="170">
        <v>42282</v>
      </c>
      <c r="L222" s="169">
        <f>YEAR(tblBills[[#This Row],[received_date]])</f>
        <v>2015</v>
      </c>
      <c r="M222" s="112" t="s">
        <v>775</v>
      </c>
      <c r="N222" s="112">
        <v>7</v>
      </c>
      <c r="O222" s="112" t="s">
        <v>737</v>
      </c>
      <c r="P222" s="112" t="s">
        <v>659</v>
      </c>
      <c r="Q222" s="112" t="s">
        <v>573</v>
      </c>
      <c r="R222" s="112" t="s">
        <v>572</v>
      </c>
      <c r="T222" s="112" t="s">
        <v>237</v>
      </c>
      <c r="U222" s="112" t="s">
        <v>116</v>
      </c>
      <c r="V222" s="112" t="s">
        <v>117</v>
      </c>
      <c r="X222" s="112" t="s">
        <v>736</v>
      </c>
      <c r="Y222" s="112" t="s">
        <v>6</v>
      </c>
      <c r="Z222" s="112">
        <v>0</v>
      </c>
      <c r="AA222" s="112">
        <v>100</v>
      </c>
      <c r="AB222" s="112" t="s">
        <v>234</v>
      </c>
      <c r="AC222" s="112" t="s">
        <v>233</v>
      </c>
      <c r="AD222" s="112" t="s">
        <v>232</v>
      </c>
      <c r="AG222" s="112" t="s">
        <v>6</v>
      </c>
      <c r="AH222" s="112">
        <v>8884</v>
      </c>
      <c r="AI222" s="112">
        <v>19</v>
      </c>
      <c r="AJ222" s="112">
        <v>65</v>
      </c>
      <c r="AK222" s="112" t="s">
        <v>80</v>
      </c>
      <c r="AL222" s="112" t="s">
        <v>560</v>
      </c>
      <c r="AM222" s="112">
        <v>224</v>
      </c>
      <c r="AN222" s="112">
        <v>27</v>
      </c>
      <c r="AO222" s="112">
        <v>25</v>
      </c>
      <c r="AP222" s="112">
        <v>54</v>
      </c>
      <c r="AQ222" s="112">
        <v>55</v>
      </c>
      <c r="AR222" s="112">
        <v>0</v>
      </c>
      <c r="AS222" s="112">
        <v>0</v>
      </c>
    </row>
    <row r="223" spans="1:45" s="112" customFormat="1" x14ac:dyDescent="0.25">
      <c r="A223" s="112" t="s">
        <v>763</v>
      </c>
      <c r="B223" s="112" t="s">
        <v>764</v>
      </c>
      <c r="C223" s="112" t="s">
        <v>776</v>
      </c>
      <c r="D223" s="112" t="s">
        <v>776</v>
      </c>
      <c r="E223" s="112">
        <v>4054050.87</v>
      </c>
      <c r="F223" s="112">
        <v>4053981</v>
      </c>
      <c r="G223" s="112">
        <v>0</v>
      </c>
      <c r="H223" s="112">
        <v>0</v>
      </c>
      <c r="I223" s="112">
        <v>0</v>
      </c>
      <c r="J223" s="112">
        <v>4053981</v>
      </c>
      <c r="K223" s="170">
        <v>42340</v>
      </c>
      <c r="L223" s="169">
        <f>YEAR(tblBills[[#This Row],[received_date]])</f>
        <v>2015</v>
      </c>
      <c r="M223" s="112" t="s">
        <v>777</v>
      </c>
      <c r="N223" s="112">
        <v>7</v>
      </c>
      <c r="O223" s="112" t="s">
        <v>586</v>
      </c>
      <c r="P223" s="112" t="s">
        <v>81</v>
      </c>
      <c r="Q223" s="112" t="s">
        <v>585</v>
      </c>
      <c r="R223" s="112" t="s">
        <v>584</v>
      </c>
      <c r="T223" s="112" t="s">
        <v>237</v>
      </c>
      <c r="X223" s="112" t="s">
        <v>236</v>
      </c>
      <c r="Z223" s="112">
        <v>0</v>
      </c>
      <c r="AA223" s="112">
        <v>100</v>
      </c>
      <c r="AB223" s="112" t="s">
        <v>234</v>
      </c>
      <c r="AC223" s="112" t="s">
        <v>233</v>
      </c>
      <c r="AD223" s="112" t="s">
        <v>232</v>
      </c>
      <c r="AH223" s="112">
        <v>156732</v>
      </c>
      <c r="AI223" s="112">
        <v>19</v>
      </c>
      <c r="AJ223" s="112">
        <v>13020</v>
      </c>
      <c r="AK223" s="112" t="s">
        <v>80</v>
      </c>
      <c r="AM223" s="112">
        <v>6</v>
      </c>
      <c r="AN223" s="112">
        <v>27</v>
      </c>
      <c r="AO223" s="112">
        <v>25</v>
      </c>
      <c r="AP223" s="112">
        <v>35</v>
      </c>
      <c r="AQ223" s="112">
        <v>38</v>
      </c>
      <c r="AR223" s="112">
        <v>0</v>
      </c>
      <c r="AS223" s="112">
        <v>0</v>
      </c>
    </row>
    <row r="224" spans="1:45" s="112" customFormat="1" x14ac:dyDescent="0.25">
      <c r="A224" s="112" t="s">
        <v>763</v>
      </c>
      <c r="B224" s="112" t="s">
        <v>764</v>
      </c>
      <c r="C224" s="112" t="s">
        <v>580</v>
      </c>
      <c r="D224" s="112" t="s">
        <v>580</v>
      </c>
      <c r="E224" s="112">
        <v>899.75</v>
      </c>
      <c r="F224" s="112">
        <v>992.26</v>
      </c>
      <c r="G224" s="112">
        <v>0</v>
      </c>
      <c r="H224" s="112">
        <v>0</v>
      </c>
      <c r="I224" s="112">
        <v>0</v>
      </c>
      <c r="J224" s="112">
        <v>992.26</v>
      </c>
      <c r="K224" s="170">
        <v>42374</v>
      </c>
      <c r="L224" s="169">
        <f>YEAR(tblBills[[#This Row],[received_date]])</f>
        <v>2016</v>
      </c>
      <c r="N224" s="112">
        <v>7</v>
      </c>
      <c r="O224" s="112" t="s">
        <v>579</v>
      </c>
      <c r="P224" s="112" t="s">
        <v>81</v>
      </c>
      <c r="Q224" s="112" t="s">
        <v>578</v>
      </c>
      <c r="R224" s="112" t="s">
        <v>577</v>
      </c>
      <c r="T224" s="112" t="s">
        <v>237</v>
      </c>
      <c r="U224" s="112" t="s">
        <v>209</v>
      </c>
      <c r="V224" s="112" t="s">
        <v>130</v>
      </c>
      <c r="X224" s="112" t="s">
        <v>236</v>
      </c>
      <c r="Y224" s="112" t="s">
        <v>6</v>
      </c>
      <c r="Z224" s="112">
        <v>0</v>
      </c>
      <c r="AA224" s="112">
        <v>100</v>
      </c>
      <c r="AB224" s="112" t="s">
        <v>234</v>
      </c>
      <c r="AC224" s="112" t="s">
        <v>233</v>
      </c>
      <c r="AD224" s="112" t="s">
        <v>232</v>
      </c>
      <c r="AG224" s="112" t="s">
        <v>6</v>
      </c>
      <c r="AH224" s="112">
        <v>9318</v>
      </c>
      <c r="AI224" s="112">
        <v>19</v>
      </c>
      <c r="AJ224" s="112">
        <v>62</v>
      </c>
      <c r="AK224" s="112" t="s">
        <v>80</v>
      </c>
      <c r="AL224" s="112" t="s">
        <v>576</v>
      </c>
      <c r="AM224" s="112">
        <v>6</v>
      </c>
      <c r="AN224" s="112">
        <v>27</v>
      </c>
      <c r="AO224" s="112">
        <v>25</v>
      </c>
      <c r="AP224" s="112">
        <v>52</v>
      </c>
      <c r="AQ224" s="112">
        <v>54</v>
      </c>
      <c r="AR224" s="112">
        <v>0</v>
      </c>
      <c r="AS224" s="112">
        <v>0</v>
      </c>
    </row>
    <row r="225" spans="1:45" s="112" customFormat="1" x14ac:dyDescent="0.25">
      <c r="A225" s="112" t="s">
        <v>763</v>
      </c>
      <c r="B225" s="112" t="s">
        <v>764</v>
      </c>
      <c r="C225" s="112" t="s">
        <v>575</v>
      </c>
      <c r="D225" s="112" t="s">
        <v>575</v>
      </c>
      <c r="E225" s="112">
        <v>812495.5</v>
      </c>
      <c r="F225" s="112">
        <v>812495.57</v>
      </c>
      <c r="G225" s="112">
        <v>0</v>
      </c>
      <c r="H225" s="112">
        <v>0</v>
      </c>
      <c r="I225" s="112">
        <v>0</v>
      </c>
      <c r="J225" s="112">
        <v>812495.57000000007</v>
      </c>
      <c r="K225" s="170">
        <v>42394</v>
      </c>
      <c r="L225" s="169">
        <f>YEAR(tblBills[[#This Row],[received_date]])</f>
        <v>2016</v>
      </c>
      <c r="N225" s="112">
        <v>7</v>
      </c>
      <c r="O225" s="112" t="s">
        <v>574</v>
      </c>
      <c r="P225" s="112" t="s">
        <v>81</v>
      </c>
      <c r="Q225" s="112" t="s">
        <v>573</v>
      </c>
      <c r="R225" s="112" t="s">
        <v>572</v>
      </c>
      <c r="T225" s="112" t="s">
        <v>237</v>
      </c>
      <c r="U225" s="112" t="s">
        <v>116</v>
      </c>
      <c r="X225" s="112" t="s">
        <v>236</v>
      </c>
      <c r="Y225" s="112" t="s">
        <v>6</v>
      </c>
      <c r="Z225" s="112">
        <v>0</v>
      </c>
      <c r="AA225" s="112">
        <v>100</v>
      </c>
      <c r="AB225" s="112" t="s">
        <v>234</v>
      </c>
      <c r="AC225" s="112" t="s">
        <v>233</v>
      </c>
      <c r="AD225" s="112" t="s">
        <v>232</v>
      </c>
      <c r="AG225" s="112" t="s">
        <v>6</v>
      </c>
      <c r="AH225" s="112">
        <v>13621</v>
      </c>
      <c r="AI225" s="112">
        <v>19</v>
      </c>
      <c r="AJ225" s="112">
        <v>64</v>
      </c>
      <c r="AK225" s="112" t="s">
        <v>80</v>
      </c>
      <c r="AL225" s="112" t="s">
        <v>560</v>
      </c>
      <c r="AM225" s="112">
        <v>6</v>
      </c>
      <c r="AN225" s="112">
        <v>27</v>
      </c>
      <c r="AO225" s="112">
        <v>25</v>
      </c>
      <c r="AP225" s="112">
        <v>54</v>
      </c>
      <c r="AQ225" s="112">
        <v>55</v>
      </c>
      <c r="AR225" s="112">
        <v>0</v>
      </c>
      <c r="AS225" s="112">
        <v>0</v>
      </c>
    </row>
    <row r="226" spans="1:45" s="112" customFormat="1" x14ac:dyDescent="0.25">
      <c r="A226" s="112" t="s">
        <v>763</v>
      </c>
      <c r="B226" s="112" t="s">
        <v>764</v>
      </c>
      <c r="C226" s="112" t="s">
        <v>571</v>
      </c>
      <c r="D226" s="112" t="s">
        <v>571</v>
      </c>
      <c r="E226" s="112">
        <v>153181.65</v>
      </c>
      <c r="F226" s="112">
        <v>157007.78</v>
      </c>
      <c r="G226" s="112">
        <v>-3140.16</v>
      </c>
      <c r="H226" s="112">
        <v>0</v>
      </c>
      <c r="I226" s="112">
        <v>0</v>
      </c>
      <c r="J226" s="112">
        <v>153867.62</v>
      </c>
      <c r="K226" s="170">
        <v>42383</v>
      </c>
      <c r="L226" s="169">
        <f>YEAR(tblBills[[#This Row],[received_date]])</f>
        <v>2016</v>
      </c>
      <c r="N226" s="112">
        <v>7</v>
      </c>
      <c r="O226" s="112" t="s">
        <v>569</v>
      </c>
      <c r="P226" s="112" t="s">
        <v>81</v>
      </c>
      <c r="Q226" s="112" t="s">
        <v>568</v>
      </c>
      <c r="R226" s="112" t="s">
        <v>567</v>
      </c>
      <c r="T226" s="112" t="s">
        <v>237</v>
      </c>
      <c r="U226" s="112" t="s">
        <v>116</v>
      </c>
      <c r="X226" s="112" t="s">
        <v>236</v>
      </c>
      <c r="Y226" s="112" t="s">
        <v>566</v>
      </c>
      <c r="Z226" s="112">
        <v>0</v>
      </c>
      <c r="AA226" s="112">
        <v>100</v>
      </c>
      <c r="AB226" s="112" t="s">
        <v>234</v>
      </c>
      <c r="AC226" s="112" t="s">
        <v>233</v>
      </c>
      <c r="AD226" s="112" t="s">
        <v>232</v>
      </c>
      <c r="AG226" s="112" t="s">
        <v>231</v>
      </c>
      <c r="AH226" s="112">
        <v>13622</v>
      </c>
      <c r="AI226" s="112">
        <v>19</v>
      </c>
      <c r="AJ226" s="112">
        <v>17</v>
      </c>
      <c r="AK226" s="112" t="s">
        <v>80</v>
      </c>
      <c r="AL226" s="112" t="s">
        <v>560</v>
      </c>
      <c r="AM226" s="112">
        <v>6</v>
      </c>
      <c r="AN226" s="112">
        <v>27</v>
      </c>
      <c r="AO226" s="112">
        <v>25</v>
      </c>
      <c r="AP226" s="112">
        <v>13</v>
      </c>
      <c r="AQ226" s="112">
        <v>16</v>
      </c>
      <c r="AR226" s="112">
        <v>0</v>
      </c>
      <c r="AS226" s="112">
        <v>0</v>
      </c>
    </row>
    <row r="227" spans="1:45" s="112" customFormat="1" x14ac:dyDescent="0.25">
      <c r="A227" s="112" t="s">
        <v>763</v>
      </c>
      <c r="B227" s="112" t="s">
        <v>764</v>
      </c>
      <c r="C227" s="112" t="s">
        <v>565</v>
      </c>
      <c r="D227" s="112" t="s">
        <v>565</v>
      </c>
      <c r="E227" s="112">
        <v>9611.9600000000009</v>
      </c>
      <c r="F227" s="112">
        <v>9611.9699999999993</v>
      </c>
      <c r="G227" s="112">
        <v>-192.24</v>
      </c>
      <c r="H227" s="112">
        <v>0</v>
      </c>
      <c r="I227" s="112">
        <v>0</v>
      </c>
      <c r="J227" s="112">
        <v>9419.73</v>
      </c>
      <c r="K227" s="170">
        <v>42383</v>
      </c>
      <c r="L227" s="169">
        <f>YEAR(tblBills[[#This Row],[received_date]])</f>
        <v>2016</v>
      </c>
      <c r="N227" s="112">
        <v>7</v>
      </c>
      <c r="O227" s="112" t="s">
        <v>563</v>
      </c>
      <c r="P227" s="112" t="s">
        <v>81</v>
      </c>
      <c r="Q227" s="112" t="s">
        <v>562</v>
      </c>
      <c r="R227" s="112" t="s">
        <v>561</v>
      </c>
      <c r="T227" s="112" t="s">
        <v>237</v>
      </c>
      <c r="U227" s="112" t="s">
        <v>116</v>
      </c>
      <c r="V227" s="112" t="s">
        <v>120</v>
      </c>
      <c r="X227" s="112" t="s">
        <v>236</v>
      </c>
      <c r="Y227" s="112" t="s">
        <v>6</v>
      </c>
      <c r="Z227" s="112">
        <v>0</v>
      </c>
      <c r="AA227" s="112">
        <v>100</v>
      </c>
      <c r="AB227" s="112" t="s">
        <v>234</v>
      </c>
      <c r="AC227" s="112" t="s">
        <v>233</v>
      </c>
      <c r="AD227" s="112" t="s">
        <v>232</v>
      </c>
      <c r="AG227" s="112" t="s">
        <v>6</v>
      </c>
      <c r="AH227" s="112">
        <v>13623</v>
      </c>
      <c r="AI227" s="112">
        <v>19</v>
      </c>
      <c r="AJ227" s="112">
        <v>18</v>
      </c>
      <c r="AK227" s="112" t="s">
        <v>80</v>
      </c>
      <c r="AL227" s="112" t="s">
        <v>560</v>
      </c>
      <c r="AM227" s="112">
        <v>6</v>
      </c>
      <c r="AN227" s="112">
        <v>27</v>
      </c>
      <c r="AO227" s="112">
        <v>25</v>
      </c>
      <c r="AP227" s="112">
        <v>14</v>
      </c>
      <c r="AQ227" s="112">
        <v>17</v>
      </c>
      <c r="AR227" s="112">
        <v>0</v>
      </c>
      <c r="AS227" s="112">
        <v>0</v>
      </c>
    </row>
    <row r="228" spans="1:45" s="112" customFormat="1" x14ac:dyDescent="0.25">
      <c r="A228" s="112" t="s">
        <v>763</v>
      </c>
      <c r="B228" s="112" t="s">
        <v>764</v>
      </c>
      <c r="C228" s="112" t="s">
        <v>559</v>
      </c>
      <c r="D228" s="112" t="s">
        <v>559</v>
      </c>
      <c r="E228" s="112">
        <v>20705.670000000002</v>
      </c>
      <c r="F228" s="112">
        <v>20705.66</v>
      </c>
      <c r="G228" s="112">
        <v>0</v>
      </c>
      <c r="H228" s="112">
        <v>0</v>
      </c>
      <c r="I228" s="112">
        <v>0</v>
      </c>
      <c r="J228" s="112">
        <v>20705.66</v>
      </c>
      <c r="K228" s="170">
        <v>42471</v>
      </c>
      <c r="L228" s="169">
        <f>YEAR(tblBills[[#This Row],[received_date]])</f>
        <v>2016</v>
      </c>
      <c r="N228" s="112">
        <v>7</v>
      </c>
      <c r="O228" s="112" t="s">
        <v>558</v>
      </c>
      <c r="P228" s="112" t="s">
        <v>81</v>
      </c>
      <c r="Q228" s="112" t="s">
        <v>557</v>
      </c>
      <c r="R228" s="112" t="s">
        <v>556</v>
      </c>
      <c r="T228" s="112" t="s">
        <v>237</v>
      </c>
      <c r="U228" s="112" t="s">
        <v>205</v>
      </c>
      <c r="V228" s="112" t="s">
        <v>130</v>
      </c>
      <c r="X228" s="112" t="s">
        <v>236</v>
      </c>
      <c r="Y228" s="112" t="s">
        <v>555</v>
      </c>
      <c r="Z228" s="112">
        <v>0</v>
      </c>
      <c r="AA228" s="112">
        <v>100</v>
      </c>
      <c r="AB228" s="112" t="s">
        <v>234</v>
      </c>
      <c r="AC228" s="112" t="s">
        <v>233</v>
      </c>
      <c r="AD228" s="112" t="s">
        <v>232</v>
      </c>
      <c r="AG228" s="112" t="s">
        <v>231</v>
      </c>
      <c r="AH228" s="112">
        <v>13624</v>
      </c>
      <c r="AI228" s="112">
        <v>19</v>
      </c>
      <c r="AJ228" s="112">
        <v>66</v>
      </c>
      <c r="AK228" s="112" t="s">
        <v>80</v>
      </c>
      <c r="AL228" s="112" t="s">
        <v>554</v>
      </c>
      <c r="AM228" s="112">
        <v>6</v>
      </c>
      <c r="AN228" s="112">
        <v>27</v>
      </c>
      <c r="AO228" s="112">
        <v>25</v>
      </c>
      <c r="AP228" s="112">
        <v>55</v>
      </c>
      <c r="AQ228" s="112">
        <v>56</v>
      </c>
      <c r="AR228" s="112">
        <v>0</v>
      </c>
      <c r="AS228" s="112">
        <v>0</v>
      </c>
    </row>
    <row r="229" spans="1:45" s="112" customFormat="1" x14ac:dyDescent="0.25">
      <c r="A229" s="112" t="s">
        <v>763</v>
      </c>
      <c r="B229" s="112" t="s">
        <v>764</v>
      </c>
      <c r="C229" s="112" t="s">
        <v>553</v>
      </c>
      <c r="D229" s="112" t="s">
        <v>553</v>
      </c>
      <c r="E229" s="112">
        <v>181660.05000000002</v>
      </c>
      <c r="F229" s="112">
        <v>181660.04</v>
      </c>
      <c r="G229" s="112">
        <v>0</v>
      </c>
      <c r="H229" s="112">
        <v>0</v>
      </c>
      <c r="I229" s="112">
        <v>0</v>
      </c>
      <c r="J229" s="112">
        <v>181660.04</v>
      </c>
      <c r="K229" s="170">
        <v>42354</v>
      </c>
      <c r="L229" s="169">
        <f>YEAR(tblBills[[#This Row],[received_date]])</f>
        <v>2015</v>
      </c>
      <c r="N229" s="112">
        <v>7</v>
      </c>
      <c r="O229" s="112" t="s">
        <v>551</v>
      </c>
      <c r="P229" s="112" t="s">
        <v>81</v>
      </c>
      <c r="Q229" s="112" t="s">
        <v>550</v>
      </c>
      <c r="R229" s="112" t="s">
        <v>549</v>
      </c>
      <c r="T229" s="112" t="s">
        <v>237</v>
      </c>
      <c r="U229" s="112" t="s">
        <v>131</v>
      </c>
      <c r="X229" s="112" t="s">
        <v>236</v>
      </c>
      <c r="Y229" s="112" t="s">
        <v>6</v>
      </c>
      <c r="Z229" s="112">
        <v>0</v>
      </c>
      <c r="AA229" s="112">
        <v>100</v>
      </c>
      <c r="AB229" s="112" t="s">
        <v>234</v>
      </c>
      <c r="AC229" s="112" t="s">
        <v>233</v>
      </c>
      <c r="AD229" s="112" t="s">
        <v>232</v>
      </c>
      <c r="AG229" s="112" t="s">
        <v>6</v>
      </c>
      <c r="AH229" s="112">
        <v>13625</v>
      </c>
      <c r="AI229" s="112">
        <v>19</v>
      </c>
      <c r="AJ229" s="112">
        <v>67</v>
      </c>
      <c r="AK229" s="112" t="s">
        <v>80</v>
      </c>
      <c r="AL229" s="112" t="s">
        <v>539</v>
      </c>
      <c r="AM229" s="112">
        <v>6</v>
      </c>
      <c r="AN229" s="112">
        <v>27</v>
      </c>
      <c r="AO229" s="112">
        <v>25</v>
      </c>
      <c r="AP229" s="112">
        <v>56</v>
      </c>
      <c r="AQ229" s="112">
        <v>57</v>
      </c>
      <c r="AR229" s="112">
        <v>0</v>
      </c>
      <c r="AS229" s="112">
        <v>0</v>
      </c>
    </row>
    <row r="230" spans="1:45" s="112" customFormat="1" x14ac:dyDescent="0.25">
      <c r="A230" s="112" t="s">
        <v>763</v>
      </c>
      <c r="B230" s="112" t="s">
        <v>764</v>
      </c>
      <c r="C230" s="112" t="s">
        <v>544</v>
      </c>
      <c r="D230" s="112" t="s">
        <v>544</v>
      </c>
      <c r="E230" s="112">
        <v>5290.43</v>
      </c>
      <c r="F230" s="112">
        <v>5313.7</v>
      </c>
      <c r="G230" s="112">
        <v>0</v>
      </c>
      <c r="H230" s="112">
        <v>0</v>
      </c>
      <c r="I230" s="112">
        <v>0</v>
      </c>
      <c r="J230" s="112">
        <v>5313.7</v>
      </c>
      <c r="K230" s="170">
        <v>42374</v>
      </c>
      <c r="L230" s="169">
        <f>YEAR(tblBills[[#This Row],[received_date]])</f>
        <v>2016</v>
      </c>
      <c r="N230" s="112">
        <v>7</v>
      </c>
      <c r="O230" s="112" t="s">
        <v>548</v>
      </c>
      <c r="P230" s="112" t="s">
        <v>81</v>
      </c>
      <c r="Q230" s="112" t="s">
        <v>547</v>
      </c>
      <c r="R230" s="112" t="s">
        <v>546</v>
      </c>
      <c r="T230" s="112" t="s">
        <v>237</v>
      </c>
      <c r="U230" s="112" t="s">
        <v>131</v>
      </c>
      <c r="V230" s="112" t="s">
        <v>120</v>
      </c>
      <c r="X230" s="112" t="s">
        <v>236</v>
      </c>
      <c r="Y230" s="112" t="s">
        <v>545</v>
      </c>
      <c r="Z230" s="112">
        <v>0</v>
      </c>
      <c r="AA230" s="112">
        <v>100</v>
      </c>
      <c r="AB230" s="112" t="s">
        <v>234</v>
      </c>
      <c r="AC230" s="112" t="s">
        <v>233</v>
      </c>
      <c r="AD230" s="112" t="s">
        <v>232</v>
      </c>
      <c r="AG230" s="112" t="s">
        <v>231</v>
      </c>
      <c r="AH230" s="112">
        <v>13626</v>
      </c>
      <c r="AI230" s="112">
        <v>19</v>
      </c>
      <c r="AJ230" s="112">
        <v>40</v>
      </c>
      <c r="AK230" s="112" t="s">
        <v>80</v>
      </c>
      <c r="AL230" s="112" t="s">
        <v>539</v>
      </c>
      <c r="AM230" s="112">
        <v>6</v>
      </c>
      <c r="AN230" s="112">
        <v>27</v>
      </c>
      <c r="AO230" s="112">
        <v>25</v>
      </c>
      <c r="AP230" s="112">
        <v>33</v>
      </c>
      <c r="AQ230" s="112">
        <v>36</v>
      </c>
      <c r="AR230" s="112">
        <v>0</v>
      </c>
      <c r="AS230" s="112">
        <v>0</v>
      </c>
    </row>
    <row r="231" spans="1:45" s="112" customFormat="1" x14ac:dyDescent="0.25">
      <c r="A231" s="112" t="s">
        <v>763</v>
      </c>
      <c r="B231" s="112" t="s">
        <v>764</v>
      </c>
      <c r="C231" s="112" t="s">
        <v>544</v>
      </c>
      <c r="D231" s="112" t="s">
        <v>544</v>
      </c>
      <c r="E231" s="112">
        <v>4909.72</v>
      </c>
      <c r="F231" s="112">
        <v>4909.72</v>
      </c>
      <c r="G231" s="112">
        <v>-98.19</v>
      </c>
      <c r="H231" s="112">
        <v>0</v>
      </c>
      <c r="I231" s="112">
        <v>0</v>
      </c>
      <c r="J231" s="112">
        <v>4811.53</v>
      </c>
      <c r="K231" s="170">
        <v>42625</v>
      </c>
      <c r="L231" s="169">
        <f>YEAR(tblBills[[#This Row],[received_date]])</f>
        <v>2016</v>
      </c>
      <c r="N231" s="112">
        <v>7</v>
      </c>
      <c r="O231" s="112" t="s">
        <v>543</v>
      </c>
      <c r="P231" s="112" t="s">
        <v>81</v>
      </c>
      <c r="Q231" s="112" t="s">
        <v>542</v>
      </c>
      <c r="R231" s="112" t="s">
        <v>541</v>
      </c>
      <c r="T231" s="112" t="s">
        <v>237</v>
      </c>
      <c r="U231" s="112" t="s">
        <v>131</v>
      </c>
      <c r="X231" s="112" t="s">
        <v>236</v>
      </c>
      <c r="Y231" s="112" t="s">
        <v>540</v>
      </c>
      <c r="Z231" s="112">
        <v>0</v>
      </c>
      <c r="AA231" s="112">
        <v>100</v>
      </c>
      <c r="AB231" s="112" t="s">
        <v>234</v>
      </c>
      <c r="AC231" s="112" t="s">
        <v>233</v>
      </c>
      <c r="AD231" s="112" t="s">
        <v>232</v>
      </c>
      <c r="AG231" s="112" t="s">
        <v>231</v>
      </c>
      <c r="AH231" s="112">
        <v>13627</v>
      </c>
      <c r="AI231" s="112">
        <v>19</v>
      </c>
      <c r="AJ231" s="112">
        <v>41</v>
      </c>
      <c r="AK231" s="112" t="s">
        <v>80</v>
      </c>
      <c r="AL231" s="112" t="s">
        <v>539</v>
      </c>
      <c r="AM231" s="112">
        <v>6</v>
      </c>
      <c r="AN231" s="112">
        <v>27</v>
      </c>
      <c r="AO231" s="112">
        <v>25</v>
      </c>
      <c r="AP231" s="112">
        <v>34</v>
      </c>
      <c r="AQ231" s="112">
        <v>37</v>
      </c>
      <c r="AR231" s="112">
        <v>0</v>
      </c>
      <c r="AS231" s="112">
        <v>0</v>
      </c>
    </row>
    <row r="232" spans="1:45" s="112" customFormat="1" x14ac:dyDescent="0.25">
      <c r="A232" s="112" t="s">
        <v>763</v>
      </c>
      <c r="B232" s="112" t="s">
        <v>764</v>
      </c>
      <c r="C232" s="112" t="s">
        <v>538</v>
      </c>
      <c r="D232" s="112" t="s">
        <v>538</v>
      </c>
      <c r="E232" s="112">
        <v>14704.470000000001</v>
      </c>
      <c r="F232" s="112">
        <v>14704.47</v>
      </c>
      <c r="G232" s="112">
        <v>-294.08999999999997</v>
      </c>
      <c r="H232" s="112">
        <v>0</v>
      </c>
      <c r="I232" s="112">
        <v>0</v>
      </c>
      <c r="J232" s="112">
        <v>14410.380000000001</v>
      </c>
      <c r="K232" s="170">
        <v>42377</v>
      </c>
      <c r="L232" s="169">
        <f>YEAR(tblBills[[#This Row],[received_date]])</f>
        <v>2016</v>
      </c>
      <c r="N232" s="112">
        <v>7</v>
      </c>
      <c r="O232" s="112" t="s">
        <v>536</v>
      </c>
      <c r="P232" s="112" t="s">
        <v>81</v>
      </c>
      <c r="Q232" s="112" t="s">
        <v>535</v>
      </c>
      <c r="R232" s="112" t="s">
        <v>534</v>
      </c>
      <c r="T232" s="112" t="s">
        <v>237</v>
      </c>
      <c r="U232" s="112" t="s">
        <v>204</v>
      </c>
      <c r="V232" s="112" t="s">
        <v>130</v>
      </c>
      <c r="X232" s="112" t="s">
        <v>236</v>
      </c>
      <c r="Y232" s="112" t="s">
        <v>6</v>
      </c>
      <c r="Z232" s="112">
        <v>0</v>
      </c>
      <c r="AA232" s="112">
        <v>100</v>
      </c>
      <c r="AB232" s="112" t="s">
        <v>234</v>
      </c>
      <c r="AC232" s="112" t="s">
        <v>233</v>
      </c>
      <c r="AD232" s="112" t="s">
        <v>232</v>
      </c>
      <c r="AG232" s="112" t="s">
        <v>6</v>
      </c>
      <c r="AH232" s="112">
        <v>13628</v>
      </c>
      <c r="AI232" s="112">
        <v>19</v>
      </c>
      <c r="AJ232" s="112">
        <v>70</v>
      </c>
      <c r="AK232" s="112" t="s">
        <v>80</v>
      </c>
      <c r="AL232" s="112" t="s">
        <v>533</v>
      </c>
      <c r="AM232" s="112">
        <v>6</v>
      </c>
      <c r="AN232" s="112">
        <v>27</v>
      </c>
      <c r="AO232" s="112">
        <v>25</v>
      </c>
      <c r="AP232" s="112">
        <v>59</v>
      </c>
      <c r="AQ232" s="112">
        <v>59</v>
      </c>
      <c r="AR232" s="112">
        <v>0</v>
      </c>
      <c r="AS232" s="112">
        <v>0</v>
      </c>
    </row>
    <row r="233" spans="1:45" s="112" customFormat="1" x14ac:dyDescent="0.25">
      <c r="A233" s="112" t="s">
        <v>763</v>
      </c>
      <c r="B233" s="112" t="s">
        <v>764</v>
      </c>
      <c r="C233" s="112" t="s">
        <v>532</v>
      </c>
      <c r="D233" s="112" t="s">
        <v>532</v>
      </c>
      <c r="E233" s="112">
        <v>178160.56</v>
      </c>
      <c r="F233" s="112">
        <v>178160.55</v>
      </c>
      <c r="G233" s="112">
        <v>0</v>
      </c>
      <c r="H233" s="112">
        <v>0</v>
      </c>
      <c r="I233" s="112">
        <v>0</v>
      </c>
      <c r="J233" s="112">
        <v>178160.55000000002</v>
      </c>
      <c r="K233" s="170">
        <v>42374</v>
      </c>
      <c r="L233" s="169">
        <f>YEAR(tblBills[[#This Row],[received_date]])</f>
        <v>2016</v>
      </c>
      <c r="N233" s="112">
        <v>7</v>
      </c>
      <c r="O233" s="112" t="s">
        <v>531</v>
      </c>
      <c r="P233" s="112" t="s">
        <v>81</v>
      </c>
      <c r="Q233" s="112" t="s">
        <v>530</v>
      </c>
      <c r="R233" s="112" t="s">
        <v>529</v>
      </c>
      <c r="T233" s="112" t="s">
        <v>237</v>
      </c>
      <c r="U233" s="112" t="s">
        <v>156</v>
      </c>
      <c r="X233" s="112" t="s">
        <v>236</v>
      </c>
      <c r="Y233" s="112" t="s">
        <v>6</v>
      </c>
      <c r="Z233" s="112">
        <v>0</v>
      </c>
      <c r="AA233" s="112">
        <v>100</v>
      </c>
      <c r="AB233" s="112" t="s">
        <v>234</v>
      </c>
      <c r="AC233" s="112" t="s">
        <v>233</v>
      </c>
      <c r="AD233" s="112" t="s">
        <v>232</v>
      </c>
      <c r="AG233" s="112" t="s">
        <v>6</v>
      </c>
      <c r="AH233" s="112">
        <v>13629</v>
      </c>
      <c r="AI233" s="112">
        <v>19</v>
      </c>
      <c r="AJ233" s="112">
        <v>71</v>
      </c>
      <c r="AK233" s="112" t="s">
        <v>80</v>
      </c>
      <c r="AL233" s="112" t="s">
        <v>518</v>
      </c>
      <c r="AM233" s="112">
        <v>6</v>
      </c>
      <c r="AN233" s="112">
        <v>27</v>
      </c>
      <c r="AO233" s="112">
        <v>25</v>
      </c>
      <c r="AP233" s="112">
        <v>60</v>
      </c>
      <c r="AQ233" s="112">
        <v>60</v>
      </c>
      <c r="AR233" s="112">
        <v>0</v>
      </c>
      <c r="AS233" s="112">
        <v>0</v>
      </c>
    </row>
    <row r="234" spans="1:45" s="112" customFormat="1" x14ac:dyDescent="0.25">
      <c r="A234" s="112" t="s">
        <v>763</v>
      </c>
      <c r="B234" s="112" t="s">
        <v>764</v>
      </c>
      <c r="C234" s="112" t="s">
        <v>528</v>
      </c>
      <c r="D234" s="112" t="s">
        <v>528</v>
      </c>
      <c r="E234" s="112">
        <v>5613.04</v>
      </c>
      <c r="F234" s="112">
        <v>5613.04</v>
      </c>
      <c r="G234" s="112">
        <v>-112.26</v>
      </c>
      <c r="H234" s="112">
        <v>0</v>
      </c>
      <c r="I234" s="112">
        <v>0</v>
      </c>
      <c r="J234" s="112">
        <v>5500.78</v>
      </c>
      <c r="K234" s="170">
        <v>42374</v>
      </c>
      <c r="L234" s="169">
        <f>YEAR(tblBills[[#This Row],[received_date]])</f>
        <v>2016</v>
      </c>
      <c r="N234" s="112">
        <v>7</v>
      </c>
      <c r="O234" s="112" t="s">
        <v>526</v>
      </c>
      <c r="P234" s="112" t="s">
        <v>81</v>
      </c>
      <c r="Q234" s="112" t="s">
        <v>525</v>
      </c>
      <c r="R234" s="112" t="s">
        <v>524</v>
      </c>
      <c r="T234" s="112" t="s">
        <v>237</v>
      </c>
      <c r="U234" s="112" t="s">
        <v>156</v>
      </c>
      <c r="V234" s="112" t="s">
        <v>120</v>
      </c>
      <c r="X234" s="112" t="s">
        <v>236</v>
      </c>
      <c r="Y234" s="112" t="s">
        <v>6</v>
      </c>
      <c r="Z234" s="112">
        <v>0</v>
      </c>
      <c r="AA234" s="112">
        <v>100</v>
      </c>
      <c r="AB234" s="112" t="s">
        <v>234</v>
      </c>
      <c r="AC234" s="112" t="s">
        <v>233</v>
      </c>
      <c r="AD234" s="112" t="s">
        <v>232</v>
      </c>
      <c r="AG234" s="112" t="s">
        <v>6</v>
      </c>
      <c r="AH234" s="112">
        <v>13630</v>
      </c>
      <c r="AI234" s="112">
        <v>19</v>
      </c>
      <c r="AJ234" s="112">
        <v>20</v>
      </c>
      <c r="AK234" s="112" t="s">
        <v>80</v>
      </c>
      <c r="AL234" s="112" t="s">
        <v>518</v>
      </c>
      <c r="AM234" s="112">
        <v>6</v>
      </c>
      <c r="AN234" s="112">
        <v>27</v>
      </c>
      <c r="AO234" s="112">
        <v>25</v>
      </c>
      <c r="AP234" s="112">
        <v>16</v>
      </c>
      <c r="AQ234" s="112">
        <v>19</v>
      </c>
      <c r="AR234" s="112">
        <v>0</v>
      </c>
      <c r="AS234" s="112">
        <v>0</v>
      </c>
    </row>
    <row r="235" spans="1:45" s="112" customFormat="1" x14ac:dyDescent="0.25">
      <c r="A235" s="112" t="s">
        <v>763</v>
      </c>
      <c r="B235" s="112" t="s">
        <v>764</v>
      </c>
      <c r="C235" s="112" t="s">
        <v>523</v>
      </c>
      <c r="D235" s="112" t="s">
        <v>523</v>
      </c>
      <c r="E235" s="112">
        <v>258.04000000000002</v>
      </c>
      <c r="F235" s="112">
        <v>258.04000000000002</v>
      </c>
      <c r="G235" s="112">
        <v>-5.16</v>
      </c>
      <c r="H235" s="112">
        <v>0</v>
      </c>
      <c r="I235" s="112">
        <v>0</v>
      </c>
      <c r="J235" s="112">
        <v>252.88</v>
      </c>
      <c r="K235" s="170">
        <v>42383</v>
      </c>
      <c r="L235" s="169">
        <f>YEAR(tblBills[[#This Row],[received_date]])</f>
        <v>2016</v>
      </c>
      <c r="N235" s="112">
        <v>7</v>
      </c>
      <c r="O235" s="112" t="s">
        <v>522</v>
      </c>
      <c r="P235" s="112" t="s">
        <v>81</v>
      </c>
      <c r="Q235" s="112" t="s">
        <v>521</v>
      </c>
      <c r="R235" s="112" t="s">
        <v>520</v>
      </c>
      <c r="T235" s="112" t="s">
        <v>237</v>
      </c>
      <c r="U235" s="112" t="s">
        <v>156</v>
      </c>
      <c r="V235" s="112" t="s">
        <v>120</v>
      </c>
      <c r="X235" s="112" t="s">
        <v>236</v>
      </c>
      <c r="Y235" s="112" t="s">
        <v>519</v>
      </c>
      <c r="Z235" s="112">
        <v>0</v>
      </c>
      <c r="AA235" s="112">
        <v>100</v>
      </c>
      <c r="AB235" s="112" t="s">
        <v>234</v>
      </c>
      <c r="AC235" s="112" t="s">
        <v>233</v>
      </c>
      <c r="AD235" s="112" t="s">
        <v>232</v>
      </c>
      <c r="AG235" s="112" t="s">
        <v>231</v>
      </c>
      <c r="AH235" s="112">
        <v>13631</v>
      </c>
      <c r="AI235" s="112">
        <v>19</v>
      </c>
      <c r="AJ235" s="112">
        <v>54</v>
      </c>
      <c r="AK235" s="112" t="s">
        <v>80</v>
      </c>
      <c r="AL235" s="112" t="s">
        <v>518</v>
      </c>
      <c r="AM235" s="112">
        <v>6</v>
      </c>
      <c r="AN235" s="112">
        <v>27</v>
      </c>
      <c r="AO235" s="112">
        <v>25</v>
      </c>
      <c r="AP235" s="112">
        <v>45</v>
      </c>
      <c r="AQ235" s="112">
        <v>48</v>
      </c>
      <c r="AR235" s="112">
        <v>0</v>
      </c>
      <c r="AS235" s="112">
        <v>0</v>
      </c>
    </row>
    <row r="236" spans="1:45" s="112" customFormat="1" x14ac:dyDescent="0.25">
      <c r="A236" s="112" t="s">
        <v>763</v>
      </c>
      <c r="B236" s="112" t="s">
        <v>764</v>
      </c>
      <c r="C236" s="112" t="s">
        <v>517</v>
      </c>
      <c r="D236" s="112" t="s">
        <v>517</v>
      </c>
      <c r="E236" s="112">
        <v>5204.2300000000005</v>
      </c>
      <c r="F236" s="112">
        <v>5204.24</v>
      </c>
      <c r="G236" s="112">
        <v>0</v>
      </c>
      <c r="H236" s="112">
        <v>0</v>
      </c>
      <c r="I236" s="112">
        <v>0</v>
      </c>
      <c r="J236" s="112">
        <v>5204.24</v>
      </c>
      <c r="K236" s="170">
        <v>42354</v>
      </c>
      <c r="L236" s="169">
        <f>YEAR(tblBills[[#This Row],[received_date]])</f>
        <v>2015</v>
      </c>
      <c r="N236" s="112">
        <v>7</v>
      </c>
      <c r="O236" s="112" t="s">
        <v>515</v>
      </c>
      <c r="P236" s="112" t="s">
        <v>81</v>
      </c>
      <c r="Q236" s="112" t="s">
        <v>514</v>
      </c>
      <c r="R236" s="112" t="s">
        <v>513</v>
      </c>
      <c r="T236" s="112" t="s">
        <v>237</v>
      </c>
      <c r="U236" s="112" t="s">
        <v>137</v>
      </c>
      <c r="V236" s="112" t="s">
        <v>130</v>
      </c>
      <c r="X236" s="112" t="s">
        <v>236</v>
      </c>
      <c r="Y236" s="112" t="s">
        <v>6</v>
      </c>
      <c r="Z236" s="112">
        <v>0</v>
      </c>
      <c r="AA236" s="112">
        <v>100</v>
      </c>
      <c r="AB236" s="112" t="s">
        <v>234</v>
      </c>
      <c r="AC236" s="112" t="s">
        <v>233</v>
      </c>
      <c r="AD236" s="112" t="s">
        <v>232</v>
      </c>
      <c r="AG236" s="112" t="s">
        <v>6</v>
      </c>
      <c r="AH236" s="112">
        <v>9324</v>
      </c>
      <c r="AI236" s="112">
        <v>19</v>
      </c>
      <c r="AJ236" s="112">
        <v>73</v>
      </c>
      <c r="AK236" s="112" t="s">
        <v>80</v>
      </c>
      <c r="AL236" s="112" t="s">
        <v>512</v>
      </c>
      <c r="AM236" s="112">
        <v>6</v>
      </c>
      <c r="AN236" s="112">
        <v>27</v>
      </c>
      <c r="AO236" s="112">
        <v>25</v>
      </c>
      <c r="AP236" s="112">
        <v>62</v>
      </c>
      <c r="AQ236" s="112">
        <v>61</v>
      </c>
      <c r="AR236" s="112">
        <v>0</v>
      </c>
      <c r="AS236" s="112">
        <v>0</v>
      </c>
    </row>
    <row r="237" spans="1:45" s="112" customFormat="1" x14ac:dyDescent="0.25">
      <c r="A237" s="112" t="s">
        <v>763</v>
      </c>
      <c r="B237" s="112" t="s">
        <v>764</v>
      </c>
      <c r="C237" s="112" t="s">
        <v>511</v>
      </c>
      <c r="D237" s="112" t="s">
        <v>511</v>
      </c>
      <c r="E237" s="112">
        <v>2285.16</v>
      </c>
      <c r="F237" s="112">
        <v>0</v>
      </c>
      <c r="G237" s="112">
        <v>0</v>
      </c>
      <c r="H237" s="112">
        <v>0</v>
      </c>
      <c r="I237" s="112">
        <v>0</v>
      </c>
      <c r="L237" s="169">
        <f>YEAR(tblBills[[#This Row],[received_date]])</f>
        <v>1900</v>
      </c>
      <c r="N237" s="112">
        <v>1</v>
      </c>
      <c r="O237" s="112" t="s">
        <v>510</v>
      </c>
      <c r="P237" s="112" t="s">
        <v>81</v>
      </c>
      <c r="Q237" s="112" t="s">
        <v>509</v>
      </c>
      <c r="R237" s="112" t="s">
        <v>508</v>
      </c>
      <c r="T237" s="112" t="s">
        <v>237</v>
      </c>
      <c r="U237" s="112" t="s">
        <v>158</v>
      </c>
      <c r="V237" s="112" t="s">
        <v>130</v>
      </c>
      <c r="X237" s="112" t="s">
        <v>236</v>
      </c>
      <c r="Y237" s="112" t="s">
        <v>6</v>
      </c>
      <c r="Z237" s="112">
        <v>0</v>
      </c>
      <c r="AA237" s="112">
        <v>100</v>
      </c>
      <c r="AB237" s="112" t="s">
        <v>234</v>
      </c>
      <c r="AC237" s="112" t="s">
        <v>233</v>
      </c>
      <c r="AD237" s="112" t="s">
        <v>232</v>
      </c>
      <c r="AG237" s="112" t="s">
        <v>6</v>
      </c>
      <c r="AH237" s="112">
        <v>9369</v>
      </c>
      <c r="AI237" s="112">
        <v>19</v>
      </c>
      <c r="AJ237" s="112">
        <v>1218</v>
      </c>
      <c r="AK237" s="112" t="s">
        <v>80</v>
      </c>
      <c r="AL237" s="112" t="s">
        <v>507</v>
      </c>
      <c r="AM237" s="112">
        <v>6</v>
      </c>
      <c r="AN237" s="112">
        <v>27</v>
      </c>
      <c r="AO237" s="112">
        <v>25</v>
      </c>
      <c r="AP237" s="112">
        <v>866</v>
      </c>
      <c r="AQ237" s="112">
        <v>540</v>
      </c>
      <c r="AR237" s="112">
        <v>1</v>
      </c>
      <c r="AS237" s="112">
        <v>0</v>
      </c>
    </row>
    <row r="238" spans="1:45" s="112" customFormat="1" x14ac:dyDescent="0.25">
      <c r="A238" s="112" t="s">
        <v>763</v>
      </c>
      <c r="B238" s="112" t="s">
        <v>764</v>
      </c>
      <c r="C238" s="112" t="s">
        <v>506</v>
      </c>
      <c r="D238" s="112" t="s">
        <v>506</v>
      </c>
      <c r="E238" s="112">
        <v>774193.56</v>
      </c>
      <c r="F238" s="112">
        <v>774193.63</v>
      </c>
      <c r="G238" s="112">
        <v>0</v>
      </c>
      <c r="H238" s="112">
        <v>0</v>
      </c>
      <c r="I238" s="112">
        <v>0</v>
      </c>
      <c r="J238" s="112">
        <v>774193.63</v>
      </c>
      <c r="K238" s="170">
        <v>42383</v>
      </c>
      <c r="L238" s="169">
        <f>YEAR(tblBills[[#This Row],[received_date]])</f>
        <v>2016</v>
      </c>
      <c r="N238" s="112">
        <v>7</v>
      </c>
      <c r="O238" s="112" t="s">
        <v>504</v>
      </c>
      <c r="P238" s="112" t="s">
        <v>81</v>
      </c>
      <c r="Q238" s="112" t="s">
        <v>503</v>
      </c>
      <c r="R238" s="112" t="s">
        <v>502</v>
      </c>
      <c r="T238" s="112" t="s">
        <v>237</v>
      </c>
      <c r="U238" s="112" t="s">
        <v>143</v>
      </c>
      <c r="X238" s="112" t="s">
        <v>236</v>
      </c>
      <c r="Y238" s="112" t="s">
        <v>501</v>
      </c>
      <c r="Z238" s="112">
        <v>0</v>
      </c>
      <c r="AA238" s="112">
        <v>100</v>
      </c>
      <c r="AB238" s="112" t="s">
        <v>234</v>
      </c>
      <c r="AC238" s="112" t="s">
        <v>233</v>
      </c>
      <c r="AD238" s="112" t="s">
        <v>232</v>
      </c>
      <c r="AG238" s="112" t="s">
        <v>231</v>
      </c>
      <c r="AH238" s="112">
        <v>13632</v>
      </c>
      <c r="AI238" s="112">
        <v>19</v>
      </c>
      <c r="AJ238" s="112">
        <v>74</v>
      </c>
      <c r="AK238" s="112" t="s">
        <v>80</v>
      </c>
      <c r="AL238" s="112" t="s">
        <v>479</v>
      </c>
      <c r="AM238" s="112">
        <v>6</v>
      </c>
      <c r="AN238" s="112">
        <v>27</v>
      </c>
      <c r="AO238" s="112">
        <v>25</v>
      </c>
      <c r="AP238" s="112">
        <v>63</v>
      </c>
      <c r="AQ238" s="112">
        <v>62</v>
      </c>
      <c r="AR238" s="112">
        <v>0</v>
      </c>
      <c r="AS238" s="112">
        <v>0</v>
      </c>
    </row>
    <row r="239" spans="1:45" s="112" customFormat="1" x14ac:dyDescent="0.25">
      <c r="A239" s="112" t="s">
        <v>763</v>
      </c>
      <c r="B239" s="112" t="s">
        <v>764</v>
      </c>
      <c r="C239" s="112" t="s">
        <v>500</v>
      </c>
      <c r="D239" s="112" t="s">
        <v>500</v>
      </c>
      <c r="E239" s="112">
        <v>14726.59</v>
      </c>
      <c r="F239" s="112">
        <v>14726.59</v>
      </c>
      <c r="G239" s="112">
        <v>0</v>
      </c>
      <c r="H239" s="112">
        <v>0</v>
      </c>
      <c r="I239" s="112">
        <v>0</v>
      </c>
      <c r="J239" s="112">
        <v>14726.59</v>
      </c>
      <c r="K239" s="170">
        <v>42499</v>
      </c>
      <c r="L239" s="169">
        <f>YEAR(tblBills[[#This Row],[received_date]])</f>
        <v>2016</v>
      </c>
      <c r="N239" s="112">
        <v>7</v>
      </c>
      <c r="O239" s="112" t="s">
        <v>499</v>
      </c>
      <c r="P239" s="112" t="s">
        <v>81</v>
      </c>
      <c r="Q239" s="112" t="s">
        <v>498</v>
      </c>
      <c r="R239" s="112" t="s">
        <v>497</v>
      </c>
      <c r="T239" s="112" t="s">
        <v>237</v>
      </c>
      <c r="U239" s="112" t="s">
        <v>143</v>
      </c>
      <c r="V239" s="112" t="s">
        <v>120</v>
      </c>
      <c r="X239" s="112" t="s">
        <v>236</v>
      </c>
      <c r="Y239" s="112" t="s">
        <v>496</v>
      </c>
      <c r="Z239" s="112">
        <v>0</v>
      </c>
      <c r="AA239" s="112">
        <v>100</v>
      </c>
      <c r="AB239" s="112" t="s">
        <v>234</v>
      </c>
      <c r="AC239" s="112" t="s">
        <v>233</v>
      </c>
      <c r="AD239" s="112" t="s">
        <v>232</v>
      </c>
      <c r="AG239" s="112" t="s">
        <v>231</v>
      </c>
      <c r="AH239" s="112">
        <v>13633</v>
      </c>
      <c r="AI239" s="112">
        <v>19</v>
      </c>
      <c r="AJ239" s="112">
        <v>694</v>
      </c>
      <c r="AK239" s="112" t="s">
        <v>80</v>
      </c>
      <c r="AL239" s="112" t="s">
        <v>479</v>
      </c>
      <c r="AM239" s="112">
        <v>6</v>
      </c>
      <c r="AN239" s="112">
        <v>27</v>
      </c>
      <c r="AO239" s="112">
        <v>25</v>
      </c>
      <c r="AP239" s="112">
        <v>419</v>
      </c>
      <c r="AQ239" s="112">
        <v>503</v>
      </c>
      <c r="AR239" s="112">
        <v>0</v>
      </c>
      <c r="AS239" s="112">
        <v>0</v>
      </c>
    </row>
    <row r="240" spans="1:45" s="112" customFormat="1" x14ac:dyDescent="0.25">
      <c r="A240" s="112" t="s">
        <v>763</v>
      </c>
      <c r="B240" s="112" t="s">
        <v>764</v>
      </c>
      <c r="C240" s="112" t="s">
        <v>495</v>
      </c>
      <c r="D240" s="112" t="s">
        <v>495</v>
      </c>
      <c r="E240" s="112">
        <v>2732.07</v>
      </c>
      <c r="F240" s="112">
        <v>2732.06</v>
      </c>
      <c r="G240" s="112">
        <v>0</v>
      </c>
      <c r="H240" s="112">
        <v>0</v>
      </c>
      <c r="I240" s="112">
        <v>0</v>
      </c>
      <c r="J240" s="112">
        <v>2732.06</v>
      </c>
      <c r="K240" s="170">
        <v>42599</v>
      </c>
      <c r="L240" s="169">
        <f>YEAR(tblBills[[#This Row],[received_date]])</f>
        <v>2016</v>
      </c>
      <c r="N240" s="112">
        <v>7</v>
      </c>
      <c r="O240" s="112" t="s">
        <v>494</v>
      </c>
      <c r="P240" s="112" t="s">
        <v>81</v>
      </c>
      <c r="Q240" s="112" t="s">
        <v>493</v>
      </c>
      <c r="R240" s="112" t="s">
        <v>492</v>
      </c>
      <c r="T240" s="112" t="s">
        <v>237</v>
      </c>
      <c r="U240" s="112" t="s">
        <v>143</v>
      </c>
      <c r="V240" s="112" t="s">
        <v>120</v>
      </c>
      <c r="X240" s="112" t="s">
        <v>236</v>
      </c>
      <c r="Y240" s="112" t="s">
        <v>491</v>
      </c>
      <c r="Z240" s="112">
        <v>0</v>
      </c>
      <c r="AA240" s="112">
        <v>100</v>
      </c>
      <c r="AB240" s="112" t="s">
        <v>234</v>
      </c>
      <c r="AC240" s="112" t="s">
        <v>233</v>
      </c>
      <c r="AD240" s="112" t="s">
        <v>232</v>
      </c>
      <c r="AG240" s="112" t="s">
        <v>231</v>
      </c>
      <c r="AH240" s="112">
        <v>13634</v>
      </c>
      <c r="AI240" s="112">
        <v>19</v>
      </c>
      <c r="AJ240" s="112">
        <v>705</v>
      </c>
      <c r="AK240" s="112" t="s">
        <v>80</v>
      </c>
      <c r="AL240" s="112" t="s">
        <v>479</v>
      </c>
      <c r="AM240" s="112">
        <v>6</v>
      </c>
      <c r="AN240" s="112">
        <v>27</v>
      </c>
      <c r="AO240" s="112">
        <v>25</v>
      </c>
      <c r="AP240" s="112">
        <v>429</v>
      </c>
      <c r="AQ240" s="112">
        <v>513</v>
      </c>
      <c r="AR240" s="112">
        <v>0</v>
      </c>
      <c r="AS240" s="112">
        <v>0</v>
      </c>
    </row>
    <row r="241" spans="1:45" s="112" customFormat="1" x14ac:dyDescent="0.25">
      <c r="A241" s="112" t="s">
        <v>763</v>
      </c>
      <c r="B241" s="112" t="s">
        <v>764</v>
      </c>
      <c r="C241" s="112" t="s">
        <v>490</v>
      </c>
      <c r="D241" s="112" t="s">
        <v>490</v>
      </c>
      <c r="E241" s="112">
        <v>3129.81</v>
      </c>
      <c r="F241" s="112">
        <v>3129.82</v>
      </c>
      <c r="G241" s="112">
        <v>0</v>
      </c>
      <c r="H241" s="112">
        <v>0</v>
      </c>
      <c r="I241" s="112">
        <v>0</v>
      </c>
      <c r="J241" s="112">
        <v>3129.82</v>
      </c>
      <c r="K241" s="170">
        <v>42377</v>
      </c>
      <c r="L241" s="169">
        <f>YEAR(tblBills[[#This Row],[received_date]])</f>
        <v>2016</v>
      </c>
      <c r="N241" s="112">
        <v>7</v>
      </c>
      <c r="O241" s="112" t="s">
        <v>488</v>
      </c>
      <c r="P241" s="112" t="s">
        <v>81</v>
      </c>
      <c r="Q241" s="112" t="s">
        <v>487</v>
      </c>
      <c r="R241" s="112" t="s">
        <v>486</v>
      </c>
      <c r="T241" s="112" t="s">
        <v>237</v>
      </c>
      <c r="U241" s="112" t="s">
        <v>143</v>
      </c>
      <c r="X241" s="112" t="s">
        <v>236</v>
      </c>
      <c r="Y241" s="112" t="s">
        <v>485</v>
      </c>
      <c r="Z241" s="112">
        <v>0</v>
      </c>
      <c r="AA241" s="112">
        <v>100</v>
      </c>
      <c r="AB241" s="112" t="s">
        <v>234</v>
      </c>
      <c r="AC241" s="112" t="s">
        <v>233</v>
      </c>
      <c r="AD241" s="112" t="s">
        <v>232</v>
      </c>
      <c r="AG241" s="112" t="s">
        <v>231</v>
      </c>
      <c r="AH241" s="112">
        <v>132857</v>
      </c>
      <c r="AI241" s="112">
        <v>19</v>
      </c>
      <c r="AJ241" s="112">
        <v>756</v>
      </c>
      <c r="AK241" s="112" t="s">
        <v>80</v>
      </c>
      <c r="AL241" s="112" t="s">
        <v>479</v>
      </c>
      <c r="AM241" s="112">
        <v>6</v>
      </c>
      <c r="AN241" s="112">
        <v>27</v>
      </c>
      <c r="AO241" s="112">
        <v>25</v>
      </c>
      <c r="AP241" s="112">
        <v>470</v>
      </c>
      <c r="AQ241" s="112">
        <v>520</v>
      </c>
      <c r="AR241" s="112">
        <v>0</v>
      </c>
      <c r="AS241" s="112">
        <v>0</v>
      </c>
    </row>
    <row r="242" spans="1:45" s="112" customFormat="1" x14ac:dyDescent="0.25">
      <c r="A242" s="112" t="s">
        <v>763</v>
      </c>
      <c r="B242" s="112" t="s">
        <v>764</v>
      </c>
      <c r="C242" s="112" t="s">
        <v>484</v>
      </c>
      <c r="D242" s="112" t="s">
        <v>484</v>
      </c>
      <c r="E242" s="112">
        <v>1535.21</v>
      </c>
      <c r="F242" s="112">
        <v>1535.21</v>
      </c>
      <c r="G242" s="112">
        <v>0</v>
      </c>
      <c r="H242" s="112">
        <v>0</v>
      </c>
      <c r="I242" s="112">
        <v>0</v>
      </c>
      <c r="J242" s="112">
        <v>1535.21</v>
      </c>
      <c r="K242" s="170">
        <v>42516</v>
      </c>
      <c r="L242" s="169">
        <f>YEAR(tblBills[[#This Row],[received_date]])</f>
        <v>2016</v>
      </c>
      <c r="N242" s="112">
        <v>7</v>
      </c>
      <c r="O242" s="112" t="s">
        <v>483</v>
      </c>
      <c r="P242" s="112" t="s">
        <v>81</v>
      </c>
      <c r="Q242" s="112" t="s">
        <v>482</v>
      </c>
      <c r="R242" s="112" t="s">
        <v>481</v>
      </c>
      <c r="T242" s="112" t="s">
        <v>237</v>
      </c>
      <c r="U242" s="112" t="s">
        <v>143</v>
      </c>
      <c r="V242" s="112" t="s">
        <v>120</v>
      </c>
      <c r="X242" s="112" t="s">
        <v>236</v>
      </c>
      <c r="Y242" s="112" t="s">
        <v>480</v>
      </c>
      <c r="Z242" s="112">
        <v>0</v>
      </c>
      <c r="AA242" s="112">
        <v>100</v>
      </c>
      <c r="AB242" s="112" t="s">
        <v>234</v>
      </c>
      <c r="AC242" s="112" t="s">
        <v>233</v>
      </c>
      <c r="AD242" s="112" t="s">
        <v>232</v>
      </c>
      <c r="AG242" s="112" t="s">
        <v>231</v>
      </c>
      <c r="AH242" s="112">
        <v>13636</v>
      </c>
      <c r="AI242" s="112">
        <v>19</v>
      </c>
      <c r="AJ242" s="112">
        <v>1220</v>
      </c>
      <c r="AK242" s="112" t="s">
        <v>80</v>
      </c>
      <c r="AL242" s="112" t="s">
        <v>479</v>
      </c>
      <c r="AM242" s="112">
        <v>6</v>
      </c>
      <c r="AN242" s="112">
        <v>27</v>
      </c>
      <c r="AO242" s="112">
        <v>25</v>
      </c>
      <c r="AP242" s="112">
        <v>868</v>
      </c>
      <c r="AQ242" s="112">
        <v>542</v>
      </c>
      <c r="AR242" s="112">
        <v>0</v>
      </c>
      <c r="AS242" s="112">
        <v>0</v>
      </c>
    </row>
    <row r="243" spans="1:45" s="112" customFormat="1" x14ac:dyDescent="0.25">
      <c r="A243" s="112" t="s">
        <v>763</v>
      </c>
      <c r="B243" s="112" t="s">
        <v>764</v>
      </c>
      <c r="C243" s="112" t="s">
        <v>478</v>
      </c>
      <c r="D243" s="112" t="s">
        <v>478</v>
      </c>
      <c r="E243" s="112">
        <v>8321.25</v>
      </c>
      <c r="F243" s="112">
        <v>8321.26</v>
      </c>
      <c r="G243" s="112">
        <v>0</v>
      </c>
      <c r="H243" s="112">
        <v>0</v>
      </c>
      <c r="I243" s="112">
        <v>0</v>
      </c>
      <c r="J243" s="112">
        <v>8321.26</v>
      </c>
      <c r="K243" s="170">
        <v>42475</v>
      </c>
      <c r="L243" s="169">
        <f>YEAR(tblBills[[#This Row],[received_date]])</f>
        <v>2016</v>
      </c>
      <c r="N243" s="112">
        <v>7</v>
      </c>
      <c r="O243" s="112" t="s">
        <v>476</v>
      </c>
      <c r="P243" s="112" t="s">
        <v>81</v>
      </c>
      <c r="Q243" s="112" t="s">
        <v>475</v>
      </c>
      <c r="R243" s="112" t="s">
        <v>474</v>
      </c>
      <c r="T243" s="112" t="s">
        <v>237</v>
      </c>
      <c r="U243" s="112" t="s">
        <v>173</v>
      </c>
      <c r="V243" s="112" t="s">
        <v>130</v>
      </c>
      <c r="X243" s="112" t="s">
        <v>236</v>
      </c>
      <c r="Y243" s="112" t="s">
        <v>6</v>
      </c>
      <c r="Z243" s="112">
        <v>0</v>
      </c>
      <c r="AA243" s="112">
        <v>100</v>
      </c>
      <c r="AB243" s="112" t="s">
        <v>234</v>
      </c>
      <c r="AC243" s="112" t="s">
        <v>233</v>
      </c>
      <c r="AD243" s="112" t="s">
        <v>232</v>
      </c>
      <c r="AG243" s="112" t="s">
        <v>6</v>
      </c>
      <c r="AH243" s="112">
        <v>13637</v>
      </c>
      <c r="AI243" s="112">
        <v>19</v>
      </c>
      <c r="AJ243" s="112">
        <v>1147</v>
      </c>
      <c r="AK243" s="112" t="s">
        <v>80</v>
      </c>
      <c r="AL243" s="112" t="s">
        <v>473</v>
      </c>
      <c r="AM243" s="112">
        <v>6</v>
      </c>
      <c r="AN243" s="112">
        <v>27</v>
      </c>
      <c r="AO243" s="112">
        <v>25</v>
      </c>
      <c r="AP243" s="112">
        <v>824</v>
      </c>
      <c r="AQ243" s="112">
        <v>530</v>
      </c>
      <c r="AR243" s="112">
        <v>0</v>
      </c>
      <c r="AS243" s="112">
        <v>0</v>
      </c>
    </row>
    <row r="244" spans="1:45" s="112" customFormat="1" x14ac:dyDescent="0.25">
      <c r="A244" s="112" t="s">
        <v>763</v>
      </c>
      <c r="B244" s="112" t="s">
        <v>764</v>
      </c>
      <c r="C244" s="112" t="s">
        <v>472</v>
      </c>
      <c r="D244" s="112" t="s">
        <v>472</v>
      </c>
      <c r="E244" s="112">
        <v>64796.5</v>
      </c>
      <c r="F244" s="112">
        <v>64796.5</v>
      </c>
      <c r="G244" s="112">
        <v>0</v>
      </c>
      <c r="H244" s="112">
        <v>0</v>
      </c>
      <c r="I244" s="112">
        <v>0</v>
      </c>
      <c r="J244" s="112">
        <v>64796.5</v>
      </c>
      <c r="K244" s="170">
        <v>42374</v>
      </c>
      <c r="L244" s="169">
        <f>YEAR(tblBills[[#This Row],[received_date]])</f>
        <v>2016</v>
      </c>
      <c r="N244" s="112">
        <v>7</v>
      </c>
      <c r="O244" s="112" t="s">
        <v>471</v>
      </c>
      <c r="P244" s="112" t="s">
        <v>81</v>
      </c>
      <c r="Q244" s="112" t="s">
        <v>470</v>
      </c>
      <c r="R244" s="112" t="s">
        <v>469</v>
      </c>
      <c r="T244" s="112" t="s">
        <v>237</v>
      </c>
      <c r="U244" s="112" t="s">
        <v>216</v>
      </c>
      <c r="V244" s="112" t="s">
        <v>130</v>
      </c>
      <c r="X244" s="112" t="s">
        <v>236</v>
      </c>
      <c r="Y244" s="112" t="s">
        <v>6</v>
      </c>
      <c r="Z244" s="112">
        <v>0</v>
      </c>
      <c r="AA244" s="112">
        <v>100</v>
      </c>
      <c r="AB244" s="112" t="s">
        <v>234</v>
      </c>
      <c r="AC244" s="112" t="s">
        <v>233</v>
      </c>
      <c r="AD244" s="112" t="s">
        <v>232</v>
      </c>
      <c r="AG244" s="112" t="s">
        <v>231</v>
      </c>
      <c r="AH244" s="112">
        <v>13638</v>
      </c>
      <c r="AI244" s="112">
        <v>19</v>
      </c>
      <c r="AJ244" s="112">
        <v>75</v>
      </c>
      <c r="AK244" s="112" t="s">
        <v>80</v>
      </c>
      <c r="AL244" s="112" t="s">
        <v>468</v>
      </c>
      <c r="AM244" s="112">
        <v>6</v>
      </c>
      <c r="AN244" s="112">
        <v>27</v>
      </c>
      <c r="AO244" s="112">
        <v>25</v>
      </c>
      <c r="AP244" s="112">
        <v>64</v>
      </c>
      <c r="AQ244" s="112">
        <v>63</v>
      </c>
      <c r="AR244" s="112">
        <v>0</v>
      </c>
      <c r="AS244" s="112">
        <v>0</v>
      </c>
    </row>
    <row r="245" spans="1:45" s="112" customFormat="1" x14ac:dyDescent="0.25">
      <c r="A245" s="112" t="s">
        <v>763</v>
      </c>
      <c r="B245" s="112" t="s">
        <v>764</v>
      </c>
      <c r="C245" s="112" t="s">
        <v>467</v>
      </c>
      <c r="D245" s="112" t="s">
        <v>467</v>
      </c>
      <c r="E245" s="112">
        <v>449.04</v>
      </c>
      <c r="F245" s="112">
        <v>451</v>
      </c>
      <c r="G245" s="112">
        <v>0</v>
      </c>
      <c r="H245" s="112">
        <v>0</v>
      </c>
      <c r="I245" s="112">
        <v>0</v>
      </c>
      <c r="J245" s="112">
        <v>451</v>
      </c>
      <c r="K245" s="170">
        <v>42374</v>
      </c>
      <c r="L245" s="169">
        <f>YEAR(tblBills[[#This Row],[received_date]])</f>
        <v>2016</v>
      </c>
      <c r="N245" s="112">
        <v>7</v>
      </c>
      <c r="O245" s="112" t="s">
        <v>466</v>
      </c>
      <c r="P245" s="112" t="s">
        <v>81</v>
      </c>
      <c r="Q245" s="112" t="s">
        <v>465</v>
      </c>
      <c r="R245" s="112" t="s">
        <v>464</v>
      </c>
      <c r="T245" s="112" t="s">
        <v>237</v>
      </c>
      <c r="U245" s="112" t="s">
        <v>134</v>
      </c>
      <c r="V245" s="112" t="s">
        <v>120</v>
      </c>
      <c r="X245" s="112" t="s">
        <v>171</v>
      </c>
      <c r="Y245" s="112" t="s">
        <v>6</v>
      </c>
      <c r="Z245" s="112">
        <v>0</v>
      </c>
      <c r="AA245" s="112">
        <v>100</v>
      </c>
      <c r="AB245" s="112" t="s">
        <v>234</v>
      </c>
      <c r="AC245" s="112" t="s">
        <v>233</v>
      </c>
      <c r="AD245" s="112" t="s">
        <v>232</v>
      </c>
      <c r="AG245" s="112" t="s">
        <v>6</v>
      </c>
      <c r="AH245" s="112">
        <v>10053</v>
      </c>
      <c r="AI245" s="112">
        <v>19</v>
      </c>
      <c r="AJ245" s="112">
        <v>19</v>
      </c>
      <c r="AK245" s="112" t="s">
        <v>80</v>
      </c>
      <c r="AL245" s="112" t="s">
        <v>420</v>
      </c>
      <c r="AM245" s="112">
        <v>6</v>
      </c>
      <c r="AN245" s="112">
        <v>27</v>
      </c>
      <c r="AO245" s="112">
        <v>25</v>
      </c>
      <c r="AP245" s="112">
        <v>15</v>
      </c>
      <c r="AQ245" s="112">
        <v>18</v>
      </c>
      <c r="AR245" s="112">
        <v>0</v>
      </c>
      <c r="AS245" s="112">
        <v>0</v>
      </c>
    </row>
    <row r="246" spans="1:45" s="112" customFormat="1" x14ac:dyDescent="0.25">
      <c r="A246" s="112" t="s">
        <v>763</v>
      </c>
      <c r="B246" s="112" t="s">
        <v>764</v>
      </c>
      <c r="C246" s="112" t="s">
        <v>461</v>
      </c>
      <c r="D246" s="112" t="s">
        <v>461</v>
      </c>
      <c r="E246" s="112">
        <v>130.93</v>
      </c>
      <c r="F246" s="112">
        <v>130.94</v>
      </c>
      <c r="G246" s="112">
        <v>0</v>
      </c>
      <c r="H246" s="112">
        <v>0</v>
      </c>
      <c r="I246" s="112">
        <v>0</v>
      </c>
      <c r="J246" s="112">
        <v>130.94</v>
      </c>
      <c r="K246" s="170">
        <v>42611</v>
      </c>
      <c r="L246" s="169">
        <f>YEAR(tblBills[[#This Row],[received_date]])</f>
        <v>2016</v>
      </c>
      <c r="M246" s="112" t="s">
        <v>444</v>
      </c>
      <c r="N246" s="112">
        <v>7</v>
      </c>
      <c r="O246" s="112" t="s">
        <v>459</v>
      </c>
      <c r="P246" s="112" t="s">
        <v>81</v>
      </c>
      <c r="Q246" s="112" t="s">
        <v>458</v>
      </c>
      <c r="R246" s="112" t="s">
        <v>457</v>
      </c>
      <c r="T246" s="112" t="s">
        <v>237</v>
      </c>
      <c r="U246" s="112" t="s">
        <v>134</v>
      </c>
      <c r="V246" s="112" t="s">
        <v>120</v>
      </c>
      <c r="X246" s="112" t="s">
        <v>169</v>
      </c>
      <c r="Z246" s="112">
        <v>0</v>
      </c>
      <c r="AA246" s="112">
        <v>100</v>
      </c>
      <c r="AB246" s="112" t="s">
        <v>234</v>
      </c>
      <c r="AC246" s="112" t="s">
        <v>233</v>
      </c>
      <c r="AD246" s="112" t="s">
        <v>232</v>
      </c>
      <c r="AG246" s="112" t="s">
        <v>762</v>
      </c>
      <c r="AH246" s="112">
        <v>158765</v>
      </c>
      <c r="AI246" s="112">
        <v>19</v>
      </c>
      <c r="AJ246" s="112">
        <v>6</v>
      </c>
      <c r="AK246" s="112" t="s">
        <v>80</v>
      </c>
      <c r="AL246" s="112" t="s">
        <v>420</v>
      </c>
      <c r="AM246" s="112">
        <v>6</v>
      </c>
      <c r="AN246" s="112">
        <v>27</v>
      </c>
      <c r="AO246" s="112">
        <v>25</v>
      </c>
      <c r="AP246" s="112">
        <v>5</v>
      </c>
      <c r="AQ246" s="112">
        <v>5</v>
      </c>
      <c r="AR246" s="112">
        <v>0</v>
      </c>
      <c r="AS246" s="112">
        <v>0</v>
      </c>
    </row>
    <row r="247" spans="1:45" s="112" customFormat="1" x14ac:dyDescent="0.25">
      <c r="A247" s="112" t="s">
        <v>763</v>
      </c>
      <c r="B247" s="112" t="s">
        <v>764</v>
      </c>
      <c r="C247" s="112" t="s">
        <v>454</v>
      </c>
      <c r="D247" s="112" t="s">
        <v>454</v>
      </c>
      <c r="E247" s="112">
        <v>122.13</v>
      </c>
      <c r="F247" s="112">
        <v>122.13</v>
      </c>
      <c r="G247" s="112">
        <v>0</v>
      </c>
      <c r="H247" s="112">
        <v>0</v>
      </c>
      <c r="I247" s="112">
        <v>0</v>
      </c>
      <c r="J247" s="112">
        <v>122.13</v>
      </c>
      <c r="K247" s="170">
        <v>42355</v>
      </c>
      <c r="L247" s="169">
        <f>YEAR(tblBills[[#This Row],[received_date]])</f>
        <v>2015</v>
      </c>
      <c r="N247" s="112">
        <v>7</v>
      </c>
      <c r="O247" s="112" t="s">
        <v>453</v>
      </c>
      <c r="P247" s="112" t="s">
        <v>81</v>
      </c>
      <c r="Q247" s="112" t="s">
        <v>452</v>
      </c>
      <c r="R247" s="112" t="s">
        <v>451</v>
      </c>
      <c r="T247" s="112" t="s">
        <v>237</v>
      </c>
      <c r="U247" s="112" t="s">
        <v>134</v>
      </c>
      <c r="V247" s="112" t="s">
        <v>120</v>
      </c>
      <c r="X247" s="112" t="s">
        <v>783</v>
      </c>
      <c r="Y247" s="112" t="s">
        <v>6</v>
      </c>
      <c r="Z247" s="112">
        <v>0</v>
      </c>
      <c r="AA247" s="112">
        <v>100</v>
      </c>
      <c r="AB247" s="112" t="s">
        <v>234</v>
      </c>
      <c r="AC247" s="112" t="s">
        <v>233</v>
      </c>
      <c r="AD247" s="112" t="s">
        <v>232</v>
      </c>
      <c r="AG247" s="112" t="s">
        <v>6</v>
      </c>
      <c r="AH247" s="112">
        <v>10055</v>
      </c>
      <c r="AI247" s="112">
        <v>19</v>
      </c>
      <c r="AJ247" s="112">
        <v>1125</v>
      </c>
      <c r="AK247" s="112" t="s">
        <v>80</v>
      </c>
      <c r="AL247" s="112" t="s">
        <v>420</v>
      </c>
      <c r="AM247" s="112">
        <v>6</v>
      </c>
      <c r="AN247" s="112">
        <v>27</v>
      </c>
      <c r="AO247" s="112">
        <v>25</v>
      </c>
      <c r="AP247" s="112">
        <v>810</v>
      </c>
      <c r="AQ247" s="112">
        <v>524</v>
      </c>
      <c r="AR247" s="112">
        <v>0</v>
      </c>
      <c r="AS247" s="112">
        <v>0</v>
      </c>
    </row>
    <row r="248" spans="1:45" s="112" customFormat="1" x14ac:dyDescent="0.25">
      <c r="A248" s="112" t="s">
        <v>763</v>
      </c>
      <c r="B248" s="112" t="s">
        <v>764</v>
      </c>
      <c r="C248" s="112" t="s">
        <v>450</v>
      </c>
      <c r="D248" s="112" t="s">
        <v>450</v>
      </c>
      <c r="E248" s="112">
        <v>511253.78</v>
      </c>
      <c r="F248" s="112">
        <v>511498.04</v>
      </c>
      <c r="G248" s="112">
        <v>0</v>
      </c>
      <c r="H248" s="112">
        <v>0</v>
      </c>
      <c r="I248" s="112">
        <v>0</v>
      </c>
      <c r="J248" s="112">
        <v>511498.04000000004</v>
      </c>
      <c r="K248" s="170">
        <v>42356</v>
      </c>
      <c r="L248" s="169">
        <f>YEAR(tblBills[[#This Row],[received_date]])</f>
        <v>2015</v>
      </c>
      <c r="N248" s="112">
        <v>7</v>
      </c>
      <c r="O248" s="112" t="s">
        <v>448</v>
      </c>
      <c r="P248" s="112" t="s">
        <v>81</v>
      </c>
      <c r="Q248" s="112" t="s">
        <v>447</v>
      </c>
      <c r="R248" s="112" t="s">
        <v>446</v>
      </c>
      <c r="T248" s="112" t="s">
        <v>237</v>
      </c>
      <c r="U248" s="112" t="s">
        <v>134</v>
      </c>
      <c r="X248" s="112" t="s">
        <v>236</v>
      </c>
      <c r="Y248" s="112" t="s">
        <v>6</v>
      </c>
      <c r="Z248" s="112">
        <v>0</v>
      </c>
      <c r="AA248" s="112">
        <v>100</v>
      </c>
      <c r="AB248" s="112" t="s">
        <v>234</v>
      </c>
      <c r="AC248" s="112" t="s">
        <v>233</v>
      </c>
      <c r="AD248" s="112" t="s">
        <v>232</v>
      </c>
      <c r="AG248" s="112" t="s">
        <v>6</v>
      </c>
      <c r="AH248" s="112">
        <v>13639</v>
      </c>
      <c r="AI248" s="112">
        <v>19</v>
      </c>
      <c r="AJ248" s="112">
        <v>76</v>
      </c>
      <c r="AK248" s="112" t="s">
        <v>80</v>
      </c>
      <c r="AL248" s="112" t="s">
        <v>420</v>
      </c>
      <c r="AM248" s="112">
        <v>6</v>
      </c>
      <c r="AN248" s="112">
        <v>27</v>
      </c>
      <c r="AO248" s="112">
        <v>25</v>
      </c>
      <c r="AP248" s="112">
        <v>65</v>
      </c>
      <c r="AQ248" s="112">
        <v>64</v>
      </c>
      <c r="AR248" s="112">
        <v>0</v>
      </c>
      <c r="AS248" s="112">
        <v>0</v>
      </c>
    </row>
    <row r="249" spans="1:45" s="112" customFormat="1" x14ac:dyDescent="0.25">
      <c r="A249" s="112" t="s">
        <v>763</v>
      </c>
      <c r="B249" s="112" t="s">
        <v>764</v>
      </c>
      <c r="C249" s="112" t="s">
        <v>445</v>
      </c>
      <c r="D249" s="112" t="s">
        <v>445</v>
      </c>
      <c r="E249" s="112">
        <v>29406.79</v>
      </c>
      <c r="F249" s="112">
        <v>29408.98</v>
      </c>
      <c r="G249" s="112">
        <v>0</v>
      </c>
      <c r="H249" s="112">
        <v>0</v>
      </c>
      <c r="I249" s="112">
        <v>0</v>
      </c>
      <c r="J249" s="112">
        <v>29408.98</v>
      </c>
      <c r="K249" s="170">
        <v>42374</v>
      </c>
      <c r="L249" s="169">
        <f>YEAR(tblBills[[#This Row],[received_date]])</f>
        <v>2016</v>
      </c>
      <c r="N249" s="112">
        <v>7</v>
      </c>
      <c r="O249" s="112" t="s">
        <v>443</v>
      </c>
      <c r="P249" s="112" t="s">
        <v>81</v>
      </c>
      <c r="Q249" s="112" t="s">
        <v>442</v>
      </c>
      <c r="R249" s="112" t="s">
        <v>441</v>
      </c>
      <c r="T249" s="112" t="s">
        <v>237</v>
      </c>
      <c r="U249" s="112" t="s">
        <v>134</v>
      </c>
      <c r="V249" s="112" t="s">
        <v>120</v>
      </c>
      <c r="X249" s="112" t="s">
        <v>236</v>
      </c>
      <c r="Y249" s="112" t="s">
        <v>440</v>
      </c>
      <c r="Z249" s="112">
        <v>0</v>
      </c>
      <c r="AA249" s="112">
        <v>100</v>
      </c>
      <c r="AB249" s="112" t="s">
        <v>234</v>
      </c>
      <c r="AC249" s="112" t="s">
        <v>233</v>
      </c>
      <c r="AD249" s="112" t="s">
        <v>232</v>
      </c>
      <c r="AG249" s="112" t="s">
        <v>231</v>
      </c>
      <c r="AH249" s="112">
        <v>13640</v>
      </c>
      <c r="AI249" s="112">
        <v>19</v>
      </c>
      <c r="AJ249" s="112">
        <v>23</v>
      </c>
      <c r="AK249" s="112" t="s">
        <v>80</v>
      </c>
      <c r="AL249" s="112" t="s">
        <v>420</v>
      </c>
      <c r="AM249" s="112">
        <v>6</v>
      </c>
      <c r="AN249" s="112">
        <v>27</v>
      </c>
      <c r="AO249" s="112">
        <v>25</v>
      </c>
      <c r="AP249" s="112">
        <v>19</v>
      </c>
      <c r="AQ249" s="112">
        <v>22</v>
      </c>
      <c r="AR249" s="112">
        <v>0</v>
      </c>
      <c r="AS249" s="112">
        <v>0</v>
      </c>
    </row>
    <row r="250" spans="1:45" s="112" customFormat="1" x14ac:dyDescent="0.25">
      <c r="A250" s="112" t="s">
        <v>763</v>
      </c>
      <c r="B250" s="112" t="s">
        <v>764</v>
      </c>
      <c r="C250" s="112" t="s">
        <v>439</v>
      </c>
      <c r="D250" s="112" t="s">
        <v>439</v>
      </c>
      <c r="E250" s="112">
        <v>2550.16</v>
      </c>
      <c r="F250" s="112">
        <v>2550.16</v>
      </c>
      <c r="G250" s="112">
        <v>0</v>
      </c>
      <c r="H250" s="112">
        <v>0</v>
      </c>
      <c r="I250" s="112">
        <v>0</v>
      </c>
      <c r="J250" s="112">
        <v>2550.16</v>
      </c>
      <c r="K250" s="170">
        <v>42374</v>
      </c>
      <c r="L250" s="169">
        <f>YEAR(tblBills[[#This Row],[received_date]])</f>
        <v>2016</v>
      </c>
      <c r="N250" s="112">
        <v>7</v>
      </c>
      <c r="O250" s="112" t="s">
        <v>438</v>
      </c>
      <c r="P250" s="112" t="s">
        <v>81</v>
      </c>
      <c r="Q250" s="112" t="s">
        <v>437</v>
      </c>
      <c r="R250" s="112" t="s">
        <v>436</v>
      </c>
      <c r="T250" s="112" t="s">
        <v>237</v>
      </c>
      <c r="U250" s="112" t="s">
        <v>134</v>
      </c>
      <c r="X250" s="112" t="s">
        <v>236</v>
      </c>
      <c r="Y250" s="112" t="s">
        <v>6</v>
      </c>
      <c r="Z250" s="112">
        <v>0</v>
      </c>
      <c r="AA250" s="112">
        <v>100</v>
      </c>
      <c r="AB250" s="112" t="s">
        <v>234</v>
      </c>
      <c r="AC250" s="112" t="s">
        <v>233</v>
      </c>
      <c r="AD250" s="112" t="s">
        <v>232</v>
      </c>
      <c r="AG250" s="112" t="s">
        <v>6</v>
      </c>
      <c r="AH250" s="112">
        <v>13641</v>
      </c>
      <c r="AI250" s="112">
        <v>19</v>
      </c>
      <c r="AJ250" s="112">
        <v>703</v>
      </c>
      <c r="AK250" s="112" t="s">
        <v>80</v>
      </c>
      <c r="AL250" s="112" t="s">
        <v>420</v>
      </c>
      <c r="AM250" s="112">
        <v>6</v>
      </c>
      <c r="AN250" s="112">
        <v>27</v>
      </c>
      <c r="AO250" s="112">
        <v>25</v>
      </c>
      <c r="AP250" s="112">
        <v>427</v>
      </c>
      <c r="AQ250" s="112">
        <v>511</v>
      </c>
      <c r="AR250" s="112">
        <v>0</v>
      </c>
      <c r="AS250" s="112">
        <v>0</v>
      </c>
    </row>
    <row r="251" spans="1:45" s="112" customFormat="1" x14ac:dyDescent="0.25">
      <c r="A251" s="112" t="s">
        <v>763</v>
      </c>
      <c r="B251" s="112" t="s">
        <v>764</v>
      </c>
      <c r="C251" s="112" t="s">
        <v>435</v>
      </c>
      <c r="D251" s="112" t="s">
        <v>435</v>
      </c>
      <c r="E251" s="112">
        <v>5098.08</v>
      </c>
      <c r="F251" s="112">
        <v>5098.08</v>
      </c>
      <c r="G251" s="112">
        <v>0</v>
      </c>
      <c r="H251" s="112">
        <v>0</v>
      </c>
      <c r="I251" s="112">
        <v>0</v>
      </c>
      <c r="J251" s="112">
        <v>5098.08</v>
      </c>
      <c r="K251" s="170">
        <v>42384</v>
      </c>
      <c r="L251" s="169">
        <f>YEAR(tblBills[[#This Row],[received_date]])</f>
        <v>2016</v>
      </c>
      <c r="N251" s="112">
        <v>7</v>
      </c>
      <c r="O251" s="112" t="s">
        <v>434</v>
      </c>
      <c r="P251" s="112" t="s">
        <v>81</v>
      </c>
      <c r="Q251" s="112" t="s">
        <v>433</v>
      </c>
      <c r="R251" s="112" t="s">
        <v>432</v>
      </c>
      <c r="T251" s="112" t="s">
        <v>237</v>
      </c>
      <c r="U251" s="112" t="s">
        <v>134</v>
      </c>
      <c r="V251" s="112" t="s">
        <v>120</v>
      </c>
      <c r="X251" s="112" t="s">
        <v>236</v>
      </c>
      <c r="Y251" s="112" t="s">
        <v>431</v>
      </c>
      <c r="Z251" s="112">
        <v>0</v>
      </c>
      <c r="AA251" s="112">
        <v>100</v>
      </c>
      <c r="AB251" s="112" t="s">
        <v>234</v>
      </c>
      <c r="AC251" s="112" t="s">
        <v>233</v>
      </c>
      <c r="AD251" s="112" t="s">
        <v>232</v>
      </c>
      <c r="AG251" s="112" t="s">
        <v>231</v>
      </c>
      <c r="AH251" s="112">
        <v>13642</v>
      </c>
      <c r="AI251" s="112">
        <v>19</v>
      </c>
      <c r="AJ251" s="112">
        <v>693</v>
      </c>
      <c r="AK251" s="112" t="s">
        <v>80</v>
      </c>
      <c r="AL251" s="112" t="s">
        <v>420</v>
      </c>
      <c r="AM251" s="112">
        <v>6</v>
      </c>
      <c r="AN251" s="112">
        <v>27</v>
      </c>
      <c r="AO251" s="112">
        <v>25</v>
      </c>
      <c r="AP251" s="112">
        <v>418</v>
      </c>
      <c r="AQ251" s="112">
        <v>502</v>
      </c>
      <c r="AR251" s="112">
        <v>0</v>
      </c>
      <c r="AS251" s="112">
        <v>0</v>
      </c>
    </row>
    <row r="252" spans="1:45" s="112" customFormat="1" x14ac:dyDescent="0.25">
      <c r="A252" s="112" t="s">
        <v>763</v>
      </c>
      <c r="B252" s="112" t="s">
        <v>764</v>
      </c>
      <c r="C252" s="112" t="s">
        <v>430</v>
      </c>
      <c r="D252" s="112" t="s">
        <v>430</v>
      </c>
      <c r="E252" s="112">
        <v>2064.2200000000003</v>
      </c>
      <c r="F252" s="112">
        <v>2064.2199999999998</v>
      </c>
      <c r="G252" s="112">
        <v>0</v>
      </c>
      <c r="H252" s="112">
        <v>0</v>
      </c>
      <c r="I252" s="112">
        <v>0</v>
      </c>
      <c r="J252" s="112">
        <v>2064.2200000000003</v>
      </c>
      <c r="K252" s="170">
        <v>42377</v>
      </c>
      <c r="L252" s="169">
        <f>YEAR(tblBills[[#This Row],[received_date]])</f>
        <v>2016</v>
      </c>
      <c r="N252" s="112">
        <v>7</v>
      </c>
      <c r="O252" s="112" t="s">
        <v>429</v>
      </c>
      <c r="P252" s="112" t="s">
        <v>81</v>
      </c>
      <c r="Q252" s="112" t="s">
        <v>428</v>
      </c>
      <c r="R252" s="112" t="s">
        <v>427</v>
      </c>
      <c r="T252" s="112" t="s">
        <v>237</v>
      </c>
      <c r="U252" s="112" t="s">
        <v>134</v>
      </c>
      <c r="V252" s="112" t="s">
        <v>120</v>
      </c>
      <c r="X252" s="112" t="s">
        <v>236</v>
      </c>
      <c r="Y252" s="112" t="s">
        <v>426</v>
      </c>
      <c r="Z252" s="112">
        <v>0</v>
      </c>
      <c r="AA252" s="112">
        <v>100</v>
      </c>
      <c r="AB252" s="112" t="s">
        <v>234</v>
      </c>
      <c r="AC252" s="112" t="s">
        <v>233</v>
      </c>
      <c r="AD252" s="112" t="s">
        <v>232</v>
      </c>
      <c r="AG252" s="112" t="s">
        <v>231</v>
      </c>
      <c r="AH252" s="112">
        <v>13643</v>
      </c>
      <c r="AI252" s="112">
        <v>19</v>
      </c>
      <c r="AJ252" s="112">
        <v>21</v>
      </c>
      <c r="AK252" s="112" t="s">
        <v>80</v>
      </c>
      <c r="AL252" s="112" t="s">
        <v>420</v>
      </c>
      <c r="AM252" s="112">
        <v>6</v>
      </c>
      <c r="AN252" s="112">
        <v>27</v>
      </c>
      <c r="AO252" s="112">
        <v>25</v>
      </c>
      <c r="AP252" s="112">
        <v>17</v>
      </c>
      <c r="AQ252" s="112">
        <v>20</v>
      </c>
      <c r="AR252" s="112">
        <v>0</v>
      </c>
      <c r="AS252" s="112">
        <v>0</v>
      </c>
    </row>
    <row r="253" spans="1:45" s="112" customFormat="1" x14ac:dyDescent="0.25">
      <c r="A253" s="112" t="s">
        <v>763</v>
      </c>
      <c r="B253" s="112" t="s">
        <v>764</v>
      </c>
      <c r="C253" s="112" t="s">
        <v>425</v>
      </c>
      <c r="D253" s="112" t="s">
        <v>425</v>
      </c>
      <c r="E253" s="112">
        <v>5334.55</v>
      </c>
      <c r="F253" s="112">
        <v>5334.54</v>
      </c>
      <c r="G253" s="112">
        <v>0</v>
      </c>
      <c r="H253" s="112">
        <v>0</v>
      </c>
      <c r="I253" s="112">
        <v>0</v>
      </c>
      <c r="J253" s="112">
        <v>5334.54</v>
      </c>
      <c r="K253" s="170">
        <v>42374</v>
      </c>
      <c r="L253" s="169">
        <f>YEAR(tblBills[[#This Row],[received_date]])</f>
        <v>2016</v>
      </c>
      <c r="N253" s="112">
        <v>7</v>
      </c>
      <c r="O253" s="112" t="s">
        <v>424</v>
      </c>
      <c r="P253" s="112" t="s">
        <v>81</v>
      </c>
      <c r="Q253" s="112" t="s">
        <v>423</v>
      </c>
      <c r="R253" s="112" t="s">
        <v>422</v>
      </c>
      <c r="T253" s="112" t="s">
        <v>237</v>
      </c>
      <c r="U253" s="112" t="s">
        <v>134</v>
      </c>
      <c r="X253" s="112" t="s">
        <v>236</v>
      </c>
      <c r="Y253" s="112" t="s">
        <v>421</v>
      </c>
      <c r="Z253" s="112">
        <v>0</v>
      </c>
      <c r="AA253" s="112">
        <v>100</v>
      </c>
      <c r="AB253" s="112" t="s">
        <v>234</v>
      </c>
      <c r="AC253" s="112" t="s">
        <v>233</v>
      </c>
      <c r="AD253" s="112" t="s">
        <v>232</v>
      </c>
      <c r="AG253" s="112" t="s">
        <v>231</v>
      </c>
      <c r="AH253" s="112">
        <v>13644</v>
      </c>
      <c r="AI253" s="112">
        <v>19</v>
      </c>
      <c r="AJ253" s="112">
        <v>24</v>
      </c>
      <c r="AK253" s="112" t="s">
        <v>80</v>
      </c>
      <c r="AL253" s="112" t="s">
        <v>420</v>
      </c>
      <c r="AM253" s="112">
        <v>6</v>
      </c>
      <c r="AN253" s="112">
        <v>27</v>
      </c>
      <c r="AO253" s="112">
        <v>25</v>
      </c>
      <c r="AP253" s="112">
        <v>20</v>
      </c>
      <c r="AQ253" s="112">
        <v>23</v>
      </c>
      <c r="AR253" s="112">
        <v>0</v>
      </c>
      <c r="AS253" s="112">
        <v>0</v>
      </c>
    </row>
    <row r="254" spans="1:45" s="112" customFormat="1" x14ac:dyDescent="0.25">
      <c r="A254" s="112" t="s">
        <v>763</v>
      </c>
      <c r="B254" s="112" t="s">
        <v>764</v>
      </c>
      <c r="C254" s="112" t="s">
        <v>419</v>
      </c>
      <c r="D254" s="112" t="s">
        <v>419</v>
      </c>
      <c r="E254" s="112">
        <v>24396.55</v>
      </c>
      <c r="F254" s="112">
        <v>24396.55</v>
      </c>
      <c r="G254" s="112">
        <v>0</v>
      </c>
      <c r="H254" s="112">
        <v>0</v>
      </c>
      <c r="I254" s="112">
        <v>0</v>
      </c>
      <c r="J254" s="112">
        <v>24396.55</v>
      </c>
      <c r="K254" s="170">
        <v>42355</v>
      </c>
      <c r="L254" s="169">
        <f>YEAR(tblBills[[#This Row],[received_date]])</f>
        <v>2015</v>
      </c>
      <c r="N254" s="112">
        <v>7</v>
      </c>
      <c r="O254" s="112" t="s">
        <v>418</v>
      </c>
      <c r="P254" s="112" t="s">
        <v>81</v>
      </c>
      <c r="Q254" s="112" t="s">
        <v>417</v>
      </c>
      <c r="R254" s="112" t="s">
        <v>416</v>
      </c>
      <c r="T254" s="112" t="s">
        <v>237</v>
      </c>
      <c r="U254" s="112" t="s">
        <v>208</v>
      </c>
      <c r="V254" s="112" t="s">
        <v>130</v>
      </c>
      <c r="X254" s="112" t="s">
        <v>236</v>
      </c>
      <c r="Y254" s="112" t="s">
        <v>6</v>
      </c>
      <c r="Z254" s="112">
        <v>0</v>
      </c>
      <c r="AA254" s="112">
        <v>100</v>
      </c>
      <c r="AB254" s="112" t="s">
        <v>234</v>
      </c>
      <c r="AC254" s="112" t="s">
        <v>233</v>
      </c>
      <c r="AD254" s="112" t="s">
        <v>232</v>
      </c>
      <c r="AG254" s="112" t="s">
        <v>6</v>
      </c>
      <c r="AH254" s="112">
        <v>13645</v>
      </c>
      <c r="AI254" s="112">
        <v>19</v>
      </c>
      <c r="AJ254" s="112">
        <v>702</v>
      </c>
      <c r="AK254" s="112" t="s">
        <v>80</v>
      </c>
      <c r="AL254" s="112" t="s">
        <v>415</v>
      </c>
      <c r="AM254" s="112">
        <v>6</v>
      </c>
      <c r="AN254" s="112">
        <v>27</v>
      </c>
      <c r="AO254" s="112">
        <v>25</v>
      </c>
      <c r="AP254" s="112">
        <v>426</v>
      </c>
      <c r="AQ254" s="112">
        <v>510</v>
      </c>
      <c r="AR254" s="112">
        <v>0</v>
      </c>
      <c r="AS254" s="112">
        <v>0</v>
      </c>
    </row>
    <row r="255" spans="1:45" s="112" customFormat="1" x14ac:dyDescent="0.25">
      <c r="A255" s="112" t="s">
        <v>763</v>
      </c>
      <c r="B255" s="112" t="s">
        <v>764</v>
      </c>
      <c r="C255" s="112" t="s">
        <v>414</v>
      </c>
      <c r="D255" s="112" t="s">
        <v>414</v>
      </c>
      <c r="E255" s="112">
        <v>20223.97</v>
      </c>
      <c r="F255" s="112">
        <v>20223.98</v>
      </c>
      <c r="G255" s="112">
        <v>0</v>
      </c>
      <c r="H255" s="112">
        <v>0</v>
      </c>
      <c r="I255" s="112">
        <v>0</v>
      </c>
      <c r="J255" s="112">
        <v>20223.98</v>
      </c>
      <c r="K255" s="170">
        <v>42355</v>
      </c>
      <c r="L255" s="169">
        <f>YEAR(tblBills[[#This Row],[received_date]])</f>
        <v>2015</v>
      </c>
      <c r="N255" s="112">
        <v>7</v>
      </c>
      <c r="O255" s="112" t="s">
        <v>412</v>
      </c>
      <c r="P255" s="112" t="s">
        <v>81</v>
      </c>
      <c r="Q255" s="112" t="s">
        <v>411</v>
      </c>
      <c r="R255" s="112" t="s">
        <v>410</v>
      </c>
      <c r="T255" s="112" t="s">
        <v>237</v>
      </c>
      <c r="U255" s="112" t="s">
        <v>207</v>
      </c>
      <c r="V255" s="112" t="s">
        <v>130</v>
      </c>
      <c r="X255" s="112" t="s">
        <v>236</v>
      </c>
      <c r="Y255" s="112" t="s">
        <v>409</v>
      </c>
      <c r="Z255" s="112">
        <v>0</v>
      </c>
      <c r="AA255" s="112">
        <v>100</v>
      </c>
      <c r="AB255" s="112" t="s">
        <v>234</v>
      </c>
      <c r="AC255" s="112" t="s">
        <v>233</v>
      </c>
      <c r="AD255" s="112" t="s">
        <v>232</v>
      </c>
      <c r="AG255" s="112" t="s">
        <v>231</v>
      </c>
      <c r="AH255" s="112">
        <v>13646</v>
      </c>
      <c r="AI255" s="112">
        <v>19</v>
      </c>
      <c r="AJ255" s="112">
        <v>79</v>
      </c>
      <c r="AK255" s="112" t="s">
        <v>80</v>
      </c>
      <c r="AL255" s="112" t="s">
        <v>408</v>
      </c>
      <c r="AM255" s="112">
        <v>6</v>
      </c>
      <c r="AN255" s="112">
        <v>27</v>
      </c>
      <c r="AO255" s="112">
        <v>25</v>
      </c>
      <c r="AP255" s="112">
        <v>67</v>
      </c>
      <c r="AQ255" s="112">
        <v>66</v>
      </c>
      <c r="AR255" s="112">
        <v>0</v>
      </c>
      <c r="AS255" s="112">
        <v>0</v>
      </c>
    </row>
    <row r="256" spans="1:45" s="112" customFormat="1" x14ac:dyDescent="0.25">
      <c r="A256" s="112" t="s">
        <v>763</v>
      </c>
      <c r="B256" s="112" t="s">
        <v>764</v>
      </c>
      <c r="C256" s="112" t="s">
        <v>407</v>
      </c>
      <c r="D256" s="112" t="s">
        <v>407</v>
      </c>
      <c r="E256" s="112">
        <v>159227.28</v>
      </c>
      <c r="F256" s="112">
        <v>159190.59</v>
      </c>
      <c r="G256" s="112">
        <v>0</v>
      </c>
      <c r="H256" s="112">
        <v>0</v>
      </c>
      <c r="I256" s="112">
        <v>0</v>
      </c>
      <c r="J256" s="112">
        <v>159190.59</v>
      </c>
      <c r="K256" s="170">
        <v>42394</v>
      </c>
      <c r="L256" s="169">
        <f>YEAR(tblBills[[#This Row],[received_date]])</f>
        <v>2016</v>
      </c>
      <c r="N256" s="112">
        <v>7</v>
      </c>
      <c r="O256" s="112" t="s">
        <v>405</v>
      </c>
      <c r="P256" s="112" t="s">
        <v>81</v>
      </c>
      <c r="Q256" s="112" t="s">
        <v>404</v>
      </c>
      <c r="R256" s="112" t="s">
        <v>403</v>
      </c>
      <c r="T256" s="112" t="s">
        <v>237</v>
      </c>
      <c r="U256" s="112" t="s">
        <v>124</v>
      </c>
      <c r="X256" s="112" t="s">
        <v>236</v>
      </c>
      <c r="Y256" s="112" t="s">
        <v>6</v>
      </c>
      <c r="Z256" s="112">
        <v>0</v>
      </c>
      <c r="AA256" s="112">
        <v>100</v>
      </c>
      <c r="AB256" s="112" t="s">
        <v>234</v>
      </c>
      <c r="AC256" s="112" t="s">
        <v>233</v>
      </c>
      <c r="AD256" s="112" t="s">
        <v>232</v>
      </c>
      <c r="AG256" s="112" t="s">
        <v>6</v>
      </c>
      <c r="AH256" s="112">
        <v>13647</v>
      </c>
      <c r="AI256" s="112">
        <v>19</v>
      </c>
      <c r="AJ256" s="112">
        <v>80</v>
      </c>
      <c r="AK256" s="112" t="s">
        <v>80</v>
      </c>
      <c r="AL256" s="112" t="s">
        <v>397</v>
      </c>
      <c r="AM256" s="112">
        <v>6</v>
      </c>
      <c r="AN256" s="112">
        <v>27</v>
      </c>
      <c r="AO256" s="112">
        <v>25</v>
      </c>
      <c r="AP256" s="112">
        <v>68</v>
      </c>
      <c r="AQ256" s="112">
        <v>67</v>
      </c>
      <c r="AR256" s="112">
        <v>0</v>
      </c>
      <c r="AS256" s="112">
        <v>0</v>
      </c>
    </row>
    <row r="257" spans="1:45" s="112" customFormat="1" x14ac:dyDescent="0.25">
      <c r="A257" s="112" t="s">
        <v>763</v>
      </c>
      <c r="B257" s="112" t="s">
        <v>764</v>
      </c>
      <c r="C257" s="112" t="s">
        <v>402</v>
      </c>
      <c r="D257" s="112" t="s">
        <v>402</v>
      </c>
      <c r="E257" s="112">
        <v>68623.42</v>
      </c>
      <c r="F257" s="112">
        <v>68623.39</v>
      </c>
      <c r="G257" s="112">
        <v>0</v>
      </c>
      <c r="H257" s="112">
        <v>0</v>
      </c>
      <c r="I257" s="112">
        <v>0</v>
      </c>
      <c r="J257" s="112">
        <v>68623.39</v>
      </c>
      <c r="K257" s="170">
        <v>42704</v>
      </c>
      <c r="L257" s="169">
        <f>YEAR(tblBills[[#This Row],[received_date]])</f>
        <v>2016</v>
      </c>
      <c r="N257" s="112">
        <v>7</v>
      </c>
      <c r="O257" s="112" t="s">
        <v>400</v>
      </c>
      <c r="P257" s="112" t="s">
        <v>81</v>
      </c>
      <c r="Q257" s="112" t="s">
        <v>399</v>
      </c>
      <c r="R257" s="112" t="s">
        <v>398</v>
      </c>
      <c r="T257" s="112" t="s">
        <v>237</v>
      </c>
      <c r="U257" s="112" t="s">
        <v>124</v>
      </c>
      <c r="X257" s="112" t="s">
        <v>236</v>
      </c>
      <c r="Y257" s="112" t="s">
        <v>6</v>
      </c>
      <c r="Z257" s="112">
        <v>0</v>
      </c>
      <c r="AA257" s="112">
        <v>100</v>
      </c>
      <c r="AB257" s="112" t="s">
        <v>234</v>
      </c>
      <c r="AC257" s="112" t="s">
        <v>233</v>
      </c>
      <c r="AD257" s="112" t="s">
        <v>232</v>
      </c>
      <c r="AG257" s="112" t="s">
        <v>6</v>
      </c>
      <c r="AH257" s="112">
        <v>13648</v>
      </c>
      <c r="AI257" s="112">
        <v>19</v>
      </c>
      <c r="AJ257" s="112">
        <v>695</v>
      </c>
      <c r="AK257" s="112" t="s">
        <v>80</v>
      </c>
      <c r="AL257" s="112" t="s">
        <v>397</v>
      </c>
      <c r="AM257" s="112">
        <v>6</v>
      </c>
      <c r="AN257" s="112">
        <v>27</v>
      </c>
      <c r="AO257" s="112">
        <v>25</v>
      </c>
      <c r="AP257" s="112">
        <v>420</v>
      </c>
      <c r="AQ257" s="112">
        <v>504</v>
      </c>
      <c r="AR257" s="112">
        <v>0</v>
      </c>
      <c r="AS257" s="112">
        <v>0</v>
      </c>
    </row>
    <row r="258" spans="1:45" s="112" customFormat="1" x14ac:dyDescent="0.25">
      <c r="A258" s="112" t="s">
        <v>763</v>
      </c>
      <c r="B258" s="112" t="s">
        <v>764</v>
      </c>
      <c r="C258" s="112" t="s">
        <v>396</v>
      </c>
      <c r="D258" s="112" t="s">
        <v>396</v>
      </c>
      <c r="E258" s="112">
        <v>552569.38</v>
      </c>
      <c r="F258" s="112">
        <v>552569.43000000005</v>
      </c>
      <c r="G258" s="112">
        <v>0</v>
      </c>
      <c r="H258" s="112">
        <v>0</v>
      </c>
      <c r="I258" s="112">
        <v>0</v>
      </c>
      <c r="J258" s="112">
        <v>552569.43000000005</v>
      </c>
      <c r="K258" s="170">
        <v>42374</v>
      </c>
      <c r="L258" s="169">
        <f>YEAR(tblBills[[#This Row],[received_date]])</f>
        <v>2016</v>
      </c>
      <c r="N258" s="112">
        <v>7</v>
      </c>
      <c r="O258" s="112" t="s">
        <v>394</v>
      </c>
      <c r="P258" s="112" t="s">
        <v>81</v>
      </c>
      <c r="Q258" s="112" t="s">
        <v>393</v>
      </c>
      <c r="R258" s="112" t="s">
        <v>392</v>
      </c>
      <c r="T258" s="112" t="s">
        <v>237</v>
      </c>
      <c r="U258" s="112" t="s">
        <v>166</v>
      </c>
      <c r="X258" s="112" t="s">
        <v>236</v>
      </c>
      <c r="Y258" s="112" t="s">
        <v>6</v>
      </c>
      <c r="Z258" s="112">
        <v>0</v>
      </c>
      <c r="AA258" s="112">
        <v>100</v>
      </c>
      <c r="AB258" s="112" t="s">
        <v>234</v>
      </c>
      <c r="AC258" s="112" t="s">
        <v>233</v>
      </c>
      <c r="AD258" s="112" t="s">
        <v>232</v>
      </c>
      <c r="AG258" s="112" t="s">
        <v>6</v>
      </c>
      <c r="AH258" s="112">
        <v>13649</v>
      </c>
      <c r="AI258" s="112">
        <v>19</v>
      </c>
      <c r="AJ258" s="112">
        <v>46</v>
      </c>
      <c r="AK258" s="112" t="s">
        <v>80</v>
      </c>
      <c r="AL258" s="112" t="s">
        <v>386</v>
      </c>
      <c r="AM258" s="112">
        <v>6</v>
      </c>
      <c r="AN258" s="112">
        <v>27</v>
      </c>
      <c r="AO258" s="112">
        <v>25</v>
      </c>
      <c r="AP258" s="112">
        <v>37</v>
      </c>
      <c r="AQ258" s="112">
        <v>40</v>
      </c>
      <c r="AR258" s="112">
        <v>0</v>
      </c>
      <c r="AS258" s="112">
        <v>0</v>
      </c>
    </row>
    <row r="259" spans="1:45" s="112" customFormat="1" x14ac:dyDescent="0.25">
      <c r="A259" s="112" t="s">
        <v>763</v>
      </c>
      <c r="B259" s="112" t="s">
        <v>764</v>
      </c>
      <c r="C259" s="112" t="s">
        <v>391</v>
      </c>
      <c r="D259" s="112" t="s">
        <v>391</v>
      </c>
      <c r="E259" s="112">
        <v>1513.17</v>
      </c>
      <c r="F259" s="112">
        <v>1513.18</v>
      </c>
      <c r="G259" s="112">
        <v>-30.27</v>
      </c>
      <c r="H259" s="112">
        <v>0</v>
      </c>
      <c r="I259" s="112">
        <v>0</v>
      </c>
      <c r="J259" s="112">
        <v>1482.91</v>
      </c>
      <c r="K259" s="170">
        <v>42390</v>
      </c>
      <c r="L259" s="169">
        <f>YEAR(tblBills[[#This Row],[received_date]])</f>
        <v>2016</v>
      </c>
      <c r="N259" s="112">
        <v>7</v>
      </c>
      <c r="O259" s="112" t="s">
        <v>390</v>
      </c>
      <c r="P259" s="112" t="s">
        <v>81</v>
      </c>
      <c r="Q259" s="112" t="s">
        <v>389</v>
      </c>
      <c r="R259" s="112" t="s">
        <v>388</v>
      </c>
      <c r="T259" s="112" t="s">
        <v>237</v>
      </c>
      <c r="U259" s="112" t="s">
        <v>166</v>
      </c>
      <c r="V259" s="112" t="s">
        <v>120</v>
      </c>
      <c r="X259" s="112" t="s">
        <v>236</v>
      </c>
      <c r="Y259" s="112" t="s">
        <v>387</v>
      </c>
      <c r="Z259" s="112">
        <v>0</v>
      </c>
      <c r="AA259" s="112">
        <v>100</v>
      </c>
      <c r="AB259" s="112" t="s">
        <v>234</v>
      </c>
      <c r="AC259" s="112" t="s">
        <v>233</v>
      </c>
      <c r="AD259" s="112" t="s">
        <v>232</v>
      </c>
      <c r="AG259" s="112" t="s">
        <v>231</v>
      </c>
      <c r="AH259" s="112">
        <v>13650</v>
      </c>
      <c r="AI259" s="112">
        <v>19</v>
      </c>
      <c r="AJ259" s="112">
        <v>704</v>
      </c>
      <c r="AK259" s="112" t="s">
        <v>80</v>
      </c>
      <c r="AL259" s="112" t="s">
        <v>386</v>
      </c>
      <c r="AM259" s="112">
        <v>6</v>
      </c>
      <c r="AN259" s="112">
        <v>27</v>
      </c>
      <c r="AO259" s="112">
        <v>25</v>
      </c>
      <c r="AP259" s="112">
        <v>428</v>
      </c>
      <c r="AQ259" s="112">
        <v>512</v>
      </c>
      <c r="AR259" s="112">
        <v>0</v>
      </c>
      <c r="AS259" s="112">
        <v>0</v>
      </c>
    </row>
    <row r="260" spans="1:45" s="112" customFormat="1" x14ac:dyDescent="0.25">
      <c r="A260" s="112" t="s">
        <v>763</v>
      </c>
      <c r="B260" s="112" t="s">
        <v>764</v>
      </c>
      <c r="C260" s="112" t="s">
        <v>385</v>
      </c>
      <c r="D260" s="112" t="s">
        <v>385</v>
      </c>
      <c r="E260" s="112">
        <v>8660.07</v>
      </c>
      <c r="F260" s="112">
        <v>8661.68</v>
      </c>
      <c r="G260" s="112">
        <v>0</v>
      </c>
      <c r="H260" s="112">
        <v>0</v>
      </c>
      <c r="I260" s="112">
        <v>0</v>
      </c>
      <c r="J260" s="112">
        <v>8661.68</v>
      </c>
      <c r="K260" s="170">
        <v>42447</v>
      </c>
      <c r="L260" s="169">
        <f>YEAR(tblBills[[#This Row],[received_date]])</f>
        <v>2016</v>
      </c>
      <c r="N260" s="112">
        <v>7</v>
      </c>
      <c r="O260" s="112" t="s">
        <v>384</v>
      </c>
      <c r="P260" s="112" t="s">
        <v>81</v>
      </c>
      <c r="Q260" s="112" t="s">
        <v>383</v>
      </c>
      <c r="R260" s="112" t="s">
        <v>382</v>
      </c>
      <c r="T260" s="112" t="s">
        <v>237</v>
      </c>
      <c r="U260" s="112" t="s">
        <v>210</v>
      </c>
      <c r="V260" s="112" t="s">
        <v>130</v>
      </c>
      <c r="X260" s="112" t="s">
        <v>236</v>
      </c>
      <c r="Y260" s="112" t="s">
        <v>6</v>
      </c>
      <c r="Z260" s="112">
        <v>0</v>
      </c>
      <c r="AA260" s="112">
        <v>100</v>
      </c>
      <c r="AB260" s="112" t="s">
        <v>234</v>
      </c>
      <c r="AC260" s="112" t="s">
        <v>233</v>
      </c>
      <c r="AD260" s="112" t="s">
        <v>232</v>
      </c>
      <c r="AG260" s="112" t="s">
        <v>6</v>
      </c>
      <c r="AH260" s="112">
        <v>10060</v>
      </c>
      <c r="AI260" s="112">
        <v>19</v>
      </c>
      <c r="AJ260" s="112">
        <v>83</v>
      </c>
      <c r="AK260" s="112" t="s">
        <v>80</v>
      </c>
      <c r="AL260" s="112" t="s">
        <v>381</v>
      </c>
      <c r="AM260" s="112">
        <v>6</v>
      </c>
      <c r="AN260" s="112">
        <v>27</v>
      </c>
      <c r="AO260" s="112">
        <v>25</v>
      </c>
      <c r="AP260" s="112">
        <v>70</v>
      </c>
      <c r="AQ260" s="112">
        <v>68</v>
      </c>
      <c r="AR260" s="112">
        <v>0</v>
      </c>
      <c r="AS260" s="112">
        <v>0</v>
      </c>
    </row>
    <row r="261" spans="1:45" s="112" customFormat="1" x14ac:dyDescent="0.25">
      <c r="A261" s="112" t="s">
        <v>763</v>
      </c>
      <c r="B261" s="112" t="s">
        <v>764</v>
      </c>
      <c r="C261" s="112" t="s">
        <v>380</v>
      </c>
      <c r="D261" s="112" t="s">
        <v>380</v>
      </c>
      <c r="E261" s="112">
        <v>839510.81</v>
      </c>
      <c r="F261" s="112">
        <v>839359.67</v>
      </c>
      <c r="G261" s="112">
        <v>0</v>
      </c>
      <c r="H261" s="112">
        <v>0</v>
      </c>
      <c r="I261" s="112">
        <v>0</v>
      </c>
      <c r="J261" s="112">
        <v>839359.67</v>
      </c>
      <c r="K261" s="170">
        <v>42354</v>
      </c>
      <c r="L261" s="169">
        <f>YEAR(tblBills[[#This Row],[received_date]])</f>
        <v>2015</v>
      </c>
      <c r="N261" s="112">
        <v>7</v>
      </c>
      <c r="O261" s="112" t="s">
        <v>378</v>
      </c>
      <c r="P261" s="112" t="s">
        <v>81</v>
      </c>
      <c r="Q261" s="112" t="s">
        <v>377</v>
      </c>
      <c r="R261" s="112" t="s">
        <v>376</v>
      </c>
      <c r="T261" s="112" t="s">
        <v>237</v>
      </c>
      <c r="U261" s="112" t="s">
        <v>123</v>
      </c>
      <c r="X261" s="112" t="s">
        <v>236</v>
      </c>
      <c r="Y261" s="112" t="s">
        <v>6</v>
      </c>
      <c r="Z261" s="112">
        <v>0</v>
      </c>
      <c r="AA261" s="112">
        <v>100</v>
      </c>
      <c r="AB261" s="112" t="s">
        <v>234</v>
      </c>
      <c r="AC261" s="112" t="s">
        <v>233</v>
      </c>
      <c r="AD261" s="112" t="s">
        <v>232</v>
      </c>
      <c r="AG261" s="112" t="s">
        <v>6</v>
      </c>
      <c r="AH261" s="112">
        <v>13651</v>
      </c>
      <c r="AI261" s="112">
        <v>19</v>
      </c>
      <c r="AJ261" s="112">
        <v>84</v>
      </c>
      <c r="AK261" s="112" t="s">
        <v>80</v>
      </c>
      <c r="AL261" s="112" t="s">
        <v>370</v>
      </c>
      <c r="AM261" s="112">
        <v>6</v>
      </c>
      <c r="AN261" s="112">
        <v>27</v>
      </c>
      <c r="AO261" s="112">
        <v>25</v>
      </c>
      <c r="AP261" s="112">
        <v>71</v>
      </c>
      <c r="AQ261" s="112">
        <v>69</v>
      </c>
      <c r="AR261" s="112">
        <v>0</v>
      </c>
      <c r="AS261" s="112">
        <v>0</v>
      </c>
    </row>
    <row r="262" spans="1:45" s="112" customFormat="1" x14ac:dyDescent="0.25">
      <c r="A262" s="112" t="s">
        <v>763</v>
      </c>
      <c r="B262" s="112" t="s">
        <v>764</v>
      </c>
      <c r="C262" s="112" t="s">
        <v>375</v>
      </c>
      <c r="D262" s="112" t="s">
        <v>375</v>
      </c>
      <c r="E262" s="112">
        <v>6052</v>
      </c>
      <c r="F262" s="112">
        <v>6052.01</v>
      </c>
      <c r="G262" s="112">
        <v>-121.04</v>
      </c>
      <c r="H262" s="112">
        <v>0</v>
      </c>
      <c r="I262" s="112">
        <v>0</v>
      </c>
      <c r="J262" s="112">
        <v>5930.97</v>
      </c>
      <c r="K262" s="170">
        <v>42374</v>
      </c>
      <c r="L262" s="169">
        <f>YEAR(tblBills[[#This Row],[received_date]])</f>
        <v>2016</v>
      </c>
      <c r="N262" s="112">
        <v>7</v>
      </c>
      <c r="O262" s="112" t="s">
        <v>373</v>
      </c>
      <c r="P262" s="112" t="s">
        <v>81</v>
      </c>
      <c r="Q262" s="112" t="s">
        <v>372</v>
      </c>
      <c r="R262" s="112" t="s">
        <v>371</v>
      </c>
      <c r="T262" s="112" t="s">
        <v>237</v>
      </c>
      <c r="U262" s="112" t="s">
        <v>123</v>
      </c>
      <c r="V262" s="112" t="s">
        <v>120</v>
      </c>
      <c r="X262" s="112" t="s">
        <v>236</v>
      </c>
      <c r="Y262" s="112" t="s">
        <v>6</v>
      </c>
      <c r="Z262" s="112">
        <v>0</v>
      </c>
      <c r="AA262" s="112">
        <v>100</v>
      </c>
      <c r="AB262" s="112" t="s">
        <v>234</v>
      </c>
      <c r="AC262" s="112" t="s">
        <v>233</v>
      </c>
      <c r="AD262" s="112" t="s">
        <v>232</v>
      </c>
      <c r="AG262" s="112" t="s">
        <v>6</v>
      </c>
      <c r="AH262" s="112">
        <v>150368</v>
      </c>
      <c r="AI262" s="112">
        <v>19</v>
      </c>
      <c r="AJ262" s="112">
        <v>742</v>
      </c>
      <c r="AK262" s="112" t="s">
        <v>80</v>
      </c>
      <c r="AL262" s="112" t="s">
        <v>370</v>
      </c>
      <c r="AM262" s="112">
        <v>6</v>
      </c>
      <c r="AN262" s="112">
        <v>27</v>
      </c>
      <c r="AO262" s="112">
        <v>25</v>
      </c>
      <c r="AP262" s="112">
        <v>456</v>
      </c>
      <c r="AQ262" s="112">
        <v>518</v>
      </c>
      <c r="AR262" s="112">
        <v>0</v>
      </c>
      <c r="AS262" s="112">
        <v>0</v>
      </c>
    </row>
    <row r="263" spans="1:45" s="112" customFormat="1" x14ac:dyDescent="0.25">
      <c r="A263" s="112" t="s">
        <v>763</v>
      </c>
      <c r="B263" s="112" t="s">
        <v>764</v>
      </c>
      <c r="C263" s="112" t="s">
        <v>369</v>
      </c>
      <c r="D263" s="112" t="s">
        <v>369</v>
      </c>
      <c r="E263" s="112">
        <v>269220.32</v>
      </c>
      <c r="F263" s="112">
        <v>269220.32</v>
      </c>
      <c r="G263" s="112">
        <v>0</v>
      </c>
      <c r="H263" s="112">
        <v>0</v>
      </c>
      <c r="I263" s="112">
        <v>0</v>
      </c>
      <c r="J263" s="112">
        <v>269220.32</v>
      </c>
      <c r="K263" s="170">
        <v>42377</v>
      </c>
      <c r="L263" s="169">
        <f>YEAR(tblBills[[#This Row],[received_date]])</f>
        <v>2016</v>
      </c>
      <c r="N263" s="112">
        <v>7</v>
      </c>
      <c r="O263" s="112" t="s">
        <v>367</v>
      </c>
      <c r="P263" s="112" t="s">
        <v>81</v>
      </c>
      <c r="Q263" s="112" t="s">
        <v>366</v>
      </c>
      <c r="R263" s="112" t="s">
        <v>365</v>
      </c>
      <c r="T263" s="112" t="s">
        <v>237</v>
      </c>
      <c r="U263" s="112" t="s">
        <v>151</v>
      </c>
      <c r="X263" s="112" t="s">
        <v>236</v>
      </c>
      <c r="Y263" s="112" t="s">
        <v>6</v>
      </c>
      <c r="Z263" s="112">
        <v>0</v>
      </c>
      <c r="AA263" s="112">
        <v>100</v>
      </c>
      <c r="AB263" s="112" t="s">
        <v>234</v>
      </c>
      <c r="AC263" s="112" t="s">
        <v>233</v>
      </c>
      <c r="AD263" s="112" t="s">
        <v>232</v>
      </c>
      <c r="AG263" s="112" t="s">
        <v>6</v>
      </c>
      <c r="AH263" s="112">
        <v>13653</v>
      </c>
      <c r="AI263" s="112">
        <v>19</v>
      </c>
      <c r="AJ263" s="112">
        <v>85</v>
      </c>
      <c r="AK263" s="112" t="s">
        <v>80</v>
      </c>
      <c r="AL263" s="112" t="s">
        <v>364</v>
      </c>
      <c r="AM263" s="112">
        <v>6</v>
      </c>
      <c r="AN263" s="112">
        <v>27</v>
      </c>
      <c r="AO263" s="112">
        <v>25</v>
      </c>
      <c r="AP263" s="112">
        <v>72</v>
      </c>
      <c r="AQ263" s="112">
        <v>70</v>
      </c>
      <c r="AR263" s="112">
        <v>0</v>
      </c>
      <c r="AS263" s="112">
        <v>0</v>
      </c>
    </row>
    <row r="264" spans="1:45" s="112" customFormat="1" x14ac:dyDescent="0.25">
      <c r="A264" s="112" t="s">
        <v>763</v>
      </c>
      <c r="B264" s="112" t="s">
        <v>764</v>
      </c>
      <c r="C264" s="112" t="s">
        <v>363</v>
      </c>
      <c r="D264" s="112" t="s">
        <v>363</v>
      </c>
      <c r="E264" s="112">
        <v>410545.58</v>
      </c>
      <c r="F264" s="112">
        <v>410545.58</v>
      </c>
      <c r="G264" s="112">
        <v>0</v>
      </c>
      <c r="H264" s="112">
        <v>0</v>
      </c>
      <c r="I264" s="112">
        <v>0</v>
      </c>
      <c r="J264" s="112">
        <v>410545.58</v>
      </c>
      <c r="K264" s="170">
        <v>42383</v>
      </c>
      <c r="L264" s="169">
        <f>YEAR(tblBills[[#This Row],[received_date]])</f>
        <v>2016</v>
      </c>
      <c r="N264" s="112">
        <v>7</v>
      </c>
      <c r="O264" s="112" t="s">
        <v>361</v>
      </c>
      <c r="P264" s="112" t="s">
        <v>81</v>
      </c>
      <c r="Q264" s="112" t="s">
        <v>360</v>
      </c>
      <c r="R264" s="112" t="s">
        <v>359</v>
      </c>
      <c r="T264" s="112" t="s">
        <v>237</v>
      </c>
      <c r="U264" s="112" t="s">
        <v>127</v>
      </c>
      <c r="X264" s="112" t="s">
        <v>236</v>
      </c>
      <c r="Y264" s="112" t="s">
        <v>6</v>
      </c>
      <c r="Z264" s="112">
        <v>0</v>
      </c>
      <c r="AA264" s="112">
        <v>200</v>
      </c>
      <c r="AB264" s="112" t="s">
        <v>234</v>
      </c>
      <c r="AC264" s="112" t="s">
        <v>233</v>
      </c>
      <c r="AD264" s="112" t="s">
        <v>232</v>
      </c>
      <c r="AG264" s="112" t="s">
        <v>6</v>
      </c>
      <c r="AH264" s="112">
        <v>13654</v>
      </c>
      <c r="AI264" s="112">
        <v>19</v>
      </c>
      <c r="AJ264" s="112">
        <v>86</v>
      </c>
      <c r="AK264" s="112" t="s">
        <v>80</v>
      </c>
      <c r="AL264" s="112" t="s">
        <v>345</v>
      </c>
      <c r="AM264" s="112">
        <v>6</v>
      </c>
      <c r="AN264" s="112">
        <v>27</v>
      </c>
      <c r="AO264" s="112">
        <v>25</v>
      </c>
      <c r="AP264" s="112">
        <v>73</v>
      </c>
      <c r="AQ264" s="112">
        <v>71</v>
      </c>
      <c r="AR264" s="112">
        <v>0</v>
      </c>
      <c r="AS264" s="112">
        <v>0</v>
      </c>
    </row>
    <row r="265" spans="1:45" s="112" customFormat="1" x14ac:dyDescent="0.25">
      <c r="A265" s="112" t="s">
        <v>763</v>
      </c>
      <c r="B265" s="112" t="s">
        <v>764</v>
      </c>
      <c r="C265" s="112" t="s">
        <v>358</v>
      </c>
      <c r="D265" s="112" t="s">
        <v>358</v>
      </c>
      <c r="E265" s="112">
        <v>10018.530000000001</v>
      </c>
      <c r="F265" s="112">
        <v>10018.530000000001</v>
      </c>
      <c r="G265" s="112">
        <v>0</v>
      </c>
      <c r="H265" s="112">
        <v>0</v>
      </c>
      <c r="I265" s="112">
        <v>0</v>
      </c>
      <c r="J265" s="112">
        <v>10018.530000000001</v>
      </c>
      <c r="K265" s="170">
        <v>42524</v>
      </c>
      <c r="L265" s="169">
        <f>YEAR(tblBills[[#This Row],[received_date]])</f>
        <v>2016</v>
      </c>
      <c r="N265" s="112">
        <v>7</v>
      </c>
      <c r="O265" s="112" t="s">
        <v>357</v>
      </c>
      <c r="P265" s="112" t="s">
        <v>81</v>
      </c>
      <c r="Q265" s="112" t="s">
        <v>356</v>
      </c>
      <c r="R265" s="112" t="s">
        <v>355</v>
      </c>
      <c r="T265" s="112" t="s">
        <v>237</v>
      </c>
      <c r="U265" s="112" t="s">
        <v>127</v>
      </c>
      <c r="X265" s="112" t="s">
        <v>236</v>
      </c>
      <c r="Y265" s="112" t="s">
        <v>6</v>
      </c>
      <c r="Z265" s="112">
        <v>0</v>
      </c>
      <c r="AA265" s="112">
        <v>100</v>
      </c>
      <c r="AB265" s="112" t="s">
        <v>234</v>
      </c>
      <c r="AC265" s="112" t="s">
        <v>233</v>
      </c>
      <c r="AD265" s="112" t="s">
        <v>232</v>
      </c>
      <c r="AG265" s="112" t="s">
        <v>6</v>
      </c>
      <c r="AH265" s="112">
        <v>13656</v>
      </c>
      <c r="AI265" s="112">
        <v>19</v>
      </c>
      <c r="AJ265" s="112">
        <v>743</v>
      </c>
      <c r="AK265" s="112" t="s">
        <v>80</v>
      </c>
      <c r="AL265" s="112" t="s">
        <v>345</v>
      </c>
      <c r="AM265" s="112">
        <v>6</v>
      </c>
      <c r="AN265" s="112">
        <v>27</v>
      </c>
      <c r="AO265" s="112">
        <v>25</v>
      </c>
      <c r="AP265" s="112">
        <v>457</v>
      </c>
      <c r="AQ265" s="112">
        <v>519</v>
      </c>
      <c r="AR265" s="112">
        <v>0</v>
      </c>
      <c r="AS265" s="112">
        <v>0</v>
      </c>
    </row>
    <row r="266" spans="1:45" s="112" customFormat="1" x14ac:dyDescent="0.25">
      <c r="A266" s="112" t="s">
        <v>763</v>
      </c>
      <c r="B266" s="112" t="s">
        <v>764</v>
      </c>
      <c r="C266" s="112" t="s">
        <v>354</v>
      </c>
      <c r="D266" s="112" t="s">
        <v>354</v>
      </c>
      <c r="E266" s="112">
        <v>4740.57</v>
      </c>
      <c r="F266" s="112">
        <v>4740.57</v>
      </c>
      <c r="G266" s="112">
        <v>0</v>
      </c>
      <c r="H266" s="112">
        <v>0</v>
      </c>
      <c r="I266" s="112">
        <v>0</v>
      </c>
      <c r="J266" s="112">
        <v>4740.57</v>
      </c>
      <c r="K266" s="170">
        <v>42384</v>
      </c>
      <c r="L266" s="169">
        <f>YEAR(tblBills[[#This Row],[received_date]])</f>
        <v>2016</v>
      </c>
      <c r="N266" s="112">
        <v>7</v>
      </c>
      <c r="O266" s="112" t="s">
        <v>353</v>
      </c>
      <c r="P266" s="112" t="s">
        <v>81</v>
      </c>
      <c r="Q266" s="112" t="s">
        <v>352</v>
      </c>
      <c r="R266" s="112" t="s">
        <v>351</v>
      </c>
      <c r="T266" s="112" t="s">
        <v>237</v>
      </c>
      <c r="U266" s="112" t="s">
        <v>127</v>
      </c>
      <c r="V266" s="112" t="s">
        <v>120</v>
      </c>
      <c r="X266" s="112" t="s">
        <v>236</v>
      </c>
      <c r="Y266" s="112" t="s">
        <v>6</v>
      </c>
      <c r="Z266" s="112">
        <v>0</v>
      </c>
      <c r="AA266" s="112">
        <v>100</v>
      </c>
      <c r="AB266" s="112" t="s">
        <v>234</v>
      </c>
      <c r="AC266" s="112" t="s">
        <v>233</v>
      </c>
      <c r="AD266" s="112" t="s">
        <v>232</v>
      </c>
      <c r="AG266" s="112" t="s">
        <v>6</v>
      </c>
      <c r="AH266" s="112">
        <v>13657</v>
      </c>
      <c r="AI266" s="112">
        <v>19</v>
      </c>
      <c r="AJ266" s="112">
        <v>30</v>
      </c>
      <c r="AK266" s="112" t="s">
        <v>80</v>
      </c>
      <c r="AL266" s="112" t="s">
        <v>345</v>
      </c>
      <c r="AM266" s="112">
        <v>6</v>
      </c>
      <c r="AN266" s="112">
        <v>27</v>
      </c>
      <c r="AO266" s="112">
        <v>25</v>
      </c>
      <c r="AP266" s="112">
        <v>25</v>
      </c>
      <c r="AQ266" s="112">
        <v>28</v>
      </c>
      <c r="AR266" s="112">
        <v>0</v>
      </c>
      <c r="AS266" s="112">
        <v>0</v>
      </c>
    </row>
    <row r="267" spans="1:45" s="112" customFormat="1" x14ac:dyDescent="0.25">
      <c r="A267" s="112" t="s">
        <v>763</v>
      </c>
      <c r="B267" s="112" t="s">
        <v>764</v>
      </c>
      <c r="C267" s="112" t="s">
        <v>350</v>
      </c>
      <c r="D267" s="112" t="s">
        <v>350</v>
      </c>
      <c r="E267" s="112">
        <v>12660.28</v>
      </c>
      <c r="F267" s="112">
        <v>12660.28</v>
      </c>
      <c r="G267" s="112">
        <v>0</v>
      </c>
      <c r="H267" s="112">
        <v>0</v>
      </c>
      <c r="I267" s="112">
        <v>0</v>
      </c>
      <c r="J267" s="112">
        <v>12660.28</v>
      </c>
      <c r="K267" s="170">
        <v>42390</v>
      </c>
      <c r="L267" s="169">
        <f>YEAR(tblBills[[#This Row],[received_date]])</f>
        <v>2016</v>
      </c>
      <c r="N267" s="112">
        <v>7</v>
      </c>
      <c r="O267" s="112" t="s">
        <v>349</v>
      </c>
      <c r="P267" s="112" t="s">
        <v>81</v>
      </c>
      <c r="Q267" s="112" t="s">
        <v>348</v>
      </c>
      <c r="R267" s="112" t="s">
        <v>347</v>
      </c>
      <c r="T267" s="112" t="s">
        <v>237</v>
      </c>
      <c r="U267" s="112" t="s">
        <v>127</v>
      </c>
      <c r="V267" s="112" t="s">
        <v>120</v>
      </c>
      <c r="X267" s="112" t="s">
        <v>236</v>
      </c>
      <c r="Y267" s="112" t="s">
        <v>346</v>
      </c>
      <c r="Z267" s="112">
        <v>0</v>
      </c>
      <c r="AA267" s="112">
        <v>100</v>
      </c>
      <c r="AB267" s="112" t="s">
        <v>234</v>
      </c>
      <c r="AC267" s="112" t="s">
        <v>233</v>
      </c>
      <c r="AD267" s="112" t="s">
        <v>232</v>
      </c>
      <c r="AG267" s="112" t="s">
        <v>231</v>
      </c>
      <c r="AH267" s="112">
        <v>13658</v>
      </c>
      <c r="AI267" s="112">
        <v>19</v>
      </c>
      <c r="AJ267" s="112">
        <v>692</v>
      </c>
      <c r="AK267" s="112" t="s">
        <v>80</v>
      </c>
      <c r="AL267" s="112" t="s">
        <v>345</v>
      </c>
      <c r="AM267" s="112">
        <v>6</v>
      </c>
      <c r="AN267" s="112">
        <v>27</v>
      </c>
      <c r="AO267" s="112">
        <v>25</v>
      </c>
      <c r="AP267" s="112">
        <v>417</v>
      </c>
      <c r="AQ267" s="112">
        <v>501</v>
      </c>
      <c r="AR267" s="112">
        <v>0</v>
      </c>
      <c r="AS267" s="112">
        <v>0</v>
      </c>
    </row>
    <row r="268" spans="1:45" s="112" customFormat="1" x14ac:dyDescent="0.25">
      <c r="A268" s="112" t="s">
        <v>763</v>
      </c>
      <c r="B268" s="112" t="s">
        <v>764</v>
      </c>
      <c r="C268" s="112" t="s">
        <v>344</v>
      </c>
      <c r="D268" s="112" t="s">
        <v>344</v>
      </c>
      <c r="E268" s="112">
        <v>233574.31</v>
      </c>
      <c r="F268" s="112">
        <v>233574.29</v>
      </c>
      <c r="G268" s="112">
        <v>0</v>
      </c>
      <c r="H268" s="112">
        <v>0</v>
      </c>
      <c r="I268" s="112">
        <v>0</v>
      </c>
      <c r="J268" s="112">
        <v>233574.29</v>
      </c>
      <c r="K268" s="170">
        <v>42374</v>
      </c>
      <c r="L268" s="169">
        <f>YEAR(tblBills[[#This Row],[received_date]])</f>
        <v>2016</v>
      </c>
      <c r="N268" s="112">
        <v>7</v>
      </c>
      <c r="O268" s="112" t="s">
        <v>342</v>
      </c>
      <c r="P268" s="112" t="s">
        <v>81</v>
      </c>
      <c r="Q268" s="112" t="s">
        <v>341</v>
      </c>
      <c r="R268" s="112" t="s">
        <v>340</v>
      </c>
      <c r="T268" s="112" t="s">
        <v>237</v>
      </c>
      <c r="U268" s="112" t="s">
        <v>162</v>
      </c>
      <c r="X268" s="112" t="s">
        <v>236</v>
      </c>
      <c r="Y268" s="112" t="s">
        <v>6</v>
      </c>
      <c r="Z268" s="112">
        <v>0</v>
      </c>
      <c r="AA268" s="112">
        <v>100</v>
      </c>
      <c r="AB268" s="112" t="s">
        <v>234</v>
      </c>
      <c r="AC268" s="112" t="s">
        <v>233</v>
      </c>
      <c r="AD268" s="112" t="s">
        <v>232</v>
      </c>
      <c r="AG268" s="112" t="s">
        <v>6</v>
      </c>
      <c r="AH268" s="112">
        <v>13659</v>
      </c>
      <c r="AI268" s="112">
        <v>19</v>
      </c>
      <c r="AJ268" s="112">
        <v>87</v>
      </c>
      <c r="AK268" s="112" t="s">
        <v>80</v>
      </c>
      <c r="AL268" s="112" t="s">
        <v>339</v>
      </c>
      <c r="AM268" s="112">
        <v>6</v>
      </c>
      <c r="AN268" s="112">
        <v>27</v>
      </c>
      <c r="AO268" s="112">
        <v>25</v>
      </c>
      <c r="AP268" s="112">
        <v>74</v>
      </c>
      <c r="AQ268" s="112">
        <v>72</v>
      </c>
      <c r="AR268" s="112">
        <v>0</v>
      </c>
      <c r="AS268" s="112">
        <v>0</v>
      </c>
    </row>
    <row r="269" spans="1:45" s="112" customFormat="1" x14ac:dyDescent="0.25">
      <c r="A269" s="112" t="s">
        <v>763</v>
      </c>
      <c r="B269" s="112" t="s">
        <v>764</v>
      </c>
      <c r="C269" s="112" t="s">
        <v>338</v>
      </c>
      <c r="D269" s="112" t="s">
        <v>338</v>
      </c>
      <c r="E269" s="112">
        <v>135514.84</v>
      </c>
      <c r="F269" s="112">
        <v>135514.84</v>
      </c>
      <c r="G269" s="112">
        <v>0</v>
      </c>
      <c r="H269" s="112">
        <v>0</v>
      </c>
      <c r="I269" s="112">
        <v>0</v>
      </c>
      <c r="J269" s="112">
        <v>135514.84</v>
      </c>
      <c r="K269" s="170">
        <v>42354</v>
      </c>
      <c r="L269" s="169">
        <f>YEAR(tblBills[[#This Row],[received_date]])</f>
        <v>2015</v>
      </c>
      <c r="N269" s="112">
        <v>7</v>
      </c>
      <c r="O269" s="112" t="s">
        <v>336</v>
      </c>
      <c r="P269" s="112" t="s">
        <v>81</v>
      </c>
      <c r="Q269" s="112" t="s">
        <v>335</v>
      </c>
      <c r="R269" s="112" t="s">
        <v>334</v>
      </c>
      <c r="T269" s="112" t="s">
        <v>237</v>
      </c>
      <c r="U269" s="112" t="s">
        <v>145</v>
      </c>
      <c r="X269" s="112" t="s">
        <v>236</v>
      </c>
      <c r="Y269" s="112" t="s">
        <v>333</v>
      </c>
      <c r="Z269" s="112">
        <v>0</v>
      </c>
      <c r="AA269" s="112">
        <v>100</v>
      </c>
      <c r="AB269" s="112" t="s">
        <v>234</v>
      </c>
      <c r="AC269" s="112" t="s">
        <v>233</v>
      </c>
      <c r="AD269" s="112" t="s">
        <v>232</v>
      </c>
      <c r="AG269" s="112" t="s">
        <v>6</v>
      </c>
      <c r="AH269" s="112">
        <v>13660</v>
      </c>
      <c r="AI269" s="112">
        <v>19</v>
      </c>
      <c r="AJ269" s="112">
        <v>89</v>
      </c>
      <c r="AK269" s="112" t="s">
        <v>80</v>
      </c>
      <c r="AL269" s="112" t="s">
        <v>327</v>
      </c>
      <c r="AM269" s="112">
        <v>6</v>
      </c>
      <c r="AN269" s="112">
        <v>27</v>
      </c>
      <c r="AO269" s="112">
        <v>25</v>
      </c>
      <c r="AP269" s="112">
        <v>75</v>
      </c>
      <c r="AQ269" s="112">
        <v>73</v>
      </c>
      <c r="AR269" s="112">
        <v>0</v>
      </c>
      <c r="AS269" s="112">
        <v>0</v>
      </c>
    </row>
    <row r="270" spans="1:45" s="112" customFormat="1" x14ac:dyDescent="0.25">
      <c r="A270" s="112" t="s">
        <v>763</v>
      </c>
      <c r="B270" s="112" t="s">
        <v>764</v>
      </c>
      <c r="C270" s="112" t="s">
        <v>332</v>
      </c>
      <c r="D270" s="112" t="s">
        <v>332</v>
      </c>
      <c r="E270" s="112">
        <v>14898.970000000001</v>
      </c>
      <c r="F270" s="112">
        <v>14898.96</v>
      </c>
      <c r="G270" s="112">
        <v>0</v>
      </c>
      <c r="H270" s="112">
        <v>0</v>
      </c>
      <c r="I270" s="112">
        <v>0</v>
      </c>
      <c r="J270" s="112">
        <v>14898.960000000001</v>
      </c>
      <c r="K270" s="170">
        <v>42374</v>
      </c>
      <c r="L270" s="169">
        <f>YEAR(tblBills[[#This Row],[received_date]])</f>
        <v>2016</v>
      </c>
      <c r="N270" s="112">
        <v>7</v>
      </c>
      <c r="O270" s="112" t="s">
        <v>330</v>
      </c>
      <c r="P270" s="112" t="s">
        <v>81</v>
      </c>
      <c r="Q270" s="112" t="s">
        <v>329</v>
      </c>
      <c r="R270" s="112" t="s">
        <v>328</v>
      </c>
      <c r="T270" s="112" t="s">
        <v>237</v>
      </c>
      <c r="U270" s="112" t="s">
        <v>145</v>
      </c>
      <c r="V270" s="112" t="s">
        <v>120</v>
      </c>
      <c r="X270" s="112" t="s">
        <v>236</v>
      </c>
      <c r="Y270" s="112" t="s">
        <v>6</v>
      </c>
      <c r="Z270" s="112">
        <v>0</v>
      </c>
      <c r="AA270" s="112">
        <v>100</v>
      </c>
      <c r="AB270" s="112" t="s">
        <v>234</v>
      </c>
      <c r="AC270" s="112" t="s">
        <v>233</v>
      </c>
      <c r="AD270" s="112" t="s">
        <v>232</v>
      </c>
      <c r="AG270" s="112" t="s">
        <v>6</v>
      </c>
      <c r="AH270" s="112">
        <v>13661</v>
      </c>
      <c r="AI270" s="112">
        <v>19</v>
      </c>
      <c r="AJ270" s="112">
        <v>61</v>
      </c>
      <c r="AK270" s="112" t="s">
        <v>80</v>
      </c>
      <c r="AL270" s="112" t="s">
        <v>327</v>
      </c>
      <c r="AM270" s="112">
        <v>6</v>
      </c>
      <c r="AN270" s="112">
        <v>27</v>
      </c>
      <c r="AO270" s="112">
        <v>25</v>
      </c>
      <c r="AP270" s="112">
        <v>51</v>
      </c>
      <c r="AQ270" s="112">
        <v>53</v>
      </c>
      <c r="AR270" s="112">
        <v>0</v>
      </c>
      <c r="AS270" s="112">
        <v>0</v>
      </c>
    </row>
    <row r="271" spans="1:45" s="112" customFormat="1" x14ac:dyDescent="0.25">
      <c r="A271" s="112" t="s">
        <v>763</v>
      </c>
      <c r="B271" s="112" t="s">
        <v>764</v>
      </c>
      <c r="C271" s="112" t="s">
        <v>326</v>
      </c>
      <c r="D271" s="112" t="s">
        <v>326</v>
      </c>
      <c r="E271" s="112">
        <v>344790.75</v>
      </c>
      <c r="F271" s="112">
        <v>344790.75</v>
      </c>
      <c r="G271" s="112">
        <v>0</v>
      </c>
      <c r="H271" s="112">
        <v>0</v>
      </c>
      <c r="I271" s="112">
        <v>0</v>
      </c>
      <c r="J271" s="112">
        <v>344790.75</v>
      </c>
      <c r="K271" s="170">
        <v>42418</v>
      </c>
      <c r="L271" s="169">
        <f>YEAR(tblBills[[#This Row],[received_date]])</f>
        <v>2016</v>
      </c>
      <c r="N271" s="112">
        <v>7</v>
      </c>
      <c r="O271" s="112" t="s">
        <v>324</v>
      </c>
      <c r="P271" s="112" t="s">
        <v>81</v>
      </c>
      <c r="Q271" s="112" t="s">
        <v>323</v>
      </c>
      <c r="R271" s="112" t="s">
        <v>322</v>
      </c>
      <c r="T271" s="112" t="s">
        <v>237</v>
      </c>
      <c r="U271" s="112" t="s">
        <v>148</v>
      </c>
      <c r="X271" s="112" t="s">
        <v>236</v>
      </c>
      <c r="Y271" s="112" t="s">
        <v>6</v>
      </c>
      <c r="Z271" s="112">
        <v>0</v>
      </c>
      <c r="AA271" s="112">
        <v>100</v>
      </c>
      <c r="AB271" s="112" t="s">
        <v>234</v>
      </c>
      <c r="AC271" s="112" t="s">
        <v>233</v>
      </c>
      <c r="AD271" s="112" t="s">
        <v>232</v>
      </c>
      <c r="AG271" s="112" t="s">
        <v>6</v>
      </c>
      <c r="AH271" s="112">
        <v>13662</v>
      </c>
      <c r="AI271" s="112">
        <v>19</v>
      </c>
      <c r="AJ271" s="112">
        <v>95</v>
      </c>
      <c r="AK271" s="112" t="s">
        <v>80</v>
      </c>
      <c r="AL271" s="112" t="s">
        <v>321</v>
      </c>
      <c r="AM271" s="112">
        <v>6</v>
      </c>
      <c r="AN271" s="112">
        <v>27</v>
      </c>
      <c r="AO271" s="112">
        <v>25</v>
      </c>
      <c r="AP271" s="112">
        <v>77</v>
      </c>
      <c r="AQ271" s="112">
        <v>74</v>
      </c>
      <c r="AR271" s="112">
        <v>0</v>
      </c>
      <c r="AS271" s="112">
        <v>0</v>
      </c>
    </row>
    <row r="272" spans="1:45" s="112" customFormat="1" x14ac:dyDescent="0.25">
      <c r="A272" s="112" t="s">
        <v>763</v>
      </c>
      <c r="B272" s="112" t="s">
        <v>764</v>
      </c>
      <c r="C272" s="112" t="s">
        <v>320</v>
      </c>
      <c r="D272" s="112" t="s">
        <v>320</v>
      </c>
      <c r="E272" s="112">
        <v>76930.320000000007</v>
      </c>
      <c r="F272" s="112">
        <v>76930.320000000007</v>
      </c>
      <c r="G272" s="112">
        <v>0</v>
      </c>
      <c r="H272" s="112">
        <v>0</v>
      </c>
      <c r="I272" s="112">
        <v>0</v>
      </c>
      <c r="J272" s="112">
        <v>76930.320000000007</v>
      </c>
      <c r="K272" s="170">
        <v>42374</v>
      </c>
      <c r="L272" s="169">
        <f>YEAR(tblBills[[#This Row],[received_date]])</f>
        <v>2016</v>
      </c>
      <c r="N272" s="112">
        <v>7</v>
      </c>
      <c r="O272" s="112" t="s">
        <v>319</v>
      </c>
      <c r="P272" s="112" t="s">
        <v>81</v>
      </c>
      <c r="Q272" s="112" t="s">
        <v>318</v>
      </c>
      <c r="R272" s="112" t="s">
        <v>317</v>
      </c>
      <c r="T272" s="112" t="s">
        <v>237</v>
      </c>
      <c r="U272" s="112" t="s">
        <v>160</v>
      </c>
      <c r="V272" s="112" t="s">
        <v>130</v>
      </c>
      <c r="X272" s="112" t="s">
        <v>236</v>
      </c>
      <c r="Y272" s="112" t="s">
        <v>6</v>
      </c>
      <c r="Z272" s="112">
        <v>0</v>
      </c>
      <c r="AA272" s="112">
        <v>100</v>
      </c>
      <c r="AB272" s="112" t="s">
        <v>234</v>
      </c>
      <c r="AC272" s="112" t="s">
        <v>233</v>
      </c>
      <c r="AD272" s="112" t="s">
        <v>232</v>
      </c>
      <c r="AG272" s="112" t="s">
        <v>6</v>
      </c>
      <c r="AH272" s="112">
        <v>13663</v>
      </c>
      <c r="AI272" s="112">
        <v>19</v>
      </c>
      <c r="AJ272" s="112">
        <v>97</v>
      </c>
      <c r="AK272" s="112" t="s">
        <v>80</v>
      </c>
      <c r="AL272" s="112" t="s">
        <v>316</v>
      </c>
      <c r="AM272" s="112">
        <v>6</v>
      </c>
      <c r="AN272" s="112">
        <v>27</v>
      </c>
      <c r="AO272" s="112">
        <v>25</v>
      </c>
      <c r="AP272" s="112">
        <v>78</v>
      </c>
      <c r="AQ272" s="112">
        <v>75</v>
      </c>
      <c r="AR272" s="112">
        <v>0</v>
      </c>
      <c r="AS272" s="112">
        <v>0</v>
      </c>
    </row>
    <row r="273" spans="1:45" s="112" customFormat="1" x14ac:dyDescent="0.25">
      <c r="A273" s="112" t="s">
        <v>763</v>
      </c>
      <c r="B273" s="112" t="s">
        <v>764</v>
      </c>
      <c r="C273" s="112" t="s">
        <v>315</v>
      </c>
      <c r="D273" s="112" t="s">
        <v>315</v>
      </c>
      <c r="E273" s="112">
        <v>54674.770000000004</v>
      </c>
      <c r="F273" s="112">
        <v>54669.74</v>
      </c>
      <c r="G273" s="112">
        <v>0</v>
      </c>
      <c r="H273" s="112">
        <v>0</v>
      </c>
      <c r="I273" s="112">
        <v>0</v>
      </c>
      <c r="J273" s="112">
        <v>54669.74</v>
      </c>
      <c r="K273" s="170">
        <v>42374</v>
      </c>
      <c r="L273" s="169">
        <f>YEAR(tblBills[[#This Row],[received_date]])</f>
        <v>2016</v>
      </c>
      <c r="N273" s="112">
        <v>7</v>
      </c>
      <c r="O273" s="112" t="s">
        <v>313</v>
      </c>
      <c r="P273" s="112" t="s">
        <v>81</v>
      </c>
      <c r="Q273" s="112" t="s">
        <v>312</v>
      </c>
      <c r="R273" s="112" t="s">
        <v>311</v>
      </c>
      <c r="T273" s="112" t="s">
        <v>237</v>
      </c>
      <c r="U273" s="112" t="s">
        <v>149</v>
      </c>
      <c r="X273" s="112" t="s">
        <v>236</v>
      </c>
      <c r="Y273" s="112" t="s">
        <v>6</v>
      </c>
      <c r="Z273" s="112">
        <v>0</v>
      </c>
      <c r="AA273" s="112">
        <v>100</v>
      </c>
      <c r="AB273" s="112" t="s">
        <v>234</v>
      </c>
      <c r="AC273" s="112" t="s">
        <v>233</v>
      </c>
      <c r="AD273" s="112" t="s">
        <v>232</v>
      </c>
      <c r="AG273" s="112" t="s">
        <v>6</v>
      </c>
      <c r="AH273" s="112">
        <v>13664</v>
      </c>
      <c r="AI273" s="112">
        <v>19</v>
      </c>
      <c r="AJ273" s="112">
        <v>102</v>
      </c>
      <c r="AK273" s="112" t="s">
        <v>80</v>
      </c>
      <c r="AL273" s="112" t="s">
        <v>305</v>
      </c>
      <c r="AM273" s="112">
        <v>6</v>
      </c>
      <c r="AN273" s="112">
        <v>27</v>
      </c>
      <c r="AO273" s="112">
        <v>25</v>
      </c>
      <c r="AP273" s="112">
        <v>80</v>
      </c>
      <c r="AQ273" s="112">
        <v>76</v>
      </c>
      <c r="AR273" s="112">
        <v>0</v>
      </c>
      <c r="AS273" s="112">
        <v>0</v>
      </c>
    </row>
    <row r="274" spans="1:45" s="112" customFormat="1" x14ac:dyDescent="0.25">
      <c r="A274" s="112" t="s">
        <v>763</v>
      </c>
      <c r="B274" s="112" t="s">
        <v>764</v>
      </c>
      <c r="C274" s="112" t="s">
        <v>310</v>
      </c>
      <c r="D274" s="112" t="s">
        <v>310</v>
      </c>
      <c r="E274" s="112">
        <v>2949.56</v>
      </c>
      <c r="F274" s="112">
        <v>2949.56</v>
      </c>
      <c r="G274" s="112">
        <v>-58.99</v>
      </c>
      <c r="H274" s="112">
        <v>0</v>
      </c>
      <c r="I274" s="112">
        <v>0</v>
      </c>
      <c r="J274" s="112">
        <v>2890.57</v>
      </c>
      <c r="K274" s="170">
        <v>42374</v>
      </c>
      <c r="L274" s="169">
        <f>YEAR(tblBills[[#This Row],[received_date]])</f>
        <v>2016</v>
      </c>
      <c r="N274" s="112">
        <v>7</v>
      </c>
      <c r="O274" s="112" t="s">
        <v>308</v>
      </c>
      <c r="P274" s="112" t="s">
        <v>81</v>
      </c>
      <c r="Q274" s="112" t="s">
        <v>307</v>
      </c>
      <c r="R274" s="112" t="s">
        <v>306</v>
      </c>
      <c r="T274" s="112" t="s">
        <v>237</v>
      </c>
      <c r="U274" s="112" t="s">
        <v>149</v>
      </c>
      <c r="V274" s="112" t="s">
        <v>120</v>
      </c>
      <c r="X274" s="112" t="s">
        <v>236</v>
      </c>
      <c r="Y274" s="112" t="s">
        <v>6</v>
      </c>
      <c r="Z274" s="112">
        <v>0</v>
      </c>
      <c r="AA274" s="112">
        <v>100</v>
      </c>
      <c r="AB274" s="112" t="s">
        <v>234</v>
      </c>
      <c r="AC274" s="112" t="s">
        <v>233</v>
      </c>
      <c r="AD274" s="112" t="s">
        <v>232</v>
      </c>
      <c r="AG274" s="112" t="s">
        <v>6</v>
      </c>
      <c r="AH274" s="112">
        <v>13665</v>
      </c>
      <c r="AI274" s="112">
        <v>19</v>
      </c>
      <c r="AJ274" s="112">
        <v>689</v>
      </c>
      <c r="AK274" s="112" t="s">
        <v>80</v>
      </c>
      <c r="AL274" s="112" t="s">
        <v>305</v>
      </c>
      <c r="AM274" s="112">
        <v>6</v>
      </c>
      <c r="AN274" s="112">
        <v>27</v>
      </c>
      <c r="AO274" s="112">
        <v>25</v>
      </c>
      <c r="AP274" s="112">
        <v>415</v>
      </c>
      <c r="AQ274" s="112">
        <v>498</v>
      </c>
      <c r="AR274" s="112">
        <v>0</v>
      </c>
      <c r="AS274" s="112">
        <v>0</v>
      </c>
    </row>
    <row r="275" spans="1:45" s="112" customFormat="1" x14ac:dyDescent="0.25">
      <c r="A275" s="112" t="s">
        <v>763</v>
      </c>
      <c r="B275" s="112" t="s">
        <v>764</v>
      </c>
      <c r="C275" s="112" t="s">
        <v>304</v>
      </c>
      <c r="D275" s="112" t="s">
        <v>304</v>
      </c>
      <c r="E275" s="112">
        <v>83867.320000000007</v>
      </c>
      <c r="F275" s="112">
        <v>83867.320000000007</v>
      </c>
      <c r="G275" s="112">
        <v>0</v>
      </c>
      <c r="H275" s="112">
        <v>0</v>
      </c>
      <c r="I275" s="112">
        <v>0</v>
      </c>
      <c r="J275" s="112">
        <v>83867.320000000007</v>
      </c>
      <c r="K275" s="170">
        <v>42354</v>
      </c>
      <c r="L275" s="169">
        <f>YEAR(tblBills[[#This Row],[received_date]])</f>
        <v>2015</v>
      </c>
      <c r="N275" s="112">
        <v>7</v>
      </c>
      <c r="O275" s="112" t="s">
        <v>302</v>
      </c>
      <c r="P275" s="112" t="s">
        <v>81</v>
      </c>
      <c r="Q275" s="112" t="s">
        <v>301</v>
      </c>
      <c r="R275" s="112" t="s">
        <v>300</v>
      </c>
      <c r="T275" s="112" t="s">
        <v>237</v>
      </c>
      <c r="U275" s="112" t="s">
        <v>214</v>
      </c>
      <c r="V275" s="112" t="s">
        <v>130</v>
      </c>
      <c r="X275" s="112" t="s">
        <v>236</v>
      </c>
      <c r="Y275" s="112" t="s">
        <v>299</v>
      </c>
      <c r="Z275" s="112">
        <v>0</v>
      </c>
      <c r="AA275" s="112">
        <v>100</v>
      </c>
      <c r="AB275" s="112" t="s">
        <v>234</v>
      </c>
      <c r="AC275" s="112" t="s">
        <v>233</v>
      </c>
      <c r="AD275" s="112" t="s">
        <v>232</v>
      </c>
      <c r="AG275" s="112" t="s">
        <v>6</v>
      </c>
      <c r="AH275" s="112">
        <v>13666</v>
      </c>
      <c r="AI275" s="112">
        <v>19</v>
      </c>
      <c r="AJ275" s="112">
        <v>103</v>
      </c>
      <c r="AK275" s="112" t="s">
        <v>80</v>
      </c>
      <c r="AL275" s="112" t="s">
        <v>298</v>
      </c>
      <c r="AM275" s="112">
        <v>6</v>
      </c>
      <c r="AN275" s="112">
        <v>27</v>
      </c>
      <c r="AO275" s="112">
        <v>25</v>
      </c>
      <c r="AP275" s="112">
        <v>81</v>
      </c>
      <c r="AQ275" s="112">
        <v>77</v>
      </c>
      <c r="AR275" s="112">
        <v>0</v>
      </c>
      <c r="AS275" s="112">
        <v>0</v>
      </c>
    </row>
    <row r="276" spans="1:45" s="112" customFormat="1" x14ac:dyDescent="0.25">
      <c r="A276" s="112" t="s">
        <v>763</v>
      </c>
      <c r="B276" s="112" t="s">
        <v>764</v>
      </c>
      <c r="C276" s="112" t="s">
        <v>297</v>
      </c>
      <c r="D276" s="112" t="s">
        <v>297</v>
      </c>
      <c r="E276" s="112">
        <v>59544.1</v>
      </c>
      <c r="F276" s="112">
        <v>59544.09</v>
      </c>
      <c r="G276" s="112">
        <v>0</v>
      </c>
      <c r="H276" s="112">
        <v>0</v>
      </c>
      <c r="I276" s="112">
        <v>0</v>
      </c>
      <c r="J276" s="112">
        <v>59544.090000000004</v>
      </c>
      <c r="K276" s="170">
        <v>42374</v>
      </c>
      <c r="L276" s="169">
        <f>YEAR(tblBills[[#This Row],[received_date]])</f>
        <v>2016</v>
      </c>
      <c r="N276" s="112">
        <v>7</v>
      </c>
      <c r="O276" s="112" t="s">
        <v>296</v>
      </c>
      <c r="P276" s="112" t="s">
        <v>81</v>
      </c>
      <c r="Q276" s="112" t="s">
        <v>295</v>
      </c>
      <c r="R276" s="112" t="s">
        <v>294</v>
      </c>
      <c r="T276" s="112" t="s">
        <v>237</v>
      </c>
      <c r="U276" s="112" t="s">
        <v>218</v>
      </c>
      <c r="V276" s="112" t="s">
        <v>130</v>
      </c>
      <c r="X276" s="112" t="s">
        <v>236</v>
      </c>
      <c r="Y276" s="112" t="s">
        <v>6</v>
      </c>
      <c r="Z276" s="112">
        <v>0</v>
      </c>
      <c r="AA276" s="112">
        <v>100</v>
      </c>
      <c r="AB276" s="112" t="s">
        <v>234</v>
      </c>
      <c r="AC276" s="112" t="s">
        <v>233</v>
      </c>
      <c r="AD276" s="112" t="s">
        <v>232</v>
      </c>
      <c r="AG276" s="112" t="s">
        <v>6</v>
      </c>
      <c r="AH276" s="112">
        <v>13667</v>
      </c>
      <c r="AI276" s="112">
        <v>19</v>
      </c>
      <c r="AJ276" s="112">
        <v>106</v>
      </c>
      <c r="AK276" s="112" t="s">
        <v>80</v>
      </c>
      <c r="AL276" s="112" t="s">
        <v>293</v>
      </c>
      <c r="AM276" s="112">
        <v>6</v>
      </c>
      <c r="AN276" s="112">
        <v>27</v>
      </c>
      <c r="AO276" s="112">
        <v>25</v>
      </c>
      <c r="AP276" s="112">
        <v>83</v>
      </c>
      <c r="AQ276" s="112">
        <v>79</v>
      </c>
      <c r="AR276" s="112">
        <v>0</v>
      </c>
      <c r="AS276" s="112">
        <v>0</v>
      </c>
    </row>
    <row r="277" spans="1:45" s="112" customFormat="1" x14ac:dyDescent="0.25">
      <c r="A277" s="112" t="s">
        <v>763</v>
      </c>
      <c r="B277" s="112" t="s">
        <v>764</v>
      </c>
      <c r="C277" s="112" t="s">
        <v>292</v>
      </c>
      <c r="D277" s="112" t="s">
        <v>292</v>
      </c>
      <c r="E277" s="112">
        <v>599968.71</v>
      </c>
      <c r="F277" s="112">
        <v>599968.69999999995</v>
      </c>
      <c r="G277" s="112">
        <v>0</v>
      </c>
      <c r="H277" s="112">
        <v>0</v>
      </c>
      <c r="I277" s="112">
        <v>0</v>
      </c>
      <c r="J277" s="112">
        <v>599968.70000000007</v>
      </c>
      <c r="K277" s="170">
        <v>42405</v>
      </c>
      <c r="L277" s="169">
        <f>YEAR(tblBills[[#This Row],[received_date]])</f>
        <v>2016</v>
      </c>
      <c r="N277" s="112">
        <v>7</v>
      </c>
      <c r="O277" s="112" t="s">
        <v>291</v>
      </c>
      <c r="P277" s="112" t="s">
        <v>81</v>
      </c>
      <c r="Q277" s="112" t="s">
        <v>290</v>
      </c>
      <c r="R277" s="112" t="s">
        <v>289</v>
      </c>
      <c r="T277" s="112" t="s">
        <v>237</v>
      </c>
      <c r="U277" s="112" t="s">
        <v>119</v>
      </c>
      <c r="X277" s="112" t="s">
        <v>236</v>
      </c>
      <c r="Y277" s="112" t="s">
        <v>6</v>
      </c>
      <c r="Z277" s="112">
        <v>0</v>
      </c>
      <c r="AA277" s="112">
        <v>100</v>
      </c>
      <c r="AB277" s="112" t="s">
        <v>234</v>
      </c>
      <c r="AC277" s="112" t="s">
        <v>233</v>
      </c>
      <c r="AD277" s="112" t="s">
        <v>232</v>
      </c>
      <c r="AG277" s="112" t="s">
        <v>6</v>
      </c>
      <c r="AH277" s="112">
        <v>13668</v>
      </c>
      <c r="AI277" s="112">
        <v>19</v>
      </c>
      <c r="AJ277" s="112">
        <v>107</v>
      </c>
      <c r="AK277" s="112" t="s">
        <v>80</v>
      </c>
      <c r="AL277" s="112" t="s">
        <v>284</v>
      </c>
      <c r="AM277" s="112">
        <v>6</v>
      </c>
      <c r="AN277" s="112">
        <v>27</v>
      </c>
      <c r="AO277" s="112">
        <v>25</v>
      </c>
      <c r="AP277" s="112">
        <v>84</v>
      </c>
      <c r="AQ277" s="112">
        <v>80</v>
      </c>
      <c r="AR277" s="112">
        <v>0</v>
      </c>
      <c r="AS277" s="112">
        <v>0</v>
      </c>
    </row>
    <row r="278" spans="1:45" s="112" customFormat="1" x14ac:dyDescent="0.25">
      <c r="A278" s="112" t="s">
        <v>763</v>
      </c>
      <c r="B278" s="112" t="s">
        <v>764</v>
      </c>
      <c r="C278" s="112" t="s">
        <v>288</v>
      </c>
      <c r="D278" s="112" t="s">
        <v>288</v>
      </c>
      <c r="E278" s="112">
        <v>39762.07</v>
      </c>
      <c r="F278" s="112">
        <v>39762.07</v>
      </c>
      <c r="G278" s="112">
        <v>0</v>
      </c>
      <c r="H278" s="112">
        <v>0</v>
      </c>
      <c r="I278" s="112">
        <v>0</v>
      </c>
      <c r="J278" s="112">
        <v>39762.07</v>
      </c>
      <c r="K278" s="170">
        <v>42401</v>
      </c>
      <c r="L278" s="169">
        <f>YEAR(tblBills[[#This Row],[received_date]])</f>
        <v>2016</v>
      </c>
      <c r="N278" s="112">
        <v>7</v>
      </c>
      <c r="O278" s="112" t="s">
        <v>287</v>
      </c>
      <c r="P278" s="112" t="s">
        <v>81</v>
      </c>
      <c r="Q278" s="112" t="s">
        <v>286</v>
      </c>
      <c r="R278" s="112" t="s">
        <v>285</v>
      </c>
      <c r="T278" s="112" t="s">
        <v>237</v>
      </c>
      <c r="U278" s="112" t="s">
        <v>119</v>
      </c>
      <c r="V278" s="112" t="s">
        <v>120</v>
      </c>
      <c r="X278" s="112" t="s">
        <v>236</v>
      </c>
      <c r="Y278" s="112" t="s">
        <v>6</v>
      </c>
      <c r="Z278" s="112">
        <v>0</v>
      </c>
      <c r="AA278" s="112">
        <v>100</v>
      </c>
      <c r="AB278" s="112" t="s">
        <v>234</v>
      </c>
      <c r="AC278" s="112" t="s">
        <v>233</v>
      </c>
      <c r="AD278" s="112" t="s">
        <v>232</v>
      </c>
      <c r="AG278" s="112" t="s">
        <v>6</v>
      </c>
      <c r="AH278" s="112">
        <v>13669</v>
      </c>
      <c r="AI278" s="112">
        <v>19</v>
      </c>
      <c r="AJ278" s="112">
        <v>39</v>
      </c>
      <c r="AK278" s="112" t="s">
        <v>80</v>
      </c>
      <c r="AL278" s="112" t="s">
        <v>284</v>
      </c>
      <c r="AM278" s="112">
        <v>6</v>
      </c>
      <c r="AN278" s="112">
        <v>27</v>
      </c>
      <c r="AO278" s="112">
        <v>25</v>
      </c>
      <c r="AP278" s="112">
        <v>32</v>
      </c>
      <c r="AQ278" s="112">
        <v>35</v>
      </c>
      <c r="AR278" s="112">
        <v>0</v>
      </c>
      <c r="AS278" s="112">
        <v>0</v>
      </c>
    </row>
    <row r="279" spans="1:45" s="112" customFormat="1" x14ac:dyDescent="0.25">
      <c r="A279" s="112" t="s">
        <v>763</v>
      </c>
      <c r="B279" s="112" t="s">
        <v>764</v>
      </c>
      <c r="C279" s="112" t="s">
        <v>283</v>
      </c>
      <c r="D279" s="112" t="s">
        <v>283</v>
      </c>
      <c r="E279" s="112">
        <v>1051.83</v>
      </c>
      <c r="F279" s="112">
        <v>1051.83</v>
      </c>
      <c r="G279" s="112">
        <v>0</v>
      </c>
      <c r="H279" s="112">
        <v>0</v>
      </c>
      <c r="I279" s="112">
        <v>0</v>
      </c>
      <c r="J279" s="112">
        <v>1051.83</v>
      </c>
      <c r="K279" s="170">
        <v>42467</v>
      </c>
      <c r="L279" s="169">
        <f>YEAR(tblBills[[#This Row],[received_date]])</f>
        <v>2016</v>
      </c>
      <c r="N279" s="112">
        <v>7</v>
      </c>
      <c r="O279" s="112" t="s">
        <v>282</v>
      </c>
      <c r="P279" s="112" t="s">
        <v>81</v>
      </c>
      <c r="Q279" s="112" t="s">
        <v>281</v>
      </c>
      <c r="R279" s="112" t="s">
        <v>280</v>
      </c>
      <c r="T279" s="112" t="s">
        <v>237</v>
      </c>
      <c r="U279" s="112" t="s">
        <v>122</v>
      </c>
      <c r="V279" s="112" t="s">
        <v>120</v>
      </c>
      <c r="X279" s="112" t="s">
        <v>150</v>
      </c>
      <c r="Y279" s="112" t="s">
        <v>6</v>
      </c>
      <c r="Z279" s="112">
        <v>0</v>
      </c>
      <c r="AA279" s="112">
        <v>100</v>
      </c>
      <c r="AB279" s="112" t="s">
        <v>234</v>
      </c>
      <c r="AC279" s="112" t="s">
        <v>233</v>
      </c>
      <c r="AD279" s="112" t="s">
        <v>232</v>
      </c>
      <c r="AG279" s="112" t="s">
        <v>6</v>
      </c>
      <c r="AH279" s="112">
        <v>10059</v>
      </c>
      <c r="AI279" s="112">
        <v>19</v>
      </c>
      <c r="AJ279" s="112">
        <v>709</v>
      </c>
      <c r="AK279" s="112" t="s">
        <v>80</v>
      </c>
      <c r="AL279" s="112" t="s">
        <v>261</v>
      </c>
      <c r="AM279" s="112">
        <v>6</v>
      </c>
      <c r="AN279" s="112">
        <v>27</v>
      </c>
      <c r="AO279" s="112">
        <v>25</v>
      </c>
      <c r="AP279" s="112">
        <v>432</v>
      </c>
      <c r="AQ279" s="112">
        <v>515</v>
      </c>
      <c r="AR279" s="112">
        <v>0</v>
      </c>
      <c r="AS279" s="112">
        <v>0</v>
      </c>
    </row>
    <row r="280" spans="1:45" s="112" customFormat="1" x14ac:dyDescent="0.25">
      <c r="A280" s="112" t="s">
        <v>763</v>
      </c>
      <c r="B280" s="112" t="s">
        <v>764</v>
      </c>
      <c r="C280" s="112" t="s">
        <v>279</v>
      </c>
      <c r="D280" s="112" t="s">
        <v>279</v>
      </c>
      <c r="E280" s="112">
        <v>1152299.18</v>
      </c>
      <c r="F280" s="112">
        <v>1152299.2</v>
      </c>
      <c r="G280" s="112">
        <v>0</v>
      </c>
      <c r="H280" s="112">
        <v>0</v>
      </c>
      <c r="I280" s="112">
        <v>0</v>
      </c>
      <c r="J280" s="112">
        <v>1152299.2</v>
      </c>
      <c r="K280" s="170">
        <v>42598</v>
      </c>
      <c r="L280" s="169">
        <f>YEAR(tblBills[[#This Row],[received_date]])</f>
        <v>2016</v>
      </c>
      <c r="N280" s="112">
        <v>7</v>
      </c>
      <c r="O280" s="112" t="s">
        <v>278</v>
      </c>
      <c r="P280" s="112" t="s">
        <v>81</v>
      </c>
      <c r="Q280" s="112" t="s">
        <v>277</v>
      </c>
      <c r="R280" s="112" t="s">
        <v>276</v>
      </c>
      <c r="T280" s="112" t="s">
        <v>237</v>
      </c>
      <c r="U280" s="112" t="s">
        <v>122</v>
      </c>
      <c r="X280" s="112" t="s">
        <v>236</v>
      </c>
      <c r="Y280" s="112" t="s">
        <v>6</v>
      </c>
      <c r="Z280" s="112">
        <v>0</v>
      </c>
      <c r="AA280" s="112">
        <v>100</v>
      </c>
      <c r="AB280" s="112" t="s">
        <v>234</v>
      </c>
      <c r="AC280" s="112" t="s">
        <v>233</v>
      </c>
      <c r="AD280" s="112" t="s">
        <v>232</v>
      </c>
      <c r="AG280" s="112" t="s">
        <v>6</v>
      </c>
      <c r="AH280" s="112">
        <v>13670</v>
      </c>
      <c r="AI280" s="112">
        <v>19</v>
      </c>
      <c r="AJ280" s="112">
        <v>108</v>
      </c>
      <c r="AK280" s="112" t="s">
        <v>80</v>
      </c>
      <c r="AL280" s="112" t="s">
        <v>261</v>
      </c>
      <c r="AM280" s="112">
        <v>6</v>
      </c>
      <c r="AN280" s="112">
        <v>27</v>
      </c>
      <c r="AO280" s="112">
        <v>25</v>
      </c>
      <c r="AP280" s="112">
        <v>85</v>
      </c>
      <c r="AQ280" s="112">
        <v>81</v>
      </c>
      <c r="AR280" s="112">
        <v>0</v>
      </c>
      <c r="AS280" s="112">
        <v>0</v>
      </c>
    </row>
    <row r="281" spans="1:45" s="112" customFormat="1" x14ac:dyDescent="0.25">
      <c r="A281" s="112" t="s">
        <v>763</v>
      </c>
      <c r="B281" s="112" t="s">
        <v>764</v>
      </c>
      <c r="C281" s="112" t="s">
        <v>275</v>
      </c>
      <c r="D281" s="112" t="s">
        <v>275</v>
      </c>
      <c r="E281" s="112">
        <v>19456.64</v>
      </c>
      <c r="F281" s="112">
        <v>19456.689999999999</v>
      </c>
      <c r="G281" s="112">
        <v>0</v>
      </c>
      <c r="H281" s="112">
        <v>0</v>
      </c>
      <c r="I281" s="112">
        <v>0</v>
      </c>
      <c r="J281" s="112">
        <v>19456.689999999999</v>
      </c>
      <c r="K281" s="170">
        <v>42576</v>
      </c>
      <c r="L281" s="169">
        <f>YEAR(tblBills[[#This Row],[received_date]])</f>
        <v>2016</v>
      </c>
      <c r="M281" s="112" t="s">
        <v>778</v>
      </c>
      <c r="N281" s="112">
        <v>7</v>
      </c>
      <c r="O281" s="112" t="s">
        <v>273</v>
      </c>
      <c r="P281" s="112" t="s">
        <v>81</v>
      </c>
      <c r="Q281" s="112" t="s">
        <v>272</v>
      </c>
      <c r="R281" s="112" t="s">
        <v>271</v>
      </c>
      <c r="T281" s="112" t="s">
        <v>237</v>
      </c>
      <c r="U281" s="112" t="s">
        <v>122</v>
      </c>
      <c r="V281" s="112" t="s">
        <v>120</v>
      </c>
      <c r="X281" s="112" t="s">
        <v>236</v>
      </c>
      <c r="Y281" s="112" t="s">
        <v>6</v>
      </c>
      <c r="Z281" s="112">
        <v>0</v>
      </c>
      <c r="AA281" s="112">
        <v>100</v>
      </c>
      <c r="AB281" s="112" t="s">
        <v>234</v>
      </c>
      <c r="AC281" s="112" t="s">
        <v>233</v>
      </c>
      <c r="AD281" s="112" t="s">
        <v>232</v>
      </c>
      <c r="AG281" s="112" t="s">
        <v>6</v>
      </c>
      <c r="AH281" s="112">
        <v>13671</v>
      </c>
      <c r="AI281" s="112">
        <v>19</v>
      </c>
      <c r="AJ281" s="112">
        <v>22</v>
      </c>
      <c r="AK281" s="112" t="s">
        <v>80</v>
      </c>
      <c r="AL281" s="112" t="s">
        <v>261</v>
      </c>
      <c r="AM281" s="112">
        <v>6</v>
      </c>
      <c r="AN281" s="112">
        <v>27</v>
      </c>
      <c r="AO281" s="112">
        <v>25</v>
      </c>
      <c r="AP281" s="112">
        <v>18</v>
      </c>
      <c r="AQ281" s="112">
        <v>21</v>
      </c>
      <c r="AR281" s="112">
        <v>0</v>
      </c>
      <c r="AS281" s="112">
        <v>0</v>
      </c>
    </row>
    <row r="282" spans="1:45" s="112" customFormat="1" x14ac:dyDescent="0.25">
      <c r="A282" s="112" t="s">
        <v>763</v>
      </c>
      <c r="B282" s="112" t="s">
        <v>764</v>
      </c>
      <c r="C282" s="112" t="s">
        <v>270</v>
      </c>
      <c r="D282" s="112" t="s">
        <v>270</v>
      </c>
      <c r="E282" s="112">
        <v>2147.75</v>
      </c>
      <c r="F282" s="112">
        <v>2147.7399999999998</v>
      </c>
      <c r="G282" s="112">
        <v>-42.95</v>
      </c>
      <c r="H282" s="112">
        <v>0</v>
      </c>
      <c r="I282" s="112">
        <v>0</v>
      </c>
      <c r="J282" s="112">
        <v>2104.79</v>
      </c>
      <c r="K282" s="170">
        <v>42516</v>
      </c>
      <c r="L282" s="169">
        <f>YEAR(tblBills[[#This Row],[received_date]])</f>
        <v>2016</v>
      </c>
      <c r="N282" s="112">
        <v>7</v>
      </c>
      <c r="O282" s="112" t="s">
        <v>269</v>
      </c>
      <c r="P282" s="112" t="s">
        <v>81</v>
      </c>
      <c r="Q282" s="112" t="s">
        <v>268</v>
      </c>
      <c r="R282" s="112" t="s">
        <v>267</v>
      </c>
      <c r="T282" s="112" t="s">
        <v>237</v>
      </c>
      <c r="U282" s="112" t="s">
        <v>122</v>
      </c>
      <c r="V282" s="112" t="s">
        <v>120</v>
      </c>
      <c r="X282" s="112" t="s">
        <v>236</v>
      </c>
      <c r="Y282" s="112" t="s">
        <v>266</v>
      </c>
      <c r="Z282" s="112">
        <v>0</v>
      </c>
      <c r="AA282" s="112">
        <v>100</v>
      </c>
      <c r="AB282" s="112" t="s">
        <v>234</v>
      </c>
      <c r="AC282" s="112" t="s">
        <v>233</v>
      </c>
      <c r="AD282" s="112" t="s">
        <v>232</v>
      </c>
      <c r="AG282" s="112" t="s">
        <v>231</v>
      </c>
      <c r="AH282" s="112">
        <v>13672</v>
      </c>
      <c r="AI282" s="112">
        <v>19</v>
      </c>
      <c r="AJ282" s="112">
        <v>1219</v>
      </c>
      <c r="AK282" s="112" t="s">
        <v>80</v>
      </c>
      <c r="AL282" s="112" t="s">
        <v>261</v>
      </c>
      <c r="AM282" s="112">
        <v>6</v>
      </c>
      <c r="AN282" s="112">
        <v>27</v>
      </c>
      <c r="AO282" s="112">
        <v>25</v>
      </c>
      <c r="AP282" s="112">
        <v>867</v>
      </c>
      <c r="AQ282" s="112">
        <v>541</v>
      </c>
      <c r="AR282" s="112">
        <v>0</v>
      </c>
      <c r="AS282" s="112">
        <v>0</v>
      </c>
    </row>
    <row r="283" spans="1:45" s="112" customFormat="1" x14ac:dyDescent="0.25">
      <c r="A283" s="112" t="s">
        <v>763</v>
      </c>
      <c r="B283" s="112" t="s">
        <v>764</v>
      </c>
      <c r="C283" s="112" t="s">
        <v>265</v>
      </c>
      <c r="D283" s="112" t="s">
        <v>265</v>
      </c>
      <c r="E283" s="112">
        <v>85701.02</v>
      </c>
      <c r="F283" s="112">
        <v>85701.03</v>
      </c>
      <c r="G283" s="112">
        <v>0</v>
      </c>
      <c r="H283" s="112">
        <v>0</v>
      </c>
      <c r="I283" s="112">
        <v>0</v>
      </c>
      <c r="J283" s="112">
        <v>85701.03</v>
      </c>
      <c r="K283" s="170">
        <v>42522</v>
      </c>
      <c r="L283" s="169">
        <f>YEAR(tblBills[[#This Row],[received_date]])</f>
        <v>2016</v>
      </c>
      <c r="N283" s="112">
        <v>7</v>
      </c>
      <c r="O283" s="112" t="s">
        <v>264</v>
      </c>
      <c r="P283" s="112" t="s">
        <v>81</v>
      </c>
      <c r="Q283" s="112" t="s">
        <v>263</v>
      </c>
      <c r="R283" s="112" t="s">
        <v>262</v>
      </c>
      <c r="T283" s="112" t="s">
        <v>237</v>
      </c>
      <c r="U283" s="112" t="s">
        <v>122</v>
      </c>
      <c r="X283" s="112" t="s">
        <v>236</v>
      </c>
      <c r="Y283" s="112" t="s">
        <v>6</v>
      </c>
      <c r="Z283" s="112">
        <v>0</v>
      </c>
      <c r="AA283" s="112">
        <v>100</v>
      </c>
      <c r="AB283" s="112" t="s">
        <v>234</v>
      </c>
      <c r="AC283" s="112" t="s">
        <v>233</v>
      </c>
      <c r="AD283" s="112" t="s">
        <v>232</v>
      </c>
      <c r="AG283" s="112" t="s">
        <v>6</v>
      </c>
      <c r="AH283" s="112">
        <v>13673</v>
      </c>
      <c r="AI283" s="112">
        <v>19</v>
      </c>
      <c r="AJ283" s="112">
        <v>57</v>
      </c>
      <c r="AK283" s="112" t="s">
        <v>80</v>
      </c>
      <c r="AL283" s="112" t="s">
        <v>261</v>
      </c>
      <c r="AM283" s="112">
        <v>6</v>
      </c>
      <c r="AN283" s="112">
        <v>27</v>
      </c>
      <c r="AO283" s="112">
        <v>25</v>
      </c>
      <c r="AP283" s="112">
        <v>48</v>
      </c>
      <c r="AQ283" s="112">
        <v>51</v>
      </c>
      <c r="AR283" s="112">
        <v>0</v>
      </c>
      <c r="AS283" s="112">
        <v>0</v>
      </c>
    </row>
    <row r="284" spans="1:45" s="112" customFormat="1" x14ac:dyDescent="0.25">
      <c r="A284" s="112" t="s">
        <v>763</v>
      </c>
      <c r="B284" s="112" t="s">
        <v>764</v>
      </c>
      <c r="C284" s="112" t="s">
        <v>260</v>
      </c>
      <c r="D284" s="112" t="s">
        <v>260</v>
      </c>
      <c r="E284" s="112">
        <v>49471.26</v>
      </c>
      <c r="F284" s="112">
        <v>49471.28</v>
      </c>
      <c r="G284" s="112">
        <v>0</v>
      </c>
      <c r="H284" s="112">
        <v>0</v>
      </c>
      <c r="I284" s="112">
        <v>0</v>
      </c>
      <c r="J284" s="112">
        <v>49471.28</v>
      </c>
      <c r="K284" s="170">
        <v>42353</v>
      </c>
      <c r="L284" s="169">
        <f>YEAR(tblBills[[#This Row],[received_date]])</f>
        <v>2015</v>
      </c>
      <c r="N284" s="112">
        <v>7</v>
      </c>
      <c r="O284" s="112" t="s">
        <v>259</v>
      </c>
      <c r="P284" s="112" t="s">
        <v>81</v>
      </c>
      <c r="Q284" s="112" t="s">
        <v>258</v>
      </c>
      <c r="R284" s="112" t="s">
        <v>257</v>
      </c>
      <c r="T284" s="112" t="s">
        <v>237</v>
      </c>
      <c r="U284" s="112" t="s">
        <v>222</v>
      </c>
      <c r="V284" s="112" t="s">
        <v>130</v>
      </c>
      <c r="X284" s="112" t="s">
        <v>236</v>
      </c>
      <c r="Y284" s="112" t="s">
        <v>6</v>
      </c>
      <c r="Z284" s="112">
        <v>0</v>
      </c>
      <c r="AA284" s="112">
        <v>100</v>
      </c>
      <c r="AB284" s="112" t="s">
        <v>234</v>
      </c>
      <c r="AC284" s="112" t="s">
        <v>233</v>
      </c>
      <c r="AD284" s="112" t="s">
        <v>232</v>
      </c>
      <c r="AG284" s="112" t="s">
        <v>6</v>
      </c>
      <c r="AH284" s="112">
        <v>13674</v>
      </c>
      <c r="AI284" s="112">
        <v>19</v>
      </c>
      <c r="AJ284" s="112">
        <v>109</v>
      </c>
      <c r="AK284" s="112" t="s">
        <v>80</v>
      </c>
      <c r="AL284" s="112" t="s">
        <v>256</v>
      </c>
      <c r="AM284" s="112">
        <v>6</v>
      </c>
      <c r="AN284" s="112">
        <v>27</v>
      </c>
      <c r="AO284" s="112">
        <v>25</v>
      </c>
      <c r="AP284" s="112">
        <v>86</v>
      </c>
      <c r="AQ284" s="112">
        <v>82</v>
      </c>
      <c r="AR284" s="112">
        <v>0</v>
      </c>
      <c r="AS284" s="112">
        <v>0</v>
      </c>
    </row>
    <row r="285" spans="1:45" s="112" customFormat="1" x14ac:dyDescent="0.25">
      <c r="A285" s="112" t="s">
        <v>763</v>
      </c>
      <c r="B285" s="112" t="s">
        <v>764</v>
      </c>
      <c r="C285" s="112" t="s">
        <v>255</v>
      </c>
      <c r="D285" s="112" t="s">
        <v>255</v>
      </c>
      <c r="E285" s="112">
        <v>37897.800000000003</v>
      </c>
      <c r="F285" s="112">
        <v>37897.800000000003</v>
      </c>
      <c r="G285" s="112">
        <v>0</v>
      </c>
      <c r="H285" s="112">
        <v>0</v>
      </c>
      <c r="I285" s="112">
        <v>0</v>
      </c>
      <c r="J285" s="112">
        <v>37897.800000000003</v>
      </c>
      <c r="K285" s="170">
        <v>42374</v>
      </c>
      <c r="L285" s="169">
        <f>YEAR(tblBills[[#This Row],[received_date]])</f>
        <v>2016</v>
      </c>
      <c r="N285" s="112">
        <v>7</v>
      </c>
      <c r="O285" s="112" t="s">
        <v>254</v>
      </c>
      <c r="P285" s="112" t="s">
        <v>81</v>
      </c>
      <c r="Q285" s="112" t="s">
        <v>253</v>
      </c>
      <c r="R285" s="112" t="s">
        <v>252</v>
      </c>
      <c r="T285" s="112" t="s">
        <v>237</v>
      </c>
      <c r="U285" s="112" t="s">
        <v>152</v>
      </c>
      <c r="V285" s="112" t="s">
        <v>130</v>
      </c>
      <c r="X285" s="112" t="s">
        <v>236</v>
      </c>
      <c r="Y285" s="112" t="s">
        <v>6</v>
      </c>
      <c r="Z285" s="112">
        <v>0</v>
      </c>
      <c r="AA285" s="112">
        <v>100</v>
      </c>
      <c r="AB285" s="112" t="s">
        <v>234</v>
      </c>
      <c r="AC285" s="112" t="s">
        <v>233</v>
      </c>
      <c r="AD285" s="112" t="s">
        <v>232</v>
      </c>
      <c r="AG285" s="112" t="s">
        <v>6</v>
      </c>
      <c r="AH285" s="112">
        <v>147709</v>
      </c>
      <c r="AI285" s="112">
        <v>19</v>
      </c>
      <c r="AJ285" s="112">
        <v>110</v>
      </c>
      <c r="AK285" s="112" t="s">
        <v>80</v>
      </c>
      <c r="AL285" s="112" t="s">
        <v>251</v>
      </c>
      <c r="AM285" s="112">
        <v>6</v>
      </c>
      <c r="AN285" s="112">
        <v>27</v>
      </c>
      <c r="AO285" s="112">
        <v>25</v>
      </c>
      <c r="AP285" s="112">
        <v>87</v>
      </c>
      <c r="AQ285" s="112">
        <v>83</v>
      </c>
      <c r="AR285" s="112">
        <v>0</v>
      </c>
      <c r="AS285" s="112">
        <v>0</v>
      </c>
    </row>
    <row r="286" spans="1:45" s="112" customFormat="1" x14ac:dyDescent="0.25">
      <c r="A286" s="112" t="s">
        <v>763</v>
      </c>
      <c r="B286" s="112" t="s">
        <v>764</v>
      </c>
      <c r="C286" s="112" t="s">
        <v>250</v>
      </c>
      <c r="D286" s="112" t="s">
        <v>250</v>
      </c>
      <c r="E286" s="112">
        <v>70102.73</v>
      </c>
      <c r="F286" s="112">
        <v>70102.75</v>
      </c>
      <c r="G286" s="112">
        <v>0</v>
      </c>
      <c r="H286" s="112">
        <v>0</v>
      </c>
      <c r="I286" s="112">
        <v>0</v>
      </c>
      <c r="J286" s="112">
        <v>70102.75</v>
      </c>
      <c r="K286" s="170">
        <v>42353</v>
      </c>
      <c r="L286" s="169">
        <f>YEAR(tblBills[[#This Row],[received_date]])</f>
        <v>2015</v>
      </c>
      <c r="N286" s="112">
        <v>7</v>
      </c>
      <c r="O286" s="112" t="s">
        <v>248</v>
      </c>
      <c r="P286" s="112" t="s">
        <v>81</v>
      </c>
      <c r="Q286" s="112" t="s">
        <v>247</v>
      </c>
      <c r="R286" s="112" t="s">
        <v>246</v>
      </c>
      <c r="T286" s="112" t="s">
        <v>237</v>
      </c>
      <c r="U286" s="112" t="s">
        <v>206</v>
      </c>
      <c r="V286" s="112" t="s">
        <v>130</v>
      </c>
      <c r="X286" s="112" t="s">
        <v>236</v>
      </c>
      <c r="Y286" s="112" t="s">
        <v>245</v>
      </c>
      <c r="Z286" s="112">
        <v>0</v>
      </c>
      <c r="AA286" s="112">
        <v>100</v>
      </c>
      <c r="AB286" s="112" t="s">
        <v>234</v>
      </c>
      <c r="AC286" s="112" t="s">
        <v>233</v>
      </c>
      <c r="AD286" s="112" t="s">
        <v>232</v>
      </c>
      <c r="AG286" s="112" t="s">
        <v>6</v>
      </c>
      <c r="AH286" s="112">
        <v>13676</v>
      </c>
      <c r="AI286" s="112">
        <v>19</v>
      </c>
      <c r="AJ286" s="112">
        <v>113</v>
      </c>
      <c r="AK286" s="112" t="s">
        <v>80</v>
      </c>
      <c r="AL286" s="112" t="s">
        <v>244</v>
      </c>
      <c r="AM286" s="112">
        <v>6</v>
      </c>
      <c r="AN286" s="112">
        <v>27</v>
      </c>
      <c r="AO286" s="112">
        <v>25</v>
      </c>
      <c r="AP286" s="112">
        <v>89</v>
      </c>
      <c r="AQ286" s="112">
        <v>84</v>
      </c>
      <c r="AR286" s="112">
        <v>0</v>
      </c>
      <c r="AS286" s="112">
        <v>0</v>
      </c>
    </row>
    <row r="287" spans="1:45" s="112" customFormat="1" x14ac:dyDescent="0.25">
      <c r="A287" s="112" t="s">
        <v>763</v>
      </c>
      <c r="B287" s="112" t="s">
        <v>764</v>
      </c>
      <c r="C287" s="112" t="s">
        <v>242</v>
      </c>
      <c r="D287" s="112" t="s">
        <v>242</v>
      </c>
      <c r="E287" s="112">
        <v>7090.59</v>
      </c>
      <c r="F287" s="112">
        <v>7090.59</v>
      </c>
      <c r="G287" s="112">
        <v>0</v>
      </c>
      <c r="H287" s="112">
        <v>0</v>
      </c>
      <c r="I287" s="112">
        <v>0</v>
      </c>
      <c r="J287" s="112">
        <v>7090.59</v>
      </c>
      <c r="K287" s="170">
        <v>42398</v>
      </c>
      <c r="L287" s="169">
        <f>YEAR(tblBills[[#This Row],[received_date]])</f>
        <v>2016</v>
      </c>
      <c r="N287" s="112">
        <v>7</v>
      </c>
      <c r="O287" s="112" t="s">
        <v>240</v>
      </c>
      <c r="P287" s="112" t="s">
        <v>81</v>
      </c>
      <c r="Q287" s="112" t="s">
        <v>239</v>
      </c>
      <c r="R287" s="112" t="s">
        <v>238</v>
      </c>
      <c r="T287" s="112" t="s">
        <v>237</v>
      </c>
      <c r="U287" s="112" t="s">
        <v>175</v>
      </c>
      <c r="V287" s="112" t="s">
        <v>130</v>
      </c>
      <c r="X287" s="112" t="s">
        <v>236</v>
      </c>
      <c r="Y287" s="112" t="s">
        <v>235</v>
      </c>
      <c r="Z287" s="112">
        <v>0</v>
      </c>
      <c r="AA287" s="112">
        <v>100</v>
      </c>
      <c r="AB287" s="112" t="s">
        <v>234</v>
      </c>
      <c r="AC287" s="112" t="s">
        <v>233</v>
      </c>
      <c r="AD287" s="112" t="s">
        <v>232</v>
      </c>
      <c r="AG287" s="112" t="s">
        <v>231</v>
      </c>
      <c r="AH287" s="112">
        <v>13677</v>
      </c>
      <c r="AI287" s="112">
        <v>19</v>
      </c>
      <c r="AJ287" s="112">
        <v>116</v>
      </c>
      <c r="AK287" s="112" t="s">
        <v>80</v>
      </c>
      <c r="AL287" s="112" t="s">
        <v>230</v>
      </c>
      <c r="AM287" s="112">
        <v>6</v>
      </c>
      <c r="AN287" s="112">
        <v>27</v>
      </c>
      <c r="AO287" s="112">
        <v>25</v>
      </c>
      <c r="AP287" s="112">
        <v>91</v>
      </c>
      <c r="AQ287" s="112">
        <v>85</v>
      </c>
      <c r="AR287" s="112">
        <v>0</v>
      </c>
      <c r="AS287" s="112">
        <v>0</v>
      </c>
    </row>
    <row r="288" spans="1:45" s="112" customFormat="1" x14ac:dyDescent="0.25">
      <c r="A288" s="112" t="s">
        <v>784</v>
      </c>
      <c r="B288" s="112" t="s">
        <v>785</v>
      </c>
      <c r="D288" s="112" t="s">
        <v>617</v>
      </c>
      <c r="E288" s="112">
        <v>1239.29</v>
      </c>
      <c r="F288" s="112">
        <v>1239.27</v>
      </c>
      <c r="G288" s="112">
        <v>0</v>
      </c>
      <c r="H288" s="112">
        <v>0</v>
      </c>
      <c r="I288" s="112">
        <v>0</v>
      </c>
      <c r="J288" s="112">
        <v>1239.27</v>
      </c>
      <c r="K288" s="170">
        <v>42801</v>
      </c>
      <c r="L288" s="169">
        <f>YEAR(tblBills[[#This Row],[received_date]])</f>
        <v>2017</v>
      </c>
      <c r="N288" s="112">
        <v>7</v>
      </c>
      <c r="O288" s="112" t="s">
        <v>616</v>
      </c>
      <c r="P288" s="112" t="s">
        <v>81</v>
      </c>
      <c r="Q288" s="112" t="s">
        <v>615</v>
      </c>
      <c r="R288" s="112" t="s">
        <v>614</v>
      </c>
      <c r="T288" s="112" t="s">
        <v>237</v>
      </c>
      <c r="U288" s="112" t="s">
        <v>139</v>
      </c>
      <c r="V288" s="112" t="s">
        <v>130</v>
      </c>
      <c r="X288" s="112" t="s">
        <v>236</v>
      </c>
      <c r="Y288" s="112" t="s">
        <v>613</v>
      </c>
      <c r="Z288" s="112">
        <v>0</v>
      </c>
      <c r="AA288" s="112">
        <v>100</v>
      </c>
      <c r="AB288" s="112" t="s">
        <v>234</v>
      </c>
      <c r="AC288" s="112" t="s">
        <v>233</v>
      </c>
      <c r="AD288" s="112" t="s">
        <v>232</v>
      </c>
      <c r="AG288" s="112" t="s">
        <v>612</v>
      </c>
      <c r="AH288" s="112">
        <v>12923</v>
      </c>
      <c r="AI288" s="112">
        <v>20</v>
      </c>
      <c r="AJ288" s="112">
        <v>104</v>
      </c>
      <c r="AK288" s="112" t="s">
        <v>80</v>
      </c>
      <c r="AL288" s="112" t="s">
        <v>611</v>
      </c>
      <c r="AM288" s="112">
        <v>6</v>
      </c>
      <c r="AN288" s="112">
        <v>28</v>
      </c>
      <c r="AO288" s="112">
        <v>26</v>
      </c>
      <c r="AP288" s="112">
        <v>82</v>
      </c>
      <c r="AQ288" s="112">
        <v>78</v>
      </c>
      <c r="AR288" s="112">
        <v>0</v>
      </c>
      <c r="AS288" s="112">
        <v>0</v>
      </c>
    </row>
    <row r="289" spans="1:45" s="112" customFormat="1" x14ac:dyDescent="0.25">
      <c r="A289" s="112" t="s">
        <v>784</v>
      </c>
      <c r="B289" s="112" t="s">
        <v>785</v>
      </c>
      <c r="C289" s="112" t="s">
        <v>656</v>
      </c>
      <c r="D289" s="112" t="s">
        <v>657</v>
      </c>
      <c r="E289" s="112">
        <v>382.04</v>
      </c>
      <c r="F289" s="112">
        <v>382.04</v>
      </c>
      <c r="G289" s="112">
        <v>-7.64</v>
      </c>
      <c r="H289" s="112">
        <v>0</v>
      </c>
      <c r="I289" s="112">
        <v>0</v>
      </c>
      <c r="J289" s="112">
        <v>374.40000000000003</v>
      </c>
      <c r="K289" s="170">
        <v>42650</v>
      </c>
      <c r="L289" s="169">
        <f>YEAR(tblBills[[#This Row],[received_date]])</f>
        <v>2016</v>
      </c>
      <c r="N289" s="112">
        <v>7</v>
      </c>
      <c r="O289" s="112" t="s">
        <v>658</v>
      </c>
      <c r="P289" s="112" t="s">
        <v>659</v>
      </c>
      <c r="Q289" s="112" t="s">
        <v>447</v>
      </c>
      <c r="R289" s="112" t="s">
        <v>446</v>
      </c>
      <c r="T289" s="112" t="s">
        <v>237</v>
      </c>
      <c r="U289" s="112" t="s">
        <v>134</v>
      </c>
      <c r="V289" s="112" t="s">
        <v>135</v>
      </c>
      <c r="X289" s="112" t="s">
        <v>657</v>
      </c>
      <c r="Y289" s="112" t="s">
        <v>6</v>
      </c>
      <c r="Z289" s="112">
        <v>0</v>
      </c>
      <c r="AA289" s="112">
        <v>100</v>
      </c>
      <c r="AB289" s="112" t="s">
        <v>234</v>
      </c>
      <c r="AC289" s="112" t="s">
        <v>233</v>
      </c>
      <c r="AD289" s="112" t="s">
        <v>232</v>
      </c>
      <c r="AG289" s="112" t="s">
        <v>6</v>
      </c>
      <c r="AH289" s="112">
        <v>8554</v>
      </c>
      <c r="AI289" s="112">
        <v>20</v>
      </c>
      <c r="AJ289" s="112">
        <v>77</v>
      </c>
      <c r="AK289" s="112" t="s">
        <v>80</v>
      </c>
      <c r="AL289" s="112" t="s">
        <v>420</v>
      </c>
      <c r="AM289" s="112">
        <v>224</v>
      </c>
      <c r="AN289" s="112">
        <v>28</v>
      </c>
      <c r="AO289" s="112">
        <v>26</v>
      </c>
      <c r="AP289" s="112">
        <v>65</v>
      </c>
      <c r="AQ289" s="112">
        <v>64</v>
      </c>
      <c r="AR289" s="112">
        <v>0</v>
      </c>
      <c r="AS289" s="112">
        <v>0</v>
      </c>
    </row>
    <row r="290" spans="1:45" s="112" customFormat="1" x14ac:dyDescent="0.25">
      <c r="A290" s="112" t="s">
        <v>784</v>
      </c>
      <c r="B290" s="112" t="s">
        <v>785</v>
      </c>
      <c r="C290" s="112" t="s">
        <v>660</v>
      </c>
      <c r="D290" s="112" t="s">
        <v>661</v>
      </c>
      <c r="E290" s="112">
        <v>2100.04</v>
      </c>
      <c r="F290" s="112">
        <v>2106.0500000000002</v>
      </c>
      <c r="G290" s="112">
        <v>-42.12</v>
      </c>
      <c r="H290" s="112">
        <v>0</v>
      </c>
      <c r="I290" s="112">
        <v>0</v>
      </c>
      <c r="J290" s="112">
        <v>2063.9299999999998</v>
      </c>
      <c r="K290" s="170">
        <v>42650</v>
      </c>
      <c r="L290" s="169">
        <f>YEAR(tblBills[[#This Row],[received_date]])</f>
        <v>2016</v>
      </c>
      <c r="N290" s="112">
        <v>7</v>
      </c>
      <c r="O290" s="112" t="s">
        <v>658</v>
      </c>
      <c r="P290" s="112" t="s">
        <v>659</v>
      </c>
      <c r="Q290" s="112" t="s">
        <v>447</v>
      </c>
      <c r="R290" s="112" t="s">
        <v>446</v>
      </c>
      <c r="T290" s="112" t="s">
        <v>237</v>
      </c>
      <c r="U290" s="112" t="s">
        <v>134</v>
      </c>
      <c r="V290" s="112" t="s">
        <v>135</v>
      </c>
      <c r="X290" s="112" t="s">
        <v>661</v>
      </c>
      <c r="Y290" s="112" t="s">
        <v>6</v>
      </c>
      <c r="Z290" s="112">
        <v>0</v>
      </c>
      <c r="AA290" s="112">
        <v>100</v>
      </c>
      <c r="AB290" s="112" t="s">
        <v>234</v>
      </c>
      <c r="AC290" s="112" t="s">
        <v>233</v>
      </c>
      <c r="AD290" s="112" t="s">
        <v>232</v>
      </c>
      <c r="AG290" s="112" t="s">
        <v>6</v>
      </c>
      <c r="AH290" s="112">
        <v>8555</v>
      </c>
      <c r="AI290" s="112">
        <v>20</v>
      </c>
      <c r="AJ290" s="112">
        <v>77</v>
      </c>
      <c r="AK290" s="112" t="s">
        <v>80</v>
      </c>
      <c r="AL290" s="112" t="s">
        <v>420</v>
      </c>
      <c r="AM290" s="112">
        <v>224</v>
      </c>
      <c r="AN290" s="112">
        <v>28</v>
      </c>
      <c r="AO290" s="112">
        <v>26</v>
      </c>
      <c r="AP290" s="112">
        <v>65</v>
      </c>
      <c r="AQ290" s="112">
        <v>64</v>
      </c>
      <c r="AR290" s="112">
        <v>0</v>
      </c>
      <c r="AS290" s="112">
        <v>0</v>
      </c>
    </row>
    <row r="291" spans="1:45" s="112" customFormat="1" x14ac:dyDescent="0.25">
      <c r="A291" s="112" t="s">
        <v>784</v>
      </c>
      <c r="B291" s="112" t="s">
        <v>785</v>
      </c>
      <c r="C291" s="112" t="s">
        <v>662</v>
      </c>
      <c r="D291" s="112" t="s">
        <v>663</v>
      </c>
      <c r="E291" s="112">
        <v>5.71</v>
      </c>
      <c r="F291" s="112">
        <v>5.71</v>
      </c>
      <c r="G291" s="112">
        <v>-0.11</v>
      </c>
      <c r="H291" s="112">
        <v>0</v>
      </c>
      <c r="I291" s="112">
        <v>0</v>
      </c>
      <c r="J291" s="112">
        <v>5.6000000000000005</v>
      </c>
      <c r="K291" s="170">
        <v>42650</v>
      </c>
      <c r="L291" s="169">
        <f>YEAR(tblBills[[#This Row],[received_date]])</f>
        <v>2016</v>
      </c>
      <c r="N291" s="112">
        <v>7</v>
      </c>
      <c r="O291" s="112" t="s">
        <v>658</v>
      </c>
      <c r="P291" s="112" t="s">
        <v>659</v>
      </c>
      <c r="Q291" s="112" t="s">
        <v>447</v>
      </c>
      <c r="R291" s="112" t="s">
        <v>446</v>
      </c>
      <c r="T291" s="112" t="s">
        <v>237</v>
      </c>
      <c r="U291" s="112" t="s">
        <v>134</v>
      </c>
      <c r="V291" s="112" t="s">
        <v>120</v>
      </c>
      <c r="X291" s="112" t="s">
        <v>663</v>
      </c>
      <c r="Y291" s="112" t="s">
        <v>6</v>
      </c>
      <c r="Z291" s="112">
        <v>0</v>
      </c>
      <c r="AA291" s="112">
        <v>100</v>
      </c>
      <c r="AB291" s="112" t="s">
        <v>234</v>
      </c>
      <c r="AC291" s="112" t="s">
        <v>233</v>
      </c>
      <c r="AD291" s="112" t="s">
        <v>232</v>
      </c>
      <c r="AG291" s="112" t="s">
        <v>6</v>
      </c>
      <c r="AH291" s="112">
        <v>8556</v>
      </c>
      <c r="AI291" s="112">
        <v>20</v>
      </c>
      <c r="AJ291" s="112">
        <v>77</v>
      </c>
      <c r="AK291" s="112" t="s">
        <v>80</v>
      </c>
      <c r="AL291" s="112" t="s">
        <v>420</v>
      </c>
      <c r="AM291" s="112">
        <v>224</v>
      </c>
      <c r="AN291" s="112">
        <v>28</v>
      </c>
      <c r="AO291" s="112">
        <v>26</v>
      </c>
      <c r="AP291" s="112">
        <v>65</v>
      </c>
      <c r="AQ291" s="112">
        <v>64</v>
      </c>
      <c r="AR291" s="112">
        <v>0</v>
      </c>
      <c r="AS291" s="112">
        <v>0</v>
      </c>
    </row>
    <row r="292" spans="1:45" s="112" customFormat="1" x14ac:dyDescent="0.25">
      <c r="A292" s="112" t="s">
        <v>784</v>
      </c>
      <c r="B292" s="112" t="s">
        <v>785</v>
      </c>
      <c r="C292" s="112" t="s">
        <v>608</v>
      </c>
      <c r="D292" s="112" t="s">
        <v>610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L292" s="169">
        <f>YEAR(tblBills[[#This Row],[received_date]])</f>
        <v>1900</v>
      </c>
      <c r="N292" s="112">
        <v>1</v>
      </c>
      <c r="O292" s="112" t="s">
        <v>278</v>
      </c>
      <c r="P292" s="112" t="s">
        <v>81</v>
      </c>
      <c r="Q292" s="112" t="s">
        <v>277</v>
      </c>
      <c r="R292" s="112" t="s">
        <v>276</v>
      </c>
      <c r="T292" s="112" t="s">
        <v>237</v>
      </c>
      <c r="U292" s="112" t="s">
        <v>122</v>
      </c>
      <c r="V292" s="112" t="s">
        <v>130</v>
      </c>
      <c r="X292" s="112" t="s">
        <v>608</v>
      </c>
      <c r="Y292" s="112" t="s">
        <v>6</v>
      </c>
      <c r="Z292" s="112">
        <v>0</v>
      </c>
      <c r="AA292" s="112">
        <v>100</v>
      </c>
      <c r="AB292" s="112" t="s">
        <v>234</v>
      </c>
      <c r="AC292" s="112" t="s">
        <v>233</v>
      </c>
      <c r="AD292" s="112" t="s">
        <v>232</v>
      </c>
      <c r="AH292" s="112">
        <v>154488</v>
      </c>
      <c r="AI292" s="112">
        <v>20</v>
      </c>
      <c r="AJ292" s="112">
        <v>108</v>
      </c>
      <c r="AK292" s="112" t="s">
        <v>80</v>
      </c>
      <c r="AL292" s="112" t="s">
        <v>261</v>
      </c>
      <c r="AM292" s="112">
        <v>6</v>
      </c>
      <c r="AN292" s="112">
        <v>28</v>
      </c>
      <c r="AO292" s="112">
        <v>26</v>
      </c>
      <c r="AP292" s="112">
        <v>85</v>
      </c>
      <c r="AQ292" s="112">
        <v>81</v>
      </c>
      <c r="AR292" s="112">
        <v>1</v>
      </c>
      <c r="AS292" s="112">
        <v>0</v>
      </c>
    </row>
    <row r="293" spans="1:45" s="112" customFormat="1" x14ac:dyDescent="0.25">
      <c r="A293" s="112" t="s">
        <v>784</v>
      </c>
      <c r="B293" s="112" t="s">
        <v>785</v>
      </c>
      <c r="C293" s="112" t="s">
        <v>606</v>
      </c>
      <c r="D293" s="112" t="s">
        <v>602</v>
      </c>
      <c r="E293" s="112">
        <v>3041.39</v>
      </c>
      <c r="F293" s="112">
        <v>3041.39</v>
      </c>
      <c r="G293" s="112">
        <v>-60.83</v>
      </c>
      <c r="H293" s="112">
        <v>0</v>
      </c>
      <c r="I293" s="112">
        <v>0</v>
      </c>
      <c r="J293" s="112">
        <v>2980.56</v>
      </c>
      <c r="K293" s="170">
        <v>42625</v>
      </c>
      <c r="L293" s="169">
        <f>YEAR(tblBills[[#This Row],[received_date]])</f>
        <v>2016</v>
      </c>
      <c r="N293" s="112">
        <v>7</v>
      </c>
      <c r="O293" s="112" t="s">
        <v>287</v>
      </c>
      <c r="P293" s="112" t="s">
        <v>81</v>
      </c>
      <c r="Q293" s="112" t="s">
        <v>286</v>
      </c>
      <c r="R293" s="112" t="s">
        <v>285</v>
      </c>
      <c r="T293" s="112" t="s">
        <v>237</v>
      </c>
      <c r="U293" s="112" t="s">
        <v>119</v>
      </c>
      <c r="V293" s="112" t="s">
        <v>120</v>
      </c>
      <c r="X293" s="112" t="s">
        <v>602</v>
      </c>
      <c r="Y293" s="112" t="s">
        <v>6</v>
      </c>
      <c r="Z293" s="112">
        <v>0</v>
      </c>
      <c r="AA293" s="112">
        <v>100</v>
      </c>
      <c r="AB293" s="112" t="s">
        <v>234</v>
      </c>
      <c r="AC293" s="112" t="s">
        <v>233</v>
      </c>
      <c r="AD293" s="112" t="s">
        <v>232</v>
      </c>
      <c r="AG293" s="112" t="s">
        <v>6</v>
      </c>
      <c r="AH293" s="112">
        <v>5322</v>
      </c>
      <c r="AI293" s="112">
        <v>20</v>
      </c>
      <c r="AJ293" s="112">
        <v>39</v>
      </c>
      <c r="AK293" s="112" t="s">
        <v>80</v>
      </c>
      <c r="AL293" s="112" t="s">
        <v>284</v>
      </c>
      <c r="AM293" s="112">
        <v>6</v>
      </c>
      <c r="AN293" s="112">
        <v>28</v>
      </c>
      <c r="AO293" s="112">
        <v>26</v>
      </c>
      <c r="AP293" s="112">
        <v>32</v>
      </c>
      <c r="AQ293" s="112">
        <v>35</v>
      </c>
      <c r="AR293" s="112">
        <v>0</v>
      </c>
      <c r="AS293" s="112">
        <v>0</v>
      </c>
    </row>
    <row r="294" spans="1:45" s="112" customFormat="1" x14ac:dyDescent="0.25">
      <c r="A294" s="112" t="s">
        <v>784</v>
      </c>
      <c r="B294" s="112" t="s">
        <v>785</v>
      </c>
      <c r="C294" s="112" t="s">
        <v>604</v>
      </c>
      <c r="D294" s="112" t="s">
        <v>602</v>
      </c>
      <c r="E294" s="112">
        <v>9896.76</v>
      </c>
      <c r="F294" s="112">
        <v>9896.75</v>
      </c>
      <c r="G294" s="112">
        <v>-197.94</v>
      </c>
      <c r="H294" s="112">
        <v>0</v>
      </c>
      <c r="I294" s="112">
        <v>0</v>
      </c>
      <c r="J294" s="112">
        <v>9698.81</v>
      </c>
      <c r="K294" s="170">
        <v>42650</v>
      </c>
      <c r="L294" s="169">
        <f>YEAR(tblBills[[#This Row],[received_date]])</f>
        <v>2016</v>
      </c>
      <c r="N294" s="112">
        <v>7</v>
      </c>
      <c r="O294" s="112" t="s">
        <v>291</v>
      </c>
      <c r="P294" s="112" t="s">
        <v>81</v>
      </c>
      <c r="Q294" s="112" t="s">
        <v>290</v>
      </c>
      <c r="R294" s="112" t="s">
        <v>289</v>
      </c>
      <c r="T294" s="112" t="s">
        <v>237</v>
      </c>
      <c r="U294" s="112" t="s">
        <v>119</v>
      </c>
      <c r="V294" s="112" t="s">
        <v>120</v>
      </c>
      <c r="X294" s="112" t="s">
        <v>602</v>
      </c>
      <c r="Y294" s="112" t="s">
        <v>6</v>
      </c>
      <c r="Z294" s="112">
        <v>0</v>
      </c>
      <c r="AA294" s="112">
        <v>100</v>
      </c>
      <c r="AB294" s="112" t="s">
        <v>234</v>
      </c>
      <c r="AC294" s="112" t="s">
        <v>233</v>
      </c>
      <c r="AD294" s="112" t="s">
        <v>232</v>
      </c>
      <c r="AG294" s="112" t="s">
        <v>6</v>
      </c>
      <c r="AH294" s="112">
        <v>5323</v>
      </c>
      <c r="AI294" s="112">
        <v>20</v>
      </c>
      <c r="AJ294" s="112">
        <v>107</v>
      </c>
      <c r="AK294" s="112" t="s">
        <v>80</v>
      </c>
      <c r="AL294" s="112" t="s">
        <v>284</v>
      </c>
      <c r="AM294" s="112">
        <v>6</v>
      </c>
      <c r="AN294" s="112">
        <v>28</v>
      </c>
      <c r="AO294" s="112">
        <v>26</v>
      </c>
      <c r="AP294" s="112">
        <v>84</v>
      </c>
      <c r="AQ294" s="112">
        <v>80</v>
      </c>
      <c r="AR294" s="112">
        <v>0</v>
      </c>
      <c r="AS294" s="112">
        <v>0</v>
      </c>
    </row>
    <row r="295" spans="1:45" s="112" customFormat="1" x14ac:dyDescent="0.25">
      <c r="A295" s="112" t="s">
        <v>784</v>
      </c>
      <c r="B295" s="112" t="s">
        <v>785</v>
      </c>
      <c r="C295" s="112" t="s">
        <v>781</v>
      </c>
      <c r="D295" s="112" t="s">
        <v>782</v>
      </c>
      <c r="E295" s="112">
        <v>0</v>
      </c>
      <c r="F295" s="112">
        <v>0</v>
      </c>
      <c r="G295" s="112">
        <v>0</v>
      </c>
      <c r="H295" s="112">
        <v>0</v>
      </c>
      <c r="I295" s="112">
        <v>0</v>
      </c>
      <c r="L295" s="169">
        <f>YEAR(tblBills[[#This Row],[received_date]])</f>
        <v>1900</v>
      </c>
      <c r="N295" s="112">
        <v>3</v>
      </c>
      <c r="O295" s="112" t="s">
        <v>551</v>
      </c>
      <c r="P295" s="112" t="s">
        <v>81</v>
      </c>
      <c r="Q295" s="112" t="s">
        <v>550</v>
      </c>
      <c r="R295" s="112" t="s">
        <v>549</v>
      </c>
      <c r="T295" s="112" t="s">
        <v>237</v>
      </c>
      <c r="U295" s="112" t="s">
        <v>131</v>
      </c>
      <c r="V295" s="112" t="s">
        <v>130</v>
      </c>
      <c r="X295" s="112" t="s">
        <v>781</v>
      </c>
      <c r="Y295" s="112" t="s">
        <v>6</v>
      </c>
      <c r="Z295" s="112">
        <v>0</v>
      </c>
      <c r="AA295" s="112">
        <v>100</v>
      </c>
      <c r="AB295" s="112" t="s">
        <v>234</v>
      </c>
      <c r="AC295" s="112" t="s">
        <v>233</v>
      </c>
      <c r="AD295" s="112" t="s">
        <v>232</v>
      </c>
      <c r="AF295" s="112" t="s">
        <v>880</v>
      </c>
      <c r="AG295" s="112" t="s">
        <v>6</v>
      </c>
      <c r="AH295" s="112">
        <v>8789</v>
      </c>
      <c r="AI295" s="112">
        <v>20</v>
      </c>
      <c r="AJ295" s="112">
        <v>67</v>
      </c>
      <c r="AK295" s="112" t="s">
        <v>80</v>
      </c>
      <c r="AL295" s="112" t="s">
        <v>539</v>
      </c>
      <c r="AM295" s="112">
        <v>6</v>
      </c>
      <c r="AN295" s="112">
        <v>28</v>
      </c>
      <c r="AO295" s="112">
        <v>26</v>
      </c>
      <c r="AP295" s="112">
        <v>56</v>
      </c>
      <c r="AQ295" s="112">
        <v>57</v>
      </c>
      <c r="AR295" s="112">
        <v>0</v>
      </c>
      <c r="AS295" s="112">
        <v>0</v>
      </c>
    </row>
    <row r="296" spans="1:45" s="112" customFormat="1" x14ac:dyDescent="0.25">
      <c r="A296" s="112" t="s">
        <v>784</v>
      </c>
      <c r="B296" s="112" t="s">
        <v>785</v>
      </c>
      <c r="C296" s="112" t="s">
        <v>664</v>
      </c>
      <c r="D296" s="112" t="s">
        <v>665</v>
      </c>
      <c r="E296" s="112">
        <v>1892.13</v>
      </c>
      <c r="F296" s="112">
        <v>1893.69</v>
      </c>
      <c r="G296" s="112">
        <v>-37.869999999999997</v>
      </c>
      <c r="H296" s="112">
        <v>0</v>
      </c>
      <c r="I296" s="112">
        <v>0</v>
      </c>
      <c r="J296" s="112">
        <v>1855.82</v>
      </c>
      <c r="K296" s="170">
        <v>42650</v>
      </c>
      <c r="L296" s="169">
        <f>YEAR(tblBills[[#This Row],[received_date]])</f>
        <v>2016</v>
      </c>
      <c r="N296" s="112">
        <v>7</v>
      </c>
      <c r="O296" s="112" t="s">
        <v>666</v>
      </c>
      <c r="P296" s="112" t="s">
        <v>659</v>
      </c>
      <c r="Q296" s="112" t="s">
        <v>247</v>
      </c>
      <c r="R296" s="112" t="s">
        <v>246</v>
      </c>
      <c r="T296" s="112" t="s">
        <v>237</v>
      </c>
      <c r="U296" s="112" t="s">
        <v>206</v>
      </c>
      <c r="V296" s="112" t="s">
        <v>130</v>
      </c>
      <c r="X296" s="112" t="s">
        <v>665</v>
      </c>
      <c r="Y296" s="112" t="s">
        <v>6</v>
      </c>
      <c r="Z296" s="112">
        <v>0</v>
      </c>
      <c r="AA296" s="112">
        <v>100</v>
      </c>
      <c r="AB296" s="112" t="s">
        <v>234</v>
      </c>
      <c r="AC296" s="112" t="s">
        <v>233</v>
      </c>
      <c r="AD296" s="112" t="s">
        <v>232</v>
      </c>
      <c r="AG296" s="112" t="s">
        <v>6</v>
      </c>
      <c r="AH296" s="112">
        <v>4683</v>
      </c>
      <c r="AI296" s="112">
        <v>20</v>
      </c>
      <c r="AJ296" s="112">
        <v>114</v>
      </c>
      <c r="AK296" s="112" t="s">
        <v>80</v>
      </c>
      <c r="AL296" s="112" t="s">
        <v>244</v>
      </c>
      <c r="AM296" s="112">
        <v>224</v>
      </c>
      <c r="AN296" s="112">
        <v>28</v>
      </c>
      <c r="AO296" s="112">
        <v>26</v>
      </c>
      <c r="AP296" s="112">
        <v>89</v>
      </c>
      <c r="AQ296" s="112">
        <v>84</v>
      </c>
      <c r="AR296" s="112">
        <v>0</v>
      </c>
      <c r="AS296" s="112">
        <v>0</v>
      </c>
    </row>
    <row r="297" spans="1:45" s="112" customFormat="1" x14ac:dyDescent="0.25">
      <c r="A297" s="112" t="s">
        <v>784</v>
      </c>
      <c r="B297" s="112" t="s">
        <v>785</v>
      </c>
      <c r="C297" s="112" t="s">
        <v>747</v>
      </c>
      <c r="D297" s="112" t="s">
        <v>747</v>
      </c>
      <c r="E297" s="112">
        <v>57.15</v>
      </c>
      <c r="F297" s="112">
        <v>57.16</v>
      </c>
      <c r="G297" s="112">
        <v>-1.1399999999999999</v>
      </c>
      <c r="H297" s="112">
        <v>0</v>
      </c>
      <c r="I297" s="112">
        <v>0</v>
      </c>
      <c r="J297" s="112">
        <v>56.02</v>
      </c>
      <c r="K297" s="170">
        <v>42650</v>
      </c>
      <c r="L297" s="169">
        <f>YEAR(tblBills[[#This Row],[received_date]])</f>
        <v>2016</v>
      </c>
      <c r="N297" s="112">
        <v>7</v>
      </c>
      <c r="O297" s="112" t="s">
        <v>668</v>
      </c>
      <c r="P297" s="112" t="s">
        <v>659</v>
      </c>
      <c r="Q297" s="112" t="s">
        <v>341</v>
      </c>
      <c r="R297" s="112" t="s">
        <v>340</v>
      </c>
      <c r="T297" s="112" t="s">
        <v>237</v>
      </c>
      <c r="U297" s="112" t="s">
        <v>162</v>
      </c>
      <c r="V297" s="112" t="s">
        <v>130</v>
      </c>
      <c r="X297" s="112" t="s">
        <v>747</v>
      </c>
      <c r="Y297" s="112" t="s">
        <v>707</v>
      </c>
      <c r="Z297" s="112">
        <v>0</v>
      </c>
      <c r="AA297" s="112">
        <v>100</v>
      </c>
      <c r="AB297" s="112" t="s">
        <v>234</v>
      </c>
      <c r="AC297" s="112" t="s">
        <v>233</v>
      </c>
      <c r="AD297" s="112" t="s">
        <v>232</v>
      </c>
      <c r="AG297" s="112" t="s">
        <v>6</v>
      </c>
      <c r="AH297" s="112">
        <v>155788</v>
      </c>
      <c r="AI297" s="112">
        <v>20</v>
      </c>
      <c r="AJ297" s="112">
        <v>88</v>
      </c>
      <c r="AK297" s="112" t="s">
        <v>80</v>
      </c>
      <c r="AL297" s="112" t="s">
        <v>339</v>
      </c>
      <c r="AM297" s="112">
        <v>224</v>
      </c>
      <c r="AN297" s="112">
        <v>28</v>
      </c>
      <c r="AO297" s="112">
        <v>26</v>
      </c>
      <c r="AP297" s="112">
        <v>74</v>
      </c>
      <c r="AQ297" s="112">
        <v>72</v>
      </c>
      <c r="AR297" s="112">
        <v>0</v>
      </c>
      <c r="AS297" s="112">
        <v>0</v>
      </c>
    </row>
    <row r="298" spans="1:45" s="112" customFormat="1" x14ac:dyDescent="0.25">
      <c r="A298" s="112" t="s">
        <v>784</v>
      </c>
      <c r="B298" s="112" t="s">
        <v>785</v>
      </c>
      <c r="C298" s="112" t="s">
        <v>751</v>
      </c>
      <c r="D298" s="112" t="s">
        <v>751</v>
      </c>
      <c r="E298" s="112">
        <v>40.520000000000003</v>
      </c>
      <c r="F298" s="112">
        <v>40.53</v>
      </c>
      <c r="G298" s="112">
        <v>-0.81</v>
      </c>
      <c r="H298" s="112">
        <v>0</v>
      </c>
      <c r="I298" s="112">
        <v>0</v>
      </c>
      <c r="J298" s="112">
        <v>39.72</v>
      </c>
      <c r="K298" s="170">
        <v>42650</v>
      </c>
      <c r="L298" s="169">
        <f>YEAR(tblBills[[#This Row],[received_date]])</f>
        <v>2016</v>
      </c>
      <c r="N298" s="112">
        <v>7</v>
      </c>
      <c r="O298" s="112" t="s">
        <v>668</v>
      </c>
      <c r="P298" s="112" t="s">
        <v>659</v>
      </c>
      <c r="Q298" s="112" t="s">
        <v>341</v>
      </c>
      <c r="R298" s="112" t="s">
        <v>340</v>
      </c>
      <c r="T298" s="112" t="s">
        <v>237</v>
      </c>
      <c r="U298" s="112" t="s">
        <v>162</v>
      </c>
      <c r="V298" s="112" t="s">
        <v>130</v>
      </c>
      <c r="X298" s="112" t="s">
        <v>751</v>
      </c>
      <c r="Y298" s="112" t="s">
        <v>721</v>
      </c>
      <c r="Z298" s="112">
        <v>0</v>
      </c>
      <c r="AA298" s="112">
        <v>100</v>
      </c>
      <c r="AB298" s="112" t="s">
        <v>234</v>
      </c>
      <c r="AC298" s="112" t="s">
        <v>233</v>
      </c>
      <c r="AD298" s="112" t="s">
        <v>232</v>
      </c>
      <c r="AG298" s="112" t="s">
        <v>6</v>
      </c>
      <c r="AH298" s="112">
        <v>148590</v>
      </c>
      <c r="AI298" s="112">
        <v>20</v>
      </c>
      <c r="AJ298" s="112">
        <v>88</v>
      </c>
      <c r="AK298" s="112" t="s">
        <v>80</v>
      </c>
      <c r="AL298" s="112" t="s">
        <v>339</v>
      </c>
      <c r="AM298" s="112">
        <v>224</v>
      </c>
      <c r="AN298" s="112">
        <v>28</v>
      </c>
      <c r="AO298" s="112">
        <v>26</v>
      </c>
      <c r="AP298" s="112">
        <v>74</v>
      </c>
      <c r="AQ298" s="112">
        <v>72</v>
      </c>
      <c r="AR298" s="112">
        <v>0</v>
      </c>
      <c r="AS298" s="112">
        <v>0</v>
      </c>
    </row>
    <row r="299" spans="1:45" s="112" customFormat="1" x14ac:dyDescent="0.25">
      <c r="A299" s="112" t="s">
        <v>784</v>
      </c>
      <c r="B299" s="112" t="s">
        <v>785</v>
      </c>
      <c r="C299" s="112" t="s">
        <v>740</v>
      </c>
      <c r="D299" s="112" t="s">
        <v>741</v>
      </c>
      <c r="E299" s="112">
        <v>148.20000000000002</v>
      </c>
      <c r="F299" s="112">
        <v>148.19999999999999</v>
      </c>
      <c r="G299" s="112">
        <v>-2.96</v>
      </c>
      <c r="H299" s="112">
        <v>0</v>
      </c>
      <c r="I299" s="112">
        <v>0</v>
      </c>
      <c r="J299" s="112">
        <v>145.24</v>
      </c>
      <c r="K299" s="170">
        <v>42647</v>
      </c>
      <c r="L299" s="169">
        <f>YEAR(tblBills[[#This Row],[received_date]])</f>
        <v>2016</v>
      </c>
      <c r="N299" s="112">
        <v>7</v>
      </c>
      <c r="O299" s="112" t="s">
        <v>728</v>
      </c>
      <c r="P299" s="112" t="s">
        <v>659</v>
      </c>
      <c r="Q299" s="112" t="s">
        <v>290</v>
      </c>
      <c r="R299" s="112" t="s">
        <v>289</v>
      </c>
      <c r="T299" s="112" t="s">
        <v>237</v>
      </c>
      <c r="U299" s="112" t="s">
        <v>119</v>
      </c>
      <c r="V299" s="112" t="s">
        <v>120</v>
      </c>
      <c r="X299" s="112" t="s">
        <v>741</v>
      </c>
      <c r="Y299" s="112" t="s">
        <v>6</v>
      </c>
      <c r="Z299" s="112">
        <v>0</v>
      </c>
      <c r="AA299" s="112">
        <v>100</v>
      </c>
      <c r="AB299" s="112" t="s">
        <v>234</v>
      </c>
      <c r="AC299" s="112" t="s">
        <v>233</v>
      </c>
      <c r="AD299" s="112" t="s">
        <v>232</v>
      </c>
      <c r="AG299" s="112" t="s">
        <v>6</v>
      </c>
      <c r="AH299" s="112">
        <v>134448</v>
      </c>
      <c r="AI299" s="112">
        <v>20</v>
      </c>
      <c r="AJ299" s="112">
        <v>12545</v>
      </c>
      <c r="AK299" s="112" t="s">
        <v>80</v>
      </c>
      <c r="AL299" s="112" t="s">
        <v>284</v>
      </c>
      <c r="AM299" s="112">
        <v>224</v>
      </c>
      <c r="AN299" s="112">
        <v>28</v>
      </c>
      <c r="AO299" s="112">
        <v>26</v>
      </c>
      <c r="AP299" s="112">
        <v>84</v>
      </c>
      <c r="AQ299" s="112">
        <v>80</v>
      </c>
      <c r="AR299" s="112">
        <v>0</v>
      </c>
      <c r="AS299" s="112">
        <v>0</v>
      </c>
    </row>
    <row r="300" spans="1:45" s="112" customFormat="1" x14ac:dyDescent="0.25">
      <c r="A300" s="112" t="s">
        <v>784</v>
      </c>
      <c r="B300" s="112" t="s">
        <v>785</v>
      </c>
      <c r="C300" s="112" t="s">
        <v>753</v>
      </c>
      <c r="D300" s="112" t="s">
        <v>741</v>
      </c>
      <c r="E300" s="112">
        <v>46.65</v>
      </c>
      <c r="F300" s="112">
        <v>46.65</v>
      </c>
      <c r="G300" s="112">
        <v>-0.93</v>
      </c>
      <c r="H300" s="112">
        <v>0</v>
      </c>
      <c r="I300" s="112">
        <v>0</v>
      </c>
      <c r="J300" s="112">
        <v>45.72</v>
      </c>
      <c r="K300" s="170">
        <v>42625</v>
      </c>
      <c r="L300" s="169">
        <f>YEAR(tblBills[[#This Row],[received_date]])</f>
        <v>2016</v>
      </c>
      <c r="N300" s="112">
        <v>7</v>
      </c>
      <c r="O300" s="112" t="s">
        <v>742</v>
      </c>
      <c r="P300" s="112" t="s">
        <v>659</v>
      </c>
      <c r="Q300" s="112" t="s">
        <v>286</v>
      </c>
      <c r="R300" s="112" t="s">
        <v>285</v>
      </c>
      <c r="T300" s="112" t="s">
        <v>237</v>
      </c>
      <c r="U300" s="112" t="s">
        <v>119</v>
      </c>
      <c r="V300" s="112" t="s">
        <v>120</v>
      </c>
      <c r="X300" s="112" t="s">
        <v>741</v>
      </c>
      <c r="Y300" s="112" t="s">
        <v>6</v>
      </c>
      <c r="Z300" s="112">
        <v>0</v>
      </c>
      <c r="AA300" s="112">
        <v>100</v>
      </c>
      <c r="AB300" s="112" t="s">
        <v>234</v>
      </c>
      <c r="AC300" s="112" t="s">
        <v>233</v>
      </c>
      <c r="AD300" s="112" t="s">
        <v>232</v>
      </c>
      <c r="AG300" s="112" t="s">
        <v>6</v>
      </c>
      <c r="AH300" s="112">
        <v>148568</v>
      </c>
      <c r="AI300" s="112">
        <v>20</v>
      </c>
      <c r="AJ300" s="112">
        <v>12633</v>
      </c>
      <c r="AK300" s="112" t="s">
        <v>80</v>
      </c>
      <c r="AL300" s="112" t="s">
        <v>284</v>
      </c>
      <c r="AM300" s="112">
        <v>224</v>
      </c>
      <c r="AN300" s="112">
        <v>28</v>
      </c>
      <c r="AO300" s="112">
        <v>26</v>
      </c>
      <c r="AP300" s="112">
        <v>32</v>
      </c>
      <c r="AQ300" s="112">
        <v>35</v>
      </c>
      <c r="AR300" s="112">
        <v>0</v>
      </c>
      <c r="AS300" s="112">
        <v>0</v>
      </c>
    </row>
    <row r="301" spans="1:45" s="112" customFormat="1" x14ac:dyDescent="0.25">
      <c r="A301" s="112" t="s">
        <v>784</v>
      </c>
      <c r="B301" s="112" t="s">
        <v>785</v>
      </c>
      <c r="C301" s="112" t="s">
        <v>601</v>
      </c>
      <c r="D301" s="112" t="s">
        <v>599</v>
      </c>
      <c r="E301" s="112">
        <v>1235</v>
      </c>
      <c r="F301" s="112">
        <v>1235</v>
      </c>
      <c r="G301" s="112">
        <v>-24.7</v>
      </c>
      <c r="H301" s="112">
        <v>0</v>
      </c>
      <c r="I301" s="112">
        <v>0</v>
      </c>
      <c r="J301" s="112">
        <v>1210.3</v>
      </c>
      <c r="K301" s="170">
        <v>42650</v>
      </c>
      <c r="L301" s="169">
        <f>YEAR(tblBills[[#This Row],[received_date]])</f>
        <v>2016</v>
      </c>
      <c r="N301" s="112">
        <v>7</v>
      </c>
      <c r="O301" s="112" t="s">
        <v>291</v>
      </c>
      <c r="P301" s="112" t="s">
        <v>81</v>
      </c>
      <c r="Q301" s="112" t="s">
        <v>290</v>
      </c>
      <c r="R301" s="112" t="s">
        <v>289</v>
      </c>
      <c r="T301" s="112" t="s">
        <v>237</v>
      </c>
      <c r="U301" s="112" t="s">
        <v>119</v>
      </c>
      <c r="V301" s="112" t="s">
        <v>130</v>
      </c>
      <c r="X301" s="112" t="s">
        <v>599</v>
      </c>
      <c r="Y301" s="112" t="s">
        <v>6</v>
      </c>
      <c r="Z301" s="112">
        <v>0</v>
      </c>
      <c r="AA301" s="112">
        <v>100</v>
      </c>
      <c r="AB301" s="112" t="s">
        <v>234</v>
      </c>
      <c r="AC301" s="112" t="s">
        <v>233</v>
      </c>
      <c r="AD301" s="112" t="s">
        <v>232</v>
      </c>
      <c r="AG301" s="112" t="s">
        <v>6</v>
      </c>
      <c r="AH301" s="112">
        <v>146088</v>
      </c>
      <c r="AI301" s="112">
        <v>20</v>
      </c>
      <c r="AJ301" s="112">
        <v>107</v>
      </c>
      <c r="AK301" s="112" t="s">
        <v>80</v>
      </c>
      <c r="AL301" s="112" t="s">
        <v>284</v>
      </c>
      <c r="AM301" s="112">
        <v>6</v>
      </c>
      <c r="AN301" s="112">
        <v>28</v>
      </c>
      <c r="AO301" s="112">
        <v>26</v>
      </c>
      <c r="AP301" s="112">
        <v>84</v>
      </c>
      <c r="AQ301" s="112">
        <v>80</v>
      </c>
      <c r="AR301" s="112">
        <v>0</v>
      </c>
      <c r="AS301" s="112">
        <v>0</v>
      </c>
    </row>
    <row r="302" spans="1:45" s="112" customFormat="1" x14ac:dyDescent="0.25">
      <c r="A302" s="112" t="s">
        <v>784</v>
      </c>
      <c r="B302" s="112" t="s">
        <v>785</v>
      </c>
      <c r="C302" s="112" t="s">
        <v>598</v>
      </c>
      <c r="D302" s="112" t="s">
        <v>596</v>
      </c>
      <c r="E302" s="112">
        <v>2311.92</v>
      </c>
      <c r="F302" s="112">
        <v>2311.92</v>
      </c>
      <c r="G302" s="112">
        <v>-46.24</v>
      </c>
      <c r="H302" s="112">
        <v>0</v>
      </c>
      <c r="I302" s="112">
        <v>0</v>
      </c>
      <c r="J302" s="112">
        <v>2265.6799999999998</v>
      </c>
      <c r="K302" s="170">
        <v>42650</v>
      </c>
      <c r="L302" s="169">
        <f>YEAR(tblBills[[#This Row],[received_date]])</f>
        <v>2016</v>
      </c>
      <c r="N302" s="112">
        <v>7</v>
      </c>
      <c r="O302" s="112" t="s">
        <v>291</v>
      </c>
      <c r="P302" s="112" t="s">
        <v>81</v>
      </c>
      <c r="Q302" s="112" t="s">
        <v>290</v>
      </c>
      <c r="R302" s="112" t="s">
        <v>289</v>
      </c>
      <c r="T302" s="112" t="s">
        <v>237</v>
      </c>
      <c r="U302" s="112" t="s">
        <v>119</v>
      </c>
      <c r="V302" s="112" t="s">
        <v>130</v>
      </c>
      <c r="X302" s="112" t="s">
        <v>596</v>
      </c>
      <c r="Y302" s="112" t="s">
        <v>6</v>
      </c>
      <c r="Z302" s="112">
        <v>0</v>
      </c>
      <c r="AA302" s="112">
        <v>100</v>
      </c>
      <c r="AB302" s="112" t="s">
        <v>234</v>
      </c>
      <c r="AC302" s="112" t="s">
        <v>233</v>
      </c>
      <c r="AD302" s="112" t="s">
        <v>232</v>
      </c>
      <c r="AG302" s="112" t="s">
        <v>6</v>
      </c>
      <c r="AH302" s="112">
        <v>138338</v>
      </c>
      <c r="AI302" s="112">
        <v>20</v>
      </c>
      <c r="AJ302" s="112">
        <v>107</v>
      </c>
      <c r="AK302" s="112" t="s">
        <v>80</v>
      </c>
      <c r="AL302" s="112" t="s">
        <v>284</v>
      </c>
      <c r="AM302" s="112">
        <v>6</v>
      </c>
      <c r="AN302" s="112">
        <v>28</v>
      </c>
      <c r="AO302" s="112">
        <v>26</v>
      </c>
      <c r="AP302" s="112">
        <v>84</v>
      </c>
      <c r="AQ302" s="112">
        <v>80</v>
      </c>
      <c r="AR302" s="112">
        <v>0</v>
      </c>
      <c r="AS302" s="112">
        <v>0</v>
      </c>
    </row>
    <row r="303" spans="1:45" s="112" customFormat="1" x14ac:dyDescent="0.25">
      <c r="A303" s="112" t="s">
        <v>784</v>
      </c>
      <c r="B303" s="112" t="s">
        <v>785</v>
      </c>
      <c r="C303" s="112" t="s">
        <v>729</v>
      </c>
      <c r="D303" s="112" t="s">
        <v>729</v>
      </c>
      <c r="E303" s="112">
        <v>651.43000000000006</v>
      </c>
      <c r="F303" s="112">
        <v>651.42999999999995</v>
      </c>
      <c r="G303" s="112">
        <v>-13.03</v>
      </c>
      <c r="H303" s="112">
        <v>0</v>
      </c>
      <c r="I303" s="112">
        <v>0</v>
      </c>
      <c r="J303" s="112">
        <v>638.4</v>
      </c>
      <c r="K303" s="170">
        <v>42647</v>
      </c>
      <c r="L303" s="169">
        <f>YEAR(tblBills[[#This Row],[received_date]])</f>
        <v>2016</v>
      </c>
      <c r="N303" s="112">
        <v>7</v>
      </c>
      <c r="O303" s="112" t="s">
        <v>730</v>
      </c>
      <c r="P303" s="112" t="s">
        <v>659</v>
      </c>
      <c r="Q303" s="112" t="s">
        <v>731</v>
      </c>
      <c r="R303" s="112" t="s">
        <v>732</v>
      </c>
      <c r="T303" s="112" t="s">
        <v>237</v>
      </c>
      <c r="U303" s="112" t="s">
        <v>733</v>
      </c>
      <c r="V303" s="112" t="s">
        <v>130</v>
      </c>
      <c r="X303" s="112" t="s">
        <v>729</v>
      </c>
      <c r="Y303" s="112" t="s">
        <v>6</v>
      </c>
      <c r="Z303" s="112">
        <v>0</v>
      </c>
      <c r="AA303" s="112">
        <v>100</v>
      </c>
      <c r="AB303" s="112" t="s">
        <v>234</v>
      </c>
      <c r="AC303" s="112" t="s">
        <v>233</v>
      </c>
      <c r="AD303" s="112" t="s">
        <v>232</v>
      </c>
      <c r="AG303" s="112" t="s">
        <v>6</v>
      </c>
      <c r="AH303" s="112">
        <v>144031</v>
      </c>
      <c r="AI303" s="112">
        <v>20</v>
      </c>
      <c r="AJ303" s="112">
        <v>78</v>
      </c>
      <c r="AK303" s="112" t="s">
        <v>80</v>
      </c>
      <c r="AL303" s="112" t="s">
        <v>734</v>
      </c>
      <c r="AM303" s="112">
        <v>224</v>
      </c>
      <c r="AN303" s="112">
        <v>28</v>
      </c>
      <c r="AO303" s="112">
        <v>26</v>
      </c>
      <c r="AP303" s="112">
        <v>66</v>
      </c>
      <c r="AQ303" s="112">
        <v>65</v>
      </c>
      <c r="AR303" s="112">
        <v>0</v>
      </c>
      <c r="AS303" s="112">
        <v>0</v>
      </c>
    </row>
    <row r="304" spans="1:45" s="112" customFormat="1" x14ac:dyDescent="0.25">
      <c r="A304" s="112" t="s">
        <v>784</v>
      </c>
      <c r="B304" s="112" t="s">
        <v>785</v>
      </c>
      <c r="C304" s="112" t="s">
        <v>594</v>
      </c>
      <c r="D304" s="112" t="s">
        <v>593</v>
      </c>
      <c r="E304" s="112">
        <v>3968.9</v>
      </c>
      <c r="F304" s="112">
        <v>3968.9</v>
      </c>
      <c r="G304" s="112">
        <v>-79.38</v>
      </c>
      <c r="H304" s="112">
        <v>0</v>
      </c>
      <c r="I304" s="112">
        <v>0</v>
      </c>
      <c r="J304" s="112">
        <v>3889.52</v>
      </c>
      <c r="K304" s="170">
        <v>42660</v>
      </c>
      <c r="L304" s="169">
        <f>YEAR(tblBills[[#This Row],[received_date]])</f>
        <v>2016</v>
      </c>
      <c r="N304" s="112">
        <v>7</v>
      </c>
      <c r="O304" s="112" t="s">
        <v>400</v>
      </c>
      <c r="P304" s="112" t="s">
        <v>81</v>
      </c>
      <c r="Q304" s="112" t="s">
        <v>399</v>
      </c>
      <c r="R304" s="112" t="s">
        <v>398</v>
      </c>
      <c r="T304" s="112" t="s">
        <v>237</v>
      </c>
      <c r="U304" s="112" t="s">
        <v>124</v>
      </c>
      <c r="V304" s="112" t="s">
        <v>120</v>
      </c>
      <c r="X304" s="112" t="s">
        <v>881</v>
      </c>
      <c r="Y304" s="112" t="s">
        <v>6</v>
      </c>
      <c r="Z304" s="112">
        <v>0</v>
      </c>
      <c r="AA304" s="112">
        <v>100</v>
      </c>
      <c r="AB304" s="112" t="s">
        <v>234</v>
      </c>
      <c r="AC304" s="112" t="s">
        <v>233</v>
      </c>
      <c r="AD304" s="112" t="s">
        <v>232</v>
      </c>
      <c r="AG304" s="112" t="s">
        <v>6</v>
      </c>
      <c r="AH304" s="112">
        <v>14699</v>
      </c>
      <c r="AI304" s="112">
        <v>20</v>
      </c>
      <c r="AJ304" s="112">
        <v>695</v>
      </c>
      <c r="AK304" s="112" t="s">
        <v>80</v>
      </c>
      <c r="AL304" s="112" t="s">
        <v>397</v>
      </c>
      <c r="AM304" s="112">
        <v>6</v>
      </c>
      <c r="AN304" s="112">
        <v>28</v>
      </c>
      <c r="AO304" s="112">
        <v>26</v>
      </c>
      <c r="AP304" s="112">
        <v>420</v>
      </c>
      <c r="AQ304" s="112">
        <v>504</v>
      </c>
      <c r="AR304" s="112">
        <v>0</v>
      </c>
      <c r="AS304" s="112">
        <v>0</v>
      </c>
    </row>
    <row r="305" spans="1:45" s="112" customFormat="1" x14ac:dyDescent="0.25">
      <c r="A305" s="112" t="s">
        <v>784</v>
      </c>
      <c r="B305" s="112" t="s">
        <v>785</v>
      </c>
      <c r="C305" s="112" t="s">
        <v>591</v>
      </c>
      <c r="D305" s="112" t="s">
        <v>591</v>
      </c>
      <c r="E305" s="112">
        <v>1403.88</v>
      </c>
      <c r="F305" s="112">
        <v>1403.88</v>
      </c>
      <c r="G305" s="112">
        <v>-28.08</v>
      </c>
      <c r="H305" s="112">
        <v>0</v>
      </c>
      <c r="I305" s="112">
        <v>0</v>
      </c>
      <c r="J305" s="112">
        <v>1375.8</v>
      </c>
      <c r="K305" s="170">
        <v>42674</v>
      </c>
      <c r="L305" s="169">
        <f>YEAR(tblBills[[#This Row],[received_date]])</f>
        <v>2016</v>
      </c>
      <c r="N305" s="112">
        <v>7</v>
      </c>
      <c r="O305" s="112" t="s">
        <v>405</v>
      </c>
      <c r="P305" s="112" t="s">
        <v>81</v>
      </c>
      <c r="Q305" s="112" t="s">
        <v>404</v>
      </c>
      <c r="R305" s="112" t="s">
        <v>403</v>
      </c>
      <c r="T305" s="112" t="s">
        <v>237</v>
      </c>
      <c r="U305" s="112" t="s">
        <v>124</v>
      </c>
      <c r="V305" s="112" t="s">
        <v>120</v>
      </c>
      <c r="X305" s="112" t="s">
        <v>881</v>
      </c>
      <c r="Y305" s="112" t="s">
        <v>6</v>
      </c>
      <c r="Z305" s="112">
        <v>0</v>
      </c>
      <c r="AA305" s="112">
        <v>100</v>
      </c>
      <c r="AB305" s="112" t="s">
        <v>234</v>
      </c>
      <c r="AC305" s="112" t="s">
        <v>233</v>
      </c>
      <c r="AD305" s="112" t="s">
        <v>232</v>
      </c>
      <c r="AG305" s="112" t="s">
        <v>6</v>
      </c>
      <c r="AH305" s="112">
        <v>12942</v>
      </c>
      <c r="AI305" s="112">
        <v>20</v>
      </c>
      <c r="AJ305" s="112">
        <v>80</v>
      </c>
      <c r="AK305" s="112" t="s">
        <v>80</v>
      </c>
      <c r="AL305" s="112" t="s">
        <v>397</v>
      </c>
      <c r="AM305" s="112">
        <v>6</v>
      </c>
      <c r="AN305" s="112">
        <v>28</v>
      </c>
      <c r="AO305" s="112">
        <v>26</v>
      </c>
      <c r="AP305" s="112">
        <v>68</v>
      </c>
      <c r="AQ305" s="112">
        <v>67</v>
      </c>
      <c r="AR305" s="112">
        <v>0</v>
      </c>
      <c r="AS305" s="112">
        <v>0</v>
      </c>
    </row>
    <row r="306" spans="1:45" s="112" customFormat="1" x14ac:dyDescent="0.25">
      <c r="A306" s="112" t="s">
        <v>784</v>
      </c>
      <c r="B306" s="112" t="s">
        <v>785</v>
      </c>
      <c r="C306" s="112" t="s">
        <v>735</v>
      </c>
      <c r="D306" s="112" t="s">
        <v>736</v>
      </c>
      <c r="E306" s="112">
        <v>576.51</v>
      </c>
      <c r="F306" s="112">
        <v>576.53</v>
      </c>
      <c r="G306" s="112">
        <v>-11.53</v>
      </c>
      <c r="H306" s="112">
        <v>0</v>
      </c>
      <c r="I306" s="112">
        <v>0</v>
      </c>
      <c r="J306" s="112">
        <v>565</v>
      </c>
      <c r="K306" s="170">
        <v>42657</v>
      </c>
      <c r="L306" s="169">
        <f>YEAR(tblBills[[#This Row],[received_date]])</f>
        <v>2016</v>
      </c>
      <c r="N306" s="112">
        <v>7</v>
      </c>
      <c r="O306" s="112" t="s">
        <v>737</v>
      </c>
      <c r="P306" s="112" t="s">
        <v>659</v>
      </c>
      <c r="Q306" s="112" t="s">
        <v>573</v>
      </c>
      <c r="R306" s="112" t="s">
        <v>572</v>
      </c>
      <c r="T306" s="112" t="s">
        <v>237</v>
      </c>
      <c r="U306" s="112" t="s">
        <v>116</v>
      </c>
      <c r="V306" s="112" t="s">
        <v>117</v>
      </c>
      <c r="X306" s="112" t="s">
        <v>736</v>
      </c>
      <c r="Y306" s="112" t="s">
        <v>6</v>
      </c>
      <c r="Z306" s="112">
        <v>0</v>
      </c>
      <c r="AA306" s="112">
        <v>100</v>
      </c>
      <c r="AB306" s="112" t="s">
        <v>234</v>
      </c>
      <c r="AC306" s="112" t="s">
        <v>233</v>
      </c>
      <c r="AD306" s="112" t="s">
        <v>232</v>
      </c>
      <c r="AG306" s="112" t="s">
        <v>6</v>
      </c>
      <c r="AH306" s="112">
        <v>8884</v>
      </c>
      <c r="AI306" s="112">
        <v>20</v>
      </c>
      <c r="AJ306" s="112">
        <v>65</v>
      </c>
      <c r="AK306" s="112" t="s">
        <v>80</v>
      </c>
      <c r="AL306" s="112" t="s">
        <v>560</v>
      </c>
      <c r="AM306" s="112">
        <v>224</v>
      </c>
      <c r="AN306" s="112">
        <v>28</v>
      </c>
      <c r="AO306" s="112">
        <v>26</v>
      </c>
      <c r="AP306" s="112">
        <v>54</v>
      </c>
      <c r="AQ306" s="112">
        <v>55</v>
      </c>
      <c r="AR306" s="112">
        <v>0</v>
      </c>
      <c r="AS306" s="112">
        <v>0</v>
      </c>
    </row>
    <row r="307" spans="1:45" s="112" customFormat="1" x14ac:dyDescent="0.25">
      <c r="A307" s="112" t="s">
        <v>784</v>
      </c>
      <c r="B307" s="112" t="s">
        <v>785</v>
      </c>
      <c r="C307" s="112" t="s">
        <v>776</v>
      </c>
      <c r="D307" s="112" t="s">
        <v>776</v>
      </c>
      <c r="E307" s="112">
        <v>3464125.06</v>
      </c>
      <c r="F307" s="112">
        <v>0</v>
      </c>
      <c r="G307" s="112">
        <v>0</v>
      </c>
      <c r="H307" s="112">
        <v>0</v>
      </c>
      <c r="I307" s="112">
        <v>0</v>
      </c>
      <c r="L307" s="169">
        <f>YEAR(tblBills[[#This Row],[received_date]])</f>
        <v>1900</v>
      </c>
      <c r="N307" s="112">
        <v>1</v>
      </c>
      <c r="O307" s="112" t="s">
        <v>586</v>
      </c>
      <c r="P307" s="112" t="s">
        <v>81</v>
      </c>
      <c r="Q307" s="112" t="s">
        <v>585</v>
      </c>
      <c r="R307" s="112" t="s">
        <v>584</v>
      </c>
      <c r="T307" s="112" t="s">
        <v>237</v>
      </c>
      <c r="X307" s="112" t="s">
        <v>236</v>
      </c>
      <c r="Z307" s="112">
        <v>0</v>
      </c>
      <c r="AA307" s="112">
        <v>100</v>
      </c>
      <c r="AB307" s="112" t="s">
        <v>234</v>
      </c>
      <c r="AC307" s="112" t="s">
        <v>233</v>
      </c>
      <c r="AD307" s="112" t="s">
        <v>232</v>
      </c>
      <c r="AH307" s="112">
        <v>156732</v>
      </c>
      <c r="AI307" s="112">
        <v>20</v>
      </c>
      <c r="AJ307" s="112">
        <v>13020</v>
      </c>
      <c r="AK307" s="112" t="s">
        <v>80</v>
      </c>
      <c r="AM307" s="112">
        <v>6</v>
      </c>
      <c r="AN307" s="112">
        <v>28</v>
      </c>
      <c r="AO307" s="112">
        <v>26</v>
      </c>
      <c r="AP307" s="112">
        <v>35</v>
      </c>
      <c r="AQ307" s="112">
        <v>38</v>
      </c>
      <c r="AR307" s="112">
        <v>1</v>
      </c>
      <c r="AS307" s="112">
        <v>0</v>
      </c>
    </row>
    <row r="308" spans="1:45" s="112" customFormat="1" x14ac:dyDescent="0.25">
      <c r="A308" s="112" t="s">
        <v>784</v>
      </c>
      <c r="B308" s="112" t="s">
        <v>785</v>
      </c>
      <c r="C308" s="112" t="s">
        <v>580</v>
      </c>
      <c r="D308" s="112" t="s">
        <v>580</v>
      </c>
      <c r="E308" s="112">
        <v>672.95</v>
      </c>
      <c r="F308" s="112">
        <v>672.92</v>
      </c>
      <c r="G308" s="112">
        <v>0</v>
      </c>
      <c r="H308" s="112">
        <v>0</v>
      </c>
      <c r="I308" s="112">
        <v>0</v>
      </c>
      <c r="J308" s="112">
        <v>672.92</v>
      </c>
      <c r="K308" s="170">
        <v>42739</v>
      </c>
      <c r="L308" s="169">
        <f>YEAR(tblBills[[#This Row],[received_date]])</f>
        <v>2017</v>
      </c>
      <c r="N308" s="112">
        <v>7</v>
      </c>
      <c r="O308" s="112" t="s">
        <v>579</v>
      </c>
      <c r="P308" s="112" t="s">
        <v>81</v>
      </c>
      <c r="Q308" s="112" t="s">
        <v>578</v>
      </c>
      <c r="R308" s="112" t="s">
        <v>577</v>
      </c>
      <c r="T308" s="112" t="s">
        <v>237</v>
      </c>
      <c r="U308" s="112" t="s">
        <v>209</v>
      </c>
      <c r="V308" s="112" t="s">
        <v>130</v>
      </c>
      <c r="X308" s="112" t="s">
        <v>236</v>
      </c>
      <c r="Y308" s="112" t="s">
        <v>6</v>
      </c>
      <c r="Z308" s="112">
        <v>0</v>
      </c>
      <c r="AA308" s="112">
        <v>100</v>
      </c>
      <c r="AB308" s="112" t="s">
        <v>234</v>
      </c>
      <c r="AC308" s="112" t="s">
        <v>233</v>
      </c>
      <c r="AD308" s="112" t="s">
        <v>232</v>
      </c>
      <c r="AG308" s="112" t="s">
        <v>6</v>
      </c>
      <c r="AH308" s="112">
        <v>9318</v>
      </c>
      <c r="AI308" s="112">
        <v>20</v>
      </c>
      <c r="AJ308" s="112">
        <v>62</v>
      </c>
      <c r="AK308" s="112" t="s">
        <v>80</v>
      </c>
      <c r="AL308" s="112" t="s">
        <v>576</v>
      </c>
      <c r="AM308" s="112">
        <v>6</v>
      </c>
      <c r="AN308" s="112">
        <v>28</v>
      </c>
      <c r="AO308" s="112">
        <v>26</v>
      </c>
      <c r="AP308" s="112">
        <v>52</v>
      </c>
      <c r="AQ308" s="112">
        <v>54</v>
      </c>
      <c r="AR308" s="112">
        <v>0</v>
      </c>
      <c r="AS308" s="112">
        <v>0</v>
      </c>
    </row>
    <row r="309" spans="1:45" s="112" customFormat="1" x14ac:dyDescent="0.25">
      <c r="A309" s="112" t="s">
        <v>784</v>
      </c>
      <c r="B309" s="112" t="s">
        <v>785</v>
      </c>
      <c r="C309" s="112" t="s">
        <v>575</v>
      </c>
      <c r="D309" s="112" t="s">
        <v>575</v>
      </c>
      <c r="E309" s="112">
        <v>767183.72</v>
      </c>
      <c r="F309" s="112">
        <v>781470.11</v>
      </c>
      <c r="G309" s="112">
        <v>0</v>
      </c>
      <c r="H309" s="112">
        <v>0</v>
      </c>
      <c r="I309" s="112">
        <v>0</v>
      </c>
      <c r="J309" s="112">
        <v>781470.11</v>
      </c>
      <c r="K309" s="170">
        <v>42787</v>
      </c>
      <c r="L309" s="169">
        <f>YEAR(tblBills[[#This Row],[received_date]])</f>
        <v>2017</v>
      </c>
      <c r="N309" s="112">
        <v>7</v>
      </c>
      <c r="O309" s="112" t="s">
        <v>574</v>
      </c>
      <c r="P309" s="112" t="s">
        <v>81</v>
      </c>
      <c r="Q309" s="112" t="s">
        <v>573</v>
      </c>
      <c r="R309" s="112" t="s">
        <v>572</v>
      </c>
      <c r="T309" s="112" t="s">
        <v>237</v>
      </c>
      <c r="U309" s="112" t="s">
        <v>116</v>
      </c>
      <c r="X309" s="112" t="s">
        <v>236</v>
      </c>
      <c r="Y309" s="112" t="s">
        <v>6</v>
      </c>
      <c r="Z309" s="112">
        <v>0</v>
      </c>
      <c r="AA309" s="112">
        <v>100</v>
      </c>
      <c r="AB309" s="112" t="s">
        <v>234</v>
      </c>
      <c r="AC309" s="112" t="s">
        <v>233</v>
      </c>
      <c r="AD309" s="112" t="s">
        <v>232</v>
      </c>
      <c r="AG309" s="112" t="s">
        <v>6</v>
      </c>
      <c r="AH309" s="112">
        <v>13621</v>
      </c>
      <c r="AI309" s="112">
        <v>20</v>
      </c>
      <c r="AJ309" s="112">
        <v>64</v>
      </c>
      <c r="AK309" s="112" t="s">
        <v>80</v>
      </c>
      <c r="AL309" s="112" t="s">
        <v>560</v>
      </c>
      <c r="AM309" s="112">
        <v>6</v>
      </c>
      <c r="AN309" s="112">
        <v>28</v>
      </c>
      <c r="AO309" s="112">
        <v>26</v>
      </c>
      <c r="AP309" s="112">
        <v>54</v>
      </c>
      <c r="AQ309" s="112">
        <v>55</v>
      </c>
      <c r="AR309" s="112">
        <v>0</v>
      </c>
      <c r="AS309" s="112">
        <v>0</v>
      </c>
    </row>
    <row r="310" spans="1:45" s="112" customFormat="1" x14ac:dyDescent="0.25">
      <c r="A310" s="112" t="s">
        <v>784</v>
      </c>
      <c r="B310" s="112" t="s">
        <v>785</v>
      </c>
      <c r="C310" s="112" t="s">
        <v>571</v>
      </c>
      <c r="D310" s="112" t="s">
        <v>571</v>
      </c>
      <c r="E310" s="112">
        <v>142726.83000000002</v>
      </c>
      <c r="F310" s="112">
        <v>143412.19</v>
      </c>
      <c r="G310" s="112">
        <v>-2868.24</v>
      </c>
      <c r="H310" s="112">
        <v>0</v>
      </c>
      <c r="I310" s="112">
        <v>0</v>
      </c>
      <c r="J310" s="112">
        <v>140543.95000000001</v>
      </c>
      <c r="K310" s="170">
        <v>42850</v>
      </c>
      <c r="L310" s="169">
        <f>YEAR(tblBills[[#This Row],[received_date]])</f>
        <v>2017</v>
      </c>
      <c r="N310" s="112">
        <v>7</v>
      </c>
      <c r="O310" s="112" t="s">
        <v>569</v>
      </c>
      <c r="P310" s="112" t="s">
        <v>81</v>
      </c>
      <c r="Q310" s="112" t="s">
        <v>568</v>
      </c>
      <c r="R310" s="112" t="s">
        <v>567</v>
      </c>
      <c r="T310" s="112" t="s">
        <v>237</v>
      </c>
      <c r="U310" s="112" t="s">
        <v>116</v>
      </c>
      <c r="X310" s="112" t="s">
        <v>236</v>
      </c>
      <c r="Y310" s="112" t="s">
        <v>566</v>
      </c>
      <c r="Z310" s="112">
        <v>0</v>
      </c>
      <c r="AA310" s="112">
        <v>100</v>
      </c>
      <c r="AB310" s="112" t="s">
        <v>234</v>
      </c>
      <c r="AC310" s="112" t="s">
        <v>233</v>
      </c>
      <c r="AD310" s="112" t="s">
        <v>232</v>
      </c>
      <c r="AG310" s="112" t="s">
        <v>231</v>
      </c>
      <c r="AH310" s="112">
        <v>13622</v>
      </c>
      <c r="AI310" s="112">
        <v>20</v>
      </c>
      <c r="AJ310" s="112">
        <v>17</v>
      </c>
      <c r="AK310" s="112" t="s">
        <v>80</v>
      </c>
      <c r="AL310" s="112" t="s">
        <v>560</v>
      </c>
      <c r="AM310" s="112">
        <v>6</v>
      </c>
      <c r="AN310" s="112">
        <v>28</v>
      </c>
      <c r="AO310" s="112">
        <v>26</v>
      </c>
      <c r="AP310" s="112">
        <v>13</v>
      </c>
      <c r="AQ310" s="112">
        <v>16</v>
      </c>
      <c r="AR310" s="112">
        <v>0</v>
      </c>
      <c r="AS310" s="112">
        <v>0</v>
      </c>
    </row>
    <row r="311" spans="1:45" s="112" customFormat="1" x14ac:dyDescent="0.25">
      <c r="A311" s="112" t="s">
        <v>784</v>
      </c>
      <c r="B311" s="112" t="s">
        <v>785</v>
      </c>
      <c r="C311" s="112" t="s">
        <v>565</v>
      </c>
      <c r="D311" s="112" t="s">
        <v>565</v>
      </c>
      <c r="E311" s="112">
        <v>8983.2900000000009</v>
      </c>
      <c r="F311" s="112">
        <v>8983.31</v>
      </c>
      <c r="G311" s="112">
        <v>-179.67</v>
      </c>
      <c r="H311" s="112">
        <v>0</v>
      </c>
      <c r="I311" s="112">
        <v>0</v>
      </c>
      <c r="J311" s="112">
        <v>8803.64</v>
      </c>
      <c r="K311" s="170">
        <v>43004</v>
      </c>
      <c r="L311" s="169">
        <f>YEAR(tblBills[[#This Row],[received_date]])</f>
        <v>2017</v>
      </c>
      <c r="N311" s="112">
        <v>7</v>
      </c>
      <c r="O311" s="112" t="s">
        <v>563</v>
      </c>
      <c r="P311" s="112" t="s">
        <v>81</v>
      </c>
      <c r="Q311" s="112" t="s">
        <v>562</v>
      </c>
      <c r="R311" s="112" t="s">
        <v>561</v>
      </c>
      <c r="T311" s="112" t="s">
        <v>237</v>
      </c>
      <c r="U311" s="112" t="s">
        <v>116</v>
      </c>
      <c r="V311" s="112" t="s">
        <v>120</v>
      </c>
      <c r="X311" s="112" t="s">
        <v>236</v>
      </c>
      <c r="Y311" s="112" t="s">
        <v>6</v>
      </c>
      <c r="Z311" s="112">
        <v>0</v>
      </c>
      <c r="AA311" s="112">
        <v>100</v>
      </c>
      <c r="AB311" s="112" t="s">
        <v>234</v>
      </c>
      <c r="AC311" s="112" t="s">
        <v>233</v>
      </c>
      <c r="AD311" s="112" t="s">
        <v>232</v>
      </c>
      <c r="AG311" s="112" t="s">
        <v>6</v>
      </c>
      <c r="AH311" s="112">
        <v>13623</v>
      </c>
      <c r="AI311" s="112">
        <v>20</v>
      </c>
      <c r="AJ311" s="112">
        <v>18</v>
      </c>
      <c r="AK311" s="112" t="s">
        <v>80</v>
      </c>
      <c r="AL311" s="112" t="s">
        <v>560</v>
      </c>
      <c r="AM311" s="112">
        <v>6</v>
      </c>
      <c r="AN311" s="112">
        <v>28</v>
      </c>
      <c r="AO311" s="112">
        <v>26</v>
      </c>
      <c r="AP311" s="112">
        <v>14</v>
      </c>
      <c r="AQ311" s="112">
        <v>17</v>
      </c>
      <c r="AR311" s="112">
        <v>0</v>
      </c>
      <c r="AS311" s="112">
        <v>0</v>
      </c>
    </row>
    <row r="312" spans="1:45" s="112" customFormat="1" x14ac:dyDescent="0.25">
      <c r="A312" s="112" t="s">
        <v>784</v>
      </c>
      <c r="B312" s="112" t="s">
        <v>785</v>
      </c>
      <c r="C312" s="112" t="s">
        <v>559</v>
      </c>
      <c r="D312" s="112" t="s">
        <v>559</v>
      </c>
      <c r="E312" s="112">
        <v>18833.11</v>
      </c>
      <c r="F312" s="112">
        <v>18833.11</v>
      </c>
      <c r="G312" s="112">
        <v>0</v>
      </c>
      <c r="H312" s="112">
        <v>0</v>
      </c>
      <c r="I312" s="112">
        <v>0</v>
      </c>
      <c r="J312" s="112">
        <v>18833.11</v>
      </c>
      <c r="K312" s="170">
        <v>42779</v>
      </c>
      <c r="L312" s="169">
        <f>YEAR(tblBills[[#This Row],[received_date]])</f>
        <v>2017</v>
      </c>
      <c r="N312" s="112">
        <v>7</v>
      </c>
      <c r="O312" s="112" t="s">
        <v>558</v>
      </c>
      <c r="P312" s="112" t="s">
        <v>81</v>
      </c>
      <c r="Q312" s="112" t="s">
        <v>557</v>
      </c>
      <c r="R312" s="112" t="s">
        <v>556</v>
      </c>
      <c r="T312" s="112" t="s">
        <v>237</v>
      </c>
      <c r="U312" s="112" t="s">
        <v>205</v>
      </c>
      <c r="V312" s="112" t="s">
        <v>130</v>
      </c>
      <c r="X312" s="112" t="s">
        <v>236</v>
      </c>
      <c r="Y312" s="112" t="s">
        <v>555</v>
      </c>
      <c r="Z312" s="112">
        <v>0</v>
      </c>
      <c r="AA312" s="112">
        <v>100</v>
      </c>
      <c r="AB312" s="112" t="s">
        <v>234</v>
      </c>
      <c r="AC312" s="112" t="s">
        <v>233</v>
      </c>
      <c r="AD312" s="112" t="s">
        <v>232</v>
      </c>
      <c r="AG312" s="112" t="s">
        <v>231</v>
      </c>
      <c r="AH312" s="112">
        <v>13624</v>
      </c>
      <c r="AI312" s="112">
        <v>20</v>
      </c>
      <c r="AJ312" s="112">
        <v>66</v>
      </c>
      <c r="AK312" s="112" t="s">
        <v>80</v>
      </c>
      <c r="AL312" s="112" t="s">
        <v>554</v>
      </c>
      <c r="AM312" s="112">
        <v>6</v>
      </c>
      <c r="AN312" s="112">
        <v>28</v>
      </c>
      <c r="AO312" s="112">
        <v>26</v>
      </c>
      <c r="AP312" s="112">
        <v>55</v>
      </c>
      <c r="AQ312" s="112">
        <v>56</v>
      </c>
      <c r="AR312" s="112">
        <v>0</v>
      </c>
      <c r="AS312" s="112">
        <v>0</v>
      </c>
    </row>
    <row r="313" spans="1:45" s="112" customFormat="1" x14ac:dyDescent="0.25">
      <c r="A313" s="112" t="s">
        <v>784</v>
      </c>
      <c r="B313" s="112" t="s">
        <v>785</v>
      </c>
      <c r="C313" s="112" t="s">
        <v>553</v>
      </c>
      <c r="D313" s="112" t="s">
        <v>553</v>
      </c>
      <c r="E313" s="112">
        <v>198018.87</v>
      </c>
      <c r="F313" s="112">
        <v>198018.87</v>
      </c>
      <c r="G313" s="112">
        <v>0</v>
      </c>
      <c r="H313" s="112">
        <v>0</v>
      </c>
      <c r="I313" s="112">
        <v>0</v>
      </c>
      <c r="J313" s="112">
        <v>198018.87</v>
      </c>
      <c r="K313" s="170">
        <v>42739</v>
      </c>
      <c r="L313" s="169">
        <f>YEAR(tblBills[[#This Row],[received_date]])</f>
        <v>2017</v>
      </c>
      <c r="N313" s="112">
        <v>7</v>
      </c>
      <c r="O313" s="112" t="s">
        <v>551</v>
      </c>
      <c r="P313" s="112" t="s">
        <v>81</v>
      </c>
      <c r="Q313" s="112" t="s">
        <v>550</v>
      </c>
      <c r="R313" s="112" t="s">
        <v>549</v>
      </c>
      <c r="T313" s="112" t="s">
        <v>237</v>
      </c>
      <c r="U313" s="112" t="s">
        <v>131</v>
      </c>
      <c r="X313" s="112" t="s">
        <v>236</v>
      </c>
      <c r="Y313" s="112" t="s">
        <v>6</v>
      </c>
      <c r="Z313" s="112">
        <v>0</v>
      </c>
      <c r="AA313" s="112">
        <v>100</v>
      </c>
      <c r="AB313" s="112" t="s">
        <v>234</v>
      </c>
      <c r="AC313" s="112" t="s">
        <v>233</v>
      </c>
      <c r="AD313" s="112" t="s">
        <v>232</v>
      </c>
      <c r="AG313" s="112" t="s">
        <v>6</v>
      </c>
      <c r="AH313" s="112">
        <v>13625</v>
      </c>
      <c r="AI313" s="112">
        <v>20</v>
      </c>
      <c r="AJ313" s="112">
        <v>67</v>
      </c>
      <c r="AK313" s="112" t="s">
        <v>80</v>
      </c>
      <c r="AL313" s="112" t="s">
        <v>539</v>
      </c>
      <c r="AM313" s="112">
        <v>6</v>
      </c>
      <c r="AN313" s="112">
        <v>28</v>
      </c>
      <c r="AO313" s="112">
        <v>26</v>
      </c>
      <c r="AP313" s="112">
        <v>56</v>
      </c>
      <c r="AQ313" s="112">
        <v>57</v>
      </c>
      <c r="AR313" s="112">
        <v>0</v>
      </c>
      <c r="AS313" s="112">
        <v>0</v>
      </c>
    </row>
    <row r="314" spans="1:45" s="112" customFormat="1" x14ac:dyDescent="0.25">
      <c r="A314" s="112" t="s">
        <v>784</v>
      </c>
      <c r="B314" s="112" t="s">
        <v>785</v>
      </c>
      <c r="C314" s="112" t="s">
        <v>544</v>
      </c>
      <c r="D314" s="112" t="s">
        <v>544</v>
      </c>
      <c r="E314" s="112">
        <v>4642.9800000000005</v>
      </c>
      <c r="F314" s="112">
        <v>4642.99</v>
      </c>
      <c r="G314" s="112">
        <v>-92.86</v>
      </c>
      <c r="H314" s="112">
        <v>0</v>
      </c>
      <c r="I314" s="112">
        <v>0</v>
      </c>
      <c r="J314" s="112">
        <v>4550.13</v>
      </c>
      <c r="K314" s="170">
        <v>42833</v>
      </c>
      <c r="L314" s="169">
        <f>YEAR(tblBills[[#This Row],[received_date]])</f>
        <v>2017</v>
      </c>
      <c r="N314" s="112">
        <v>7</v>
      </c>
      <c r="O314" s="112" t="s">
        <v>543</v>
      </c>
      <c r="P314" s="112" t="s">
        <v>81</v>
      </c>
      <c r="Q314" s="112" t="s">
        <v>542</v>
      </c>
      <c r="R314" s="112" t="s">
        <v>541</v>
      </c>
      <c r="T314" s="112" t="s">
        <v>237</v>
      </c>
      <c r="U314" s="112" t="s">
        <v>131</v>
      </c>
      <c r="X314" s="112" t="s">
        <v>236</v>
      </c>
      <c r="Y314" s="112" t="s">
        <v>540</v>
      </c>
      <c r="Z314" s="112">
        <v>0</v>
      </c>
      <c r="AA314" s="112">
        <v>100</v>
      </c>
      <c r="AB314" s="112" t="s">
        <v>234</v>
      </c>
      <c r="AC314" s="112" t="s">
        <v>233</v>
      </c>
      <c r="AD314" s="112" t="s">
        <v>232</v>
      </c>
      <c r="AG314" s="112" t="s">
        <v>231</v>
      </c>
      <c r="AH314" s="112">
        <v>13627</v>
      </c>
      <c r="AI314" s="112">
        <v>20</v>
      </c>
      <c r="AJ314" s="112">
        <v>41</v>
      </c>
      <c r="AK314" s="112" t="s">
        <v>80</v>
      </c>
      <c r="AL314" s="112" t="s">
        <v>539</v>
      </c>
      <c r="AM314" s="112">
        <v>6</v>
      </c>
      <c r="AN314" s="112">
        <v>28</v>
      </c>
      <c r="AO314" s="112">
        <v>26</v>
      </c>
      <c r="AP314" s="112">
        <v>34</v>
      </c>
      <c r="AQ314" s="112">
        <v>37</v>
      </c>
      <c r="AR314" s="112">
        <v>0</v>
      </c>
      <c r="AS314" s="112">
        <v>0</v>
      </c>
    </row>
    <row r="315" spans="1:45" s="112" customFormat="1" x14ac:dyDescent="0.25">
      <c r="A315" s="112" t="s">
        <v>784</v>
      </c>
      <c r="B315" s="112" t="s">
        <v>785</v>
      </c>
      <c r="C315" s="112" t="s">
        <v>544</v>
      </c>
      <c r="D315" s="112" t="s">
        <v>544</v>
      </c>
      <c r="E315" s="112">
        <v>6229.5</v>
      </c>
      <c r="F315" s="112">
        <v>6229.5</v>
      </c>
      <c r="G315" s="112">
        <v>0</v>
      </c>
      <c r="H315" s="112">
        <v>0</v>
      </c>
      <c r="I315" s="112">
        <v>0</v>
      </c>
      <c r="J315" s="112">
        <v>6229.5</v>
      </c>
      <c r="K315" s="170">
        <v>42818</v>
      </c>
      <c r="L315" s="169">
        <f>YEAR(tblBills[[#This Row],[received_date]])</f>
        <v>2017</v>
      </c>
      <c r="N315" s="112">
        <v>7</v>
      </c>
      <c r="O315" s="112" t="s">
        <v>548</v>
      </c>
      <c r="P315" s="112" t="s">
        <v>81</v>
      </c>
      <c r="Q315" s="112" t="s">
        <v>547</v>
      </c>
      <c r="R315" s="112" t="s">
        <v>546</v>
      </c>
      <c r="T315" s="112" t="s">
        <v>237</v>
      </c>
      <c r="U315" s="112" t="s">
        <v>131</v>
      </c>
      <c r="V315" s="112" t="s">
        <v>120</v>
      </c>
      <c r="X315" s="112" t="s">
        <v>236</v>
      </c>
      <c r="Y315" s="112" t="s">
        <v>545</v>
      </c>
      <c r="Z315" s="112">
        <v>0</v>
      </c>
      <c r="AA315" s="112">
        <v>100</v>
      </c>
      <c r="AB315" s="112" t="s">
        <v>234</v>
      </c>
      <c r="AC315" s="112" t="s">
        <v>233</v>
      </c>
      <c r="AD315" s="112" t="s">
        <v>232</v>
      </c>
      <c r="AG315" s="112" t="s">
        <v>231</v>
      </c>
      <c r="AH315" s="112">
        <v>13626</v>
      </c>
      <c r="AI315" s="112">
        <v>20</v>
      </c>
      <c r="AJ315" s="112">
        <v>40</v>
      </c>
      <c r="AK315" s="112" t="s">
        <v>80</v>
      </c>
      <c r="AL315" s="112" t="s">
        <v>539</v>
      </c>
      <c r="AM315" s="112">
        <v>6</v>
      </c>
      <c r="AN315" s="112">
        <v>28</v>
      </c>
      <c r="AO315" s="112">
        <v>26</v>
      </c>
      <c r="AP315" s="112">
        <v>33</v>
      </c>
      <c r="AQ315" s="112">
        <v>36</v>
      </c>
      <c r="AR315" s="112">
        <v>0</v>
      </c>
      <c r="AS315" s="112">
        <v>0</v>
      </c>
    </row>
    <row r="316" spans="1:45" s="112" customFormat="1" x14ac:dyDescent="0.25">
      <c r="A316" s="112" t="s">
        <v>784</v>
      </c>
      <c r="B316" s="112" t="s">
        <v>785</v>
      </c>
      <c r="C316" s="112" t="s">
        <v>538</v>
      </c>
      <c r="D316" s="112" t="s">
        <v>538</v>
      </c>
      <c r="E316" s="112">
        <v>13394.02</v>
      </c>
      <c r="F316" s="112">
        <v>14159.08</v>
      </c>
      <c r="G316" s="112">
        <v>0</v>
      </c>
      <c r="H316" s="112">
        <v>0</v>
      </c>
      <c r="I316" s="112">
        <v>0</v>
      </c>
      <c r="J316" s="112">
        <v>14159.08</v>
      </c>
      <c r="K316" s="170">
        <v>42739</v>
      </c>
      <c r="L316" s="169">
        <f>YEAR(tblBills[[#This Row],[received_date]])</f>
        <v>2017</v>
      </c>
      <c r="N316" s="112">
        <v>7</v>
      </c>
      <c r="O316" s="112" t="s">
        <v>536</v>
      </c>
      <c r="P316" s="112" t="s">
        <v>81</v>
      </c>
      <c r="Q316" s="112" t="s">
        <v>535</v>
      </c>
      <c r="R316" s="112" t="s">
        <v>534</v>
      </c>
      <c r="T316" s="112" t="s">
        <v>237</v>
      </c>
      <c r="U316" s="112" t="s">
        <v>204</v>
      </c>
      <c r="V316" s="112" t="s">
        <v>130</v>
      </c>
      <c r="X316" s="112" t="s">
        <v>236</v>
      </c>
      <c r="Y316" s="112" t="s">
        <v>6</v>
      </c>
      <c r="Z316" s="112">
        <v>0</v>
      </c>
      <c r="AA316" s="112">
        <v>100</v>
      </c>
      <c r="AB316" s="112" t="s">
        <v>234</v>
      </c>
      <c r="AC316" s="112" t="s">
        <v>233</v>
      </c>
      <c r="AD316" s="112" t="s">
        <v>232</v>
      </c>
      <c r="AG316" s="112" t="s">
        <v>6</v>
      </c>
      <c r="AH316" s="112">
        <v>13628</v>
      </c>
      <c r="AI316" s="112">
        <v>20</v>
      </c>
      <c r="AJ316" s="112">
        <v>70</v>
      </c>
      <c r="AK316" s="112" t="s">
        <v>80</v>
      </c>
      <c r="AL316" s="112" t="s">
        <v>533</v>
      </c>
      <c r="AM316" s="112">
        <v>6</v>
      </c>
      <c r="AN316" s="112">
        <v>28</v>
      </c>
      <c r="AO316" s="112">
        <v>26</v>
      </c>
      <c r="AP316" s="112">
        <v>59</v>
      </c>
      <c r="AQ316" s="112">
        <v>59</v>
      </c>
      <c r="AR316" s="112">
        <v>0</v>
      </c>
      <c r="AS316" s="112">
        <v>0</v>
      </c>
    </row>
    <row r="317" spans="1:45" s="112" customFormat="1" x14ac:dyDescent="0.25">
      <c r="A317" s="112" t="s">
        <v>784</v>
      </c>
      <c r="B317" s="112" t="s">
        <v>785</v>
      </c>
      <c r="C317" s="112" t="s">
        <v>532</v>
      </c>
      <c r="D317" s="112" t="s">
        <v>532</v>
      </c>
      <c r="E317" s="112">
        <v>180117.07</v>
      </c>
      <c r="F317" s="112">
        <v>180117.07</v>
      </c>
      <c r="G317" s="112">
        <v>0</v>
      </c>
      <c r="H317" s="112">
        <v>0</v>
      </c>
      <c r="I317" s="112">
        <v>0</v>
      </c>
      <c r="J317" s="112">
        <v>180117.07</v>
      </c>
      <c r="K317" s="170">
        <v>42801</v>
      </c>
      <c r="L317" s="169">
        <f>YEAR(tblBills[[#This Row],[received_date]])</f>
        <v>2017</v>
      </c>
      <c r="N317" s="112">
        <v>7</v>
      </c>
      <c r="O317" s="112" t="s">
        <v>531</v>
      </c>
      <c r="P317" s="112" t="s">
        <v>81</v>
      </c>
      <c r="Q317" s="112" t="s">
        <v>530</v>
      </c>
      <c r="R317" s="112" t="s">
        <v>529</v>
      </c>
      <c r="T317" s="112" t="s">
        <v>237</v>
      </c>
      <c r="U317" s="112" t="s">
        <v>156</v>
      </c>
      <c r="X317" s="112" t="s">
        <v>236</v>
      </c>
      <c r="Y317" s="112" t="s">
        <v>6</v>
      </c>
      <c r="Z317" s="112">
        <v>0</v>
      </c>
      <c r="AA317" s="112">
        <v>100</v>
      </c>
      <c r="AB317" s="112" t="s">
        <v>234</v>
      </c>
      <c r="AC317" s="112" t="s">
        <v>233</v>
      </c>
      <c r="AD317" s="112" t="s">
        <v>232</v>
      </c>
      <c r="AG317" s="112" t="s">
        <v>6</v>
      </c>
      <c r="AH317" s="112">
        <v>13629</v>
      </c>
      <c r="AI317" s="112">
        <v>20</v>
      </c>
      <c r="AJ317" s="112">
        <v>71</v>
      </c>
      <c r="AK317" s="112" t="s">
        <v>80</v>
      </c>
      <c r="AL317" s="112" t="s">
        <v>518</v>
      </c>
      <c r="AM317" s="112">
        <v>6</v>
      </c>
      <c r="AN317" s="112">
        <v>28</v>
      </c>
      <c r="AO317" s="112">
        <v>26</v>
      </c>
      <c r="AP317" s="112">
        <v>60</v>
      </c>
      <c r="AQ317" s="112">
        <v>60</v>
      </c>
      <c r="AR317" s="112">
        <v>0</v>
      </c>
      <c r="AS317" s="112">
        <v>0</v>
      </c>
    </row>
    <row r="318" spans="1:45" s="112" customFormat="1" x14ac:dyDescent="0.25">
      <c r="A318" s="112" t="s">
        <v>784</v>
      </c>
      <c r="B318" s="112" t="s">
        <v>785</v>
      </c>
      <c r="C318" s="112" t="s">
        <v>528</v>
      </c>
      <c r="D318" s="112" t="s">
        <v>528</v>
      </c>
      <c r="E318" s="112">
        <v>5878.01</v>
      </c>
      <c r="F318" s="112">
        <v>0</v>
      </c>
      <c r="G318" s="112">
        <v>0</v>
      </c>
      <c r="H318" s="112">
        <v>0</v>
      </c>
      <c r="I318" s="112">
        <v>0</v>
      </c>
      <c r="L318" s="169">
        <f>YEAR(tblBills[[#This Row],[received_date]])</f>
        <v>1900</v>
      </c>
      <c r="N318" s="112">
        <v>1</v>
      </c>
      <c r="O318" s="112" t="s">
        <v>526</v>
      </c>
      <c r="P318" s="112" t="s">
        <v>81</v>
      </c>
      <c r="Q318" s="112" t="s">
        <v>525</v>
      </c>
      <c r="R318" s="112" t="s">
        <v>524</v>
      </c>
      <c r="T318" s="112" t="s">
        <v>237</v>
      </c>
      <c r="U318" s="112" t="s">
        <v>156</v>
      </c>
      <c r="V318" s="112" t="s">
        <v>120</v>
      </c>
      <c r="X318" s="112" t="s">
        <v>236</v>
      </c>
      <c r="Y318" s="112" t="s">
        <v>6</v>
      </c>
      <c r="Z318" s="112">
        <v>0</v>
      </c>
      <c r="AA318" s="112">
        <v>100</v>
      </c>
      <c r="AB318" s="112" t="s">
        <v>234</v>
      </c>
      <c r="AC318" s="112" t="s">
        <v>233</v>
      </c>
      <c r="AD318" s="112" t="s">
        <v>232</v>
      </c>
      <c r="AG318" s="112" t="s">
        <v>6</v>
      </c>
      <c r="AH318" s="112">
        <v>13630</v>
      </c>
      <c r="AI318" s="112">
        <v>20</v>
      </c>
      <c r="AJ318" s="112">
        <v>20</v>
      </c>
      <c r="AK318" s="112" t="s">
        <v>80</v>
      </c>
      <c r="AL318" s="112" t="s">
        <v>518</v>
      </c>
      <c r="AM318" s="112">
        <v>6</v>
      </c>
      <c r="AN318" s="112">
        <v>28</v>
      </c>
      <c r="AO318" s="112">
        <v>26</v>
      </c>
      <c r="AP318" s="112">
        <v>16</v>
      </c>
      <c r="AQ318" s="112">
        <v>19</v>
      </c>
      <c r="AR318" s="112">
        <v>1</v>
      </c>
      <c r="AS318" s="112">
        <v>0</v>
      </c>
    </row>
    <row r="319" spans="1:45" s="112" customFormat="1" x14ac:dyDescent="0.25">
      <c r="A319" s="112" t="s">
        <v>784</v>
      </c>
      <c r="B319" s="112" t="s">
        <v>785</v>
      </c>
      <c r="C319" s="112" t="s">
        <v>523</v>
      </c>
      <c r="D319" s="112" t="s">
        <v>523</v>
      </c>
      <c r="E319" s="112">
        <v>77.100000000000009</v>
      </c>
      <c r="F319" s="112">
        <v>207.21</v>
      </c>
      <c r="G319" s="112">
        <v>-2.6</v>
      </c>
      <c r="H319" s="112">
        <v>0</v>
      </c>
      <c r="I319" s="112">
        <v>0</v>
      </c>
      <c r="J319" s="112">
        <v>204.61</v>
      </c>
      <c r="K319" s="170">
        <v>42809</v>
      </c>
      <c r="L319" s="169">
        <f>YEAR(tblBills[[#This Row],[received_date]])</f>
        <v>2017</v>
      </c>
      <c r="N319" s="112">
        <v>7</v>
      </c>
      <c r="O319" s="112" t="s">
        <v>522</v>
      </c>
      <c r="P319" s="112" t="s">
        <v>81</v>
      </c>
      <c r="Q319" s="112" t="s">
        <v>521</v>
      </c>
      <c r="R319" s="112" t="s">
        <v>520</v>
      </c>
      <c r="T319" s="112" t="s">
        <v>237</v>
      </c>
      <c r="U319" s="112" t="s">
        <v>156</v>
      </c>
      <c r="V319" s="112" t="s">
        <v>120</v>
      </c>
      <c r="X319" s="112" t="s">
        <v>188</v>
      </c>
      <c r="Y319" s="112" t="s">
        <v>519</v>
      </c>
      <c r="Z319" s="112">
        <v>0</v>
      </c>
      <c r="AA319" s="112">
        <v>100</v>
      </c>
      <c r="AB319" s="112" t="s">
        <v>234</v>
      </c>
      <c r="AC319" s="112" t="s">
        <v>233</v>
      </c>
      <c r="AD319" s="112" t="s">
        <v>232</v>
      </c>
      <c r="AG319" s="112" t="s">
        <v>231</v>
      </c>
      <c r="AH319" s="112">
        <v>13631</v>
      </c>
      <c r="AI319" s="112">
        <v>20</v>
      </c>
      <c r="AJ319" s="112">
        <v>54</v>
      </c>
      <c r="AK319" s="112" t="s">
        <v>80</v>
      </c>
      <c r="AL319" s="112" t="s">
        <v>518</v>
      </c>
      <c r="AM319" s="112">
        <v>6</v>
      </c>
      <c r="AN319" s="112">
        <v>28</v>
      </c>
      <c r="AO319" s="112">
        <v>26</v>
      </c>
      <c r="AP319" s="112">
        <v>45</v>
      </c>
      <c r="AQ319" s="112">
        <v>48</v>
      </c>
      <c r="AR319" s="112">
        <v>0</v>
      </c>
      <c r="AS319" s="112">
        <v>0</v>
      </c>
    </row>
    <row r="320" spans="1:45" s="112" customFormat="1" x14ac:dyDescent="0.25">
      <c r="A320" s="112" t="s">
        <v>784</v>
      </c>
      <c r="B320" s="112" t="s">
        <v>785</v>
      </c>
      <c r="C320" s="112" t="s">
        <v>517</v>
      </c>
      <c r="D320" s="112" t="s">
        <v>517</v>
      </c>
      <c r="E320" s="112">
        <v>4571.4400000000005</v>
      </c>
      <c r="F320" s="112">
        <v>4571.4399999999996</v>
      </c>
      <c r="G320" s="112">
        <v>0</v>
      </c>
      <c r="H320" s="112">
        <v>0</v>
      </c>
      <c r="I320" s="112">
        <v>0</v>
      </c>
      <c r="J320" s="112">
        <v>4571.4400000000005</v>
      </c>
      <c r="K320" s="170">
        <v>42739</v>
      </c>
      <c r="L320" s="169">
        <f>YEAR(tblBills[[#This Row],[received_date]])</f>
        <v>2017</v>
      </c>
      <c r="N320" s="112">
        <v>7</v>
      </c>
      <c r="O320" s="112" t="s">
        <v>515</v>
      </c>
      <c r="P320" s="112" t="s">
        <v>81</v>
      </c>
      <c r="Q320" s="112" t="s">
        <v>514</v>
      </c>
      <c r="R320" s="112" t="s">
        <v>513</v>
      </c>
      <c r="T320" s="112" t="s">
        <v>237</v>
      </c>
      <c r="U320" s="112" t="s">
        <v>137</v>
      </c>
      <c r="V320" s="112" t="s">
        <v>130</v>
      </c>
      <c r="X320" s="112" t="s">
        <v>236</v>
      </c>
      <c r="Y320" s="112" t="s">
        <v>6</v>
      </c>
      <c r="Z320" s="112">
        <v>0</v>
      </c>
      <c r="AA320" s="112">
        <v>100</v>
      </c>
      <c r="AB320" s="112" t="s">
        <v>234</v>
      </c>
      <c r="AC320" s="112" t="s">
        <v>233</v>
      </c>
      <c r="AD320" s="112" t="s">
        <v>232</v>
      </c>
      <c r="AG320" s="112" t="s">
        <v>6</v>
      </c>
      <c r="AH320" s="112">
        <v>9324</v>
      </c>
      <c r="AI320" s="112">
        <v>20</v>
      </c>
      <c r="AJ320" s="112">
        <v>73</v>
      </c>
      <c r="AK320" s="112" t="s">
        <v>80</v>
      </c>
      <c r="AL320" s="112" t="s">
        <v>512</v>
      </c>
      <c r="AM320" s="112">
        <v>6</v>
      </c>
      <c r="AN320" s="112">
        <v>28</v>
      </c>
      <c r="AO320" s="112">
        <v>26</v>
      </c>
      <c r="AP320" s="112">
        <v>62</v>
      </c>
      <c r="AQ320" s="112">
        <v>61</v>
      </c>
      <c r="AR320" s="112">
        <v>0</v>
      </c>
      <c r="AS320" s="112">
        <v>0</v>
      </c>
    </row>
    <row r="321" spans="1:45" s="112" customFormat="1" x14ac:dyDescent="0.25">
      <c r="A321" s="112" t="s">
        <v>784</v>
      </c>
      <c r="B321" s="112" t="s">
        <v>785</v>
      </c>
      <c r="C321" s="112" t="s">
        <v>511</v>
      </c>
      <c r="D321" s="112" t="s">
        <v>511</v>
      </c>
      <c r="E321" s="112">
        <v>2347.92</v>
      </c>
      <c r="F321" s="112">
        <v>0</v>
      </c>
      <c r="G321" s="112">
        <v>0</v>
      </c>
      <c r="H321" s="112">
        <v>0</v>
      </c>
      <c r="I321" s="112">
        <v>0</v>
      </c>
      <c r="L321" s="169">
        <f>YEAR(tblBills[[#This Row],[received_date]])</f>
        <v>1900</v>
      </c>
      <c r="N321" s="112">
        <v>1</v>
      </c>
      <c r="O321" s="112" t="s">
        <v>510</v>
      </c>
      <c r="P321" s="112" t="s">
        <v>81</v>
      </c>
      <c r="Q321" s="112" t="s">
        <v>509</v>
      </c>
      <c r="R321" s="112" t="s">
        <v>508</v>
      </c>
      <c r="T321" s="112" t="s">
        <v>237</v>
      </c>
      <c r="U321" s="112" t="s">
        <v>158</v>
      </c>
      <c r="V321" s="112" t="s">
        <v>130</v>
      </c>
      <c r="X321" s="112" t="s">
        <v>236</v>
      </c>
      <c r="Y321" s="112" t="s">
        <v>6</v>
      </c>
      <c r="Z321" s="112">
        <v>0</v>
      </c>
      <c r="AA321" s="112">
        <v>100</v>
      </c>
      <c r="AB321" s="112" t="s">
        <v>234</v>
      </c>
      <c r="AC321" s="112" t="s">
        <v>233</v>
      </c>
      <c r="AD321" s="112" t="s">
        <v>232</v>
      </c>
      <c r="AG321" s="112" t="s">
        <v>6</v>
      </c>
      <c r="AH321" s="112">
        <v>9369</v>
      </c>
      <c r="AI321" s="112">
        <v>20</v>
      </c>
      <c r="AJ321" s="112">
        <v>1218</v>
      </c>
      <c r="AK321" s="112" t="s">
        <v>80</v>
      </c>
      <c r="AL321" s="112" t="s">
        <v>507</v>
      </c>
      <c r="AM321" s="112">
        <v>6</v>
      </c>
      <c r="AN321" s="112">
        <v>28</v>
      </c>
      <c r="AO321" s="112">
        <v>26</v>
      </c>
      <c r="AP321" s="112">
        <v>866</v>
      </c>
      <c r="AQ321" s="112">
        <v>540</v>
      </c>
      <c r="AR321" s="112">
        <v>1</v>
      </c>
      <c r="AS321" s="112">
        <v>0</v>
      </c>
    </row>
    <row r="322" spans="1:45" s="112" customFormat="1" x14ac:dyDescent="0.25">
      <c r="A322" s="112" t="s">
        <v>784</v>
      </c>
      <c r="B322" s="112" t="s">
        <v>785</v>
      </c>
      <c r="C322" s="112" t="s">
        <v>506</v>
      </c>
      <c r="D322" s="112" t="s">
        <v>506</v>
      </c>
      <c r="E322" s="112">
        <v>652223.77</v>
      </c>
      <c r="F322" s="112">
        <v>652245.30000000005</v>
      </c>
      <c r="G322" s="112">
        <v>0</v>
      </c>
      <c r="H322" s="112">
        <v>0</v>
      </c>
      <c r="I322" s="112">
        <v>0</v>
      </c>
      <c r="J322" s="112">
        <v>652245.30000000005</v>
      </c>
      <c r="K322" s="170">
        <v>42761</v>
      </c>
      <c r="L322" s="169">
        <f>YEAR(tblBills[[#This Row],[received_date]])</f>
        <v>2017</v>
      </c>
      <c r="N322" s="112">
        <v>7</v>
      </c>
      <c r="O322" s="112" t="s">
        <v>504</v>
      </c>
      <c r="P322" s="112" t="s">
        <v>81</v>
      </c>
      <c r="Q322" s="112" t="s">
        <v>503</v>
      </c>
      <c r="R322" s="112" t="s">
        <v>502</v>
      </c>
      <c r="T322" s="112" t="s">
        <v>237</v>
      </c>
      <c r="U322" s="112" t="s">
        <v>143</v>
      </c>
      <c r="X322" s="112" t="s">
        <v>236</v>
      </c>
      <c r="Y322" s="112" t="s">
        <v>501</v>
      </c>
      <c r="Z322" s="112">
        <v>0</v>
      </c>
      <c r="AA322" s="112">
        <v>100</v>
      </c>
      <c r="AB322" s="112" t="s">
        <v>234</v>
      </c>
      <c r="AC322" s="112" t="s">
        <v>233</v>
      </c>
      <c r="AD322" s="112" t="s">
        <v>232</v>
      </c>
      <c r="AG322" s="112" t="s">
        <v>231</v>
      </c>
      <c r="AH322" s="112">
        <v>13632</v>
      </c>
      <c r="AI322" s="112">
        <v>20</v>
      </c>
      <c r="AJ322" s="112">
        <v>74</v>
      </c>
      <c r="AK322" s="112" t="s">
        <v>80</v>
      </c>
      <c r="AL322" s="112" t="s">
        <v>479</v>
      </c>
      <c r="AM322" s="112">
        <v>6</v>
      </c>
      <c r="AN322" s="112">
        <v>28</v>
      </c>
      <c r="AO322" s="112">
        <v>26</v>
      </c>
      <c r="AP322" s="112">
        <v>63</v>
      </c>
      <c r="AQ322" s="112">
        <v>62</v>
      </c>
      <c r="AR322" s="112">
        <v>0</v>
      </c>
      <c r="AS322" s="112">
        <v>0</v>
      </c>
    </row>
    <row r="323" spans="1:45" s="112" customFormat="1" x14ac:dyDescent="0.25">
      <c r="A323" s="112" t="s">
        <v>784</v>
      </c>
      <c r="B323" s="112" t="s">
        <v>785</v>
      </c>
      <c r="C323" s="112" t="s">
        <v>500</v>
      </c>
      <c r="D323" s="112" t="s">
        <v>500</v>
      </c>
      <c r="E323" s="112">
        <v>15009.56</v>
      </c>
      <c r="F323" s="112">
        <v>15009.56</v>
      </c>
      <c r="G323" s="112">
        <v>0</v>
      </c>
      <c r="H323" s="112">
        <v>0</v>
      </c>
      <c r="I323" s="112">
        <v>0</v>
      </c>
      <c r="J323" s="112">
        <v>15009.56</v>
      </c>
      <c r="K323" s="170">
        <v>42761</v>
      </c>
      <c r="L323" s="169">
        <f>YEAR(tblBills[[#This Row],[received_date]])</f>
        <v>2017</v>
      </c>
      <c r="N323" s="112">
        <v>7</v>
      </c>
      <c r="O323" s="112" t="s">
        <v>499</v>
      </c>
      <c r="P323" s="112" t="s">
        <v>81</v>
      </c>
      <c r="Q323" s="112" t="s">
        <v>498</v>
      </c>
      <c r="R323" s="112" t="s">
        <v>497</v>
      </c>
      <c r="T323" s="112" t="s">
        <v>237</v>
      </c>
      <c r="U323" s="112" t="s">
        <v>143</v>
      </c>
      <c r="V323" s="112" t="s">
        <v>120</v>
      </c>
      <c r="X323" s="112" t="s">
        <v>236</v>
      </c>
      <c r="Y323" s="112" t="s">
        <v>496</v>
      </c>
      <c r="Z323" s="112">
        <v>0</v>
      </c>
      <c r="AA323" s="112">
        <v>100</v>
      </c>
      <c r="AB323" s="112" t="s">
        <v>234</v>
      </c>
      <c r="AC323" s="112" t="s">
        <v>233</v>
      </c>
      <c r="AD323" s="112" t="s">
        <v>232</v>
      </c>
      <c r="AG323" s="112" t="s">
        <v>231</v>
      </c>
      <c r="AH323" s="112">
        <v>13633</v>
      </c>
      <c r="AI323" s="112">
        <v>20</v>
      </c>
      <c r="AJ323" s="112">
        <v>694</v>
      </c>
      <c r="AK323" s="112" t="s">
        <v>80</v>
      </c>
      <c r="AL323" s="112" t="s">
        <v>479</v>
      </c>
      <c r="AM323" s="112">
        <v>6</v>
      </c>
      <c r="AN323" s="112">
        <v>28</v>
      </c>
      <c r="AO323" s="112">
        <v>26</v>
      </c>
      <c r="AP323" s="112">
        <v>419</v>
      </c>
      <c r="AQ323" s="112">
        <v>503</v>
      </c>
      <c r="AR323" s="112">
        <v>0</v>
      </c>
      <c r="AS323" s="112">
        <v>0</v>
      </c>
    </row>
    <row r="324" spans="1:45" s="112" customFormat="1" x14ac:dyDescent="0.25">
      <c r="A324" s="112" t="s">
        <v>784</v>
      </c>
      <c r="B324" s="112" t="s">
        <v>785</v>
      </c>
      <c r="C324" s="112" t="s">
        <v>495</v>
      </c>
      <c r="D324" s="112" t="s">
        <v>495</v>
      </c>
      <c r="E324" s="112">
        <v>2568.33</v>
      </c>
      <c r="F324" s="112">
        <v>0</v>
      </c>
      <c r="G324" s="112">
        <v>0</v>
      </c>
      <c r="H324" s="112">
        <v>0</v>
      </c>
      <c r="I324" s="112">
        <v>0</v>
      </c>
      <c r="L324" s="169">
        <f>YEAR(tblBills[[#This Row],[received_date]])</f>
        <v>1900</v>
      </c>
      <c r="N324" s="112">
        <v>1</v>
      </c>
      <c r="O324" s="112" t="s">
        <v>494</v>
      </c>
      <c r="P324" s="112" t="s">
        <v>81</v>
      </c>
      <c r="Q324" s="112" t="s">
        <v>493</v>
      </c>
      <c r="R324" s="112" t="s">
        <v>492</v>
      </c>
      <c r="T324" s="112" t="s">
        <v>237</v>
      </c>
      <c r="U324" s="112" t="s">
        <v>143</v>
      </c>
      <c r="V324" s="112" t="s">
        <v>120</v>
      </c>
      <c r="X324" s="112" t="s">
        <v>236</v>
      </c>
      <c r="Y324" s="112" t="s">
        <v>491</v>
      </c>
      <c r="Z324" s="112">
        <v>0</v>
      </c>
      <c r="AA324" s="112">
        <v>100</v>
      </c>
      <c r="AB324" s="112" t="s">
        <v>234</v>
      </c>
      <c r="AC324" s="112" t="s">
        <v>233</v>
      </c>
      <c r="AD324" s="112" t="s">
        <v>232</v>
      </c>
      <c r="AG324" s="112" t="s">
        <v>231</v>
      </c>
      <c r="AH324" s="112">
        <v>13634</v>
      </c>
      <c r="AI324" s="112">
        <v>20</v>
      </c>
      <c r="AJ324" s="112">
        <v>705</v>
      </c>
      <c r="AK324" s="112" t="s">
        <v>80</v>
      </c>
      <c r="AL324" s="112" t="s">
        <v>479</v>
      </c>
      <c r="AM324" s="112">
        <v>6</v>
      </c>
      <c r="AN324" s="112">
        <v>28</v>
      </c>
      <c r="AO324" s="112">
        <v>26</v>
      </c>
      <c r="AP324" s="112">
        <v>429</v>
      </c>
      <c r="AQ324" s="112">
        <v>513</v>
      </c>
      <c r="AR324" s="112">
        <v>1</v>
      </c>
      <c r="AS324" s="112">
        <v>0</v>
      </c>
    </row>
    <row r="325" spans="1:45" s="112" customFormat="1" x14ac:dyDescent="0.25">
      <c r="A325" s="112" t="s">
        <v>784</v>
      </c>
      <c r="B325" s="112" t="s">
        <v>785</v>
      </c>
      <c r="C325" s="112" t="s">
        <v>490</v>
      </c>
      <c r="D325" s="112" t="s">
        <v>490</v>
      </c>
      <c r="E325" s="112">
        <v>2976.48</v>
      </c>
      <c r="F325" s="112">
        <v>2976.47</v>
      </c>
      <c r="G325" s="112">
        <v>0</v>
      </c>
      <c r="H325" s="112">
        <v>0</v>
      </c>
      <c r="I325" s="112">
        <v>0</v>
      </c>
      <c r="J325" s="112">
        <v>2976.4700000000003</v>
      </c>
      <c r="K325" s="170">
        <v>42790</v>
      </c>
      <c r="L325" s="169">
        <f>YEAR(tblBills[[#This Row],[received_date]])</f>
        <v>2017</v>
      </c>
      <c r="N325" s="112">
        <v>7</v>
      </c>
      <c r="O325" s="112" t="s">
        <v>488</v>
      </c>
      <c r="P325" s="112" t="s">
        <v>81</v>
      </c>
      <c r="Q325" s="112" t="s">
        <v>487</v>
      </c>
      <c r="R325" s="112" t="s">
        <v>486</v>
      </c>
      <c r="T325" s="112" t="s">
        <v>237</v>
      </c>
      <c r="U325" s="112" t="s">
        <v>143</v>
      </c>
      <c r="X325" s="112" t="s">
        <v>236</v>
      </c>
      <c r="Y325" s="112" t="s">
        <v>485</v>
      </c>
      <c r="Z325" s="112">
        <v>0</v>
      </c>
      <c r="AA325" s="112">
        <v>100</v>
      </c>
      <c r="AB325" s="112" t="s">
        <v>234</v>
      </c>
      <c r="AC325" s="112" t="s">
        <v>233</v>
      </c>
      <c r="AD325" s="112" t="s">
        <v>232</v>
      </c>
      <c r="AG325" s="112" t="s">
        <v>231</v>
      </c>
      <c r="AH325" s="112">
        <v>132857</v>
      </c>
      <c r="AI325" s="112">
        <v>20</v>
      </c>
      <c r="AJ325" s="112">
        <v>756</v>
      </c>
      <c r="AK325" s="112" t="s">
        <v>80</v>
      </c>
      <c r="AL325" s="112" t="s">
        <v>479</v>
      </c>
      <c r="AM325" s="112">
        <v>6</v>
      </c>
      <c r="AN325" s="112">
        <v>28</v>
      </c>
      <c r="AO325" s="112">
        <v>26</v>
      </c>
      <c r="AP325" s="112">
        <v>470</v>
      </c>
      <c r="AQ325" s="112">
        <v>520</v>
      </c>
      <c r="AR325" s="112">
        <v>0</v>
      </c>
      <c r="AS325" s="112">
        <v>0</v>
      </c>
    </row>
    <row r="326" spans="1:45" s="112" customFormat="1" x14ac:dyDescent="0.25">
      <c r="A326" s="112" t="s">
        <v>784</v>
      </c>
      <c r="B326" s="112" t="s">
        <v>785</v>
      </c>
      <c r="C326" s="112" t="s">
        <v>484</v>
      </c>
      <c r="D326" s="112" t="s">
        <v>484</v>
      </c>
      <c r="E326" s="112">
        <v>1451.08</v>
      </c>
      <c r="F326" s="112">
        <v>1451.08</v>
      </c>
      <c r="G326" s="112">
        <v>0</v>
      </c>
      <c r="H326" s="112">
        <v>0</v>
      </c>
      <c r="I326" s="112">
        <v>0</v>
      </c>
      <c r="J326" s="112">
        <v>1451.08</v>
      </c>
      <c r="K326" s="170">
        <v>42997</v>
      </c>
      <c r="L326" s="169">
        <f>YEAR(tblBills[[#This Row],[received_date]])</f>
        <v>2017</v>
      </c>
      <c r="N326" s="112">
        <v>7</v>
      </c>
      <c r="O326" s="112" t="s">
        <v>483</v>
      </c>
      <c r="P326" s="112" t="s">
        <v>81</v>
      </c>
      <c r="Q326" s="112" t="s">
        <v>482</v>
      </c>
      <c r="R326" s="112" t="s">
        <v>481</v>
      </c>
      <c r="T326" s="112" t="s">
        <v>237</v>
      </c>
      <c r="U326" s="112" t="s">
        <v>143</v>
      </c>
      <c r="V326" s="112" t="s">
        <v>120</v>
      </c>
      <c r="X326" s="112" t="s">
        <v>236</v>
      </c>
      <c r="Y326" s="112" t="s">
        <v>480</v>
      </c>
      <c r="Z326" s="112">
        <v>0</v>
      </c>
      <c r="AA326" s="112">
        <v>100</v>
      </c>
      <c r="AB326" s="112" t="s">
        <v>234</v>
      </c>
      <c r="AC326" s="112" t="s">
        <v>233</v>
      </c>
      <c r="AD326" s="112" t="s">
        <v>232</v>
      </c>
      <c r="AG326" s="112" t="s">
        <v>231</v>
      </c>
      <c r="AH326" s="112">
        <v>13636</v>
      </c>
      <c r="AI326" s="112">
        <v>20</v>
      </c>
      <c r="AJ326" s="112">
        <v>1220</v>
      </c>
      <c r="AK326" s="112" t="s">
        <v>80</v>
      </c>
      <c r="AL326" s="112" t="s">
        <v>479</v>
      </c>
      <c r="AM326" s="112">
        <v>6</v>
      </c>
      <c r="AN326" s="112">
        <v>28</v>
      </c>
      <c r="AO326" s="112">
        <v>26</v>
      </c>
      <c r="AP326" s="112">
        <v>868</v>
      </c>
      <c r="AQ326" s="112">
        <v>542</v>
      </c>
      <c r="AR326" s="112">
        <v>0</v>
      </c>
      <c r="AS326" s="112">
        <v>0</v>
      </c>
    </row>
    <row r="327" spans="1:45" s="112" customFormat="1" x14ac:dyDescent="0.25">
      <c r="A327" s="112" t="s">
        <v>784</v>
      </c>
      <c r="B327" s="112" t="s">
        <v>785</v>
      </c>
      <c r="C327" s="112" t="s">
        <v>478</v>
      </c>
      <c r="D327" s="112" t="s">
        <v>478</v>
      </c>
      <c r="E327" s="112">
        <v>4119.28</v>
      </c>
      <c r="F327" s="112">
        <v>4119.29</v>
      </c>
      <c r="G327" s="112">
        <v>0</v>
      </c>
      <c r="H327" s="112">
        <v>0</v>
      </c>
      <c r="I327" s="112">
        <v>0</v>
      </c>
      <c r="J327" s="112">
        <v>4119.29</v>
      </c>
      <c r="K327" s="170">
        <v>42997</v>
      </c>
      <c r="L327" s="169">
        <f>YEAR(tblBills[[#This Row],[received_date]])</f>
        <v>2017</v>
      </c>
      <c r="N327" s="112">
        <v>7</v>
      </c>
      <c r="O327" s="112" t="s">
        <v>476</v>
      </c>
      <c r="P327" s="112" t="s">
        <v>81</v>
      </c>
      <c r="Q327" s="112" t="s">
        <v>475</v>
      </c>
      <c r="R327" s="112" t="s">
        <v>474</v>
      </c>
      <c r="T327" s="112" t="s">
        <v>237</v>
      </c>
      <c r="U327" s="112" t="s">
        <v>173</v>
      </c>
      <c r="V327" s="112" t="s">
        <v>130</v>
      </c>
      <c r="X327" s="112" t="s">
        <v>174</v>
      </c>
      <c r="Y327" s="112" t="s">
        <v>6</v>
      </c>
      <c r="Z327" s="112">
        <v>0</v>
      </c>
      <c r="AA327" s="112">
        <v>100</v>
      </c>
      <c r="AB327" s="112" t="s">
        <v>234</v>
      </c>
      <c r="AC327" s="112" t="s">
        <v>233</v>
      </c>
      <c r="AD327" s="112" t="s">
        <v>232</v>
      </c>
      <c r="AG327" s="112" t="s">
        <v>6</v>
      </c>
      <c r="AH327" s="112">
        <v>13637</v>
      </c>
      <c r="AI327" s="112">
        <v>20</v>
      </c>
      <c r="AJ327" s="112">
        <v>1147</v>
      </c>
      <c r="AK327" s="112" t="s">
        <v>80</v>
      </c>
      <c r="AL327" s="112" t="s">
        <v>473</v>
      </c>
      <c r="AM327" s="112">
        <v>6</v>
      </c>
      <c r="AN327" s="112">
        <v>28</v>
      </c>
      <c r="AO327" s="112">
        <v>26</v>
      </c>
      <c r="AP327" s="112">
        <v>824</v>
      </c>
      <c r="AQ327" s="112">
        <v>530</v>
      </c>
      <c r="AR327" s="112">
        <v>0</v>
      </c>
      <c r="AS327" s="112">
        <v>0</v>
      </c>
    </row>
    <row r="328" spans="1:45" s="112" customFormat="1" x14ac:dyDescent="0.25">
      <c r="A328" s="112" t="s">
        <v>784</v>
      </c>
      <c r="B328" s="112" t="s">
        <v>785</v>
      </c>
      <c r="C328" s="112" t="s">
        <v>472</v>
      </c>
      <c r="D328" s="112" t="s">
        <v>472</v>
      </c>
      <c r="E328" s="112">
        <v>58894.559999999998</v>
      </c>
      <c r="F328" s="112">
        <v>58894.55</v>
      </c>
      <c r="G328" s="112">
        <v>0</v>
      </c>
      <c r="H328" s="112">
        <v>0</v>
      </c>
      <c r="I328" s="112">
        <v>0</v>
      </c>
      <c r="J328" s="112">
        <v>58894.55</v>
      </c>
      <c r="K328" s="170">
        <v>42739</v>
      </c>
      <c r="L328" s="169">
        <f>YEAR(tblBills[[#This Row],[received_date]])</f>
        <v>2017</v>
      </c>
      <c r="N328" s="112">
        <v>7</v>
      </c>
      <c r="O328" s="112" t="s">
        <v>471</v>
      </c>
      <c r="P328" s="112" t="s">
        <v>81</v>
      </c>
      <c r="Q328" s="112" t="s">
        <v>470</v>
      </c>
      <c r="R328" s="112" t="s">
        <v>469</v>
      </c>
      <c r="T328" s="112" t="s">
        <v>237</v>
      </c>
      <c r="U328" s="112" t="s">
        <v>216</v>
      </c>
      <c r="V328" s="112" t="s">
        <v>130</v>
      </c>
      <c r="X328" s="112" t="s">
        <v>236</v>
      </c>
      <c r="Y328" s="112" t="s">
        <v>6</v>
      </c>
      <c r="Z328" s="112">
        <v>0</v>
      </c>
      <c r="AA328" s="112">
        <v>100</v>
      </c>
      <c r="AB328" s="112" t="s">
        <v>234</v>
      </c>
      <c r="AC328" s="112" t="s">
        <v>233</v>
      </c>
      <c r="AD328" s="112" t="s">
        <v>232</v>
      </c>
      <c r="AG328" s="112" t="s">
        <v>231</v>
      </c>
      <c r="AH328" s="112">
        <v>13638</v>
      </c>
      <c r="AI328" s="112">
        <v>20</v>
      </c>
      <c r="AJ328" s="112">
        <v>75</v>
      </c>
      <c r="AK328" s="112" t="s">
        <v>80</v>
      </c>
      <c r="AL328" s="112" t="s">
        <v>468</v>
      </c>
      <c r="AM328" s="112">
        <v>6</v>
      </c>
      <c r="AN328" s="112">
        <v>28</v>
      </c>
      <c r="AO328" s="112">
        <v>26</v>
      </c>
      <c r="AP328" s="112">
        <v>64</v>
      </c>
      <c r="AQ328" s="112">
        <v>63</v>
      </c>
      <c r="AR328" s="112">
        <v>0</v>
      </c>
      <c r="AS328" s="112">
        <v>0</v>
      </c>
    </row>
    <row r="329" spans="1:45" s="112" customFormat="1" x14ac:dyDescent="0.25">
      <c r="A329" s="112" t="s">
        <v>784</v>
      </c>
      <c r="B329" s="112" t="s">
        <v>785</v>
      </c>
      <c r="C329" s="112" t="s">
        <v>467</v>
      </c>
      <c r="D329" s="112" t="s">
        <v>467</v>
      </c>
      <c r="E329" s="112">
        <v>471</v>
      </c>
      <c r="F329" s="112">
        <v>471</v>
      </c>
      <c r="G329" s="112">
        <v>0</v>
      </c>
      <c r="H329" s="112">
        <v>0</v>
      </c>
      <c r="I329" s="112">
        <v>0</v>
      </c>
      <c r="J329" s="112">
        <v>471</v>
      </c>
      <c r="K329" s="170">
        <v>42763</v>
      </c>
      <c r="L329" s="169">
        <f>YEAR(tblBills[[#This Row],[received_date]])</f>
        <v>2017</v>
      </c>
      <c r="N329" s="112">
        <v>7</v>
      </c>
      <c r="O329" s="112" t="s">
        <v>466</v>
      </c>
      <c r="P329" s="112" t="s">
        <v>81</v>
      </c>
      <c r="Q329" s="112" t="s">
        <v>465</v>
      </c>
      <c r="R329" s="112" t="s">
        <v>464</v>
      </c>
      <c r="T329" s="112" t="s">
        <v>237</v>
      </c>
      <c r="U329" s="112" t="s">
        <v>134</v>
      </c>
      <c r="V329" s="112" t="s">
        <v>120</v>
      </c>
      <c r="X329" s="112" t="s">
        <v>171</v>
      </c>
      <c r="Y329" s="112" t="s">
        <v>6</v>
      </c>
      <c r="Z329" s="112">
        <v>0</v>
      </c>
      <c r="AA329" s="112">
        <v>100</v>
      </c>
      <c r="AB329" s="112" t="s">
        <v>234</v>
      </c>
      <c r="AC329" s="112" t="s">
        <v>233</v>
      </c>
      <c r="AD329" s="112" t="s">
        <v>232</v>
      </c>
      <c r="AG329" s="112" t="s">
        <v>6</v>
      </c>
      <c r="AH329" s="112">
        <v>10053</v>
      </c>
      <c r="AI329" s="112">
        <v>20</v>
      </c>
      <c r="AJ329" s="112">
        <v>19</v>
      </c>
      <c r="AK329" s="112" t="s">
        <v>80</v>
      </c>
      <c r="AL329" s="112" t="s">
        <v>420</v>
      </c>
      <c r="AM329" s="112">
        <v>6</v>
      </c>
      <c r="AN329" s="112">
        <v>28</v>
      </c>
      <c r="AO329" s="112">
        <v>26</v>
      </c>
      <c r="AP329" s="112">
        <v>15</v>
      </c>
      <c r="AQ329" s="112">
        <v>18</v>
      </c>
      <c r="AR329" s="112">
        <v>0</v>
      </c>
      <c r="AS329" s="112">
        <v>0</v>
      </c>
    </row>
    <row r="330" spans="1:45" s="112" customFormat="1" x14ac:dyDescent="0.25">
      <c r="A330" s="112" t="s">
        <v>784</v>
      </c>
      <c r="B330" s="112" t="s">
        <v>785</v>
      </c>
      <c r="C330" s="112" t="s">
        <v>461</v>
      </c>
      <c r="D330" s="112" t="s">
        <v>461</v>
      </c>
      <c r="E330" s="112">
        <v>42.53</v>
      </c>
      <c r="F330" s="112">
        <v>42.54</v>
      </c>
      <c r="G330" s="112">
        <v>0</v>
      </c>
      <c r="H330" s="112">
        <v>0</v>
      </c>
      <c r="I330" s="112">
        <v>0</v>
      </c>
      <c r="J330" s="112">
        <v>42.54</v>
      </c>
      <c r="K330" s="170">
        <v>42833</v>
      </c>
      <c r="L330" s="169">
        <f>YEAR(tblBills[[#This Row],[received_date]])</f>
        <v>2017</v>
      </c>
      <c r="N330" s="112">
        <v>7</v>
      </c>
      <c r="O330" s="112" t="s">
        <v>459</v>
      </c>
      <c r="P330" s="112" t="s">
        <v>81</v>
      </c>
      <c r="Q330" s="112" t="s">
        <v>458</v>
      </c>
      <c r="R330" s="112" t="s">
        <v>457</v>
      </c>
      <c r="T330" s="112" t="s">
        <v>237</v>
      </c>
      <c r="U330" s="112" t="s">
        <v>134</v>
      </c>
      <c r="V330" s="112" t="s">
        <v>120</v>
      </c>
      <c r="X330" s="112" t="s">
        <v>169</v>
      </c>
      <c r="Z330" s="112">
        <v>0</v>
      </c>
      <c r="AA330" s="112">
        <v>100</v>
      </c>
      <c r="AB330" s="112" t="s">
        <v>234</v>
      </c>
      <c r="AC330" s="112" t="s">
        <v>233</v>
      </c>
      <c r="AD330" s="112" t="s">
        <v>232</v>
      </c>
      <c r="AG330" s="112" t="s">
        <v>762</v>
      </c>
      <c r="AH330" s="112">
        <v>158765</v>
      </c>
      <c r="AI330" s="112">
        <v>20</v>
      </c>
      <c r="AJ330" s="112">
        <v>6</v>
      </c>
      <c r="AK330" s="112" t="s">
        <v>80</v>
      </c>
      <c r="AL330" s="112" t="s">
        <v>420</v>
      </c>
      <c r="AM330" s="112">
        <v>6</v>
      </c>
      <c r="AN330" s="112">
        <v>28</v>
      </c>
      <c r="AO330" s="112">
        <v>26</v>
      </c>
      <c r="AP330" s="112">
        <v>5</v>
      </c>
      <c r="AQ330" s="112">
        <v>5</v>
      </c>
      <c r="AR330" s="112">
        <v>0</v>
      </c>
      <c r="AS330" s="112">
        <v>0</v>
      </c>
    </row>
    <row r="331" spans="1:45" s="112" customFormat="1" x14ac:dyDescent="0.25">
      <c r="A331" s="112" t="s">
        <v>784</v>
      </c>
      <c r="B331" s="112" t="s">
        <v>785</v>
      </c>
      <c r="C331" s="112" t="s">
        <v>882</v>
      </c>
      <c r="D331" s="112" t="s">
        <v>882</v>
      </c>
      <c r="E331" s="112">
        <v>147.05000000000001</v>
      </c>
      <c r="F331" s="112">
        <v>147.06</v>
      </c>
      <c r="G331" s="112">
        <v>0</v>
      </c>
      <c r="H331" s="112">
        <v>0</v>
      </c>
      <c r="I331" s="112">
        <v>0</v>
      </c>
      <c r="J331" s="112">
        <v>147.06</v>
      </c>
      <c r="K331" s="170">
        <v>42993</v>
      </c>
      <c r="L331" s="169">
        <f>YEAR(tblBills[[#This Row],[received_date]])</f>
        <v>2017</v>
      </c>
      <c r="N331" s="112">
        <v>7</v>
      </c>
      <c r="O331" s="112" t="s">
        <v>459</v>
      </c>
      <c r="P331" s="112" t="s">
        <v>81</v>
      </c>
      <c r="Q331" s="112" t="s">
        <v>458</v>
      </c>
      <c r="R331" s="112" t="s">
        <v>457</v>
      </c>
      <c r="T331" s="112" t="s">
        <v>237</v>
      </c>
      <c r="U331" s="112" t="s">
        <v>134</v>
      </c>
      <c r="V331" s="112" t="s">
        <v>120</v>
      </c>
      <c r="X331" s="112" t="s">
        <v>169</v>
      </c>
      <c r="Z331" s="112">
        <v>0</v>
      </c>
      <c r="AA331" s="112">
        <v>100</v>
      </c>
      <c r="AB331" s="112" t="s">
        <v>234</v>
      </c>
      <c r="AC331" s="112" t="s">
        <v>233</v>
      </c>
      <c r="AD331" s="112" t="s">
        <v>232</v>
      </c>
      <c r="AG331" s="112" t="s">
        <v>762</v>
      </c>
      <c r="AH331" s="112">
        <v>175079</v>
      </c>
      <c r="AI331" s="112">
        <v>20</v>
      </c>
      <c r="AJ331" s="112">
        <v>6</v>
      </c>
      <c r="AK331" s="112" t="s">
        <v>80</v>
      </c>
      <c r="AL331" s="112" t="s">
        <v>420</v>
      </c>
      <c r="AM331" s="112">
        <v>6</v>
      </c>
      <c r="AN331" s="112">
        <v>28</v>
      </c>
      <c r="AO331" s="112">
        <v>26</v>
      </c>
      <c r="AP331" s="112">
        <v>5</v>
      </c>
      <c r="AQ331" s="112">
        <v>5</v>
      </c>
      <c r="AR331" s="112">
        <v>0</v>
      </c>
      <c r="AS331" s="112">
        <v>0</v>
      </c>
    </row>
    <row r="332" spans="1:45" s="112" customFormat="1" x14ac:dyDescent="0.25">
      <c r="A332" s="112" t="s">
        <v>784</v>
      </c>
      <c r="B332" s="112" t="s">
        <v>785</v>
      </c>
      <c r="C332" s="112" t="s">
        <v>454</v>
      </c>
      <c r="D332" s="112" t="s">
        <v>454</v>
      </c>
      <c r="E332" s="112">
        <v>157.42000000000002</v>
      </c>
      <c r="F332" s="112">
        <v>157.41999999999999</v>
      </c>
      <c r="G332" s="112">
        <v>0</v>
      </c>
      <c r="H332" s="112">
        <v>0</v>
      </c>
      <c r="I332" s="112">
        <v>0</v>
      </c>
      <c r="J332" s="112">
        <v>157.42000000000002</v>
      </c>
      <c r="K332" s="170">
        <v>42763</v>
      </c>
      <c r="L332" s="169">
        <f>YEAR(tblBills[[#This Row],[received_date]])</f>
        <v>2017</v>
      </c>
      <c r="N332" s="112">
        <v>7</v>
      </c>
      <c r="O332" s="112" t="s">
        <v>453</v>
      </c>
      <c r="P332" s="112" t="s">
        <v>81</v>
      </c>
      <c r="Q332" s="112" t="s">
        <v>452</v>
      </c>
      <c r="R332" s="112" t="s">
        <v>451</v>
      </c>
      <c r="T332" s="112" t="s">
        <v>237</v>
      </c>
      <c r="U332" s="112" t="s">
        <v>134</v>
      </c>
      <c r="V332" s="112" t="s">
        <v>120</v>
      </c>
      <c r="X332" s="112" t="s">
        <v>783</v>
      </c>
      <c r="Y332" s="112" t="s">
        <v>6</v>
      </c>
      <c r="Z332" s="112">
        <v>0</v>
      </c>
      <c r="AA332" s="112">
        <v>100</v>
      </c>
      <c r="AB332" s="112" t="s">
        <v>234</v>
      </c>
      <c r="AC332" s="112" t="s">
        <v>233</v>
      </c>
      <c r="AD332" s="112" t="s">
        <v>232</v>
      </c>
      <c r="AG332" s="112" t="s">
        <v>6</v>
      </c>
      <c r="AH332" s="112">
        <v>10055</v>
      </c>
      <c r="AI332" s="112">
        <v>20</v>
      </c>
      <c r="AJ332" s="112">
        <v>1125</v>
      </c>
      <c r="AK332" s="112" t="s">
        <v>80</v>
      </c>
      <c r="AL332" s="112" t="s">
        <v>420</v>
      </c>
      <c r="AM332" s="112">
        <v>6</v>
      </c>
      <c r="AN332" s="112">
        <v>28</v>
      </c>
      <c r="AO332" s="112">
        <v>26</v>
      </c>
      <c r="AP332" s="112">
        <v>810</v>
      </c>
      <c r="AQ332" s="112">
        <v>524</v>
      </c>
      <c r="AR332" s="112">
        <v>0</v>
      </c>
      <c r="AS332" s="112">
        <v>0</v>
      </c>
    </row>
    <row r="333" spans="1:45" s="112" customFormat="1" x14ac:dyDescent="0.25">
      <c r="A333" s="112" t="s">
        <v>784</v>
      </c>
      <c r="B333" s="112" t="s">
        <v>785</v>
      </c>
      <c r="C333" s="112" t="s">
        <v>450</v>
      </c>
      <c r="D333" s="112" t="s">
        <v>450</v>
      </c>
      <c r="E333" s="112">
        <v>474924.48</v>
      </c>
      <c r="F333" s="112">
        <v>475088.26</v>
      </c>
      <c r="G333" s="112">
        <v>0</v>
      </c>
      <c r="H333" s="112">
        <v>0</v>
      </c>
      <c r="I333" s="112">
        <v>0</v>
      </c>
      <c r="J333" s="112">
        <v>475088.26</v>
      </c>
      <c r="K333" s="170">
        <v>42761</v>
      </c>
      <c r="L333" s="169">
        <f>YEAR(tblBills[[#This Row],[received_date]])</f>
        <v>2017</v>
      </c>
      <c r="N333" s="112">
        <v>7</v>
      </c>
      <c r="O333" s="112" t="s">
        <v>448</v>
      </c>
      <c r="P333" s="112" t="s">
        <v>81</v>
      </c>
      <c r="Q333" s="112" t="s">
        <v>447</v>
      </c>
      <c r="R333" s="112" t="s">
        <v>446</v>
      </c>
      <c r="T333" s="112" t="s">
        <v>237</v>
      </c>
      <c r="U333" s="112" t="s">
        <v>134</v>
      </c>
      <c r="X333" s="112" t="s">
        <v>236</v>
      </c>
      <c r="Y333" s="112" t="s">
        <v>6</v>
      </c>
      <c r="Z333" s="112">
        <v>0</v>
      </c>
      <c r="AA333" s="112">
        <v>100</v>
      </c>
      <c r="AB333" s="112" t="s">
        <v>234</v>
      </c>
      <c r="AC333" s="112" t="s">
        <v>233</v>
      </c>
      <c r="AD333" s="112" t="s">
        <v>232</v>
      </c>
      <c r="AG333" s="112" t="s">
        <v>6</v>
      </c>
      <c r="AH333" s="112">
        <v>13639</v>
      </c>
      <c r="AI333" s="112">
        <v>20</v>
      </c>
      <c r="AJ333" s="112">
        <v>76</v>
      </c>
      <c r="AK333" s="112" t="s">
        <v>80</v>
      </c>
      <c r="AL333" s="112" t="s">
        <v>420</v>
      </c>
      <c r="AM333" s="112">
        <v>6</v>
      </c>
      <c r="AN333" s="112">
        <v>28</v>
      </c>
      <c r="AO333" s="112">
        <v>26</v>
      </c>
      <c r="AP333" s="112">
        <v>65</v>
      </c>
      <c r="AQ333" s="112">
        <v>64</v>
      </c>
      <c r="AR333" s="112">
        <v>0</v>
      </c>
      <c r="AS333" s="112">
        <v>0</v>
      </c>
    </row>
    <row r="334" spans="1:45" s="112" customFormat="1" x14ac:dyDescent="0.25">
      <c r="A334" s="112" t="s">
        <v>784</v>
      </c>
      <c r="B334" s="112" t="s">
        <v>785</v>
      </c>
      <c r="C334" s="112" t="s">
        <v>445</v>
      </c>
      <c r="D334" s="112" t="s">
        <v>445</v>
      </c>
      <c r="E334" s="112">
        <v>27381.920000000002</v>
      </c>
      <c r="F334" s="112">
        <v>27383.88</v>
      </c>
      <c r="G334" s="112">
        <v>0</v>
      </c>
      <c r="H334" s="112">
        <v>0</v>
      </c>
      <c r="I334" s="112">
        <v>0</v>
      </c>
      <c r="J334" s="112">
        <v>27383.88</v>
      </c>
      <c r="K334" s="170">
        <v>42787</v>
      </c>
      <c r="L334" s="169">
        <f>YEAR(tblBills[[#This Row],[received_date]])</f>
        <v>2017</v>
      </c>
      <c r="N334" s="112">
        <v>7</v>
      </c>
      <c r="O334" s="112" t="s">
        <v>443</v>
      </c>
      <c r="P334" s="112" t="s">
        <v>81</v>
      </c>
      <c r="Q334" s="112" t="s">
        <v>442</v>
      </c>
      <c r="R334" s="112" t="s">
        <v>441</v>
      </c>
      <c r="T334" s="112" t="s">
        <v>237</v>
      </c>
      <c r="U334" s="112" t="s">
        <v>134</v>
      </c>
      <c r="V334" s="112" t="s">
        <v>120</v>
      </c>
      <c r="X334" s="112" t="s">
        <v>236</v>
      </c>
      <c r="Y334" s="112" t="s">
        <v>440</v>
      </c>
      <c r="Z334" s="112">
        <v>0</v>
      </c>
      <c r="AA334" s="112">
        <v>100</v>
      </c>
      <c r="AB334" s="112" t="s">
        <v>234</v>
      </c>
      <c r="AC334" s="112" t="s">
        <v>233</v>
      </c>
      <c r="AD334" s="112" t="s">
        <v>232</v>
      </c>
      <c r="AG334" s="112" t="s">
        <v>231</v>
      </c>
      <c r="AH334" s="112">
        <v>13640</v>
      </c>
      <c r="AI334" s="112">
        <v>20</v>
      </c>
      <c r="AJ334" s="112">
        <v>23</v>
      </c>
      <c r="AK334" s="112" t="s">
        <v>80</v>
      </c>
      <c r="AL334" s="112" t="s">
        <v>420</v>
      </c>
      <c r="AM334" s="112">
        <v>6</v>
      </c>
      <c r="AN334" s="112">
        <v>28</v>
      </c>
      <c r="AO334" s="112">
        <v>26</v>
      </c>
      <c r="AP334" s="112">
        <v>19</v>
      </c>
      <c r="AQ334" s="112">
        <v>22</v>
      </c>
      <c r="AR334" s="112">
        <v>0</v>
      </c>
      <c r="AS334" s="112">
        <v>0</v>
      </c>
    </row>
    <row r="335" spans="1:45" s="112" customFormat="1" x14ac:dyDescent="0.25">
      <c r="A335" s="112" t="s">
        <v>784</v>
      </c>
      <c r="B335" s="112" t="s">
        <v>785</v>
      </c>
      <c r="C335" s="112" t="s">
        <v>439</v>
      </c>
      <c r="D335" s="112" t="s">
        <v>439</v>
      </c>
      <c r="E335" s="112">
        <v>2382.42</v>
      </c>
      <c r="F335" s="112">
        <v>0</v>
      </c>
      <c r="G335" s="112">
        <v>0</v>
      </c>
      <c r="H335" s="112">
        <v>0</v>
      </c>
      <c r="I335" s="112">
        <v>0</v>
      </c>
      <c r="L335" s="169">
        <f>YEAR(tblBills[[#This Row],[received_date]])</f>
        <v>1900</v>
      </c>
      <c r="N335" s="112">
        <v>1</v>
      </c>
      <c r="O335" s="112" t="s">
        <v>438</v>
      </c>
      <c r="P335" s="112" t="s">
        <v>81</v>
      </c>
      <c r="Q335" s="112" t="s">
        <v>437</v>
      </c>
      <c r="R335" s="112" t="s">
        <v>436</v>
      </c>
      <c r="T335" s="112" t="s">
        <v>237</v>
      </c>
      <c r="U335" s="112" t="s">
        <v>134</v>
      </c>
      <c r="X335" s="112" t="s">
        <v>236</v>
      </c>
      <c r="Y335" s="112" t="s">
        <v>6</v>
      </c>
      <c r="Z335" s="112">
        <v>0</v>
      </c>
      <c r="AA335" s="112">
        <v>100</v>
      </c>
      <c r="AB335" s="112" t="s">
        <v>234</v>
      </c>
      <c r="AC335" s="112" t="s">
        <v>233</v>
      </c>
      <c r="AD335" s="112" t="s">
        <v>232</v>
      </c>
      <c r="AG335" s="112" t="s">
        <v>6</v>
      </c>
      <c r="AH335" s="112">
        <v>13641</v>
      </c>
      <c r="AI335" s="112">
        <v>20</v>
      </c>
      <c r="AJ335" s="112">
        <v>703</v>
      </c>
      <c r="AK335" s="112" t="s">
        <v>80</v>
      </c>
      <c r="AL335" s="112" t="s">
        <v>420</v>
      </c>
      <c r="AM335" s="112">
        <v>6</v>
      </c>
      <c r="AN335" s="112">
        <v>28</v>
      </c>
      <c r="AO335" s="112">
        <v>26</v>
      </c>
      <c r="AP335" s="112">
        <v>427</v>
      </c>
      <c r="AQ335" s="112">
        <v>511</v>
      </c>
      <c r="AR335" s="112">
        <v>1</v>
      </c>
      <c r="AS335" s="112">
        <v>0</v>
      </c>
    </row>
    <row r="336" spans="1:45" s="112" customFormat="1" x14ac:dyDescent="0.25">
      <c r="A336" s="112" t="s">
        <v>784</v>
      </c>
      <c r="B336" s="112" t="s">
        <v>785</v>
      </c>
      <c r="C336" s="112" t="s">
        <v>435</v>
      </c>
      <c r="D336" s="112" t="s">
        <v>435</v>
      </c>
      <c r="E336" s="112">
        <v>4634.53</v>
      </c>
      <c r="F336" s="112">
        <v>4634.8100000000004</v>
      </c>
      <c r="G336" s="112">
        <v>0</v>
      </c>
      <c r="H336" s="112">
        <v>0</v>
      </c>
      <c r="I336" s="112">
        <v>0</v>
      </c>
      <c r="J336" s="112">
        <v>4634.8100000000004</v>
      </c>
      <c r="K336" s="170">
        <v>42779</v>
      </c>
      <c r="L336" s="169">
        <f>YEAR(tblBills[[#This Row],[received_date]])</f>
        <v>2017</v>
      </c>
      <c r="N336" s="112">
        <v>7</v>
      </c>
      <c r="O336" s="112" t="s">
        <v>434</v>
      </c>
      <c r="P336" s="112" t="s">
        <v>81</v>
      </c>
      <c r="Q336" s="112" t="s">
        <v>433</v>
      </c>
      <c r="R336" s="112" t="s">
        <v>432</v>
      </c>
      <c r="T336" s="112" t="s">
        <v>237</v>
      </c>
      <c r="U336" s="112" t="s">
        <v>134</v>
      </c>
      <c r="V336" s="112" t="s">
        <v>120</v>
      </c>
      <c r="X336" s="112" t="s">
        <v>236</v>
      </c>
      <c r="Y336" s="112" t="s">
        <v>431</v>
      </c>
      <c r="Z336" s="112">
        <v>0</v>
      </c>
      <c r="AA336" s="112">
        <v>100</v>
      </c>
      <c r="AB336" s="112" t="s">
        <v>234</v>
      </c>
      <c r="AC336" s="112" t="s">
        <v>233</v>
      </c>
      <c r="AD336" s="112" t="s">
        <v>232</v>
      </c>
      <c r="AG336" s="112" t="s">
        <v>231</v>
      </c>
      <c r="AH336" s="112">
        <v>13642</v>
      </c>
      <c r="AI336" s="112">
        <v>20</v>
      </c>
      <c r="AJ336" s="112">
        <v>693</v>
      </c>
      <c r="AK336" s="112" t="s">
        <v>80</v>
      </c>
      <c r="AL336" s="112" t="s">
        <v>420</v>
      </c>
      <c r="AM336" s="112">
        <v>6</v>
      </c>
      <c r="AN336" s="112">
        <v>28</v>
      </c>
      <c r="AO336" s="112">
        <v>26</v>
      </c>
      <c r="AP336" s="112">
        <v>418</v>
      </c>
      <c r="AQ336" s="112">
        <v>502</v>
      </c>
      <c r="AR336" s="112">
        <v>0</v>
      </c>
      <c r="AS336" s="112">
        <v>0</v>
      </c>
    </row>
    <row r="337" spans="1:45" s="112" customFormat="1" x14ac:dyDescent="0.25">
      <c r="A337" s="112" t="s">
        <v>784</v>
      </c>
      <c r="B337" s="112" t="s">
        <v>785</v>
      </c>
      <c r="C337" s="112" t="s">
        <v>430</v>
      </c>
      <c r="D337" s="112" t="s">
        <v>430</v>
      </c>
      <c r="E337" s="112">
        <v>1944.32</v>
      </c>
      <c r="F337" s="112">
        <v>1945.23</v>
      </c>
      <c r="G337" s="112">
        <v>0</v>
      </c>
      <c r="H337" s="112">
        <v>0</v>
      </c>
      <c r="I337" s="112">
        <v>0</v>
      </c>
      <c r="J337" s="112">
        <v>1945.23</v>
      </c>
      <c r="K337" s="170">
        <v>42787</v>
      </c>
      <c r="L337" s="169">
        <f>YEAR(tblBills[[#This Row],[received_date]])</f>
        <v>2017</v>
      </c>
      <c r="N337" s="112">
        <v>7</v>
      </c>
      <c r="O337" s="112" t="s">
        <v>429</v>
      </c>
      <c r="P337" s="112" t="s">
        <v>81</v>
      </c>
      <c r="Q337" s="112" t="s">
        <v>428</v>
      </c>
      <c r="R337" s="112" t="s">
        <v>427</v>
      </c>
      <c r="T337" s="112" t="s">
        <v>237</v>
      </c>
      <c r="U337" s="112" t="s">
        <v>134</v>
      </c>
      <c r="V337" s="112" t="s">
        <v>120</v>
      </c>
      <c r="X337" s="112" t="s">
        <v>236</v>
      </c>
      <c r="Y337" s="112" t="s">
        <v>426</v>
      </c>
      <c r="Z337" s="112">
        <v>0</v>
      </c>
      <c r="AA337" s="112">
        <v>100</v>
      </c>
      <c r="AB337" s="112" t="s">
        <v>234</v>
      </c>
      <c r="AC337" s="112" t="s">
        <v>233</v>
      </c>
      <c r="AD337" s="112" t="s">
        <v>232</v>
      </c>
      <c r="AG337" s="112" t="s">
        <v>231</v>
      </c>
      <c r="AH337" s="112">
        <v>13643</v>
      </c>
      <c r="AI337" s="112">
        <v>20</v>
      </c>
      <c r="AJ337" s="112">
        <v>21</v>
      </c>
      <c r="AK337" s="112" t="s">
        <v>80</v>
      </c>
      <c r="AL337" s="112" t="s">
        <v>420</v>
      </c>
      <c r="AM337" s="112">
        <v>6</v>
      </c>
      <c r="AN337" s="112">
        <v>28</v>
      </c>
      <c r="AO337" s="112">
        <v>26</v>
      </c>
      <c r="AP337" s="112">
        <v>17</v>
      </c>
      <c r="AQ337" s="112">
        <v>20</v>
      </c>
      <c r="AR337" s="112">
        <v>0</v>
      </c>
      <c r="AS337" s="112">
        <v>0</v>
      </c>
    </row>
    <row r="338" spans="1:45" s="112" customFormat="1" x14ac:dyDescent="0.25">
      <c r="A338" s="112" t="s">
        <v>784</v>
      </c>
      <c r="B338" s="112" t="s">
        <v>785</v>
      </c>
      <c r="C338" s="112" t="s">
        <v>425</v>
      </c>
      <c r="D338" s="112" t="s">
        <v>425</v>
      </c>
      <c r="E338" s="112">
        <v>6273.1900000000005</v>
      </c>
      <c r="F338" s="112">
        <v>6273.19</v>
      </c>
      <c r="G338" s="112">
        <v>0</v>
      </c>
      <c r="H338" s="112">
        <v>0</v>
      </c>
      <c r="I338" s="112">
        <v>0</v>
      </c>
      <c r="J338" s="112">
        <v>6273.1900000000005</v>
      </c>
      <c r="K338" s="170">
        <v>42763</v>
      </c>
      <c r="L338" s="169">
        <f>YEAR(tblBills[[#This Row],[received_date]])</f>
        <v>2017</v>
      </c>
      <c r="N338" s="112">
        <v>7</v>
      </c>
      <c r="O338" s="112" t="s">
        <v>424</v>
      </c>
      <c r="P338" s="112" t="s">
        <v>81</v>
      </c>
      <c r="Q338" s="112" t="s">
        <v>423</v>
      </c>
      <c r="R338" s="112" t="s">
        <v>422</v>
      </c>
      <c r="T338" s="112" t="s">
        <v>237</v>
      </c>
      <c r="U338" s="112" t="s">
        <v>134</v>
      </c>
      <c r="X338" s="112" t="s">
        <v>236</v>
      </c>
      <c r="Y338" s="112" t="s">
        <v>421</v>
      </c>
      <c r="Z338" s="112">
        <v>0</v>
      </c>
      <c r="AA338" s="112">
        <v>100</v>
      </c>
      <c r="AB338" s="112" t="s">
        <v>234</v>
      </c>
      <c r="AC338" s="112" t="s">
        <v>233</v>
      </c>
      <c r="AD338" s="112" t="s">
        <v>232</v>
      </c>
      <c r="AG338" s="112" t="s">
        <v>231</v>
      </c>
      <c r="AH338" s="112">
        <v>13644</v>
      </c>
      <c r="AI338" s="112">
        <v>20</v>
      </c>
      <c r="AJ338" s="112">
        <v>24</v>
      </c>
      <c r="AK338" s="112" t="s">
        <v>80</v>
      </c>
      <c r="AL338" s="112" t="s">
        <v>420</v>
      </c>
      <c r="AM338" s="112">
        <v>6</v>
      </c>
      <c r="AN338" s="112">
        <v>28</v>
      </c>
      <c r="AO338" s="112">
        <v>26</v>
      </c>
      <c r="AP338" s="112">
        <v>20</v>
      </c>
      <c r="AQ338" s="112">
        <v>23</v>
      </c>
      <c r="AR338" s="112">
        <v>0</v>
      </c>
      <c r="AS338" s="112">
        <v>0</v>
      </c>
    </row>
    <row r="339" spans="1:45" s="112" customFormat="1" x14ac:dyDescent="0.25">
      <c r="A339" s="112" t="s">
        <v>784</v>
      </c>
      <c r="B339" s="112" t="s">
        <v>785</v>
      </c>
      <c r="C339" s="112" t="s">
        <v>419</v>
      </c>
      <c r="D339" s="112" t="s">
        <v>419</v>
      </c>
      <c r="E339" s="112">
        <v>22076.13</v>
      </c>
      <c r="F339" s="112">
        <v>22076.12</v>
      </c>
      <c r="G339" s="112">
        <v>0</v>
      </c>
      <c r="H339" s="112">
        <v>0</v>
      </c>
      <c r="I339" s="112">
        <v>0</v>
      </c>
      <c r="J339" s="112">
        <v>22076.12</v>
      </c>
      <c r="K339" s="170">
        <v>42739</v>
      </c>
      <c r="L339" s="169">
        <f>YEAR(tblBills[[#This Row],[received_date]])</f>
        <v>2017</v>
      </c>
      <c r="N339" s="112">
        <v>7</v>
      </c>
      <c r="O339" s="112" t="s">
        <v>418</v>
      </c>
      <c r="P339" s="112" t="s">
        <v>81</v>
      </c>
      <c r="Q339" s="112" t="s">
        <v>417</v>
      </c>
      <c r="R339" s="112" t="s">
        <v>416</v>
      </c>
      <c r="T339" s="112" t="s">
        <v>237</v>
      </c>
      <c r="U339" s="112" t="s">
        <v>208</v>
      </c>
      <c r="V339" s="112" t="s">
        <v>130</v>
      </c>
      <c r="X339" s="112" t="s">
        <v>236</v>
      </c>
      <c r="Y339" s="112" t="s">
        <v>6</v>
      </c>
      <c r="Z339" s="112">
        <v>0</v>
      </c>
      <c r="AA339" s="112">
        <v>100</v>
      </c>
      <c r="AB339" s="112" t="s">
        <v>234</v>
      </c>
      <c r="AC339" s="112" t="s">
        <v>233</v>
      </c>
      <c r="AD339" s="112" t="s">
        <v>232</v>
      </c>
      <c r="AG339" s="112" t="s">
        <v>6</v>
      </c>
      <c r="AH339" s="112">
        <v>13645</v>
      </c>
      <c r="AI339" s="112">
        <v>20</v>
      </c>
      <c r="AJ339" s="112">
        <v>702</v>
      </c>
      <c r="AK339" s="112" t="s">
        <v>80</v>
      </c>
      <c r="AL339" s="112" t="s">
        <v>415</v>
      </c>
      <c r="AM339" s="112">
        <v>6</v>
      </c>
      <c r="AN339" s="112">
        <v>28</v>
      </c>
      <c r="AO339" s="112">
        <v>26</v>
      </c>
      <c r="AP339" s="112">
        <v>426</v>
      </c>
      <c r="AQ339" s="112">
        <v>510</v>
      </c>
      <c r="AR339" s="112">
        <v>0</v>
      </c>
      <c r="AS339" s="112">
        <v>0</v>
      </c>
    </row>
    <row r="340" spans="1:45" s="112" customFormat="1" x14ac:dyDescent="0.25">
      <c r="A340" s="112" t="s">
        <v>784</v>
      </c>
      <c r="B340" s="112" t="s">
        <v>785</v>
      </c>
      <c r="C340" s="112" t="s">
        <v>414</v>
      </c>
      <c r="D340" s="112" t="s">
        <v>414</v>
      </c>
      <c r="E340" s="112">
        <v>18045.66</v>
      </c>
      <c r="F340" s="112">
        <v>18045.64</v>
      </c>
      <c r="G340" s="112">
        <v>0</v>
      </c>
      <c r="H340" s="112">
        <v>0</v>
      </c>
      <c r="I340" s="112">
        <v>0</v>
      </c>
      <c r="J340" s="112">
        <v>18045.64</v>
      </c>
      <c r="K340" s="170">
        <v>42739</v>
      </c>
      <c r="L340" s="169">
        <f>YEAR(tblBills[[#This Row],[received_date]])</f>
        <v>2017</v>
      </c>
      <c r="N340" s="112">
        <v>7</v>
      </c>
      <c r="O340" s="112" t="s">
        <v>412</v>
      </c>
      <c r="P340" s="112" t="s">
        <v>81</v>
      </c>
      <c r="Q340" s="112" t="s">
        <v>411</v>
      </c>
      <c r="R340" s="112" t="s">
        <v>410</v>
      </c>
      <c r="T340" s="112" t="s">
        <v>237</v>
      </c>
      <c r="U340" s="112" t="s">
        <v>207</v>
      </c>
      <c r="V340" s="112" t="s">
        <v>130</v>
      </c>
      <c r="X340" s="112" t="s">
        <v>236</v>
      </c>
      <c r="Y340" s="112" t="s">
        <v>409</v>
      </c>
      <c r="Z340" s="112">
        <v>0</v>
      </c>
      <c r="AA340" s="112">
        <v>100</v>
      </c>
      <c r="AB340" s="112" t="s">
        <v>234</v>
      </c>
      <c r="AC340" s="112" t="s">
        <v>233</v>
      </c>
      <c r="AD340" s="112" t="s">
        <v>232</v>
      </c>
      <c r="AG340" s="112" t="s">
        <v>231</v>
      </c>
      <c r="AH340" s="112">
        <v>13646</v>
      </c>
      <c r="AI340" s="112">
        <v>20</v>
      </c>
      <c r="AJ340" s="112">
        <v>79</v>
      </c>
      <c r="AK340" s="112" t="s">
        <v>80</v>
      </c>
      <c r="AL340" s="112" t="s">
        <v>408</v>
      </c>
      <c r="AM340" s="112">
        <v>6</v>
      </c>
      <c r="AN340" s="112">
        <v>28</v>
      </c>
      <c r="AO340" s="112">
        <v>26</v>
      </c>
      <c r="AP340" s="112">
        <v>67</v>
      </c>
      <c r="AQ340" s="112">
        <v>66</v>
      </c>
      <c r="AR340" s="112">
        <v>0</v>
      </c>
      <c r="AS340" s="112">
        <v>0</v>
      </c>
    </row>
    <row r="341" spans="1:45" s="112" customFormat="1" x14ac:dyDescent="0.25">
      <c r="A341" s="112" t="s">
        <v>784</v>
      </c>
      <c r="B341" s="112" t="s">
        <v>785</v>
      </c>
      <c r="C341" s="112" t="s">
        <v>407</v>
      </c>
      <c r="D341" s="112" t="s">
        <v>407</v>
      </c>
      <c r="E341" s="112">
        <v>144386.84</v>
      </c>
      <c r="F341" s="112">
        <v>144389.84</v>
      </c>
      <c r="G341" s="112">
        <v>0</v>
      </c>
      <c r="H341" s="112">
        <v>0</v>
      </c>
      <c r="I341" s="112">
        <v>0</v>
      </c>
      <c r="J341" s="112">
        <v>144389.84</v>
      </c>
      <c r="K341" s="170">
        <v>42763</v>
      </c>
      <c r="L341" s="169">
        <f>YEAR(tblBills[[#This Row],[received_date]])</f>
        <v>2017</v>
      </c>
      <c r="N341" s="112">
        <v>7</v>
      </c>
      <c r="O341" s="112" t="s">
        <v>405</v>
      </c>
      <c r="P341" s="112" t="s">
        <v>81</v>
      </c>
      <c r="Q341" s="112" t="s">
        <v>404</v>
      </c>
      <c r="R341" s="112" t="s">
        <v>403</v>
      </c>
      <c r="T341" s="112" t="s">
        <v>237</v>
      </c>
      <c r="U341" s="112" t="s">
        <v>124</v>
      </c>
      <c r="X341" s="112" t="s">
        <v>236</v>
      </c>
      <c r="Y341" s="112" t="s">
        <v>6</v>
      </c>
      <c r="Z341" s="112">
        <v>0</v>
      </c>
      <c r="AA341" s="112">
        <v>100</v>
      </c>
      <c r="AB341" s="112" t="s">
        <v>234</v>
      </c>
      <c r="AC341" s="112" t="s">
        <v>233</v>
      </c>
      <c r="AD341" s="112" t="s">
        <v>232</v>
      </c>
      <c r="AG341" s="112" t="s">
        <v>6</v>
      </c>
      <c r="AH341" s="112">
        <v>13647</v>
      </c>
      <c r="AI341" s="112">
        <v>20</v>
      </c>
      <c r="AJ341" s="112">
        <v>80</v>
      </c>
      <c r="AK341" s="112" t="s">
        <v>80</v>
      </c>
      <c r="AL341" s="112" t="s">
        <v>397</v>
      </c>
      <c r="AM341" s="112">
        <v>6</v>
      </c>
      <c r="AN341" s="112">
        <v>28</v>
      </c>
      <c r="AO341" s="112">
        <v>26</v>
      </c>
      <c r="AP341" s="112">
        <v>68</v>
      </c>
      <c r="AQ341" s="112">
        <v>67</v>
      </c>
      <c r="AR341" s="112">
        <v>0</v>
      </c>
      <c r="AS341" s="112">
        <v>0</v>
      </c>
    </row>
    <row r="342" spans="1:45" s="112" customFormat="1" x14ac:dyDescent="0.25">
      <c r="A342" s="112" t="s">
        <v>784</v>
      </c>
      <c r="B342" s="112" t="s">
        <v>785</v>
      </c>
      <c r="C342" s="112" t="s">
        <v>402</v>
      </c>
      <c r="D342" s="112" t="s">
        <v>402</v>
      </c>
      <c r="E342" s="112">
        <v>61018.32</v>
      </c>
      <c r="F342" s="112">
        <v>61029.58</v>
      </c>
      <c r="G342" s="112">
        <v>-1220.5899999999999</v>
      </c>
      <c r="H342" s="112">
        <v>0</v>
      </c>
      <c r="I342" s="112">
        <v>0</v>
      </c>
      <c r="J342" s="112">
        <v>59808.99</v>
      </c>
      <c r="K342" s="170">
        <v>42801</v>
      </c>
      <c r="L342" s="169">
        <f>YEAR(tblBills[[#This Row],[received_date]])</f>
        <v>2017</v>
      </c>
      <c r="N342" s="112">
        <v>7</v>
      </c>
      <c r="O342" s="112" t="s">
        <v>400</v>
      </c>
      <c r="P342" s="112" t="s">
        <v>81</v>
      </c>
      <c r="Q342" s="112" t="s">
        <v>399</v>
      </c>
      <c r="R342" s="112" t="s">
        <v>398</v>
      </c>
      <c r="T342" s="112" t="s">
        <v>237</v>
      </c>
      <c r="U342" s="112" t="s">
        <v>124</v>
      </c>
      <c r="X342" s="112" t="s">
        <v>236</v>
      </c>
      <c r="Y342" s="112" t="s">
        <v>6</v>
      </c>
      <c r="Z342" s="112">
        <v>0</v>
      </c>
      <c r="AA342" s="112">
        <v>100</v>
      </c>
      <c r="AB342" s="112" t="s">
        <v>234</v>
      </c>
      <c r="AC342" s="112" t="s">
        <v>233</v>
      </c>
      <c r="AD342" s="112" t="s">
        <v>232</v>
      </c>
      <c r="AG342" s="112" t="s">
        <v>6</v>
      </c>
      <c r="AH342" s="112">
        <v>13648</v>
      </c>
      <c r="AI342" s="112">
        <v>20</v>
      </c>
      <c r="AJ342" s="112">
        <v>695</v>
      </c>
      <c r="AK342" s="112" t="s">
        <v>80</v>
      </c>
      <c r="AL342" s="112" t="s">
        <v>397</v>
      </c>
      <c r="AM342" s="112">
        <v>6</v>
      </c>
      <c r="AN342" s="112">
        <v>28</v>
      </c>
      <c r="AO342" s="112">
        <v>26</v>
      </c>
      <c r="AP342" s="112">
        <v>420</v>
      </c>
      <c r="AQ342" s="112">
        <v>504</v>
      </c>
      <c r="AR342" s="112">
        <v>0</v>
      </c>
      <c r="AS342" s="112">
        <v>0</v>
      </c>
    </row>
    <row r="343" spans="1:45" s="112" customFormat="1" x14ac:dyDescent="0.25">
      <c r="A343" s="112" t="s">
        <v>784</v>
      </c>
      <c r="B343" s="112" t="s">
        <v>785</v>
      </c>
      <c r="C343" s="112" t="s">
        <v>396</v>
      </c>
      <c r="D343" s="112" t="s">
        <v>396</v>
      </c>
      <c r="E343" s="112">
        <v>528437.16</v>
      </c>
      <c r="F343" s="112">
        <v>528437.18999999994</v>
      </c>
      <c r="G343" s="112">
        <v>0</v>
      </c>
      <c r="H343" s="112">
        <v>0</v>
      </c>
      <c r="I343" s="112">
        <v>0</v>
      </c>
      <c r="J343" s="112">
        <v>528437.19000000006</v>
      </c>
      <c r="K343" s="170">
        <v>42761</v>
      </c>
      <c r="L343" s="169">
        <f>YEAR(tblBills[[#This Row],[received_date]])</f>
        <v>2017</v>
      </c>
      <c r="N343" s="112">
        <v>7</v>
      </c>
      <c r="O343" s="112" t="s">
        <v>394</v>
      </c>
      <c r="P343" s="112" t="s">
        <v>81</v>
      </c>
      <c r="Q343" s="112" t="s">
        <v>393</v>
      </c>
      <c r="R343" s="112" t="s">
        <v>392</v>
      </c>
      <c r="T343" s="112" t="s">
        <v>237</v>
      </c>
      <c r="U343" s="112" t="s">
        <v>166</v>
      </c>
      <c r="X343" s="112" t="s">
        <v>236</v>
      </c>
      <c r="Y343" s="112" t="s">
        <v>6</v>
      </c>
      <c r="Z343" s="112">
        <v>0</v>
      </c>
      <c r="AA343" s="112">
        <v>100</v>
      </c>
      <c r="AB343" s="112" t="s">
        <v>234</v>
      </c>
      <c r="AC343" s="112" t="s">
        <v>233</v>
      </c>
      <c r="AD343" s="112" t="s">
        <v>232</v>
      </c>
      <c r="AG343" s="112" t="s">
        <v>6</v>
      </c>
      <c r="AH343" s="112">
        <v>13649</v>
      </c>
      <c r="AI343" s="112">
        <v>20</v>
      </c>
      <c r="AJ343" s="112">
        <v>46</v>
      </c>
      <c r="AK343" s="112" t="s">
        <v>80</v>
      </c>
      <c r="AL343" s="112" t="s">
        <v>386</v>
      </c>
      <c r="AM343" s="112">
        <v>6</v>
      </c>
      <c r="AN343" s="112">
        <v>28</v>
      </c>
      <c r="AO343" s="112">
        <v>26</v>
      </c>
      <c r="AP343" s="112">
        <v>37</v>
      </c>
      <c r="AQ343" s="112">
        <v>40</v>
      </c>
      <c r="AR343" s="112">
        <v>0</v>
      </c>
      <c r="AS343" s="112">
        <v>0</v>
      </c>
    </row>
    <row r="344" spans="1:45" s="112" customFormat="1" x14ac:dyDescent="0.25">
      <c r="A344" s="112" t="s">
        <v>784</v>
      </c>
      <c r="B344" s="112" t="s">
        <v>785</v>
      </c>
      <c r="C344" s="112" t="s">
        <v>391</v>
      </c>
      <c r="D344" s="112" t="s">
        <v>391</v>
      </c>
      <c r="E344" s="112">
        <v>1415.88</v>
      </c>
      <c r="F344" s="112">
        <v>1415.88</v>
      </c>
      <c r="G344" s="112">
        <v>-28.32</v>
      </c>
      <c r="H344" s="112">
        <v>0</v>
      </c>
      <c r="I344" s="112">
        <v>0</v>
      </c>
      <c r="J344" s="112">
        <v>1387.56</v>
      </c>
      <c r="K344" s="170">
        <v>42775</v>
      </c>
      <c r="L344" s="169">
        <f>YEAR(tblBills[[#This Row],[received_date]])</f>
        <v>2017</v>
      </c>
      <c r="N344" s="112">
        <v>7</v>
      </c>
      <c r="O344" s="112" t="s">
        <v>390</v>
      </c>
      <c r="P344" s="112" t="s">
        <v>81</v>
      </c>
      <c r="Q344" s="112" t="s">
        <v>389</v>
      </c>
      <c r="R344" s="112" t="s">
        <v>388</v>
      </c>
      <c r="T344" s="112" t="s">
        <v>237</v>
      </c>
      <c r="U344" s="112" t="s">
        <v>166</v>
      </c>
      <c r="V344" s="112" t="s">
        <v>120</v>
      </c>
      <c r="X344" s="112" t="s">
        <v>197</v>
      </c>
      <c r="Y344" s="112" t="s">
        <v>387</v>
      </c>
      <c r="Z344" s="112">
        <v>0</v>
      </c>
      <c r="AA344" s="112">
        <v>100</v>
      </c>
      <c r="AB344" s="112" t="s">
        <v>234</v>
      </c>
      <c r="AC344" s="112" t="s">
        <v>233</v>
      </c>
      <c r="AD344" s="112" t="s">
        <v>232</v>
      </c>
      <c r="AG344" s="112" t="s">
        <v>231</v>
      </c>
      <c r="AH344" s="112">
        <v>13650</v>
      </c>
      <c r="AI344" s="112">
        <v>20</v>
      </c>
      <c r="AJ344" s="112">
        <v>704</v>
      </c>
      <c r="AK344" s="112" t="s">
        <v>80</v>
      </c>
      <c r="AL344" s="112" t="s">
        <v>386</v>
      </c>
      <c r="AM344" s="112">
        <v>6</v>
      </c>
      <c r="AN344" s="112">
        <v>28</v>
      </c>
      <c r="AO344" s="112">
        <v>26</v>
      </c>
      <c r="AP344" s="112">
        <v>428</v>
      </c>
      <c r="AQ344" s="112">
        <v>512</v>
      </c>
      <c r="AR344" s="112">
        <v>0</v>
      </c>
      <c r="AS344" s="112">
        <v>0</v>
      </c>
    </row>
    <row r="345" spans="1:45" s="112" customFormat="1" x14ac:dyDescent="0.25">
      <c r="A345" s="112" t="s">
        <v>784</v>
      </c>
      <c r="B345" s="112" t="s">
        <v>785</v>
      </c>
      <c r="C345" s="112" t="s">
        <v>385</v>
      </c>
      <c r="D345" s="112" t="s">
        <v>385</v>
      </c>
      <c r="E345" s="112">
        <v>6278.62</v>
      </c>
      <c r="F345" s="112">
        <v>6278.61</v>
      </c>
      <c r="G345" s="112">
        <v>0</v>
      </c>
      <c r="H345" s="112">
        <v>0</v>
      </c>
      <c r="I345" s="112">
        <v>0</v>
      </c>
      <c r="J345" s="112">
        <v>6278.6100000000006</v>
      </c>
      <c r="K345" s="170">
        <v>42763</v>
      </c>
      <c r="L345" s="169">
        <f>YEAR(tblBills[[#This Row],[received_date]])</f>
        <v>2017</v>
      </c>
      <c r="N345" s="112">
        <v>7</v>
      </c>
      <c r="O345" s="112" t="s">
        <v>384</v>
      </c>
      <c r="P345" s="112" t="s">
        <v>81</v>
      </c>
      <c r="Q345" s="112" t="s">
        <v>383</v>
      </c>
      <c r="R345" s="112" t="s">
        <v>382</v>
      </c>
      <c r="T345" s="112" t="s">
        <v>237</v>
      </c>
      <c r="U345" s="112" t="s">
        <v>210</v>
      </c>
      <c r="V345" s="112" t="s">
        <v>130</v>
      </c>
      <c r="X345" s="112" t="s">
        <v>236</v>
      </c>
      <c r="Y345" s="112" t="s">
        <v>6</v>
      </c>
      <c r="Z345" s="112">
        <v>0</v>
      </c>
      <c r="AA345" s="112">
        <v>100</v>
      </c>
      <c r="AB345" s="112" t="s">
        <v>234</v>
      </c>
      <c r="AC345" s="112" t="s">
        <v>233</v>
      </c>
      <c r="AD345" s="112" t="s">
        <v>232</v>
      </c>
      <c r="AG345" s="112" t="s">
        <v>6</v>
      </c>
      <c r="AH345" s="112">
        <v>10060</v>
      </c>
      <c r="AI345" s="112">
        <v>20</v>
      </c>
      <c r="AJ345" s="112">
        <v>83</v>
      </c>
      <c r="AK345" s="112" t="s">
        <v>80</v>
      </c>
      <c r="AL345" s="112" t="s">
        <v>381</v>
      </c>
      <c r="AM345" s="112">
        <v>6</v>
      </c>
      <c r="AN345" s="112">
        <v>28</v>
      </c>
      <c r="AO345" s="112">
        <v>26</v>
      </c>
      <c r="AP345" s="112">
        <v>70</v>
      </c>
      <c r="AQ345" s="112">
        <v>68</v>
      </c>
      <c r="AR345" s="112">
        <v>0</v>
      </c>
      <c r="AS345" s="112">
        <v>0</v>
      </c>
    </row>
    <row r="346" spans="1:45" s="112" customFormat="1" x14ac:dyDescent="0.25">
      <c r="A346" s="112" t="s">
        <v>784</v>
      </c>
      <c r="B346" s="112" t="s">
        <v>785</v>
      </c>
      <c r="C346" s="112" t="s">
        <v>380</v>
      </c>
      <c r="D346" s="112" t="s">
        <v>380</v>
      </c>
      <c r="E346" s="112">
        <v>507817.45</v>
      </c>
      <c r="F346" s="112">
        <v>507817.45</v>
      </c>
      <c r="G346" s="112">
        <v>0</v>
      </c>
      <c r="H346" s="112">
        <v>0</v>
      </c>
      <c r="I346" s="112">
        <v>0</v>
      </c>
      <c r="J346" s="112">
        <v>507817.45</v>
      </c>
      <c r="K346" s="170">
        <v>42753</v>
      </c>
      <c r="L346" s="169">
        <f>YEAR(tblBills[[#This Row],[received_date]])</f>
        <v>2017</v>
      </c>
      <c r="N346" s="112">
        <v>7</v>
      </c>
      <c r="O346" s="112" t="s">
        <v>378</v>
      </c>
      <c r="P346" s="112" t="s">
        <v>81</v>
      </c>
      <c r="Q346" s="112" t="s">
        <v>377</v>
      </c>
      <c r="R346" s="112" t="s">
        <v>376</v>
      </c>
      <c r="T346" s="112" t="s">
        <v>237</v>
      </c>
      <c r="U346" s="112" t="s">
        <v>123</v>
      </c>
      <c r="X346" s="112" t="s">
        <v>236</v>
      </c>
      <c r="Y346" s="112" t="s">
        <v>6</v>
      </c>
      <c r="Z346" s="112">
        <v>0</v>
      </c>
      <c r="AA346" s="112">
        <v>100</v>
      </c>
      <c r="AB346" s="112" t="s">
        <v>234</v>
      </c>
      <c r="AC346" s="112" t="s">
        <v>233</v>
      </c>
      <c r="AD346" s="112" t="s">
        <v>232</v>
      </c>
      <c r="AG346" s="112" t="s">
        <v>6</v>
      </c>
      <c r="AH346" s="112">
        <v>13651</v>
      </c>
      <c r="AI346" s="112">
        <v>20</v>
      </c>
      <c r="AJ346" s="112">
        <v>84</v>
      </c>
      <c r="AK346" s="112" t="s">
        <v>80</v>
      </c>
      <c r="AL346" s="112" t="s">
        <v>370</v>
      </c>
      <c r="AM346" s="112">
        <v>6</v>
      </c>
      <c r="AN346" s="112">
        <v>28</v>
      </c>
      <c r="AO346" s="112">
        <v>26</v>
      </c>
      <c r="AP346" s="112">
        <v>71</v>
      </c>
      <c r="AQ346" s="112">
        <v>69</v>
      </c>
      <c r="AR346" s="112">
        <v>0</v>
      </c>
      <c r="AS346" s="112">
        <v>0</v>
      </c>
    </row>
    <row r="347" spans="1:45" s="112" customFormat="1" x14ac:dyDescent="0.25">
      <c r="A347" s="112" t="s">
        <v>784</v>
      </c>
      <c r="B347" s="112" t="s">
        <v>785</v>
      </c>
      <c r="C347" s="112" t="s">
        <v>375</v>
      </c>
      <c r="D347" s="112" t="s">
        <v>375</v>
      </c>
      <c r="E347" s="112">
        <v>5840.46</v>
      </c>
      <c r="F347" s="112">
        <v>5840.46</v>
      </c>
      <c r="G347" s="112">
        <v>-116.81</v>
      </c>
      <c r="H347" s="112">
        <v>0</v>
      </c>
      <c r="I347" s="112">
        <v>0</v>
      </c>
      <c r="J347" s="112">
        <v>5723.6500000000005</v>
      </c>
      <c r="K347" s="170">
        <v>42809</v>
      </c>
      <c r="L347" s="169">
        <f>YEAR(tblBills[[#This Row],[received_date]])</f>
        <v>2017</v>
      </c>
      <c r="N347" s="112">
        <v>7</v>
      </c>
      <c r="O347" s="112" t="s">
        <v>373</v>
      </c>
      <c r="P347" s="112" t="s">
        <v>81</v>
      </c>
      <c r="Q347" s="112" t="s">
        <v>372</v>
      </c>
      <c r="R347" s="112" t="s">
        <v>371</v>
      </c>
      <c r="T347" s="112" t="s">
        <v>237</v>
      </c>
      <c r="U347" s="112" t="s">
        <v>123</v>
      </c>
      <c r="V347" s="112" t="s">
        <v>120</v>
      </c>
      <c r="X347" s="112" t="s">
        <v>236</v>
      </c>
      <c r="Y347" s="112" t="s">
        <v>6</v>
      </c>
      <c r="Z347" s="112">
        <v>0</v>
      </c>
      <c r="AA347" s="112">
        <v>100</v>
      </c>
      <c r="AB347" s="112" t="s">
        <v>234</v>
      </c>
      <c r="AC347" s="112" t="s">
        <v>233</v>
      </c>
      <c r="AD347" s="112" t="s">
        <v>232</v>
      </c>
      <c r="AG347" s="112" t="s">
        <v>6</v>
      </c>
      <c r="AH347" s="112">
        <v>150368</v>
      </c>
      <c r="AI347" s="112">
        <v>20</v>
      </c>
      <c r="AJ347" s="112">
        <v>742</v>
      </c>
      <c r="AK347" s="112" t="s">
        <v>80</v>
      </c>
      <c r="AL347" s="112" t="s">
        <v>370</v>
      </c>
      <c r="AM347" s="112">
        <v>6</v>
      </c>
      <c r="AN347" s="112">
        <v>28</v>
      </c>
      <c r="AO347" s="112">
        <v>26</v>
      </c>
      <c r="AP347" s="112">
        <v>456</v>
      </c>
      <c r="AQ347" s="112">
        <v>518</v>
      </c>
      <c r="AR347" s="112">
        <v>0</v>
      </c>
      <c r="AS347" s="112">
        <v>0</v>
      </c>
    </row>
    <row r="348" spans="1:45" s="112" customFormat="1" x14ac:dyDescent="0.25">
      <c r="A348" s="112" t="s">
        <v>784</v>
      </c>
      <c r="B348" s="112" t="s">
        <v>785</v>
      </c>
      <c r="C348" s="112" t="s">
        <v>369</v>
      </c>
      <c r="D348" s="112" t="s">
        <v>369</v>
      </c>
      <c r="E348" s="112">
        <v>258873.01</v>
      </c>
      <c r="F348" s="112">
        <v>258873.02</v>
      </c>
      <c r="G348" s="112">
        <v>0</v>
      </c>
      <c r="H348" s="112">
        <v>0</v>
      </c>
      <c r="I348" s="112">
        <v>0</v>
      </c>
      <c r="J348" s="112">
        <v>258873.02000000002</v>
      </c>
      <c r="K348" s="170">
        <v>42761</v>
      </c>
      <c r="L348" s="169">
        <f>YEAR(tblBills[[#This Row],[received_date]])</f>
        <v>2017</v>
      </c>
      <c r="N348" s="112">
        <v>7</v>
      </c>
      <c r="O348" s="112" t="s">
        <v>367</v>
      </c>
      <c r="P348" s="112" t="s">
        <v>81</v>
      </c>
      <c r="Q348" s="112" t="s">
        <v>366</v>
      </c>
      <c r="R348" s="112" t="s">
        <v>365</v>
      </c>
      <c r="T348" s="112" t="s">
        <v>237</v>
      </c>
      <c r="U348" s="112" t="s">
        <v>151</v>
      </c>
      <c r="X348" s="112" t="s">
        <v>236</v>
      </c>
      <c r="Y348" s="112" t="s">
        <v>6</v>
      </c>
      <c r="Z348" s="112">
        <v>0</v>
      </c>
      <c r="AA348" s="112">
        <v>100</v>
      </c>
      <c r="AB348" s="112" t="s">
        <v>234</v>
      </c>
      <c r="AC348" s="112" t="s">
        <v>233</v>
      </c>
      <c r="AD348" s="112" t="s">
        <v>232</v>
      </c>
      <c r="AG348" s="112" t="s">
        <v>6</v>
      </c>
      <c r="AH348" s="112">
        <v>13653</v>
      </c>
      <c r="AI348" s="112">
        <v>20</v>
      </c>
      <c r="AJ348" s="112">
        <v>85</v>
      </c>
      <c r="AK348" s="112" t="s">
        <v>80</v>
      </c>
      <c r="AL348" s="112" t="s">
        <v>364</v>
      </c>
      <c r="AM348" s="112">
        <v>6</v>
      </c>
      <c r="AN348" s="112">
        <v>28</v>
      </c>
      <c r="AO348" s="112">
        <v>26</v>
      </c>
      <c r="AP348" s="112">
        <v>72</v>
      </c>
      <c r="AQ348" s="112">
        <v>70</v>
      </c>
      <c r="AR348" s="112">
        <v>0</v>
      </c>
      <c r="AS348" s="112">
        <v>0</v>
      </c>
    </row>
    <row r="349" spans="1:45" s="112" customFormat="1" x14ac:dyDescent="0.25">
      <c r="A349" s="112" t="s">
        <v>784</v>
      </c>
      <c r="B349" s="112" t="s">
        <v>785</v>
      </c>
      <c r="C349" s="112" t="s">
        <v>363</v>
      </c>
      <c r="D349" s="112" t="s">
        <v>363</v>
      </c>
      <c r="E349" s="112">
        <v>385706.32</v>
      </c>
      <c r="F349" s="112">
        <v>385706.32</v>
      </c>
      <c r="G349" s="112">
        <v>0</v>
      </c>
      <c r="H349" s="112">
        <v>0</v>
      </c>
      <c r="I349" s="112">
        <v>0</v>
      </c>
      <c r="J349" s="112">
        <v>385706.32</v>
      </c>
      <c r="K349" s="170">
        <v>42739</v>
      </c>
      <c r="L349" s="169">
        <f>YEAR(tblBills[[#This Row],[received_date]])</f>
        <v>2017</v>
      </c>
      <c r="N349" s="112">
        <v>7</v>
      </c>
      <c r="O349" s="112" t="s">
        <v>361</v>
      </c>
      <c r="P349" s="112" t="s">
        <v>81</v>
      </c>
      <c r="Q349" s="112" t="s">
        <v>360</v>
      </c>
      <c r="R349" s="112" t="s">
        <v>359</v>
      </c>
      <c r="T349" s="112" t="s">
        <v>237</v>
      </c>
      <c r="U349" s="112" t="s">
        <v>127</v>
      </c>
      <c r="X349" s="112" t="s">
        <v>236</v>
      </c>
      <c r="Y349" s="112" t="s">
        <v>6</v>
      </c>
      <c r="Z349" s="112">
        <v>0</v>
      </c>
      <c r="AA349" s="112">
        <v>100</v>
      </c>
      <c r="AB349" s="112" t="s">
        <v>234</v>
      </c>
      <c r="AC349" s="112" t="s">
        <v>233</v>
      </c>
      <c r="AD349" s="112" t="s">
        <v>232</v>
      </c>
      <c r="AG349" s="112" t="s">
        <v>6</v>
      </c>
      <c r="AH349" s="112">
        <v>13654</v>
      </c>
      <c r="AI349" s="112">
        <v>20</v>
      </c>
      <c r="AJ349" s="112">
        <v>86</v>
      </c>
      <c r="AK349" s="112" t="s">
        <v>80</v>
      </c>
      <c r="AL349" s="112" t="s">
        <v>345</v>
      </c>
      <c r="AM349" s="112">
        <v>6</v>
      </c>
      <c r="AN349" s="112">
        <v>28</v>
      </c>
      <c r="AO349" s="112">
        <v>26</v>
      </c>
      <c r="AP349" s="112">
        <v>73</v>
      </c>
      <c r="AQ349" s="112">
        <v>71</v>
      </c>
      <c r="AR349" s="112">
        <v>0</v>
      </c>
      <c r="AS349" s="112">
        <v>0</v>
      </c>
    </row>
    <row r="350" spans="1:45" s="112" customFormat="1" x14ac:dyDescent="0.25">
      <c r="A350" s="112" t="s">
        <v>784</v>
      </c>
      <c r="B350" s="112" t="s">
        <v>785</v>
      </c>
      <c r="C350" s="112" t="s">
        <v>358</v>
      </c>
      <c r="D350" s="112" t="s">
        <v>358</v>
      </c>
      <c r="E350" s="112">
        <v>9488.07</v>
      </c>
      <c r="F350" s="112">
        <v>9488.07</v>
      </c>
      <c r="G350" s="112">
        <v>0</v>
      </c>
      <c r="H350" s="112">
        <v>0</v>
      </c>
      <c r="I350" s="112">
        <v>0</v>
      </c>
      <c r="J350" s="112">
        <v>9488.07</v>
      </c>
      <c r="K350" s="170">
        <v>42761</v>
      </c>
      <c r="L350" s="169">
        <f>YEAR(tblBills[[#This Row],[received_date]])</f>
        <v>2017</v>
      </c>
      <c r="N350" s="112">
        <v>7</v>
      </c>
      <c r="O350" s="112" t="s">
        <v>357</v>
      </c>
      <c r="P350" s="112" t="s">
        <v>81</v>
      </c>
      <c r="Q350" s="112" t="s">
        <v>356</v>
      </c>
      <c r="R350" s="112" t="s">
        <v>355</v>
      </c>
      <c r="T350" s="112" t="s">
        <v>237</v>
      </c>
      <c r="U350" s="112" t="s">
        <v>127</v>
      </c>
      <c r="X350" s="112" t="s">
        <v>236</v>
      </c>
      <c r="Y350" s="112" t="s">
        <v>6</v>
      </c>
      <c r="Z350" s="112">
        <v>0</v>
      </c>
      <c r="AA350" s="112">
        <v>100</v>
      </c>
      <c r="AB350" s="112" t="s">
        <v>234</v>
      </c>
      <c r="AC350" s="112" t="s">
        <v>233</v>
      </c>
      <c r="AD350" s="112" t="s">
        <v>232</v>
      </c>
      <c r="AG350" s="112" t="s">
        <v>6</v>
      </c>
      <c r="AH350" s="112">
        <v>13656</v>
      </c>
      <c r="AI350" s="112">
        <v>20</v>
      </c>
      <c r="AJ350" s="112">
        <v>743</v>
      </c>
      <c r="AK350" s="112" t="s">
        <v>80</v>
      </c>
      <c r="AL350" s="112" t="s">
        <v>345</v>
      </c>
      <c r="AM350" s="112">
        <v>6</v>
      </c>
      <c r="AN350" s="112">
        <v>28</v>
      </c>
      <c r="AO350" s="112">
        <v>26</v>
      </c>
      <c r="AP350" s="112">
        <v>457</v>
      </c>
      <c r="AQ350" s="112">
        <v>519</v>
      </c>
      <c r="AR350" s="112">
        <v>0</v>
      </c>
      <c r="AS350" s="112">
        <v>0</v>
      </c>
    </row>
    <row r="351" spans="1:45" s="112" customFormat="1" x14ac:dyDescent="0.25">
      <c r="A351" s="112" t="s">
        <v>784</v>
      </c>
      <c r="B351" s="112" t="s">
        <v>785</v>
      </c>
      <c r="C351" s="112" t="s">
        <v>354</v>
      </c>
      <c r="D351" s="112" t="s">
        <v>354</v>
      </c>
      <c r="E351" s="112">
        <v>4238.47</v>
      </c>
      <c r="F351" s="112">
        <v>4238.49</v>
      </c>
      <c r="G351" s="112">
        <v>0</v>
      </c>
      <c r="H351" s="112">
        <v>0</v>
      </c>
      <c r="I351" s="112">
        <v>0</v>
      </c>
      <c r="J351" s="112">
        <v>4238.49</v>
      </c>
      <c r="K351" s="170">
        <v>42763</v>
      </c>
      <c r="L351" s="169">
        <f>YEAR(tblBills[[#This Row],[received_date]])</f>
        <v>2017</v>
      </c>
      <c r="N351" s="112">
        <v>7</v>
      </c>
      <c r="O351" s="112" t="s">
        <v>353</v>
      </c>
      <c r="P351" s="112" t="s">
        <v>81</v>
      </c>
      <c r="Q351" s="112" t="s">
        <v>352</v>
      </c>
      <c r="R351" s="112" t="s">
        <v>351</v>
      </c>
      <c r="T351" s="112" t="s">
        <v>237</v>
      </c>
      <c r="U351" s="112" t="s">
        <v>127</v>
      </c>
      <c r="V351" s="112" t="s">
        <v>120</v>
      </c>
      <c r="X351" s="112" t="s">
        <v>236</v>
      </c>
      <c r="Y351" s="112" t="s">
        <v>6</v>
      </c>
      <c r="Z351" s="112">
        <v>0</v>
      </c>
      <c r="AA351" s="112">
        <v>100</v>
      </c>
      <c r="AB351" s="112" t="s">
        <v>234</v>
      </c>
      <c r="AC351" s="112" t="s">
        <v>233</v>
      </c>
      <c r="AD351" s="112" t="s">
        <v>232</v>
      </c>
      <c r="AG351" s="112" t="s">
        <v>6</v>
      </c>
      <c r="AH351" s="112">
        <v>13657</v>
      </c>
      <c r="AI351" s="112">
        <v>20</v>
      </c>
      <c r="AJ351" s="112">
        <v>30</v>
      </c>
      <c r="AK351" s="112" t="s">
        <v>80</v>
      </c>
      <c r="AL351" s="112" t="s">
        <v>345</v>
      </c>
      <c r="AM351" s="112">
        <v>6</v>
      </c>
      <c r="AN351" s="112">
        <v>28</v>
      </c>
      <c r="AO351" s="112">
        <v>26</v>
      </c>
      <c r="AP351" s="112">
        <v>25</v>
      </c>
      <c r="AQ351" s="112">
        <v>28</v>
      </c>
      <c r="AR351" s="112">
        <v>0</v>
      </c>
      <c r="AS351" s="112">
        <v>0</v>
      </c>
    </row>
    <row r="352" spans="1:45" s="112" customFormat="1" x14ac:dyDescent="0.25">
      <c r="A352" s="112" t="s">
        <v>784</v>
      </c>
      <c r="B352" s="112" t="s">
        <v>785</v>
      </c>
      <c r="C352" s="112" t="s">
        <v>350</v>
      </c>
      <c r="D352" s="112" t="s">
        <v>350</v>
      </c>
      <c r="E352" s="112">
        <v>12663.91</v>
      </c>
      <c r="F352" s="112">
        <v>12663.91</v>
      </c>
      <c r="G352" s="112">
        <v>-253.28</v>
      </c>
      <c r="H352" s="112">
        <v>0</v>
      </c>
      <c r="I352" s="112">
        <v>0</v>
      </c>
      <c r="J352" s="112">
        <v>12410.630000000001</v>
      </c>
      <c r="K352" s="170">
        <v>42753</v>
      </c>
      <c r="L352" s="169">
        <f>YEAR(tblBills[[#This Row],[received_date]])</f>
        <v>2017</v>
      </c>
      <c r="N352" s="112">
        <v>7</v>
      </c>
      <c r="O352" s="112" t="s">
        <v>349</v>
      </c>
      <c r="P352" s="112" t="s">
        <v>81</v>
      </c>
      <c r="Q352" s="112" t="s">
        <v>348</v>
      </c>
      <c r="R352" s="112" t="s">
        <v>347</v>
      </c>
      <c r="T352" s="112" t="s">
        <v>237</v>
      </c>
      <c r="U352" s="112" t="s">
        <v>127</v>
      </c>
      <c r="V352" s="112" t="s">
        <v>120</v>
      </c>
      <c r="X352" s="112" t="s">
        <v>236</v>
      </c>
      <c r="Y352" s="112" t="s">
        <v>346</v>
      </c>
      <c r="Z352" s="112">
        <v>0</v>
      </c>
      <c r="AA352" s="112">
        <v>100</v>
      </c>
      <c r="AB352" s="112" t="s">
        <v>234</v>
      </c>
      <c r="AC352" s="112" t="s">
        <v>233</v>
      </c>
      <c r="AD352" s="112" t="s">
        <v>232</v>
      </c>
      <c r="AG352" s="112" t="s">
        <v>231</v>
      </c>
      <c r="AH352" s="112">
        <v>13658</v>
      </c>
      <c r="AI352" s="112">
        <v>20</v>
      </c>
      <c r="AJ352" s="112">
        <v>692</v>
      </c>
      <c r="AK352" s="112" t="s">
        <v>80</v>
      </c>
      <c r="AL352" s="112" t="s">
        <v>345</v>
      </c>
      <c r="AM352" s="112">
        <v>6</v>
      </c>
      <c r="AN352" s="112">
        <v>28</v>
      </c>
      <c r="AO352" s="112">
        <v>26</v>
      </c>
      <c r="AP352" s="112">
        <v>417</v>
      </c>
      <c r="AQ352" s="112">
        <v>501</v>
      </c>
      <c r="AR352" s="112">
        <v>0</v>
      </c>
      <c r="AS352" s="112">
        <v>0</v>
      </c>
    </row>
    <row r="353" spans="1:45" s="112" customFormat="1" x14ac:dyDescent="0.25">
      <c r="A353" s="112" t="s">
        <v>784</v>
      </c>
      <c r="B353" s="112" t="s">
        <v>785</v>
      </c>
      <c r="C353" s="112" t="s">
        <v>344</v>
      </c>
      <c r="D353" s="112" t="s">
        <v>344</v>
      </c>
      <c r="E353" s="112">
        <v>237023.68</v>
      </c>
      <c r="F353" s="112">
        <v>237023.68</v>
      </c>
      <c r="G353" s="112">
        <v>0</v>
      </c>
      <c r="H353" s="112">
        <v>0</v>
      </c>
      <c r="I353" s="112">
        <v>0</v>
      </c>
      <c r="J353" s="112">
        <v>237023.68</v>
      </c>
      <c r="K353" s="170">
        <v>42809</v>
      </c>
      <c r="L353" s="169">
        <f>YEAR(tblBills[[#This Row],[received_date]])</f>
        <v>2017</v>
      </c>
      <c r="N353" s="112">
        <v>7</v>
      </c>
      <c r="O353" s="112" t="s">
        <v>342</v>
      </c>
      <c r="P353" s="112" t="s">
        <v>81</v>
      </c>
      <c r="Q353" s="112" t="s">
        <v>341</v>
      </c>
      <c r="R353" s="112" t="s">
        <v>340</v>
      </c>
      <c r="T353" s="112" t="s">
        <v>237</v>
      </c>
      <c r="U353" s="112" t="s">
        <v>162</v>
      </c>
      <c r="X353" s="112" t="s">
        <v>236</v>
      </c>
      <c r="Y353" s="112" t="s">
        <v>6</v>
      </c>
      <c r="Z353" s="112">
        <v>0</v>
      </c>
      <c r="AA353" s="112">
        <v>100</v>
      </c>
      <c r="AB353" s="112" t="s">
        <v>234</v>
      </c>
      <c r="AC353" s="112" t="s">
        <v>233</v>
      </c>
      <c r="AD353" s="112" t="s">
        <v>232</v>
      </c>
      <c r="AG353" s="112" t="s">
        <v>6</v>
      </c>
      <c r="AH353" s="112">
        <v>13659</v>
      </c>
      <c r="AI353" s="112">
        <v>20</v>
      </c>
      <c r="AJ353" s="112">
        <v>87</v>
      </c>
      <c r="AK353" s="112" t="s">
        <v>80</v>
      </c>
      <c r="AL353" s="112" t="s">
        <v>339</v>
      </c>
      <c r="AM353" s="112">
        <v>6</v>
      </c>
      <c r="AN353" s="112">
        <v>28</v>
      </c>
      <c r="AO353" s="112">
        <v>26</v>
      </c>
      <c r="AP353" s="112">
        <v>74</v>
      </c>
      <c r="AQ353" s="112">
        <v>72</v>
      </c>
      <c r="AR353" s="112">
        <v>0</v>
      </c>
      <c r="AS353" s="112">
        <v>0</v>
      </c>
    </row>
    <row r="354" spans="1:45" s="112" customFormat="1" x14ac:dyDescent="0.25">
      <c r="A354" s="112" t="s">
        <v>784</v>
      </c>
      <c r="B354" s="112" t="s">
        <v>785</v>
      </c>
      <c r="C354" s="112" t="s">
        <v>338</v>
      </c>
      <c r="D354" s="112" t="s">
        <v>338</v>
      </c>
      <c r="E354" s="112">
        <v>132666.16</v>
      </c>
      <c r="F354" s="112">
        <v>132666.15</v>
      </c>
      <c r="G354" s="112">
        <v>0</v>
      </c>
      <c r="H354" s="112">
        <v>0</v>
      </c>
      <c r="I354" s="112">
        <v>0</v>
      </c>
      <c r="J354" s="112">
        <v>132666.15</v>
      </c>
      <c r="K354" s="170">
        <v>42753</v>
      </c>
      <c r="L354" s="169">
        <f>YEAR(tblBills[[#This Row],[received_date]])</f>
        <v>2017</v>
      </c>
      <c r="N354" s="112">
        <v>7</v>
      </c>
      <c r="O354" s="112" t="s">
        <v>336</v>
      </c>
      <c r="P354" s="112" t="s">
        <v>81</v>
      </c>
      <c r="Q354" s="112" t="s">
        <v>335</v>
      </c>
      <c r="R354" s="112" t="s">
        <v>334</v>
      </c>
      <c r="T354" s="112" t="s">
        <v>237</v>
      </c>
      <c r="U354" s="112" t="s">
        <v>145</v>
      </c>
      <c r="X354" s="112" t="s">
        <v>236</v>
      </c>
      <c r="Y354" s="112" t="s">
        <v>333</v>
      </c>
      <c r="Z354" s="112">
        <v>0</v>
      </c>
      <c r="AA354" s="112">
        <v>100</v>
      </c>
      <c r="AB354" s="112" t="s">
        <v>234</v>
      </c>
      <c r="AC354" s="112" t="s">
        <v>233</v>
      </c>
      <c r="AD354" s="112" t="s">
        <v>232</v>
      </c>
      <c r="AG354" s="112" t="s">
        <v>6</v>
      </c>
      <c r="AH354" s="112">
        <v>13660</v>
      </c>
      <c r="AI354" s="112">
        <v>20</v>
      </c>
      <c r="AJ354" s="112">
        <v>89</v>
      </c>
      <c r="AK354" s="112" t="s">
        <v>80</v>
      </c>
      <c r="AL354" s="112" t="s">
        <v>327</v>
      </c>
      <c r="AM354" s="112">
        <v>6</v>
      </c>
      <c r="AN354" s="112">
        <v>28</v>
      </c>
      <c r="AO354" s="112">
        <v>26</v>
      </c>
      <c r="AP354" s="112">
        <v>75</v>
      </c>
      <c r="AQ354" s="112">
        <v>73</v>
      </c>
      <c r="AR354" s="112">
        <v>0</v>
      </c>
      <c r="AS354" s="112">
        <v>0</v>
      </c>
    </row>
    <row r="355" spans="1:45" s="112" customFormat="1" x14ac:dyDescent="0.25">
      <c r="A355" s="112" t="s">
        <v>784</v>
      </c>
      <c r="B355" s="112" t="s">
        <v>785</v>
      </c>
      <c r="C355" s="112" t="s">
        <v>332</v>
      </c>
      <c r="D355" s="112" t="s">
        <v>332</v>
      </c>
      <c r="E355" s="112">
        <v>13869.460000000001</v>
      </c>
      <c r="F355" s="112">
        <v>13869.45</v>
      </c>
      <c r="G355" s="112">
        <v>0</v>
      </c>
      <c r="H355" s="112">
        <v>0</v>
      </c>
      <c r="I355" s="112">
        <v>0</v>
      </c>
      <c r="J355" s="112">
        <v>13869.45</v>
      </c>
      <c r="K355" s="170">
        <v>42926</v>
      </c>
      <c r="L355" s="169">
        <f>YEAR(tblBills[[#This Row],[received_date]])</f>
        <v>2017</v>
      </c>
      <c r="N355" s="112">
        <v>7</v>
      </c>
      <c r="O355" s="112" t="s">
        <v>330</v>
      </c>
      <c r="P355" s="112" t="s">
        <v>81</v>
      </c>
      <c r="Q355" s="112" t="s">
        <v>329</v>
      </c>
      <c r="R355" s="112" t="s">
        <v>328</v>
      </c>
      <c r="T355" s="112" t="s">
        <v>237</v>
      </c>
      <c r="U355" s="112" t="s">
        <v>145</v>
      </c>
      <c r="V355" s="112" t="s">
        <v>120</v>
      </c>
      <c r="X355" s="112" t="s">
        <v>236</v>
      </c>
      <c r="Y355" s="112" t="s">
        <v>6</v>
      </c>
      <c r="Z355" s="112">
        <v>0</v>
      </c>
      <c r="AA355" s="112">
        <v>100</v>
      </c>
      <c r="AB355" s="112" t="s">
        <v>234</v>
      </c>
      <c r="AC355" s="112" t="s">
        <v>233</v>
      </c>
      <c r="AD355" s="112" t="s">
        <v>232</v>
      </c>
      <c r="AG355" s="112" t="s">
        <v>6</v>
      </c>
      <c r="AH355" s="112">
        <v>13661</v>
      </c>
      <c r="AI355" s="112">
        <v>20</v>
      </c>
      <c r="AJ355" s="112">
        <v>61</v>
      </c>
      <c r="AK355" s="112" t="s">
        <v>80</v>
      </c>
      <c r="AL355" s="112" t="s">
        <v>327</v>
      </c>
      <c r="AM355" s="112">
        <v>6</v>
      </c>
      <c r="AN355" s="112">
        <v>28</v>
      </c>
      <c r="AO355" s="112">
        <v>26</v>
      </c>
      <c r="AP355" s="112">
        <v>51</v>
      </c>
      <c r="AQ355" s="112">
        <v>53</v>
      </c>
      <c r="AR355" s="112">
        <v>0</v>
      </c>
      <c r="AS355" s="112">
        <v>0</v>
      </c>
    </row>
    <row r="356" spans="1:45" s="112" customFormat="1" x14ac:dyDescent="0.25">
      <c r="A356" s="112" t="s">
        <v>784</v>
      </c>
      <c r="B356" s="112" t="s">
        <v>785</v>
      </c>
      <c r="C356" s="112" t="s">
        <v>326</v>
      </c>
      <c r="D356" s="112" t="s">
        <v>326</v>
      </c>
      <c r="E356" s="112">
        <v>315250.67</v>
      </c>
      <c r="F356" s="112">
        <v>315250.69</v>
      </c>
      <c r="G356" s="112">
        <v>0</v>
      </c>
      <c r="H356" s="112">
        <v>0</v>
      </c>
      <c r="I356" s="112">
        <v>0</v>
      </c>
      <c r="J356" s="112">
        <v>315250.69</v>
      </c>
      <c r="K356" s="170">
        <v>42833</v>
      </c>
      <c r="L356" s="169">
        <f>YEAR(tblBills[[#This Row],[received_date]])</f>
        <v>2017</v>
      </c>
      <c r="N356" s="112">
        <v>7</v>
      </c>
      <c r="O356" s="112" t="s">
        <v>324</v>
      </c>
      <c r="P356" s="112" t="s">
        <v>81</v>
      </c>
      <c r="Q356" s="112" t="s">
        <v>323</v>
      </c>
      <c r="R356" s="112" t="s">
        <v>322</v>
      </c>
      <c r="T356" s="112" t="s">
        <v>237</v>
      </c>
      <c r="U356" s="112" t="s">
        <v>148</v>
      </c>
      <c r="X356" s="112" t="s">
        <v>236</v>
      </c>
      <c r="Y356" s="112" t="s">
        <v>6</v>
      </c>
      <c r="Z356" s="112">
        <v>0</v>
      </c>
      <c r="AA356" s="112">
        <v>100</v>
      </c>
      <c r="AB356" s="112" t="s">
        <v>234</v>
      </c>
      <c r="AC356" s="112" t="s">
        <v>233</v>
      </c>
      <c r="AD356" s="112" t="s">
        <v>232</v>
      </c>
      <c r="AG356" s="112" t="s">
        <v>6</v>
      </c>
      <c r="AH356" s="112">
        <v>13662</v>
      </c>
      <c r="AI356" s="112">
        <v>20</v>
      </c>
      <c r="AJ356" s="112">
        <v>95</v>
      </c>
      <c r="AK356" s="112" t="s">
        <v>80</v>
      </c>
      <c r="AL356" s="112" t="s">
        <v>321</v>
      </c>
      <c r="AM356" s="112">
        <v>6</v>
      </c>
      <c r="AN356" s="112">
        <v>28</v>
      </c>
      <c r="AO356" s="112">
        <v>26</v>
      </c>
      <c r="AP356" s="112">
        <v>77</v>
      </c>
      <c r="AQ356" s="112">
        <v>74</v>
      </c>
      <c r="AR356" s="112">
        <v>0</v>
      </c>
      <c r="AS356" s="112">
        <v>0</v>
      </c>
    </row>
    <row r="357" spans="1:45" s="112" customFormat="1" x14ac:dyDescent="0.25">
      <c r="A357" s="112" t="s">
        <v>784</v>
      </c>
      <c r="B357" s="112" t="s">
        <v>785</v>
      </c>
      <c r="C357" s="112" t="s">
        <v>320</v>
      </c>
      <c r="D357" s="112" t="s">
        <v>320</v>
      </c>
      <c r="E357" s="112">
        <v>68851.930000000008</v>
      </c>
      <c r="F357" s="112">
        <v>68851.91</v>
      </c>
      <c r="G357" s="112">
        <v>0</v>
      </c>
      <c r="H357" s="112">
        <v>0</v>
      </c>
      <c r="I357" s="112">
        <v>0</v>
      </c>
      <c r="J357" s="112">
        <v>68851.91</v>
      </c>
      <c r="K357" s="170">
        <v>42753</v>
      </c>
      <c r="L357" s="169">
        <f>YEAR(tblBills[[#This Row],[received_date]])</f>
        <v>2017</v>
      </c>
      <c r="N357" s="112">
        <v>7</v>
      </c>
      <c r="O357" s="112" t="s">
        <v>319</v>
      </c>
      <c r="P357" s="112" t="s">
        <v>81</v>
      </c>
      <c r="Q357" s="112" t="s">
        <v>318</v>
      </c>
      <c r="R357" s="112" t="s">
        <v>317</v>
      </c>
      <c r="T357" s="112" t="s">
        <v>237</v>
      </c>
      <c r="U357" s="112" t="s">
        <v>160</v>
      </c>
      <c r="V357" s="112" t="s">
        <v>130</v>
      </c>
      <c r="X357" s="112" t="s">
        <v>236</v>
      </c>
      <c r="Y357" s="112" t="s">
        <v>6</v>
      </c>
      <c r="Z357" s="112">
        <v>0</v>
      </c>
      <c r="AA357" s="112">
        <v>100</v>
      </c>
      <c r="AB357" s="112" t="s">
        <v>234</v>
      </c>
      <c r="AC357" s="112" t="s">
        <v>233</v>
      </c>
      <c r="AD357" s="112" t="s">
        <v>232</v>
      </c>
      <c r="AG357" s="112" t="s">
        <v>6</v>
      </c>
      <c r="AH357" s="112">
        <v>13663</v>
      </c>
      <c r="AI357" s="112">
        <v>20</v>
      </c>
      <c r="AJ357" s="112">
        <v>97</v>
      </c>
      <c r="AK357" s="112" t="s">
        <v>80</v>
      </c>
      <c r="AL357" s="112" t="s">
        <v>316</v>
      </c>
      <c r="AM357" s="112">
        <v>6</v>
      </c>
      <c r="AN357" s="112">
        <v>28</v>
      </c>
      <c r="AO357" s="112">
        <v>26</v>
      </c>
      <c r="AP357" s="112">
        <v>78</v>
      </c>
      <c r="AQ357" s="112">
        <v>75</v>
      </c>
      <c r="AR357" s="112">
        <v>0</v>
      </c>
      <c r="AS357" s="112">
        <v>0</v>
      </c>
    </row>
    <row r="358" spans="1:45" s="112" customFormat="1" x14ac:dyDescent="0.25">
      <c r="A358" s="112" t="s">
        <v>784</v>
      </c>
      <c r="B358" s="112" t="s">
        <v>785</v>
      </c>
      <c r="C358" s="112" t="s">
        <v>315</v>
      </c>
      <c r="D358" s="112" t="s">
        <v>315</v>
      </c>
      <c r="E358" s="112">
        <v>52217.37</v>
      </c>
      <c r="F358" s="112">
        <v>52217.35</v>
      </c>
      <c r="G358" s="112">
        <v>0</v>
      </c>
      <c r="H358" s="112">
        <v>0</v>
      </c>
      <c r="I358" s="112">
        <v>0</v>
      </c>
      <c r="J358" s="112">
        <v>52217.35</v>
      </c>
      <c r="K358" s="170">
        <v>42818</v>
      </c>
      <c r="L358" s="169">
        <f>YEAR(tblBills[[#This Row],[received_date]])</f>
        <v>2017</v>
      </c>
      <c r="N358" s="112">
        <v>7</v>
      </c>
      <c r="O358" s="112" t="s">
        <v>313</v>
      </c>
      <c r="P358" s="112" t="s">
        <v>81</v>
      </c>
      <c r="Q358" s="112" t="s">
        <v>312</v>
      </c>
      <c r="R358" s="112" t="s">
        <v>311</v>
      </c>
      <c r="T358" s="112" t="s">
        <v>237</v>
      </c>
      <c r="U358" s="112" t="s">
        <v>149</v>
      </c>
      <c r="X358" s="112" t="s">
        <v>236</v>
      </c>
      <c r="Y358" s="112" t="s">
        <v>6</v>
      </c>
      <c r="Z358" s="112">
        <v>0</v>
      </c>
      <c r="AA358" s="112">
        <v>100</v>
      </c>
      <c r="AB358" s="112" t="s">
        <v>234</v>
      </c>
      <c r="AC358" s="112" t="s">
        <v>233</v>
      </c>
      <c r="AD358" s="112" t="s">
        <v>232</v>
      </c>
      <c r="AG358" s="112" t="s">
        <v>6</v>
      </c>
      <c r="AH358" s="112">
        <v>13664</v>
      </c>
      <c r="AI358" s="112">
        <v>20</v>
      </c>
      <c r="AJ358" s="112">
        <v>102</v>
      </c>
      <c r="AK358" s="112" t="s">
        <v>80</v>
      </c>
      <c r="AL358" s="112" t="s">
        <v>305</v>
      </c>
      <c r="AM358" s="112">
        <v>6</v>
      </c>
      <c r="AN358" s="112">
        <v>28</v>
      </c>
      <c r="AO358" s="112">
        <v>26</v>
      </c>
      <c r="AP358" s="112">
        <v>80</v>
      </c>
      <c r="AQ358" s="112">
        <v>76</v>
      </c>
      <c r="AR358" s="112">
        <v>0</v>
      </c>
      <c r="AS358" s="112">
        <v>0</v>
      </c>
    </row>
    <row r="359" spans="1:45" s="112" customFormat="1" x14ac:dyDescent="0.25">
      <c r="A359" s="112" t="s">
        <v>784</v>
      </c>
      <c r="B359" s="112" t="s">
        <v>785</v>
      </c>
      <c r="C359" s="112" t="s">
        <v>310</v>
      </c>
      <c r="D359" s="112" t="s">
        <v>310</v>
      </c>
      <c r="E359" s="112">
        <v>2760.78</v>
      </c>
      <c r="F359" s="112">
        <v>2760.78</v>
      </c>
      <c r="G359" s="112">
        <v>-55.21</v>
      </c>
      <c r="H359" s="112">
        <v>0</v>
      </c>
      <c r="I359" s="112">
        <v>0</v>
      </c>
      <c r="J359" s="112">
        <v>2705.57</v>
      </c>
      <c r="K359" s="170">
        <v>42809</v>
      </c>
      <c r="L359" s="169">
        <f>YEAR(tblBills[[#This Row],[received_date]])</f>
        <v>2017</v>
      </c>
      <c r="N359" s="112">
        <v>7</v>
      </c>
      <c r="O359" s="112" t="s">
        <v>308</v>
      </c>
      <c r="P359" s="112" t="s">
        <v>81</v>
      </c>
      <c r="Q359" s="112" t="s">
        <v>307</v>
      </c>
      <c r="R359" s="112" t="s">
        <v>306</v>
      </c>
      <c r="T359" s="112" t="s">
        <v>237</v>
      </c>
      <c r="U359" s="112" t="s">
        <v>149</v>
      </c>
      <c r="V359" s="112" t="s">
        <v>120</v>
      </c>
      <c r="X359" s="112" t="s">
        <v>236</v>
      </c>
      <c r="Y359" s="112" t="s">
        <v>6</v>
      </c>
      <c r="Z359" s="112">
        <v>0</v>
      </c>
      <c r="AA359" s="112">
        <v>100</v>
      </c>
      <c r="AB359" s="112" t="s">
        <v>234</v>
      </c>
      <c r="AC359" s="112" t="s">
        <v>233</v>
      </c>
      <c r="AD359" s="112" t="s">
        <v>232</v>
      </c>
      <c r="AG359" s="112" t="s">
        <v>6</v>
      </c>
      <c r="AH359" s="112">
        <v>13665</v>
      </c>
      <c r="AI359" s="112">
        <v>20</v>
      </c>
      <c r="AJ359" s="112">
        <v>689</v>
      </c>
      <c r="AK359" s="112" t="s">
        <v>80</v>
      </c>
      <c r="AL359" s="112" t="s">
        <v>305</v>
      </c>
      <c r="AM359" s="112">
        <v>6</v>
      </c>
      <c r="AN359" s="112">
        <v>28</v>
      </c>
      <c r="AO359" s="112">
        <v>26</v>
      </c>
      <c r="AP359" s="112">
        <v>415</v>
      </c>
      <c r="AQ359" s="112">
        <v>498</v>
      </c>
      <c r="AR359" s="112">
        <v>0</v>
      </c>
      <c r="AS359" s="112">
        <v>0</v>
      </c>
    </row>
    <row r="360" spans="1:45" s="112" customFormat="1" x14ac:dyDescent="0.25">
      <c r="A360" s="112" t="s">
        <v>784</v>
      </c>
      <c r="B360" s="112" t="s">
        <v>785</v>
      </c>
      <c r="C360" s="112" t="s">
        <v>304</v>
      </c>
      <c r="D360" s="112" t="s">
        <v>304</v>
      </c>
      <c r="E360" s="112">
        <v>75608.7</v>
      </c>
      <c r="F360" s="112">
        <v>75608.72</v>
      </c>
      <c r="G360" s="112">
        <v>0</v>
      </c>
      <c r="H360" s="112">
        <v>0</v>
      </c>
      <c r="I360" s="112">
        <v>0</v>
      </c>
      <c r="J360" s="112">
        <v>75608.72</v>
      </c>
      <c r="K360" s="170">
        <v>42739</v>
      </c>
      <c r="L360" s="169">
        <f>YEAR(tblBills[[#This Row],[received_date]])</f>
        <v>2017</v>
      </c>
      <c r="N360" s="112">
        <v>7</v>
      </c>
      <c r="O360" s="112" t="s">
        <v>302</v>
      </c>
      <c r="P360" s="112" t="s">
        <v>81</v>
      </c>
      <c r="Q360" s="112" t="s">
        <v>301</v>
      </c>
      <c r="R360" s="112" t="s">
        <v>300</v>
      </c>
      <c r="T360" s="112" t="s">
        <v>237</v>
      </c>
      <c r="U360" s="112" t="s">
        <v>214</v>
      </c>
      <c r="V360" s="112" t="s">
        <v>130</v>
      </c>
      <c r="X360" s="112" t="s">
        <v>236</v>
      </c>
      <c r="Y360" s="112" t="s">
        <v>299</v>
      </c>
      <c r="Z360" s="112">
        <v>0</v>
      </c>
      <c r="AA360" s="112">
        <v>100</v>
      </c>
      <c r="AB360" s="112" t="s">
        <v>234</v>
      </c>
      <c r="AC360" s="112" t="s">
        <v>233</v>
      </c>
      <c r="AD360" s="112" t="s">
        <v>232</v>
      </c>
      <c r="AG360" s="112" t="s">
        <v>6</v>
      </c>
      <c r="AH360" s="112">
        <v>13666</v>
      </c>
      <c r="AI360" s="112">
        <v>20</v>
      </c>
      <c r="AJ360" s="112">
        <v>103</v>
      </c>
      <c r="AK360" s="112" t="s">
        <v>80</v>
      </c>
      <c r="AL360" s="112" t="s">
        <v>298</v>
      </c>
      <c r="AM360" s="112">
        <v>6</v>
      </c>
      <c r="AN360" s="112">
        <v>28</v>
      </c>
      <c r="AO360" s="112">
        <v>26</v>
      </c>
      <c r="AP360" s="112">
        <v>81</v>
      </c>
      <c r="AQ360" s="112">
        <v>77</v>
      </c>
      <c r="AR360" s="112">
        <v>0</v>
      </c>
      <c r="AS360" s="112">
        <v>0</v>
      </c>
    </row>
    <row r="361" spans="1:45" s="112" customFormat="1" x14ac:dyDescent="0.25">
      <c r="A361" s="112" t="s">
        <v>784</v>
      </c>
      <c r="B361" s="112" t="s">
        <v>785</v>
      </c>
      <c r="C361" s="112" t="s">
        <v>297</v>
      </c>
      <c r="D361" s="112" t="s">
        <v>297</v>
      </c>
      <c r="E361" s="112">
        <v>52222.48</v>
      </c>
      <c r="F361" s="112">
        <v>52222.49</v>
      </c>
      <c r="G361" s="112">
        <v>0</v>
      </c>
      <c r="H361" s="112">
        <v>0</v>
      </c>
      <c r="I361" s="112">
        <v>0</v>
      </c>
      <c r="J361" s="112">
        <v>52222.49</v>
      </c>
      <c r="K361" s="170">
        <v>42753</v>
      </c>
      <c r="L361" s="169">
        <f>YEAR(tblBills[[#This Row],[received_date]])</f>
        <v>2017</v>
      </c>
      <c r="N361" s="112">
        <v>7</v>
      </c>
      <c r="O361" s="112" t="s">
        <v>296</v>
      </c>
      <c r="P361" s="112" t="s">
        <v>81</v>
      </c>
      <c r="Q361" s="112" t="s">
        <v>295</v>
      </c>
      <c r="R361" s="112" t="s">
        <v>294</v>
      </c>
      <c r="T361" s="112" t="s">
        <v>237</v>
      </c>
      <c r="U361" s="112" t="s">
        <v>218</v>
      </c>
      <c r="V361" s="112" t="s">
        <v>130</v>
      </c>
      <c r="X361" s="112" t="s">
        <v>236</v>
      </c>
      <c r="Y361" s="112" t="s">
        <v>6</v>
      </c>
      <c r="Z361" s="112">
        <v>0</v>
      </c>
      <c r="AA361" s="112">
        <v>100</v>
      </c>
      <c r="AB361" s="112" t="s">
        <v>234</v>
      </c>
      <c r="AC361" s="112" t="s">
        <v>233</v>
      </c>
      <c r="AD361" s="112" t="s">
        <v>232</v>
      </c>
      <c r="AG361" s="112" t="s">
        <v>6</v>
      </c>
      <c r="AH361" s="112">
        <v>13667</v>
      </c>
      <c r="AI361" s="112">
        <v>20</v>
      </c>
      <c r="AJ361" s="112">
        <v>106</v>
      </c>
      <c r="AK361" s="112" t="s">
        <v>80</v>
      </c>
      <c r="AL361" s="112" t="s">
        <v>293</v>
      </c>
      <c r="AM361" s="112">
        <v>6</v>
      </c>
      <c r="AN361" s="112">
        <v>28</v>
      </c>
      <c r="AO361" s="112">
        <v>26</v>
      </c>
      <c r="AP361" s="112">
        <v>83</v>
      </c>
      <c r="AQ361" s="112">
        <v>79</v>
      </c>
      <c r="AR361" s="112">
        <v>0</v>
      </c>
      <c r="AS361" s="112">
        <v>0</v>
      </c>
    </row>
    <row r="362" spans="1:45" s="112" customFormat="1" x14ac:dyDescent="0.25">
      <c r="A362" s="112" t="s">
        <v>784</v>
      </c>
      <c r="B362" s="112" t="s">
        <v>785</v>
      </c>
      <c r="C362" s="112" t="s">
        <v>292</v>
      </c>
      <c r="D362" s="112" t="s">
        <v>292</v>
      </c>
      <c r="E362" s="112">
        <v>572499.57000000007</v>
      </c>
      <c r="F362" s="112">
        <v>572499.56999999995</v>
      </c>
      <c r="G362" s="112">
        <v>0</v>
      </c>
      <c r="H362" s="112">
        <v>0</v>
      </c>
      <c r="I362" s="112">
        <v>0</v>
      </c>
      <c r="J362" s="112">
        <v>572499.57000000007</v>
      </c>
      <c r="K362" s="170">
        <v>42763</v>
      </c>
      <c r="L362" s="169">
        <f>YEAR(tblBills[[#This Row],[received_date]])</f>
        <v>2017</v>
      </c>
      <c r="N362" s="112">
        <v>7</v>
      </c>
      <c r="O362" s="112" t="s">
        <v>291</v>
      </c>
      <c r="P362" s="112" t="s">
        <v>81</v>
      </c>
      <c r="Q362" s="112" t="s">
        <v>290</v>
      </c>
      <c r="R362" s="112" t="s">
        <v>289</v>
      </c>
      <c r="T362" s="112" t="s">
        <v>237</v>
      </c>
      <c r="U362" s="112" t="s">
        <v>119</v>
      </c>
      <c r="X362" s="112" t="s">
        <v>236</v>
      </c>
      <c r="Y362" s="112" t="s">
        <v>6</v>
      </c>
      <c r="Z362" s="112">
        <v>0</v>
      </c>
      <c r="AA362" s="112">
        <v>100</v>
      </c>
      <c r="AB362" s="112" t="s">
        <v>234</v>
      </c>
      <c r="AC362" s="112" t="s">
        <v>233</v>
      </c>
      <c r="AD362" s="112" t="s">
        <v>232</v>
      </c>
      <c r="AG362" s="112" t="s">
        <v>6</v>
      </c>
      <c r="AH362" s="112">
        <v>13668</v>
      </c>
      <c r="AI362" s="112">
        <v>20</v>
      </c>
      <c r="AJ362" s="112">
        <v>107</v>
      </c>
      <c r="AK362" s="112" t="s">
        <v>80</v>
      </c>
      <c r="AL362" s="112" t="s">
        <v>284</v>
      </c>
      <c r="AM362" s="112">
        <v>6</v>
      </c>
      <c r="AN362" s="112">
        <v>28</v>
      </c>
      <c r="AO362" s="112">
        <v>26</v>
      </c>
      <c r="AP362" s="112">
        <v>84</v>
      </c>
      <c r="AQ362" s="112">
        <v>80</v>
      </c>
      <c r="AR362" s="112">
        <v>0</v>
      </c>
      <c r="AS362" s="112">
        <v>0</v>
      </c>
    </row>
    <row r="363" spans="1:45" s="112" customFormat="1" x14ac:dyDescent="0.25">
      <c r="A363" s="112" t="s">
        <v>784</v>
      </c>
      <c r="B363" s="112" t="s">
        <v>785</v>
      </c>
      <c r="C363" s="112" t="s">
        <v>288</v>
      </c>
      <c r="D363" s="112" t="s">
        <v>288</v>
      </c>
      <c r="E363" s="112">
        <v>34202.910000000003</v>
      </c>
      <c r="F363" s="112">
        <v>34202.92</v>
      </c>
      <c r="G363" s="112">
        <v>0</v>
      </c>
      <c r="H363" s="112">
        <v>0</v>
      </c>
      <c r="I363" s="112">
        <v>0</v>
      </c>
      <c r="J363" s="112">
        <v>34202.92</v>
      </c>
      <c r="K363" s="170">
        <v>42829</v>
      </c>
      <c r="L363" s="169">
        <f>YEAR(tblBills[[#This Row],[received_date]])</f>
        <v>2017</v>
      </c>
      <c r="N363" s="112">
        <v>7</v>
      </c>
      <c r="O363" s="112" t="s">
        <v>287</v>
      </c>
      <c r="P363" s="112" t="s">
        <v>81</v>
      </c>
      <c r="Q363" s="112" t="s">
        <v>286</v>
      </c>
      <c r="R363" s="112" t="s">
        <v>285</v>
      </c>
      <c r="T363" s="112" t="s">
        <v>237</v>
      </c>
      <c r="U363" s="112" t="s">
        <v>119</v>
      </c>
      <c r="V363" s="112" t="s">
        <v>120</v>
      </c>
      <c r="X363" s="112" t="s">
        <v>236</v>
      </c>
      <c r="Y363" s="112" t="s">
        <v>6</v>
      </c>
      <c r="Z363" s="112">
        <v>0</v>
      </c>
      <c r="AA363" s="112">
        <v>100</v>
      </c>
      <c r="AB363" s="112" t="s">
        <v>234</v>
      </c>
      <c r="AC363" s="112" t="s">
        <v>233</v>
      </c>
      <c r="AD363" s="112" t="s">
        <v>232</v>
      </c>
      <c r="AG363" s="112" t="s">
        <v>6</v>
      </c>
      <c r="AH363" s="112">
        <v>13669</v>
      </c>
      <c r="AI363" s="112">
        <v>20</v>
      </c>
      <c r="AJ363" s="112">
        <v>39</v>
      </c>
      <c r="AK363" s="112" t="s">
        <v>80</v>
      </c>
      <c r="AL363" s="112" t="s">
        <v>284</v>
      </c>
      <c r="AM363" s="112">
        <v>6</v>
      </c>
      <c r="AN363" s="112">
        <v>28</v>
      </c>
      <c r="AO363" s="112">
        <v>26</v>
      </c>
      <c r="AP363" s="112">
        <v>32</v>
      </c>
      <c r="AQ363" s="112">
        <v>35</v>
      </c>
      <c r="AR363" s="112">
        <v>0</v>
      </c>
      <c r="AS363" s="112">
        <v>0</v>
      </c>
    </row>
    <row r="364" spans="1:45" s="112" customFormat="1" x14ac:dyDescent="0.25">
      <c r="A364" s="112" t="s">
        <v>784</v>
      </c>
      <c r="B364" s="112" t="s">
        <v>785</v>
      </c>
      <c r="C364" s="112" t="s">
        <v>283</v>
      </c>
      <c r="D364" s="112" t="s">
        <v>283</v>
      </c>
      <c r="E364" s="112">
        <v>1198.56</v>
      </c>
      <c r="F364" s="112">
        <v>1202.56</v>
      </c>
      <c r="G364" s="112">
        <v>-24.05</v>
      </c>
      <c r="H364" s="112">
        <v>0</v>
      </c>
      <c r="I364" s="112">
        <v>0</v>
      </c>
      <c r="J364" s="112">
        <v>1178.51</v>
      </c>
      <c r="K364" s="170">
        <v>42787</v>
      </c>
      <c r="L364" s="169">
        <f>YEAR(tblBills[[#This Row],[received_date]])</f>
        <v>2017</v>
      </c>
      <c r="N364" s="112">
        <v>7</v>
      </c>
      <c r="O364" s="112" t="s">
        <v>282</v>
      </c>
      <c r="P364" s="112" t="s">
        <v>81</v>
      </c>
      <c r="Q364" s="112" t="s">
        <v>281</v>
      </c>
      <c r="R364" s="112" t="s">
        <v>280</v>
      </c>
      <c r="T364" s="112" t="s">
        <v>237</v>
      </c>
      <c r="U364" s="112" t="s">
        <v>122</v>
      </c>
      <c r="V364" s="112" t="s">
        <v>120</v>
      </c>
      <c r="X364" s="112" t="s">
        <v>150</v>
      </c>
      <c r="Y364" s="112" t="s">
        <v>6</v>
      </c>
      <c r="Z364" s="112">
        <v>0</v>
      </c>
      <c r="AA364" s="112">
        <v>100</v>
      </c>
      <c r="AB364" s="112" t="s">
        <v>234</v>
      </c>
      <c r="AC364" s="112" t="s">
        <v>233</v>
      </c>
      <c r="AD364" s="112" t="s">
        <v>232</v>
      </c>
      <c r="AG364" s="112" t="s">
        <v>6</v>
      </c>
      <c r="AH364" s="112">
        <v>10059</v>
      </c>
      <c r="AI364" s="112">
        <v>20</v>
      </c>
      <c r="AJ364" s="112">
        <v>709</v>
      </c>
      <c r="AK364" s="112" t="s">
        <v>80</v>
      </c>
      <c r="AL364" s="112" t="s">
        <v>261</v>
      </c>
      <c r="AM364" s="112">
        <v>6</v>
      </c>
      <c r="AN364" s="112">
        <v>28</v>
      </c>
      <c r="AO364" s="112">
        <v>26</v>
      </c>
      <c r="AP364" s="112">
        <v>432</v>
      </c>
      <c r="AQ364" s="112">
        <v>515</v>
      </c>
      <c r="AR364" s="112">
        <v>0</v>
      </c>
      <c r="AS364" s="112">
        <v>0</v>
      </c>
    </row>
    <row r="365" spans="1:45" s="112" customFormat="1" x14ac:dyDescent="0.25">
      <c r="A365" s="112" t="s">
        <v>784</v>
      </c>
      <c r="B365" s="112" t="s">
        <v>785</v>
      </c>
      <c r="C365" s="112" t="s">
        <v>279</v>
      </c>
      <c r="D365" s="112" t="s">
        <v>279</v>
      </c>
      <c r="E365" s="112">
        <v>1306351.17</v>
      </c>
      <c r="F365" s="112">
        <v>1306297.97</v>
      </c>
      <c r="G365" s="112">
        <v>0</v>
      </c>
      <c r="H365" s="112">
        <v>0</v>
      </c>
      <c r="I365" s="112">
        <v>0</v>
      </c>
      <c r="J365" s="112">
        <v>1306297.97</v>
      </c>
      <c r="K365" s="170">
        <v>42809</v>
      </c>
      <c r="L365" s="169">
        <f>YEAR(tblBills[[#This Row],[received_date]])</f>
        <v>2017</v>
      </c>
      <c r="N365" s="112">
        <v>7</v>
      </c>
      <c r="O365" s="112" t="s">
        <v>278</v>
      </c>
      <c r="P365" s="112" t="s">
        <v>81</v>
      </c>
      <c r="Q365" s="112" t="s">
        <v>277</v>
      </c>
      <c r="R365" s="112" t="s">
        <v>276</v>
      </c>
      <c r="T365" s="112" t="s">
        <v>237</v>
      </c>
      <c r="U365" s="112" t="s">
        <v>122</v>
      </c>
      <c r="X365" s="112" t="s">
        <v>236</v>
      </c>
      <c r="Y365" s="112" t="s">
        <v>6</v>
      </c>
      <c r="Z365" s="112">
        <v>0</v>
      </c>
      <c r="AA365" s="112">
        <v>100</v>
      </c>
      <c r="AB365" s="112" t="s">
        <v>234</v>
      </c>
      <c r="AC365" s="112" t="s">
        <v>233</v>
      </c>
      <c r="AD365" s="112" t="s">
        <v>232</v>
      </c>
      <c r="AG365" s="112" t="s">
        <v>6</v>
      </c>
      <c r="AH365" s="112">
        <v>13670</v>
      </c>
      <c r="AI365" s="112">
        <v>20</v>
      </c>
      <c r="AJ365" s="112">
        <v>108</v>
      </c>
      <c r="AK365" s="112" t="s">
        <v>80</v>
      </c>
      <c r="AL365" s="112" t="s">
        <v>261</v>
      </c>
      <c r="AM365" s="112">
        <v>6</v>
      </c>
      <c r="AN365" s="112">
        <v>28</v>
      </c>
      <c r="AO365" s="112">
        <v>26</v>
      </c>
      <c r="AP365" s="112">
        <v>85</v>
      </c>
      <c r="AQ365" s="112">
        <v>81</v>
      </c>
      <c r="AR365" s="112">
        <v>0</v>
      </c>
      <c r="AS365" s="112">
        <v>0</v>
      </c>
    </row>
    <row r="366" spans="1:45" s="112" customFormat="1" x14ac:dyDescent="0.25">
      <c r="A366" s="112" t="s">
        <v>784</v>
      </c>
      <c r="B366" s="112" t="s">
        <v>785</v>
      </c>
      <c r="C366" s="112" t="s">
        <v>275</v>
      </c>
      <c r="D366" s="112" t="s">
        <v>275</v>
      </c>
      <c r="E366" s="112">
        <v>21393.74</v>
      </c>
      <c r="F366" s="112">
        <v>21393.74</v>
      </c>
      <c r="G366" s="112">
        <v>0</v>
      </c>
      <c r="H366" s="112">
        <v>0</v>
      </c>
      <c r="I366" s="112">
        <v>0</v>
      </c>
      <c r="J366" s="112">
        <v>21393.74</v>
      </c>
      <c r="K366" s="170">
        <v>42829</v>
      </c>
      <c r="L366" s="169">
        <f>YEAR(tblBills[[#This Row],[received_date]])</f>
        <v>2017</v>
      </c>
      <c r="N366" s="112">
        <v>7</v>
      </c>
      <c r="O366" s="112" t="s">
        <v>273</v>
      </c>
      <c r="P366" s="112" t="s">
        <v>81</v>
      </c>
      <c r="Q366" s="112" t="s">
        <v>272</v>
      </c>
      <c r="R366" s="112" t="s">
        <v>271</v>
      </c>
      <c r="T366" s="112" t="s">
        <v>237</v>
      </c>
      <c r="U366" s="112" t="s">
        <v>122</v>
      </c>
      <c r="V366" s="112" t="s">
        <v>120</v>
      </c>
      <c r="X366" s="112" t="s">
        <v>236</v>
      </c>
      <c r="Y366" s="112" t="s">
        <v>6</v>
      </c>
      <c r="Z366" s="112">
        <v>0</v>
      </c>
      <c r="AA366" s="112">
        <v>100</v>
      </c>
      <c r="AB366" s="112" t="s">
        <v>234</v>
      </c>
      <c r="AC366" s="112" t="s">
        <v>233</v>
      </c>
      <c r="AD366" s="112" t="s">
        <v>232</v>
      </c>
      <c r="AG366" s="112" t="s">
        <v>6</v>
      </c>
      <c r="AH366" s="112">
        <v>13671</v>
      </c>
      <c r="AI366" s="112">
        <v>20</v>
      </c>
      <c r="AJ366" s="112">
        <v>22</v>
      </c>
      <c r="AK366" s="112" t="s">
        <v>80</v>
      </c>
      <c r="AL366" s="112" t="s">
        <v>261</v>
      </c>
      <c r="AM366" s="112">
        <v>6</v>
      </c>
      <c r="AN366" s="112">
        <v>28</v>
      </c>
      <c r="AO366" s="112">
        <v>26</v>
      </c>
      <c r="AP366" s="112">
        <v>18</v>
      </c>
      <c r="AQ366" s="112">
        <v>21</v>
      </c>
      <c r="AR366" s="112">
        <v>0</v>
      </c>
      <c r="AS366" s="112">
        <v>0</v>
      </c>
    </row>
    <row r="367" spans="1:45" s="112" customFormat="1" x14ac:dyDescent="0.25">
      <c r="A367" s="112" t="s">
        <v>784</v>
      </c>
      <c r="B367" s="112" t="s">
        <v>785</v>
      </c>
      <c r="C367" s="112" t="s">
        <v>270</v>
      </c>
      <c r="D367" s="112" t="s">
        <v>270</v>
      </c>
      <c r="E367" s="112">
        <v>1950.79</v>
      </c>
      <c r="F367" s="112">
        <v>1950.79</v>
      </c>
      <c r="G367" s="112">
        <v>-39.020000000000003</v>
      </c>
      <c r="H367" s="112">
        <v>0</v>
      </c>
      <c r="I367" s="112">
        <v>0</v>
      </c>
      <c r="J367" s="112">
        <v>1911.77</v>
      </c>
      <c r="K367" s="170">
        <v>42790</v>
      </c>
      <c r="L367" s="169">
        <f>YEAR(tblBills[[#This Row],[received_date]])</f>
        <v>2017</v>
      </c>
      <c r="N367" s="112">
        <v>7</v>
      </c>
      <c r="O367" s="112" t="s">
        <v>269</v>
      </c>
      <c r="P367" s="112" t="s">
        <v>81</v>
      </c>
      <c r="Q367" s="112" t="s">
        <v>268</v>
      </c>
      <c r="R367" s="112" t="s">
        <v>267</v>
      </c>
      <c r="T367" s="112" t="s">
        <v>237</v>
      </c>
      <c r="U367" s="112" t="s">
        <v>122</v>
      </c>
      <c r="V367" s="112" t="s">
        <v>120</v>
      </c>
      <c r="X367" s="112" t="s">
        <v>236</v>
      </c>
      <c r="Y367" s="112" t="s">
        <v>266</v>
      </c>
      <c r="Z367" s="112">
        <v>0</v>
      </c>
      <c r="AA367" s="112">
        <v>100</v>
      </c>
      <c r="AB367" s="112" t="s">
        <v>234</v>
      </c>
      <c r="AC367" s="112" t="s">
        <v>233</v>
      </c>
      <c r="AD367" s="112" t="s">
        <v>232</v>
      </c>
      <c r="AG367" s="112" t="s">
        <v>231</v>
      </c>
      <c r="AH367" s="112">
        <v>13672</v>
      </c>
      <c r="AI367" s="112">
        <v>20</v>
      </c>
      <c r="AJ367" s="112">
        <v>1219</v>
      </c>
      <c r="AK367" s="112" t="s">
        <v>80</v>
      </c>
      <c r="AL367" s="112" t="s">
        <v>261</v>
      </c>
      <c r="AM367" s="112">
        <v>6</v>
      </c>
      <c r="AN367" s="112">
        <v>28</v>
      </c>
      <c r="AO367" s="112">
        <v>26</v>
      </c>
      <c r="AP367" s="112">
        <v>867</v>
      </c>
      <c r="AQ367" s="112">
        <v>541</v>
      </c>
      <c r="AR367" s="112">
        <v>0</v>
      </c>
      <c r="AS367" s="112">
        <v>0</v>
      </c>
    </row>
    <row r="368" spans="1:45" s="112" customFormat="1" x14ac:dyDescent="0.25">
      <c r="A368" s="112" t="s">
        <v>784</v>
      </c>
      <c r="B368" s="112" t="s">
        <v>785</v>
      </c>
      <c r="C368" s="112" t="s">
        <v>265</v>
      </c>
      <c r="D368" s="112" t="s">
        <v>265</v>
      </c>
      <c r="E368" s="112">
        <v>95319.31</v>
      </c>
      <c r="F368" s="112">
        <v>95319.31</v>
      </c>
      <c r="G368" s="112">
        <v>0</v>
      </c>
      <c r="H368" s="112">
        <v>0</v>
      </c>
      <c r="I368" s="112">
        <v>0</v>
      </c>
      <c r="J368" s="112">
        <v>95319.31</v>
      </c>
      <c r="K368" s="170">
        <v>42809</v>
      </c>
      <c r="L368" s="169">
        <f>YEAR(tblBills[[#This Row],[received_date]])</f>
        <v>2017</v>
      </c>
      <c r="N368" s="112">
        <v>7</v>
      </c>
      <c r="O368" s="112" t="s">
        <v>264</v>
      </c>
      <c r="P368" s="112" t="s">
        <v>81</v>
      </c>
      <c r="Q368" s="112" t="s">
        <v>263</v>
      </c>
      <c r="R368" s="112" t="s">
        <v>262</v>
      </c>
      <c r="T368" s="112" t="s">
        <v>237</v>
      </c>
      <c r="U368" s="112" t="s">
        <v>122</v>
      </c>
      <c r="X368" s="112" t="s">
        <v>236</v>
      </c>
      <c r="Y368" s="112" t="s">
        <v>6</v>
      </c>
      <c r="Z368" s="112">
        <v>0</v>
      </c>
      <c r="AA368" s="112">
        <v>100</v>
      </c>
      <c r="AB368" s="112" t="s">
        <v>234</v>
      </c>
      <c r="AC368" s="112" t="s">
        <v>233</v>
      </c>
      <c r="AD368" s="112" t="s">
        <v>232</v>
      </c>
      <c r="AG368" s="112" t="s">
        <v>6</v>
      </c>
      <c r="AH368" s="112">
        <v>13673</v>
      </c>
      <c r="AI368" s="112">
        <v>20</v>
      </c>
      <c r="AJ368" s="112">
        <v>57</v>
      </c>
      <c r="AK368" s="112" t="s">
        <v>80</v>
      </c>
      <c r="AL368" s="112" t="s">
        <v>261</v>
      </c>
      <c r="AM368" s="112">
        <v>6</v>
      </c>
      <c r="AN368" s="112">
        <v>28</v>
      </c>
      <c r="AO368" s="112">
        <v>26</v>
      </c>
      <c r="AP368" s="112">
        <v>48</v>
      </c>
      <c r="AQ368" s="112">
        <v>51</v>
      </c>
      <c r="AR368" s="112">
        <v>0</v>
      </c>
      <c r="AS368" s="112">
        <v>0</v>
      </c>
    </row>
    <row r="369" spans="1:45" s="112" customFormat="1" x14ac:dyDescent="0.25">
      <c r="A369" s="112" t="s">
        <v>784</v>
      </c>
      <c r="B369" s="112" t="s">
        <v>785</v>
      </c>
      <c r="C369" s="112" t="s">
        <v>260</v>
      </c>
      <c r="D369" s="112" t="s">
        <v>260</v>
      </c>
      <c r="E369" s="112">
        <v>43401.23</v>
      </c>
      <c r="F369" s="112">
        <v>43401.23</v>
      </c>
      <c r="G369" s="112">
        <v>0</v>
      </c>
      <c r="H369" s="112">
        <v>0</v>
      </c>
      <c r="I369" s="112">
        <v>0</v>
      </c>
      <c r="J369" s="112">
        <v>43401.23</v>
      </c>
      <c r="K369" s="170">
        <v>42761</v>
      </c>
      <c r="L369" s="169">
        <f>YEAR(tblBills[[#This Row],[received_date]])</f>
        <v>2017</v>
      </c>
      <c r="N369" s="112">
        <v>7</v>
      </c>
      <c r="O369" s="112" t="s">
        <v>259</v>
      </c>
      <c r="P369" s="112" t="s">
        <v>81</v>
      </c>
      <c r="Q369" s="112" t="s">
        <v>258</v>
      </c>
      <c r="R369" s="112" t="s">
        <v>257</v>
      </c>
      <c r="T369" s="112" t="s">
        <v>237</v>
      </c>
      <c r="U369" s="112" t="s">
        <v>222</v>
      </c>
      <c r="V369" s="112" t="s">
        <v>130</v>
      </c>
      <c r="X369" s="112" t="s">
        <v>236</v>
      </c>
      <c r="Y369" s="112" t="s">
        <v>6</v>
      </c>
      <c r="Z369" s="112">
        <v>0</v>
      </c>
      <c r="AA369" s="112">
        <v>100</v>
      </c>
      <c r="AB369" s="112" t="s">
        <v>234</v>
      </c>
      <c r="AC369" s="112" t="s">
        <v>233</v>
      </c>
      <c r="AD369" s="112" t="s">
        <v>232</v>
      </c>
      <c r="AG369" s="112" t="s">
        <v>6</v>
      </c>
      <c r="AH369" s="112">
        <v>13674</v>
      </c>
      <c r="AI369" s="112">
        <v>20</v>
      </c>
      <c r="AJ369" s="112">
        <v>109</v>
      </c>
      <c r="AK369" s="112" t="s">
        <v>80</v>
      </c>
      <c r="AL369" s="112" t="s">
        <v>256</v>
      </c>
      <c r="AM369" s="112">
        <v>6</v>
      </c>
      <c r="AN369" s="112">
        <v>28</v>
      </c>
      <c r="AO369" s="112">
        <v>26</v>
      </c>
      <c r="AP369" s="112">
        <v>86</v>
      </c>
      <c r="AQ369" s="112">
        <v>82</v>
      </c>
      <c r="AR369" s="112">
        <v>0</v>
      </c>
      <c r="AS369" s="112">
        <v>0</v>
      </c>
    </row>
    <row r="370" spans="1:45" s="112" customFormat="1" x14ac:dyDescent="0.25">
      <c r="A370" s="112" t="s">
        <v>784</v>
      </c>
      <c r="B370" s="112" t="s">
        <v>785</v>
      </c>
      <c r="C370" s="112" t="s">
        <v>255</v>
      </c>
      <c r="D370" s="112" t="s">
        <v>255</v>
      </c>
      <c r="E370" s="112">
        <v>36104.43</v>
      </c>
      <c r="F370" s="112">
        <v>36104.42</v>
      </c>
      <c r="G370" s="112">
        <v>0</v>
      </c>
      <c r="H370" s="112">
        <v>0</v>
      </c>
      <c r="I370" s="112">
        <v>0</v>
      </c>
      <c r="J370" s="112">
        <v>36104.42</v>
      </c>
      <c r="K370" s="170">
        <v>42775</v>
      </c>
      <c r="L370" s="169">
        <f>YEAR(tblBills[[#This Row],[received_date]])</f>
        <v>2017</v>
      </c>
      <c r="N370" s="112">
        <v>7</v>
      </c>
      <c r="O370" s="112" t="s">
        <v>254</v>
      </c>
      <c r="P370" s="112" t="s">
        <v>81</v>
      </c>
      <c r="Q370" s="112" t="s">
        <v>253</v>
      </c>
      <c r="R370" s="112" t="s">
        <v>252</v>
      </c>
      <c r="T370" s="112" t="s">
        <v>237</v>
      </c>
      <c r="U370" s="112" t="s">
        <v>152</v>
      </c>
      <c r="V370" s="112" t="s">
        <v>130</v>
      </c>
      <c r="X370" s="112" t="s">
        <v>236</v>
      </c>
      <c r="Y370" s="112" t="s">
        <v>6</v>
      </c>
      <c r="Z370" s="112">
        <v>0</v>
      </c>
      <c r="AA370" s="112">
        <v>100</v>
      </c>
      <c r="AB370" s="112" t="s">
        <v>234</v>
      </c>
      <c r="AC370" s="112" t="s">
        <v>233</v>
      </c>
      <c r="AD370" s="112" t="s">
        <v>232</v>
      </c>
      <c r="AG370" s="112" t="s">
        <v>6</v>
      </c>
      <c r="AH370" s="112">
        <v>147709</v>
      </c>
      <c r="AI370" s="112">
        <v>20</v>
      </c>
      <c r="AJ370" s="112">
        <v>110</v>
      </c>
      <c r="AK370" s="112" t="s">
        <v>80</v>
      </c>
      <c r="AL370" s="112" t="s">
        <v>251</v>
      </c>
      <c r="AM370" s="112">
        <v>6</v>
      </c>
      <c r="AN370" s="112">
        <v>28</v>
      </c>
      <c r="AO370" s="112">
        <v>26</v>
      </c>
      <c r="AP370" s="112">
        <v>87</v>
      </c>
      <c r="AQ370" s="112">
        <v>83</v>
      </c>
      <c r="AR370" s="112">
        <v>0</v>
      </c>
      <c r="AS370" s="112">
        <v>0</v>
      </c>
    </row>
    <row r="371" spans="1:45" s="112" customFormat="1" x14ac:dyDescent="0.25">
      <c r="A371" s="112" t="s">
        <v>784</v>
      </c>
      <c r="B371" s="112" t="s">
        <v>785</v>
      </c>
      <c r="C371" s="112" t="s">
        <v>250</v>
      </c>
      <c r="D371" s="112" t="s">
        <v>250</v>
      </c>
      <c r="E371" s="112">
        <v>63057.440000000002</v>
      </c>
      <c r="F371" s="112">
        <v>63057.43</v>
      </c>
      <c r="G371" s="112">
        <v>0</v>
      </c>
      <c r="H371" s="112">
        <v>0</v>
      </c>
      <c r="I371" s="112">
        <v>0</v>
      </c>
      <c r="J371" s="112">
        <v>63057.43</v>
      </c>
      <c r="K371" s="170">
        <v>42753</v>
      </c>
      <c r="L371" s="169">
        <f>YEAR(tblBills[[#This Row],[received_date]])</f>
        <v>2017</v>
      </c>
      <c r="N371" s="112">
        <v>7</v>
      </c>
      <c r="O371" s="112" t="s">
        <v>248</v>
      </c>
      <c r="P371" s="112" t="s">
        <v>81</v>
      </c>
      <c r="Q371" s="112" t="s">
        <v>247</v>
      </c>
      <c r="R371" s="112" t="s">
        <v>246</v>
      </c>
      <c r="T371" s="112" t="s">
        <v>237</v>
      </c>
      <c r="U371" s="112" t="s">
        <v>206</v>
      </c>
      <c r="V371" s="112" t="s">
        <v>130</v>
      </c>
      <c r="X371" s="112" t="s">
        <v>236</v>
      </c>
      <c r="Y371" s="112" t="s">
        <v>245</v>
      </c>
      <c r="Z371" s="112">
        <v>0</v>
      </c>
      <c r="AA371" s="112">
        <v>100</v>
      </c>
      <c r="AB371" s="112" t="s">
        <v>234</v>
      </c>
      <c r="AC371" s="112" t="s">
        <v>233</v>
      </c>
      <c r="AD371" s="112" t="s">
        <v>232</v>
      </c>
      <c r="AG371" s="112" t="s">
        <v>6</v>
      </c>
      <c r="AH371" s="112">
        <v>13676</v>
      </c>
      <c r="AI371" s="112">
        <v>20</v>
      </c>
      <c r="AJ371" s="112">
        <v>113</v>
      </c>
      <c r="AK371" s="112" t="s">
        <v>80</v>
      </c>
      <c r="AL371" s="112" t="s">
        <v>244</v>
      </c>
      <c r="AM371" s="112">
        <v>6</v>
      </c>
      <c r="AN371" s="112">
        <v>28</v>
      </c>
      <c r="AO371" s="112">
        <v>26</v>
      </c>
      <c r="AP371" s="112">
        <v>89</v>
      </c>
      <c r="AQ371" s="112">
        <v>84</v>
      </c>
      <c r="AR371" s="112">
        <v>0</v>
      </c>
      <c r="AS371" s="112">
        <v>0</v>
      </c>
    </row>
    <row r="372" spans="1:45" s="112" customFormat="1" x14ac:dyDescent="0.25">
      <c r="A372" s="112" t="s">
        <v>784</v>
      </c>
      <c r="B372" s="112" t="s">
        <v>785</v>
      </c>
      <c r="C372" s="112" t="s">
        <v>242</v>
      </c>
      <c r="D372" s="112" t="s">
        <v>242</v>
      </c>
      <c r="E372" s="112">
        <v>6129.1500000000005</v>
      </c>
      <c r="F372" s="112">
        <v>6129.16</v>
      </c>
      <c r="G372" s="112">
        <v>0</v>
      </c>
      <c r="H372" s="112">
        <v>0</v>
      </c>
      <c r="I372" s="112">
        <v>0</v>
      </c>
      <c r="J372" s="112">
        <v>6129.16</v>
      </c>
      <c r="K372" s="170">
        <v>42809</v>
      </c>
      <c r="L372" s="169">
        <f>YEAR(tblBills[[#This Row],[received_date]])</f>
        <v>2017</v>
      </c>
      <c r="N372" s="112">
        <v>7</v>
      </c>
      <c r="O372" s="112" t="s">
        <v>240</v>
      </c>
      <c r="P372" s="112" t="s">
        <v>81</v>
      </c>
      <c r="Q372" s="112" t="s">
        <v>239</v>
      </c>
      <c r="R372" s="112" t="s">
        <v>238</v>
      </c>
      <c r="T372" s="112" t="s">
        <v>237</v>
      </c>
      <c r="U372" s="112" t="s">
        <v>175</v>
      </c>
      <c r="V372" s="112" t="s">
        <v>130</v>
      </c>
      <c r="X372" s="112" t="s">
        <v>236</v>
      </c>
      <c r="Y372" s="112" t="s">
        <v>235</v>
      </c>
      <c r="Z372" s="112">
        <v>0</v>
      </c>
      <c r="AA372" s="112">
        <v>100</v>
      </c>
      <c r="AB372" s="112" t="s">
        <v>234</v>
      </c>
      <c r="AC372" s="112" t="s">
        <v>233</v>
      </c>
      <c r="AD372" s="112" t="s">
        <v>232</v>
      </c>
      <c r="AG372" s="112" t="s">
        <v>231</v>
      </c>
      <c r="AH372" s="112">
        <v>13677</v>
      </c>
      <c r="AI372" s="112">
        <v>20</v>
      </c>
      <c r="AJ372" s="112">
        <v>116</v>
      </c>
      <c r="AK372" s="112" t="s">
        <v>80</v>
      </c>
      <c r="AL372" s="112" t="s">
        <v>230</v>
      </c>
      <c r="AM372" s="112">
        <v>6</v>
      </c>
      <c r="AN372" s="112">
        <v>28</v>
      </c>
      <c r="AO372" s="112">
        <v>26</v>
      </c>
      <c r="AP372" s="112">
        <v>91</v>
      </c>
      <c r="AQ372" s="112">
        <v>85</v>
      </c>
      <c r="AR372" s="112">
        <v>0</v>
      </c>
      <c r="AS372" s="112">
        <v>0</v>
      </c>
    </row>
    <row r="373" spans="1:45" s="112" customFormat="1" x14ac:dyDescent="0.25">
      <c r="A373" s="112" t="s">
        <v>883</v>
      </c>
      <c r="B373" s="112" t="s">
        <v>884</v>
      </c>
      <c r="D373" s="112" t="s">
        <v>617</v>
      </c>
      <c r="E373" s="112">
        <v>1077.06</v>
      </c>
      <c r="F373" s="112">
        <v>1077.05</v>
      </c>
      <c r="G373" s="112">
        <v>0</v>
      </c>
      <c r="H373" s="112">
        <v>0</v>
      </c>
      <c r="I373" s="112">
        <v>0</v>
      </c>
      <c r="J373" s="112">
        <v>1077.05</v>
      </c>
      <c r="K373" s="170">
        <v>43402</v>
      </c>
      <c r="L373" s="169">
        <f>YEAR(tblBills[[#This Row],[received_date]])</f>
        <v>2018</v>
      </c>
      <c r="N373" s="112">
        <v>7</v>
      </c>
      <c r="O373" s="112" t="s">
        <v>616</v>
      </c>
      <c r="P373" s="112" t="s">
        <v>81</v>
      </c>
      <c r="Q373" s="112" t="s">
        <v>615</v>
      </c>
      <c r="R373" s="112" t="s">
        <v>614</v>
      </c>
      <c r="T373" s="112" t="s">
        <v>237</v>
      </c>
      <c r="U373" s="112" t="s">
        <v>139</v>
      </c>
      <c r="V373" s="112" t="s">
        <v>130</v>
      </c>
      <c r="X373" s="112" t="s">
        <v>236</v>
      </c>
      <c r="Y373" s="112" t="s">
        <v>613</v>
      </c>
      <c r="Z373" s="112">
        <v>0</v>
      </c>
      <c r="AA373" s="112">
        <v>100</v>
      </c>
      <c r="AB373" s="112" t="s">
        <v>234</v>
      </c>
      <c r="AC373" s="112" t="s">
        <v>233</v>
      </c>
      <c r="AD373" s="112" t="s">
        <v>232</v>
      </c>
      <c r="AG373" s="112" t="s">
        <v>612</v>
      </c>
      <c r="AH373" s="112">
        <v>12923</v>
      </c>
      <c r="AI373" s="112">
        <v>21</v>
      </c>
      <c r="AJ373" s="112">
        <v>104</v>
      </c>
      <c r="AK373" s="112" t="s">
        <v>80</v>
      </c>
      <c r="AL373" s="112" t="s">
        <v>611</v>
      </c>
      <c r="AM373" s="112">
        <v>6</v>
      </c>
      <c r="AN373" s="112">
        <v>29</v>
      </c>
      <c r="AO373" s="112">
        <v>27</v>
      </c>
      <c r="AP373" s="112">
        <v>82</v>
      </c>
      <c r="AQ373" s="112">
        <v>78</v>
      </c>
      <c r="AR373" s="112">
        <v>0</v>
      </c>
      <c r="AS373" s="112">
        <v>0</v>
      </c>
    </row>
    <row r="374" spans="1:45" s="112" customFormat="1" x14ac:dyDescent="0.25">
      <c r="A374" s="112" t="s">
        <v>883</v>
      </c>
      <c r="B374" s="112" t="s">
        <v>884</v>
      </c>
      <c r="C374" s="112" t="s">
        <v>656</v>
      </c>
      <c r="D374" s="112" t="s">
        <v>657</v>
      </c>
      <c r="E374" s="112">
        <v>384.59000000000003</v>
      </c>
      <c r="F374" s="112">
        <v>384.59</v>
      </c>
      <c r="G374" s="112">
        <v>-7.69</v>
      </c>
      <c r="H374" s="112">
        <v>0</v>
      </c>
      <c r="I374" s="112">
        <v>0</v>
      </c>
      <c r="J374" s="112">
        <v>376.90000000000003</v>
      </c>
      <c r="K374" s="170">
        <v>43011</v>
      </c>
      <c r="L374" s="169">
        <f>YEAR(tblBills[[#This Row],[received_date]])</f>
        <v>2017</v>
      </c>
      <c r="M374" s="112" t="s">
        <v>907</v>
      </c>
      <c r="N374" s="112">
        <v>7</v>
      </c>
      <c r="O374" s="112" t="s">
        <v>658</v>
      </c>
      <c r="P374" s="112" t="s">
        <v>659</v>
      </c>
      <c r="Q374" s="112" t="s">
        <v>447</v>
      </c>
      <c r="R374" s="112" t="s">
        <v>446</v>
      </c>
      <c r="T374" s="112" t="s">
        <v>237</v>
      </c>
      <c r="U374" s="112" t="s">
        <v>134</v>
      </c>
      <c r="V374" s="112" t="s">
        <v>135</v>
      </c>
      <c r="X374" s="112" t="s">
        <v>657</v>
      </c>
      <c r="Y374" s="112" t="s">
        <v>6</v>
      </c>
      <c r="Z374" s="112">
        <v>0</v>
      </c>
      <c r="AA374" s="112">
        <v>100</v>
      </c>
      <c r="AB374" s="112" t="s">
        <v>234</v>
      </c>
      <c r="AC374" s="112" t="s">
        <v>233</v>
      </c>
      <c r="AD374" s="112" t="s">
        <v>232</v>
      </c>
      <c r="AG374" s="112" t="s">
        <v>6</v>
      </c>
      <c r="AH374" s="112">
        <v>8554</v>
      </c>
      <c r="AI374" s="112">
        <v>21</v>
      </c>
      <c r="AJ374" s="112">
        <v>77</v>
      </c>
      <c r="AK374" s="112" t="s">
        <v>80</v>
      </c>
      <c r="AL374" s="112" t="s">
        <v>420</v>
      </c>
      <c r="AM374" s="112">
        <v>224</v>
      </c>
      <c r="AN374" s="112">
        <v>29</v>
      </c>
      <c r="AO374" s="112">
        <v>27</v>
      </c>
      <c r="AP374" s="112">
        <v>65</v>
      </c>
      <c r="AQ374" s="112">
        <v>64</v>
      </c>
      <c r="AR374" s="112">
        <v>0</v>
      </c>
      <c r="AS374" s="112">
        <v>0</v>
      </c>
    </row>
    <row r="375" spans="1:45" s="112" customFormat="1" x14ac:dyDescent="0.25">
      <c r="A375" s="112" t="s">
        <v>883</v>
      </c>
      <c r="B375" s="112" t="s">
        <v>884</v>
      </c>
      <c r="C375" s="112" t="s">
        <v>660</v>
      </c>
      <c r="D375" s="112" t="s">
        <v>661</v>
      </c>
      <c r="E375" s="112">
        <v>2162.6799999999998</v>
      </c>
      <c r="F375" s="112">
        <v>2168.69</v>
      </c>
      <c r="G375" s="112">
        <v>-43.37</v>
      </c>
      <c r="H375" s="112">
        <v>0</v>
      </c>
      <c r="I375" s="112">
        <v>0</v>
      </c>
      <c r="J375" s="112">
        <v>2125.3200000000002</v>
      </c>
      <c r="K375" s="170">
        <v>43011</v>
      </c>
      <c r="L375" s="169">
        <f>YEAR(tblBills[[#This Row],[received_date]])</f>
        <v>2017</v>
      </c>
      <c r="M375" s="112" t="s">
        <v>908</v>
      </c>
      <c r="N375" s="112">
        <v>7</v>
      </c>
      <c r="O375" s="112" t="s">
        <v>658</v>
      </c>
      <c r="P375" s="112" t="s">
        <v>659</v>
      </c>
      <c r="Q375" s="112" t="s">
        <v>447</v>
      </c>
      <c r="R375" s="112" t="s">
        <v>446</v>
      </c>
      <c r="T375" s="112" t="s">
        <v>237</v>
      </c>
      <c r="U375" s="112" t="s">
        <v>134</v>
      </c>
      <c r="V375" s="112" t="s">
        <v>135</v>
      </c>
      <c r="X375" s="112" t="s">
        <v>661</v>
      </c>
      <c r="Y375" s="112" t="s">
        <v>6</v>
      </c>
      <c r="Z375" s="112">
        <v>0</v>
      </c>
      <c r="AA375" s="112">
        <v>100</v>
      </c>
      <c r="AB375" s="112" t="s">
        <v>234</v>
      </c>
      <c r="AC375" s="112" t="s">
        <v>233</v>
      </c>
      <c r="AD375" s="112" t="s">
        <v>232</v>
      </c>
      <c r="AG375" s="112" t="s">
        <v>6</v>
      </c>
      <c r="AH375" s="112">
        <v>8555</v>
      </c>
      <c r="AI375" s="112">
        <v>21</v>
      </c>
      <c r="AJ375" s="112">
        <v>77</v>
      </c>
      <c r="AK375" s="112" t="s">
        <v>80</v>
      </c>
      <c r="AL375" s="112" t="s">
        <v>420</v>
      </c>
      <c r="AM375" s="112">
        <v>224</v>
      </c>
      <c r="AN375" s="112">
        <v>29</v>
      </c>
      <c r="AO375" s="112">
        <v>27</v>
      </c>
      <c r="AP375" s="112">
        <v>65</v>
      </c>
      <c r="AQ375" s="112">
        <v>64</v>
      </c>
      <c r="AR375" s="112">
        <v>0</v>
      </c>
      <c r="AS375" s="112">
        <v>0</v>
      </c>
    </row>
    <row r="376" spans="1:45" s="112" customFormat="1" x14ac:dyDescent="0.25">
      <c r="A376" s="112" t="s">
        <v>883</v>
      </c>
      <c r="B376" s="112" t="s">
        <v>884</v>
      </c>
      <c r="C376" s="112" t="s">
        <v>662</v>
      </c>
      <c r="D376" s="112" t="s">
        <v>663</v>
      </c>
      <c r="E376" s="112">
        <v>5.84</v>
      </c>
      <c r="F376" s="112">
        <v>5.85</v>
      </c>
      <c r="G376" s="112">
        <v>-0.12</v>
      </c>
      <c r="H376" s="112">
        <v>0</v>
      </c>
      <c r="I376" s="112">
        <v>0</v>
      </c>
      <c r="J376" s="112">
        <v>5.73</v>
      </c>
      <c r="K376" s="170">
        <v>43011</v>
      </c>
      <c r="L376" s="169">
        <f>YEAR(tblBills[[#This Row],[received_date]])</f>
        <v>2017</v>
      </c>
      <c r="M376" s="112" t="s">
        <v>909</v>
      </c>
      <c r="N376" s="112">
        <v>7</v>
      </c>
      <c r="O376" s="112" t="s">
        <v>658</v>
      </c>
      <c r="P376" s="112" t="s">
        <v>659</v>
      </c>
      <c r="Q376" s="112" t="s">
        <v>447</v>
      </c>
      <c r="R376" s="112" t="s">
        <v>446</v>
      </c>
      <c r="T376" s="112" t="s">
        <v>237</v>
      </c>
      <c r="U376" s="112" t="s">
        <v>134</v>
      </c>
      <c r="V376" s="112" t="s">
        <v>120</v>
      </c>
      <c r="X376" s="112" t="s">
        <v>663</v>
      </c>
      <c r="Y376" s="112" t="s">
        <v>6</v>
      </c>
      <c r="Z376" s="112">
        <v>0</v>
      </c>
      <c r="AA376" s="112">
        <v>100</v>
      </c>
      <c r="AB376" s="112" t="s">
        <v>234</v>
      </c>
      <c r="AC376" s="112" t="s">
        <v>233</v>
      </c>
      <c r="AD376" s="112" t="s">
        <v>232</v>
      </c>
      <c r="AG376" s="112" t="s">
        <v>6</v>
      </c>
      <c r="AH376" s="112">
        <v>8556</v>
      </c>
      <c r="AI376" s="112">
        <v>21</v>
      </c>
      <c r="AJ376" s="112">
        <v>77</v>
      </c>
      <c r="AK376" s="112" t="s">
        <v>80</v>
      </c>
      <c r="AL376" s="112" t="s">
        <v>420</v>
      </c>
      <c r="AM376" s="112">
        <v>224</v>
      </c>
      <c r="AN376" s="112">
        <v>29</v>
      </c>
      <c r="AO376" s="112">
        <v>27</v>
      </c>
      <c r="AP376" s="112">
        <v>65</v>
      </c>
      <c r="AQ376" s="112">
        <v>64</v>
      </c>
      <c r="AR376" s="112">
        <v>0</v>
      </c>
      <c r="AS376" s="112">
        <v>0</v>
      </c>
    </row>
    <row r="377" spans="1:45" s="112" customFormat="1" x14ac:dyDescent="0.25">
      <c r="A377" s="112" t="s">
        <v>883</v>
      </c>
      <c r="B377" s="112" t="s">
        <v>884</v>
      </c>
      <c r="C377" s="112" t="s">
        <v>606</v>
      </c>
      <c r="D377" s="112" t="s">
        <v>602</v>
      </c>
      <c r="E377" s="112">
        <v>3041.39</v>
      </c>
      <c r="F377" s="112">
        <v>3041.39</v>
      </c>
      <c r="G377" s="112">
        <v>-60.83</v>
      </c>
      <c r="H377" s="112">
        <v>0</v>
      </c>
      <c r="I377" s="112">
        <v>0</v>
      </c>
      <c r="J377" s="112">
        <v>2980.56</v>
      </c>
      <c r="K377" s="170">
        <v>42993</v>
      </c>
      <c r="L377" s="169">
        <f>YEAR(tblBills[[#This Row],[received_date]])</f>
        <v>2017</v>
      </c>
      <c r="N377" s="112">
        <v>7</v>
      </c>
      <c r="O377" s="112" t="s">
        <v>287</v>
      </c>
      <c r="P377" s="112" t="s">
        <v>81</v>
      </c>
      <c r="Q377" s="112" t="s">
        <v>286</v>
      </c>
      <c r="R377" s="112" t="s">
        <v>285</v>
      </c>
      <c r="T377" s="112" t="s">
        <v>237</v>
      </c>
      <c r="U377" s="112" t="s">
        <v>119</v>
      </c>
      <c r="V377" s="112" t="s">
        <v>120</v>
      </c>
      <c r="X377" s="112" t="s">
        <v>602</v>
      </c>
      <c r="Y377" s="112" t="s">
        <v>6</v>
      </c>
      <c r="Z377" s="112">
        <v>0</v>
      </c>
      <c r="AA377" s="112">
        <v>100</v>
      </c>
      <c r="AB377" s="112" t="s">
        <v>234</v>
      </c>
      <c r="AC377" s="112" t="s">
        <v>233</v>
      </c>
      <c r="AD377" s="112" t="s">
        <v>232</v>
      </c>
      <c r="AG377" s="112" t="s">
        <v>6</v>
      </c>
      <c r="AH377" s="112">
        <v>5322</v>
      </c>
      <c r="AI377" s="112">
        <v>21</v>
      </c>
      <c r="AJ377" s="112">
        <v>39</v>
      </c>
      <c r="AK377" s="112" t="s">
        <v>80</v>
      </c>
      <c r="AL377" s="112" t="s">
        <v>284</v>
      </c>
      <c r="AM377" s="112">
        <v>6</v>
      </c>
      <c r="AN377" s="112">
        <v>29</v>
      </c>
      <c r="AO377" s="112">
        <v>27</v>
      </c>
      <c r="AP377" s="112">
        <v>32</v>
      </c>
      <c r="AQ377" s="112">
        <v>35</v>
      </c>
      <c r="AR377" s="112">
        <v>0</v>
      </c>
      <c r="AS377" s="112">
        <v>0</v>
      </c>
    </row>
    <row r="378" spans="1:45" s="112" customFormat="1" x14ac:dyDescent="0.25">
      <c r="A378" s="112" t="s">
        <v>883</v>
      </c>
      <c r="B378" s="112" t="s">
        <v>884</v>
      </c>
      <c r="C378" s="112" t="s">
        <v>604</v>
      </c>
      <c r="D378" s="112" t="s">
        <v>602</v>
      </c>
      <c r="E378" s="112">
        <v>10141.24</v>
      </c>
      <c r="F378" s="112">
        <v>10141.23</v>
      </c>
      <c r="G378" s="112">
        <v>-202.82</v>
      </c>
      <c r="H378" s="112">
        <v>0</v>
      </c>
      <c r="I378" s="112">
        <v>0</v>
      </c>
      <c r="J378" s="112">
        <v>9938.41</v>
      </c>
      <c r="K378" s="170">
        <v>43011</v>
      </c>
      <c r="L378" s="169">
        <f>YEAR(tblBills[[#This Row],[received_date]])</f>
        <v>2017</v>
      </c>
      <c r="M378" s="112" t="s">
        <v>910</v>
      </c>
      <c r="N378" s="112">
        <v>7</v>
      </c>
      <c r="O378" s="112" t="s">
        <v>291</v>
      </c>
      <c r="P378" s="112" t="s">
        <v>81</v>
      </c>
      <c r="Q378" s="112" t="s">
        <v>290</v>
      </c>
      <c r="R378" s="112" t="s">
        <v>289</v>
      </c>
      <c r="T378" s="112" t="s">
        <v>237</v>
      </c>
      <c r="U378" s="112" t="s">
        <v>119</v>
      </c>
      <c r="V378" s="112" t="s">
        <v>120</v>
      </c>
      <c r="X378" s="112" t="s">
        <v>602</v>
      </c>
      <c r="Y378" s="112" t="s">
        <v>6</v>
      </c>
      <c r="Z378" s="112">
        <v>0</v>
      </c>
      <c r="AA378" s="112">
        <v>100</v>
      </c>
      <c r="AB378" s="112" t="s">
        <v>234</v>
      </c>
      <c r="AC378" s="112" t="s">
        <v>233</v>
      </c>
      <c r="AD378" s="112" t="s">
        <v>232</v>
      </c>
      <c r="AG378" s="112" t="s">
        <v>6</v>
      </c>
      <c r="AH378" s="112">
        <v>5323</v>
      </c>
      <c r="AI378" s="112">
        <v>21</v>
      </c>
      <c r="AJ378" s="112">
        <v>107</v>
      </c>
      <c r="AK378" s="112" t="s">
        <v>80</v>
      </c>
      <c r="AL378" s="112" t="s">
        <v>284</v>
      </c>
      <c r="AM378" s="112">
        <v>6</v>
      </c>
      <c r="AN378" s="112">
        <v>29</v>
      </c>
      <c r="AO378" s="112">
        <v>27</v>
      </c>
      <c r="AP378" s="112">
        <v>84</v>
      </c>
      <c r="AQ378" s="112">
        <v>80</v>
      </c>
      <c r="AR378" s="112">
        <v>0</v>
      </c>
      <c r="AS378" s="112">
        <v>0</v>
      </c>
    </row>
    <row r="379" spans="1:45" s="112" customFormat="1" x14ac:dyDescent="0.25">
      <c r="A379" s="112" t="s">
        <v>883</v>
      </c>
      <c r="B379" s="112" t="s">
        <v>884</v>
      </c>
      <c r="C379" s="112" t="s">
        <v>664</v>
      </c>
      <c r="D379" s="112" t="s">
        <v>665</v>
      </c>
      <c r="E379" s="112">
        <v>1959.39</v>
      </c>
      <c r="F379" s="112">
        <v>1960.95</v>
      </c>
      <c r="G379" s="112">
        <v>-39.22</v>
      </c>
      <c r="H379" s="112">
        <v>0</v>
      </c>
      <c r="I379" s="112">
        <v>0</v>
      </c>
      <c r="J379" s="112">
        <v>1921.73</v>
      </c>
      <c r="K379" s="170">
        <v>43011</v>
      </c>
      <c r="L379" s="169">
        <f>YEAR(tblBills[[#This Row],[received_date]])</f>
        <v>2017</v>
      </c>
      <c r="M379" s="112" t="s">
        <v>911</v>
      </c>
      <c r="N379" s="112">
        <v>7</v>
      </c>
      <c r="O379" s="112" t="s">
        <v>666</v>
      </c>
      <c r="P379" s="112" t="s">
        <v>659</v>
      </c>
      <c r="Q379" s="112" t="s">
        <v>247</v>
      </c>
      <c r="R379" s="112" t="s">
        <v>246</v>
      </c>
      <c r="T379" s="112" t="s">
        <v>237</v>
      </c>
      <c r="U379" s="112" t="s">
        <v>206</v>
      </c>
      <c r="V379" s="112" t="s">
        <v>130</v>
      </c>
      <c r="X379" s="112" t="s">
        <v>665</v>
      </c>
      <c r="Y379" s="112" t="s">
        <v>6</v>
      </c>
      <c r="Z379" s="112">
        <v>0</v>
      </c>
      <c r="AA379" s="112">
        <v>100</v>
      </c>
      <c r="AB379" s="112" t="s">
        <v>234</v>
      </c>
      <c r="AC379" s="112" t="s">
        <v>233</v>
      </c>
      <c r="AD379" s="112" t="s">
        <v>232</v>
      </c>
      <c r="AG379" s="112" t="s">
        <v>6</v>
      </c>
      <c r="AH379" s="112">
        <v>4683</v>
      </c>
      <c r="AI379" s="112">
        <v>21</v>
      </c>
      <c r="AJ379" s="112">
        <v>114</v>
      </c>
      <c r="AK379" s="112" t="s">
        <v>80</v>
      </c>
      <c r="AL379" s="112" t="s">
        <v>244</v>
      </c>
      <c r="AM379" s="112">
        <v>224</v>
      </c>
      <c r="AN379" s="112">
        <v>29</v>
      </c>
      <c r="AO379" s="112">
        <v>27</v>
      </c>
      <c r="AP379" s="112">
        <v>89</v>
      </c>
      <c r="AQ379" s="112">
        <v>84</v>
      </c>
      <c r="AR379" s="112">
        <v>0</v>
      </c>
      <c r="AS379" s="112">
        <v>0</v>
      </c>
    </row>
    <row r="380" spans="1:45" s="112" customFormat="1" x14ac:dyDescent="0.25">
      <c r="A380" s="112" t="s">
        <v>883</v>
      </c>
      <c r="B380" s="112" t="s">
        <v>884</v>
      </c>
      <c r="C380" s="112" t="s">
        <v>747</v>
      </c>
      <c r="D380" s="112" t="s">
        <v>747</v>
      </c>
      <c r="E380" s="112">
        <v>56.27</v>
      </c>
      <c r="F380" s="112">
        <v>56.28</v>
      </c>
      <c r="G380" s="112">
        <v>-1.1299999999999999</v>
      </c>
      <c r="H380" s="112">
        <v>0</v>
      </c>
      <c r="I380" s="112">
        <v>0</v>
      </c>
      <c r="J380" s="112">
        <v>55.15</v>
      </c>
      <c r="K380" s="170">
        <v>43011</v>
      </c>
      <c r="L380" s="169">
        <f>YEAR(tblBills[[#This Row],[received_date]])</f>
        <v>2017</v>
      </c>
      <c r="M380" s="112" t="s">
        <v>912</v>
      </c>
      <c r="N380" s="112">
        <v>7</v>
      </c>
      <c r="O380" s="112" t="s">
        <v>668</v>
      </c>
      <c r="P380" s="112" t="s">
        <v>659</v>
      </c>
      <c r="Q380" s="112" t="s">
        <v>341</v>
      </c>
      <c r="R380" s="112" t="s">
        <v>340</v>
      </c>
      <c r="T380" s="112" t="s">
        <v>237</v>
      </c>
      <c r="U380" s="112" t="s">
        <v>162</v>
      </c>
      <c r="V380" s="112" t="s">
        <v>130</v>
      </c>
      <c r="X380" s="112" t="s">
        <v>747</v>
      </c>
      <c r="Y380" s="112" t="s">
        <v>707</v>
      </c>
      <c r="Z380" s="112">
        <v>0</v>
      </c>
      <c r="AA380" s="112">
        <v>100</v>
      </c>
      <c r="AB380" s="112" t="s">
        <v>234</v>
      </c>
      <c r="AC380" s="112" t="s">
        <v>233</v>
      </c>
      <c r="AD380" s="112" t="s">
        <v>232</v>
      </c>
      <c r="AG380" s="112" t="s">
        <v>6</v>
      </c>
      <c r="AH380" s="112">
        <v>155788</v>
      </c>
      <c r="AI380" s="112">
        <v>21</v>
      </c>
      <c r="AJ380" s="112">
        <v>88</v>
      </c>
      <c r="AK380" s="112" t="s">
        <v>80</v>
      </c>
      <c r="AL380" s="112" t="s">
        <v>339</v>
      </c>
      <c r="AM380" s="112">
        <v>224</v>
      </c>
      <c r="AN380" s="112">
        <v>29</v>
      </c>
      <c r="AO380" s="112">
        <v>27</v>
      </c>
      <c r="AP380" s="112">
        <v>74</v>
      </c>
      <c r="AQ380" s="112">
        <v>72</v>
      </c>
      <c r="AR380" s="112">
        <v>0</v>
      </c>
      <c r="AS380" s="112">
        <v>0</v>
      </c>
    </row>
    <row r="381" spans="1:45" s="112" customFormat="1" x14ac:dyDescent="0.25">
      <c r="A381" s="112" t="s">
        <v>883</v>
      </c>
      <c r="B381" s="112" t="s">
        <v>884</v>
      </c>
      <c r="C381" s="112" t="s">
        <v>751</v>
      </c>
      <c r="D381" s="112" t="s">
        <v>751</v>
      </c>
      <c r="E381" s="112">
        <v>39.9</v>
      </c>
      <c r="F381" s="112">
        <v>39.909999999999997</v>
      </c>
      <c r="G381" s="112">
        <v>-0.8</v>
      </c>
      <c r="H381" s="112">
        <v>0</v>
      </c>
      <c r="I381" s="112">
        <v>0</v>
      </c>
      <c r="J381" s="112">
        <v>39.11</v>
      </c>
      <c r="K381" s="170">
        <v>43011</v>
      </c>
      <c r="L381" s="169">
        <f>YEAR(tblBills[[#This Row],[received_date]])</f>
        <v>2017</v>
      </c>
      <c r="M381" s="112" t="s">
        <v>913</v>
      </c>
      <c r="N381" s="112">
        <v>7</v>
      </c>
      <c r="O381" s="112" t="s">
        <v>668</v>
      </c>
      <c r="P381" s="112" t="s">
        <v>659</v>
      </c>
      <c r="Q381" s="112" t="s">
        <v>341</v>
      </c>
      <c r="R381" s="112" t="s">
        <v>340</v>
      </c>
      <c r="T381" s="112" t="s">
        <v>237</v>
      </c>
      <c r="U381" s="112" t="s">
        <v>162</v>
      </c>
      <c r="V381" s="112" t="s">
        <v>130</v>
      </c>
      <c r="X381" s="112" t="s">
        <v>751</v>
      </c>
      <c r="Y381" s="112" t="s">
        <v>721</v>
      </c>
      <c r="Z381" s="112">
        <v>0</v>
      </c>
      <c r="AA381" s="112">
        <v>100</v>
      </c>
      <c r="AB381" s="112" t="s">
        <v>234</v>
      </c>
      <c r="AC381" s="112" t="s">
        <v>233</v>
      </c>
      <c r="AD381" s="112" t="s">
        <v>232</v>
      </c>
      <c r="AG381" s="112" t="s">
        <v>6</v>
      </c>
      <c r="AH381" s="112">
        <v>148590</v>
      </c>
      <c r="AI381" s="112">
        <v>21</v>
      </c>
      <c r="AJ381" s="112">
        <v>88</v>
      </c>
      <c r="AK381" s="112" t="s">
        <v>80</v>
      </c>
      <c r="AL381" s="112" t="s">
        <v>339</v>
      </c>
      <c r="AM381" s="112">
        <v>224</v>
      </c>
      <c r="AN381" s="112">
        <v>29</v>
      </c>
      <c r="AO381" s="112">
        <v>27</v>
      </c>
      <c r="AP381" s="112">
        <v>74</v>
      </c>
      <c r="AQ381" s="112">
        <v>72</v>
      </c>
      <c r="AR381" s="112">
        <v>0</v>
      </c>
      <c r="AS381" s="112">
        <v>0</v>
      </c>
    </row>
    <row r="382" spans="1:45" s="112" customFormat="1" x14ac:dyDescent="0.25">
      <c r="A382" s="112" t="s">
        <v>883</v>
      </c>
      <c r="B382" s="112" t="s">
        <v>884</v>
      </c>
      <c r="C382" s="112" t="s">
        <v>740</v>
      </c>
      <c r="D382" s="112" t="s">
        <v>741</v>
      </c>
      <c r="E382" s="112">
        <v>151.05000000000001</v>
      </c>
      <c r="F382" s="112">
        <v>151.05000000000001</v>
      </c>
      <c r="G382" s="112">
        <v>-3.02</v>
      </c>
      <c r="H382" s="112">
        <v>0</v>
      </c>
      <c r="I382" s="112">
        <v>0</v>
      </c>
      <c r="J382" s="112">
        <v>148.03</v>
      </c>
      <c r="K382" s="170">
        <v>43011</v>
      </c>
      <c r="L382" s="169">
        <f>YEAR(tblBills[[#This Row],[received_date]])</f>
        <v>2017</v>
      </c>
      <c r="M382" s="112" t="s">
        <v>914</v>
      </c>
      <c r="N382" s="112">
        <v>7</v>
      </c>
      <c r="O382" s="112" t="s">
        <v>728</v>
      </c>
      <c r="P382" s="112" t="s">
        <v>659</v>
      </c>
      <c r="Q382" s="112" t="s">
        <v>290</v>
      </c>
      <c r="R382" s="112" t="s">
        <v>289</v>
      </c>
      <c r="T382" s="112" t="s">
        <v>237</v>
      </c>
      <c r="U382" s="112" t="s">
        <v>119</v>
      </c>
      <c r="V382" s="112" t="s">
        <v>120</v>
      </c>
      <c r="X382" s="112" t="s">
        <v>741</v>
      </c>
      <c r="Y382" s="112" t="s">
        <v>6</v>
      </c>
      <c r="Z382" s="112">
        <v>0</v>
      </c>
      <c r="AA382" s="112">
        <v>100</v>
      </c>
      <c r="AB382" s="112" t="s">
        <v>234</v>
      </c>
      <c r="AC382" s="112" t="s">
        <v>233</v>
      </c>
      <c r="AD382" s="112" t="s">
        <v>232</v>
      </c>
      <c r="AG382" s="112" t="s">
        <v>6</v>
      </c>
      <c r="AH382" s="112">
        <v>134448</v>
      </c>
      <c r="AI382" s="112">
        <v>21</v>
      </c>
      <c r="AJ382" s="112">
        <v>12545</v>
      </c>
      <c r="AK382" s="112" t="s">
        <v>80</v>
      </c>
      <c r="AL382" s="112" t="s">
        <v>284</v>
      </c>
      <c r="AM382" s="112">
        <v>224</v>
      </c>
      <c r="AN382" s="112">
        <v>29</v>
      </c>
      <c r="AO382" s="112">
        <v>27</v>
      </c>
      <c r="AP382" s="112">
        <v>84</v>
      </c>
      <c r="AQ382" s="112">
        <v>80</v>
      </c>
      <c r="AR382" s="112">
        <v>0</v>
      </c>
      <c r="AS382" s="112">
        <v>0</v>
      </c>
    </row>
    <row r="383" spans="1:45" s="112" customFormat="1" x14ac:dyDescent="0.25">
      <c r="A383" s="112" t="s">
        <v>883</v>
      </c>
      <c r="B383" s="112" t="s">
        <v>884</v>
      </c>
      <c r="C383" s="112" t="s">
        <v>753</v>
      </c>
      <c r="D383" s="112" t="s">
        <v>741</v>
      </c>
      <c r="E383" s="112">
        <v>46.65</v>
      </c>
      <c r="F383" s="112">
        <v>46.65</v>
      </c>
      <c r="G383" s="112">
        <v>-0.93</v>
      </c>
      <c r="H383" s="112">
        <v>0</v>
      </c>
      <c r="I383" s="112">
        <v>0</v>
      </c>
      <c r="J383" s="112">
        <v>45.72</v>
      </c>
      <c r="K383" s="170">
        <v>42993</v>
      </c>
      <c r="L383" s="169">
        <f>YEAR(tblBills[[#This Row],[received_date]])</f>
        <v>2017</v>
      </c>
      <c r="N383" s="112">
        <v>7</v>
      </c>
      <c r="O383" s="112" t="s">
        <v>742</v>
      </c>
      <c r="P383" s="112" t="s">
        <v>659</v>
      </c>
      <c r="Q383" s="112" t="s">
        <v>286</v>
      </c>
      <c r="R383" s="112" t="s">
        <v>285</v>
      </c>
      <c r="T383" s="112" t="s">
        <v>237</v>
      </c>
      <c r="U383" s="112" t="s">
        <v>119</v>
      </c>
      <c r="V383" s="112" t="s">
        <v>120</v>
      </c>
      <c r="X383" s="112" t="s">
        <v>741</v>
      </c>
      <c r="Y383" s="112" t="s">
        <v>6</v>
      </c>
      <c r="Z383" s="112">
        <v>0</v>
      </c>
      <c r="AA383" s="112">
        <v>100</v>
      </c>
      <c r="AB383" s="112" t="s">
        <v>234</v>
      </c>
      <c r="AC383" s="112" t="s">
        <v>233</v>
      </c>
      <c r="AD383" s="112" t="s">
        <v>232</v>
      </c>
      <c r="AG383" s="112" t="s">
        <v>6</v>
      </c>
      <c r="AH383" s="112">
        <v>148568</v>
      </c>
      <c r="AI383" s="112">
        <v>21</v>
      </c>
      <c r="AJ383" s="112">
        <v>12633</v>
      </c>
      <c r="AK383" s="112" t="s">
        <v>80</v>
      </c>
      <c r="AL383" s="112" t="s">
        <v>284</v>
      </c>
      <c r="AM383" s="112">
        <v>224</v>
      </c>
      <c r="AN383" s="112">
        <v>29</v>
      </c>
      <c r="AO383" s="112">
        <v>27</v>
      </c>
      <c r="AP383" s="112">
        <v>32</v>
      </c>
      <c r="AQ383" s="112">
        <v>35</v>
      </c>
      <c r="AR383" s="112">
        <v>0</v>
      </c>
      <c r="AS383" s="112">
        <v>0</v>
      </c>
    </row>
    <row r="384" spans="1:45" s="112" customFormat="1" x14ac:dyDescent="0.25">
      <c r="A384" s="112" t="s">
        <v>883</v>
      </c>
      <c r="B384" s="112" t="s">
        <v>884</v>
      </c>
      <c r="C384" s="112" t="s">
        <v>601</v>
      </c>
      <c r="D384" s="112" t="s">
        <v>599</v>
      </c>
      <c r="E384" s="112">
        <v>1258.75</v>
      </c>
      <c r="F384" s="112">
        <v>1258.75</v>
      </c>
      <c r="G384" s="112">
        <v>-25.18</v>
      </c>
      <c r="H384" s="112">
        <v>0</v>
      </c>
      <c r="I384" s="112">
        <v>0</v>
      </c>
      <c r="J384" s="112">
        <v>1233.57</v>
      </c>
      <c r="K384" s="170">
        <v>43011</v>
      </c>
      <c r="L384" s="169">
        <f>YEAR(tblBills[[#This Row],[received_date]])</f>
        <v>2017</v>
      </c>
      <c r="M384" s="112" t="s">
        <v>915</v>
      </c>
      <c r="N384" s="112">
        <v>7</v>
      </c>
      <c r="O384" s="112" t="s">
        <v>291</v>
      </c>
      <c r="P384" s="112" t="s">
        <v>81</v>
      </c>
      <c r="Q384" s="112" t="s">
        <v>290</v>
      </c>
      <c r="R384" s="112" t="s">
        <v>289</v>
      </c>
      <c r="T384" s="112" t="s">
        <v>237</v>
      </c>
      <c r="U384" s="112" t="s">
        <v>119</v>
      </c>
      <c r="V384" s="112" t="s">
        <v>130</v>
      </c>
      <c r="X384" s="112" t="s">
        <v>599</v>
      </c>
      <c r="Y384" s="112" t="s">
        <v>6</v>
      </c>
      <c r="Z384" s="112">
        <v>0</v>
      </c>
      <c r="AA384" s="112">
        <v>100</v>
      </c>
      <c r="AB384" s="112" t="s">
        <v>234</v>
      </c>
      <c r="AC384" s="112" t="s">
        <v>233</v>
      </c>
      <c r="AD384" s="112" t="s">
        <v>232</v>
      </c>
      <c r="AG384" s="112" t="s">
        <v>6</v>
      </c>
      <c r="AH384" s="112">
        <v>146088</v>
      </c>
      <c r="AI384" s="112">
        <v>21</v>
      </c>
      <c r="AJ384" s="112">
        <v>107</v>
      </c>
      <c r="AK384" s="112" t="s">
        <v>80</v>
      </c>
      <c r="AL384" s="112" t="s">
        <v>284</v>
      </c>
      <c r="AM384" s="112">
        <v>6</v>
      </c>
      <c r="AN384" s="112">
        <v>29</v>
      </c>
      <c r="AO384" s="112">
        <v>27</v>
      </c>
      <c r="AP384" s="112">
        <v>84</v>
      </c>
      <c r="AQ384" s="112">
        <v>80</v>
      </c>
      <c r="AR384" s="112">
        <v>0</v>
      </c>
      <c r="AS384" s="112">
        <v>0</v>
      </c>
    </row>
    <row r="385" spans="1:45" s="112" customFormat="1" x14ac:dyDescent="0.25">
      <c r="A385" s="112" t="s">
        <v>883</v>
      </c>
      <c r="B385" s="112" t="s">
        <v>884</v>
      </c>
      <c r="C385" s="112" t="s">
        <v>598</v>
      </c>
      <c r="D385" s="112" t="s">
        <v>596</v>
      </c>
      <c r="E385" s="112">
        <v>2356.38</v>
      </c>
      <c r="F385" s="112">
        <v>2356.38</v>
      </c>
      <c r="G385" s="112">
        <v>-47.13</v>
      </c>
      <c r="H385" s="112">
        <v>0</v>
      </c>
      <c r="I385" s="112">
        <v>0</v>
      </c>
      <c r="J385" s="112">
        <v>2309.25</v>
      </c>
      <c r="K385" s="170">
        <v>43011</v>
      </c>
      <c r="L385" s="169">
        <f>YEAR(tblBills[[#This Row],[received_date]])</f>
        <v>2017</v>
      </c>
      <c r="M385" s="112" t="s">
        <v>916</v>
      </c>
      <c r="N385" s="112">
        <v>7</v>
      </c>
      <c r="O385" s="112" t="s">
        <v>291</v>
      </c>
      <c r="P385" s="112" t="s">
        <v>81</v>
      </c>
      <c r="Q385" s="112" t="s">
        <v>290</v>
      </c>
      <c r="R385" s="112" t="s">
        <v>289</v>
      </c>
      <c r="T385" s="112" t="s">
        <v>237</v>
      </c>
      <c r="U385" s="112" t="s">
        <v>119</v>
      </c>
      <c r="V385" s="112" t="s">
        <v>130</v>
      </c>
      <c r="X385" s="112" t="s">
        <v>596</v>
      </c>
      <c r="Y385" s="112" t="s">
        <v>6</v>
      </c>
      <c r="Z385" s="112">
        <v>0</v>
      </c>
      <c r="AA385" s="112">
        <v>100</v>
      </c>
      <c r="AB385" s="112" t="s">
        <v>234</v>
      </c>
      <c r="AC385" s="112" t="s">
        <v>233</v>
      </c>
      <c r="AD385" s="112" t="s">
        <v>232</v>
      </c>
      <c r="AG385" s="112" t="s">
        <v>6</v>
      </c>
      <c r="AH385" s="112">
        <v>138338</v>
      </c>
      <c r="AI385" s="112">
        <v>21</v>
      </c>
      <c r="AJ385" s="112">
        <v>107</v>
      </c>
      <c r="AK385" s="112" t="s">
        <v>80</v>
      </c>
      <c r="AL385" s="112" t="s">
        <v>284</v>
      </c>
      <c r="AM385" s="112">
        <v>6</v>
      </c>
      <c r="AN385" s="112">
        <v>29</v>
      </c>
      <c r="AO385" s="112">
        <v>27</v>
      </c>
      <c r="AP385" s="112">
        <v>84</v>
      </c>
      <c r="AQ385" s="112">
        <v>80</v>
      </c>
      <c r="AR385" s="112">
        <v>0</v>
      </c>
      <c r="AS385" s="112">
        <v>0</v>
      </c>
    </row>
    <row r="386" spans="1:45" s="112" customFormat="1" x14ac:dyDescent="0.25">
      <c r="A386" s="112" t="s">
        <v>883</v>
      </c>
      <c r="B386" s="112" t="s">
        <v>884</v>
      </c>
      <c r="C386" s="112" t="s">
        <v>729</v>
      </c>
      <c r="D386" s="112" t="s">
        <v>729</v>
      </c>
      <c r="E386" s="112">
        <v>687.52</v>
      </c>
      <c r="F386" s="112">
        <v>742.52</v>
      </c>
      <c r="G386" s="112">
        <v>-13.75</v>
      </c>
      <c r="H386" s="112">
        <v>0</v>
      </c>
      <c r="I386" s="112">
        <v>0</v>
      </c>
      <c r="J386" s="112">
        <v>728.77</v>
      </c>
      <c r="K386" s="170">
        <v>43011</v>
      </c>
      <c r="L386" s="169">
        <f>YEAR(tblBills[[#This Row],[received_date]])</f>
        <v>2017</v>
      </c>
      <c r="M386" s="112" t="s">
        <v>917</v>
      </c>
      <c r="N386" s="112">
        <v>7</v>
      </c>
      <c r="O386" s="112" t="s">
        <v>730</v>
      </c>
      <c r="P386" s="112" t="s">
        <v>659</v>
      </c>
      <c r="Q386" s="112" t="s">
        <v>731</v>
      </c>
      <c r="R386" s="112" t="s">
        <v>732</v>
      </c>
      <c r="T386" s="112" t="s">
        <v>237</v>
      </c>
      <c r="U386" s="112" t="s">
        <v>733</v>
      </c>
      <c r="V386" s="112" t="s">
        <v>130</v>
      </c>
      <c r="X386" s="112" t="s">
        <v>729</v>
      </c>
      <c r="Y386" s="112" t="s">
        <v>6</v>
      </c>
      <c r="Z386" s="112">
        <v>0</v>
      </c>
      <c r="AA386" s="112">
        <v>100</v>
      </c>
      <c r="AB386" s="112" t="s">
        <v>234</v>
      </c>
      <c r="AC386" s="112" t="s">
        <v>233</v>
      </c>
      <c r="AD386" s="112" t="s">
        <v>232</v>
      </c>
      <c r="AG386" s="112" t="s">
        <v>6</v>
      </c>
      <c r="AH386" s="112">
        <v>144031</v>
      </c>
      <c r="AI386" s="112">
        <v>21</v>
      </c>
      <c r="AJ386" s="112">
        <v>78</v>
      </c>
      <c r="AK386" s="112" t="s">
        <v>80</v>
      </c>
      <c r="AL386" s="112" t="s">
        <v>734</v>
      </c>
      <c r="AM386" s="112">
        <v>224</v>
      </c>
      <c r="AN386" s="112">
        <v>29</v>
      </c>
      <c r="AO386" s="112">
        <v>27</v>
      </c>
      <c r="AP386" s="112">
        <v>66</v>
      </c>
      <c r="AQ386" s="112">
        <v>65</v>
      </c>
      <c r="AR386" s="112">
        <v>0</v>
      </c>
      <c r="AS386" s="112">
        <v>0</v>
      </c>
    </row>
    <row r="387" spans="1:45" s="112" customFormat="1" x14ac:dyDescent="0.25">
      <c r="A387" s="112" t="s">
        <v>883</v>
      </c>
      <c r="B387" s="112" t="s">
        <v>884</v>
      </c>
      <c r="C387" s="112" t="s">
        <v>735</v>
      </c>
      <c r="D387" s="112" t="s">
        <v>736</v>
      </c>
      <c r="E387" s="112">
        <v>598.06000000000006</v>
      </c>
      <c r="F387" s="112">
        <v>598.07000000000005</v>
      </c>
      <c r="G387" s="112">
        <v>-11.96</v>
      </c>
      <c r="H387" s="112">
        <v>0</v>
      </c>
      <c r="I387" s="112">
        <v>0</v>
      </c>
      <c r="J387" s="112">
        <v>586.11</v>
      </c>
      <c r="K387" s="170">
        <v>43011</v>
      </c>
      <c r="L387" s="169">
        <f>YEAR(tblBills[[#This Row],[received_date]])</f>
        <v>2017</v>
      </c>
      <c r="M387" s="112" t="s">
        <v>918</v>
      </c>
      <c r="N387" s="112">
        <v>7</v>
      </c>
      <c r="O387" s="112" t="s">
        <v>737</v>
      </c>
      <c r="P387" s="112" t="s">
        <v>659</v>
      </c>
      <c r="Q387" s="112" t="s">
        <v>573</v>
      </c>
      <c r="R387" s="112" t="s">
        <v>572</v>
      </c>
      <c r="T387" s="112" t="s">
        <v>237</v>
      </c>
      <c r="U387" s="112" t="s">
        <v>116</v>
      </c>
      <c r="V387" s="112" t="s">
        <v>117</v>
      </c>
      <c r="X387" s="112" t="s">
        <v>736</v>
      </c>
      <c r="Y387" s="112" t="s">
        <v>6</v>
      </c>
      <c r="Z387" s="112">
        <v>0</v>
      </c>
      <c r="AA387" s="112">
        <v>100</v>
      </c>
      <c r="AB387" s="112" t="s">
        <v>234</v>
      </c>
      <c r="AC387" s="112" t="s">
        <v>233</v>
      </c>
      <c r="AD387" s="112" t="s">
        <v>232</v>
      </c>
      <c r="AG387" s="112" t="s">
        <v>6</v>
      </c>
      <c r="AH387" s="112">
        <v>8884</v>
      </c>
      <c r="AI387" s="112">
        <v>21</v>
      </c>
      <c r="AJ387" s="112">
        <v>65</v>
      </c>
      <c r="AK387" s="112" t="s">
        <v>80</v>
      </c>
      <c r="AL387" s="112" t="s">
        <v>560</v>
      </c>
      <c r="AM387" s="112">
        <v>224</v>
      </c>
      <c r="AN387" s="112">
        <v>29</v>
      </c>
      <c r="AO387" s="112">
        <v>27</v>
      </c>
      <c r="AP387" s="112">
        <v>54</v>
      </c>
      <c r="AQ387" s="112">
        <v>55</v>
      </c>
      <c r="AR387" s="112">
        <v>0</v>
      </c>
      <c r="AS387" s="112">
        <v>0</v>
      </c>
    </row>
    <row r="388" spans="1:45" s="112" customFormat="1" x14ac:dyDescent="0.25">
      <c r="A388" s="112" t="s">
        <v>883</v>
      </c>
      <c r="B388" s="112" t="s">
        <v>884</v>
      </c>
      <c r="C388" s="112" t="s">
        <v>885</v>
      </c>
      <c r="D388" s="112" t="s">
        <v>885</v>
      </c>
      <c r="E388" s="112">
        <v>1472.05</v>
      </c>
      <c r="F388" s="112">
        <v>1472.05</v>
      </c>
      <c r="G388" s="112">
        <v>-29.44</v>
      </c>
      <c r="H388" s="112">
        <v>0</v>
      </c>
      <c r="I388" s="112">
        <v>0</v>
      </c>
      <c r="J388" s="112">
        <v>1442.6100000000001</v>
      </c>
      <c r="K388" s="170">
        <v>43056</v>
      </c>
      <c r="L388" s="169">
        <f>YEAR(tblBills[[#This Row],[received_date]])</f>
        <v>2017</v>
      </c>
      <c r="N388" s="112">
        <v>7</v>
      </c>
      <c r="O388" s="112" t="s">
        <v>405</v>
      </c>
      <c r="P388" s="112" t="s">
        <v>81</v>
      </c>
      <c r="Q388" s="112" t="s">
        <v>404</v>
      </c>
      <c r="R388" s="112" t="s">
        <v>403</v>
      </c>
      <c r="T388" s="112" t="s">
        <v>237</v>
      </c>
      <c r="U388" s="112" t="s">
        <v>124</v>
      </c>
      <c r="V388" s="112" t="s">
        <v>120</v>
      </c>
      <c r="X388" s="112" t="s">
        <v>886</v>
      </c>
      <c r="Y388" s="112" t="s">
        <v>6</v>
      </c>
      <c r="Z388" s="112">
        <v>0</v>
      </c>
      <c r="AA388" s="112">
        <v>100</v>
      </c>
      <c r="AB388" s="112" t="s">
        <v>234</v>
      </c>
      <c r="AC388" s="112" t="s">
        <v>233</v>
      </c>
      <c r="AD388" s="112" t="s">
        <v>232</v>
      </c>
      <c r="AG388" s="112" t="s">
        <v>6</v>
      </c>
      <c r="AH388" s="112">
        <v>176304</v>
      </c>
      <c r="AI388" s="112">
        <v>21</v>
      </c>
      <c r="AJ388" s="112">
        <v>80</v>
      </c>
      <c r="AK388" s="112" t="s">
        <v>80</v>
      </c>
      <c r="AL388" s="112" t="s">
        <v>397</v>
      </c>
      <c r="AM388" s="112">
        <v>6</v>
      </c>
      <c r="AN388" s="112">
        <v>29</v>
      </c>
      <c r="AO388" s="112">
        <v>27</v>
      </c>
      <c r="AP388" s="112">
        <v>68</v>
      </c>
      <c r="AQ388" s="112">
        <v>67</v>
      </c>
      <c r="AR388" s="112">
        <v>0</v>
      </c>
      <c r="AS388" s="112">
        <v>0</v>
      </c>
    </row>
    <row r="389" spans="1:45" s="112" customFormat="1" x14ac:dyDescent="0.25">
      <c r="A389" s="112" t="s">
        <v>883</v>
      </c>
      <c r="B389" s="112" t="s">
        <v>884</v>
      </c>
      <c r="C389" s="112" t="s">
        <v>776</v>
      </c>
      <c r="D389" s="171" t="s">
        <v>776</v>
      </c>
      <c r="E389" s="112">
        <v>3346222.31</v>
      </c>
      <c r="F389" s="112">
        <v>3348283.45</v>
      </c>
      <c r="G389" s="112">
        <v>0</v>
      </c>
      <c r="H389" s="112">
        <v>0</v>
      </c>
      <c r="I389" s="112">
        <v>0</v>
      </c>
      <c r="J389" s="171">
        <v>3348283.45</v>
      </c>
      <c r="K389" s="170">
        <v>43449</v>
      </c>
      <c r="L389" s="169">
        <f>YEAR(tblBills[[#This Row],[received_date]])</f>
        <v>2018</v>
      </c>
      <c r="N389" s="112">
        <v>4</v>
      </c>
      <c r="O389" s="112" t="s">
        <v>586</v>
      </c>
      <c r="P389" s="112" t="s">
        <v>81</v>
      </c>
      <c r="Q389" s="112" t="s">
        <v>585</v>
      </c>
      <c r="R389" s="112" t="s">
        <v>584</v>
      </c>
      <c r="T389" s="112" t="s">
        <v>237</v>
      </c>
      <c r="X389" s="112" t="s">
        <v>236</v>
      </c>
      <c r="Z389" s="112">
        <v>0</v>
      </c>
      <c r="AA389" s="112">
        <v>100</v>
      </c>
      <c r="AB389" s="112" t="s">
        <v>234</v>
      </c>
      <c r="AC389" s="112" t="s">
        <v>233</v>
      </c>
      <c r="AD389" s="112" t="s">
        <v>232</v>
      </c>
      <c r="AH389" s="112">
        <v>156732</v>
      </c>
      <c r="AI389" s="112">
        <v>21</v>
      </c>
      <c r="AJ389" s="112">
        <v>13020</v>
      </c>
      <c r="AK389" s="112" t="s">
        <v>80</v>
      </c>
      <c r="AM389" s="112">
        <v>6</v>
      </c>
      <c r="AN389" s="112">
        <v>29</v>
      </c>
      <c r="AO389" s="112">
        <v>27</v>
      </c>
      <c r="AP389" s="112">
        <v>35</v>
      </c>
      <c r="AQ389" s="112">
        <v>38</v>
      </c>
      <c r="AR389" s="112">
        <v>1</v>
      </c>
      <c r="AS389" s="112">
        <v>0</v>
      </c>
    </row>
    <row r="390" spans="1:45" s="112" customFormat="1" x14ac:dyDescent="0.25">
      <c r="A390" s="112" t="s">
        <v>883</v>
      </c>
      <c r="B390" s="112" t="s">
        <v>884</v>
      </c>
      <c r="C390" s="112" t="s">
        <v>580</v>
      </c>
      <c r="D390" s="112" t="s">
        <v>580</v>
      </c>
      <c r="E390" s="112">
        <v>658.55000000000007</v>
      </c>
      <c r="F390" s="112">
        <v>658.56</v>
      </c>
      <c r="G390" s="112">
        <v>0</v>
      </c>
      <c r="H390" s="112">
        <v>0</v>
      </c>
      <c r="I390" s="112">
        <v>0</v>
      </c>
      <c r="J390" s="112">
        <v>658.56000000000006</v>
      </c>
      <c r="K390" s="170">
        <v>43179</v>
      </c>
      <c r="L390" s="169">
        <f>YEAR(tblBills[[#This Row],[received_date]])</f>
        <v>2018</v>
      </c>
      <c r="N390" s="112">
        <v>7</v>
      </c>
      <c r="O390" s="112" t="s">
        <v>579</v>
      </c>
      <c r="P390" s="112" t="s">
        <v>81</v>
      </c>
      <c r="Q390" s="112" t="s">
        <v>578</v>
      </c>
      <c r="R390" s="112" t="s">
        <v>577</v>
      </c>
      <c r="T390" s="112" t="s">
        <v>237</v>
      </c>
      <c r="U390" s="112" t="s">
        <v>209</v>
      </c>
      <c r="V390" s="112" t="s">
        <v>130</v>
      </c>
      <c r="X390" s="112" t="s">
        <v>236</v>
      </c>
      <c r="Y390" s="112" t="s">
        <v>6</v>
      </c>
      <c r="Z390" s="112">
        <v>0</v>
      </c>
      <c r="AA390" s="112">
        <v>100</v>
      </c>
      <c r="AB390" s="112" t="s">
        <v>234</v>
      </c>
      <c r="AC390" s="112" t="s">
        <v>233</v>
      </c>
      <c r="AD390" s="112" t="s">
        <v>232</v>
      </c>
      <c r="AG390" s="112" t="s">
        <v>6</v>
      </c>
      <c r="AH390" s="112">
        <v>9318</v>
      </c>
      <c r="AI390" s="112">
        <v>21</v>
      </c>
      <c r="AJ390" s="112">
        <v>62</v>
      </c>
      <c r="AK390" s="112" t="s">
        <v>80</v>
      </c>
      <c r="AL390" s="112" t="s">
        <v>576</v>
      </c>
      <c r="AM390" s="112">
        <v>6</v>
      </c>
      <c r="AN390" s="112">
        <v>29</v>
      </c>
      <c r="AO390" s="112">
        <v>27</v>
      </c>
      <c r="AP390" s="112">
        <v>52</v>
      </c>
      <c r="AQ390" s="112">
        <v>54</v>
      </c>
      <c r="AR390" s="112">
        <v>0</v>
      </c>
      <c r="AS390" s="112">
        <v>0</v>
      </c>
    </row>
    <row r="391" spans="1:45" s="112" customFormat="1" x14ac:dyDescent="0.25">
      <c r="A391" s="112" t="s">
        <v>883</v>
      </c>
      <c r="B391" s="112" t="s">
        <v>884</v>
      </c>
      <c r="C391" s="112" t="s">
        <v>575</v>
      </c>
      <c r="D391" s="112" t="s">
        <v>575</v>
      </c>
      <c r="E391" s="112">
        <v>798304.36</v>
      </c>
      <c r="F391" s="112">
        <v>807182.09</v>
      </c>
      <c r="G391" s="112">
        <v>-16143.64</v>
      </c>
      <c r="H391" s="112">
        <v>0</v>
      </c>
      <c r="I391" s="112">
        <v>0</v>
      </c>
      <c r="J391" s="112">
        <v>791038.45000000007</v>
      </c>
      <c r="K391" s="170">
        <v>43178</v>
      </c>
      <c r="L391" s="169">
        <f>YEAR(tblBills[[#This Row],[received_date]])</f>
        <v>2018</v>
      </c>
      <c r="N391" s="112">
        <v>7</v>
      </c>
      <c r="O391" s="112" t="s">
        <v>574</v>
      </c>
      <c r="P391" s="112" t="s">
        <v>81</v>
      </c>
      <c r="Q391" s="112" t="s">
        <v>573</v>
      </c>
      <c r="R391" s="112" t="s">
        <v>572</v>
      </c>
      <c r="T391" s="112" t="s">
        <v>237</v>
      </c>
      <c r="U391" s="112" t="s">
        <v>116</v>
      </c>
      <c r="X391" s="112" t="s">
        <v>236</v>
      </c>
      <c r="Y391" s="112" t="s">
        <v>6</v>
      </c>
      <c r="Z391" s="112">
        <v>0</v>
      </c>
      <c r="AA391" s="112">
        <v>100</v>
      </c>
      <c r="AB391" s="112" t="s">
        <v>234</v>
      </c>
      <c r="AC391" s="112" t="s">
        <v>233</v>
      </c>
      <c r="AD391" s="112" t="s">
        <v>232</v>
      </c>
      <c r="AG391" s="112" t="s">
        <v>6</v>
      </c>
      <c r="AH391" s="112">
        <v>13621</v>
      </c>
      <c r="AI391" s="112">
        <v>21</v>
      </c>
      <c r="AJ391" s="112">
        <v>64</v>
      </c>
      <c r="AK391" s="112" t="s">
        <v>80</v>
      </c>
      <c r="AL391" s="112" t="s">
        <v>560</v>
      </c>
      <c r="AM391" s="112">
        <v>6</v>
      </c>
      <c r="AN391" s="112">
        <v>29</v>
      </c>
      <c r="AO391" s="112">
        <v>27</v>
      </c>
      <c r="AP391" s="112">
        <v>54</v>
      </c>
      <c r="AQ391" s="112">
        <v>55</v>
      </c>
      <c r="AR391" s="112">
        <v>0</v>
      </c>
      <c r="AS391" s="112">
        <v>0</v>
      </c>
    </row>
    <row r="392" spans="1:45" s="112" customFormat="1" x14ac:dyDescent="0.25">
      <c r="A392" s="112" t="s">
        <v>883</v>
      </c>
      <c r="B392" s="112" t="s">
        <v>884</v>
      </c>
      <c r="C392" s="112" t="s">
        <v>571</v>
      </c>
      <c r="D392" s="112" t="s">
        <v>571</v>
      </c>
      <c r="E392" s="112">
        <v>147429.25</v>
      </c>
      <c r="F392" s="112">
        <v>147438.01</v>
      </c>
      <c r="G392" s="112">
        <v>0</v>
      </c>
      <c r="H392" s="112">
        <v>0</v>
      </c>
      <c r="I392" s="112">
        <v>0</v>
      </c>
      <c r="J392" s="112">
        <v>147438.01</v>
      </c>
      <c r="K392" s="170">
        <v>43220</v>
      </c>
      <c r="L392" s="169">
        <f>YEAR(tblBills[[#This Row],[received_date]])</f>
        <v>2018</v>
      </c>
      <c r="N392" s="112">
        <v>7</v>
      </c>
      <c r="O392" s="112" t="s">
        <v>569</v>
      </c>
      <c r="P392" s="112" t="s">
        <v>81</v>
      </c>
      <c r="Q392" s="112" t="s">
        <v>568</v>
      </c>
      <c r="R392" s="112" t="s">
        <v>567</v>
      </c>
      <c r="T392" s="112" t="s">
        <v>237</v>
      </c>
      <c r="U392" s="112" t="s">
        <v>116</v>
      </c>
      <c r="X392" s="112" t="s">
        <v>236</v>
      </c>
      <c r="Y392" s="112" t="s">
        <v>566</v>
      </c>
      <c r="Z392" s="112">
        <v>0</v>
      </c>
      <c r="AA392" s="112">
        <v>100</v>
      </c>
      <c r="AB392" s="112" t="s">
        <v>234</v>
      </c>
      <c r="AC392" s="112" t="s">
        <v>233</v>
      </c>
      <c r="AD392" s="112" t="s">
        <v>232</v>
      </c>
      <c r="AG392" s="112" t="s">
        <v>231</v>
      </c>
      <c r="AH392" s="112">
        <v>13622</v>
      </c>
      <c r="AI392" s="112">
        <v>21</v>
      </c>
      <c r="AJ392" s="112">
        <v>17</v>
      </c>
      <c r="AK392" s="112" t="s">
        <v>80</v>
      </c>
      <c r="AL392" s="112" t="s">
        <v>560</v>
      </c>
      <c r="AM392" s="112">
        <v>6</v>
      </c>
      <c r="AN392" s="112">
        <v>29</v>
      </c>
      <c r="AO392" s="112">
        <v>27</v>
      </c>
      <c r="AP392" s="112">
        <v>13</v>
      </c>
      <c r="AQ392" s="112">
        <v>16</v>
      </c>
      <c r="AR392" s="112">
        <v>0</v>
      </c>
      <c r="AS392" s="112">
        <v>0</v>
      </c>
    </row>
    <row r="393" spans="1:45" s="112" customFormat="1" x14ac:dyDescent="0.25">
      <c r="A393" s="112" t="s">
        <v>883</v>
      </c>
      <c r="B393" s="112" t="s">
        <v>884</v>
      </c>
      <c r="C393" s="112" t="s">
        <v>565</v>
      </c>
      <c r="D393" s="112" t="s">
        <v>565</v>
      </c>
      <c r="E393" s="112">
        <v>9721.52</v>
      </c>
      <c r="F393" s="112">
        <v>8707.94</v>
      </c>
      <c r="G393" s="112">
        <v>0</v>
      </c>
      <c r="H393" s="112">
        <v>0</v>
      </c>
      <c r="I393" s="112">
        <v>0</v>
      </c>
      <c r="J393" s="112">
        <v>8707.94</v>
      </c>
      <c r="K393" s="170">
        <v>43185</v>
      </c>
      <c r="L393" s="169">
        <f>YEAR(tblBills[[#This Row],[received_date]])</f>
        <v>2018</v>
      </c>
      <c r="N393" s="112">
        <v>7</v>
      </c>
      <c r="O393" s="112" t="s">
        <v>563</v>
      </c>
      <c r="P393" s="112" t="s">
        <v>81</v>
      </c>
      <c r="Q393" s="112" t="s">
        <v>562</v>
      </c>
      <c r="R393" s="112" t="s">
        <v>561</v>
      </c>
      <c r="T393" s="112" t="s">
        <v>237</v>
      </c>
      <c r="U393" s="112" t="s">
        <v>116</v>
      </c>
      <c r="V393" s="112" t="s">
        <v>120</v>
      </c>
      <c r="X393" s="112" t="s">
        <v>236</v>
      </c>
      <c r="Y393" s="112" t="s">
        <v>6</v>
      </c>
      <c r="Z393" s="112">
        <v>0</v>
      </c>
      <c r="AA393" s="112">
        <v>100</v>
      </c>
      <c r="AB393" s="112" t="s">
        <v>234</v>
      </c>
      <c r="AC393" s="112" t="s">
        <v>233</v>
      </c>
      <c r="AD393" s="112" t="s">
        <v>232</v>
      </c>
      <c r="AG393" s="112" t="s">
        <v>6</v>
      </c>
      <c r="AH393" s="112">
        <v>13623</v>
      </c>
      <c r="AI393" s="112">
        <v>21</v>
      </c>
      <c r="AJ393" s="112">
        <v>18</v>
      </c>
      <c r="AK393" s="112" t="s">
        <v>80</v>
      </c>
      <c r="AL393" s="112" t="s">
        <v>560</v>
      </c>
      <c r="AM393" s="112">
        <v>6</v>
      </c>
      <c r="AN393" s="112">
        <v>29</v>
      </c>
      <c r="AO393" s="112">
        <v>27</v>
      </c>
      <c r="AP393" s="112">
        <v>14</v>
      </c>
      <c r="AQ393" s="112">
        <v>17</v>
      </c>
      <c r="AR393" s="112">
        <v>0</v>
      </c>
      <c r="AS393" s="112">
        <v>0</v>
      </c>
    </row>
    <row r="394" spans="1:45" s="112" customFormat="1" x14ac:dyDescent="0.25">
      <c r="A394" s="112" t="s">
        <v>883</v>
      </c>
      <c r="B394" s="112" t="s">
        <v>884</v>
      </c>
      <c r="C394" s="112" t="s">
        <v>559</v>
      </c>
      <c r="D394" s="112" t="s">
        <v>559</v>
      </c>
      <c r="E394" s="112">
        <v>16652.66</v>
      </c>
      <c r="F394" s="112">
        <v>16652.669999999998</v>
      </c>
      <c r="G394" s="112">
        <v>0</v>
      </c>
      <c r="H394" s="112">
        <v>0</v>
      </c>
      <c r="I394" s="112">
        <v>0</v>
      </c>
      <c r="J394" s="112">
        <v>16652.670000000002</v>
      </c>
      <c r="K394" s="170">
        <v>43389</v>
      </c>
      <c r="L394" s="169">
        <f>YEAR(tblBills[[#This Row],[received_date]])</f>
        <v>2018</v>
      </c>
      <c r="N394" s="112">
        <v>7</v>
      </c>
      <c r="O394" s="112" t="s">
        <v>558</v>
      </c>
      <c r="P394" s="112" t="s">
        <v>81</v>
      </c>
      <c r="Q394" s="112" t="s">
        <v>557</v>
      </c>
      <c r="R394" s="112" t="s">
        <v>556</v>
      </c>
      <c r="T394" s="112" t="s">
        <v>237</v>
      </c>
      <c r="U394" s="112" t="s">
        <v>205</v>
      </c>
      <c r="V394" s="112" t="s">
        <v>130</v>
      </c>
      <c r="X394" s="112" t="s">
        <v>236</v>
      </c>
      <c r="Y394" s="112" t="s">
        <v>555</v>
      </c>
      <c r="Z394" s="112">
        <v>0</v>
      </c>
      <c r="AA394" s="112">
        <v>100</v>
      </c>
      <c r="AB394" s="112" t="s">
        <v>234</v>
      </c>
      <c r="AC394" s="112" t="s">
        <v>233</v>
      </c>
      <c r="AD394" s="112" t="s">
        <v>232</v>
      </c>
      <c r="AG394" s="112" t="s">
        <v>231</v>
      </c>
      <c r="AH394" s="112">
        <v>13624</v>
      </c>
      <c r="AI394" s="112">
        <v>21</v>
      </c>
      <c r="AJ394" s="112">
        <v>66</v>
      </c>
      <c r="AK394" s="112" t="s">
        <v>80</v>
      </c>
      <c r="AL394" s="112" t="s">
        <v>554</v>
      </c>
      <c r="AM394" s="112">
        <v>6</v>
      </c>
      <c r="AN394" s="112">
        <v>29</v>
      </c>
      <c r="AO394" s="112">
        <v>27</v>
      </c>
      <c r="AP394" s="112">
        <v>55</v>
      </c>
      <c r="AQ394" s="112">
        <v>56</v>
      </c>
      <c r="AR394" s="112">
        <v>0</v>
      </c>
      <c r="AS394" s="112">
        <v>0</v>
      </c>
    </row>
    <row r="395" spans="1:45" s="112" customFormat="1" x14ac:dyDescent="0.25">
      <c r="A395" s="112" t="s">
        <v>883</v>
      </c>
      <c r="B395" s="112" t="s">
        <v>884</v>
      </c>
      <c r="C395" s="112" t="s">
        <v>553</v>
      </c>
      <c r="D395" s="112" t="s">
        <v>553</v>
      </c>
      <c r="E395" s="112">
        <v>210850.22</v>
      </c>
      <c r="F395" s="112">
        <v>211242</v>
      </c>
      <c r="G395" s="112">
        <v>0</v>
      </c>
      <c r="H395" s="112">
        <v>0</v>
      </c>
      <c r="I395" s="112">
        <v>0</v>
      </c>
      <c r="J395" s="112">
        <v>211242</v>
      </c>
      <c r="K395" s="170">
        <v>43607</v>
      </c>
      <c r="L395" s="169">
        <f>YEAR(tblBills[[#This Row],[received_date]])</f>
        <v>2019</v>
      </c>
      <c r="N395" s="112">
        <v>7</v>
      </c>
      <c r="O395" s="112" t="s">
        <v>551</v>
      </c>
      <c r="P395" s="112" t="s">
        <v>81</v>
      </c>
      <c r="Q395" s="112" t="s">
        <v>550</v>
      </c>
      <c r="R395" s="112" t="s">
        <v>905</v>
      </c>
      <c r="T395" s="112" t="s">
        <v>237</v>
      </c>
      <c r="U395" s="112" t="s">
        <v>131</v>
      </c>
      <c r="V395" s="112" t="s">
        <v>130</v>
      </c>
      <c r="X395" s="112" t="s">
        <v>164</v>
      </c>
      <c r="Y395" s="112" t="s">
        <v>6</v>
      </c>
      <c r="Z395" s="112">
        <v>0</v>
      </c>
      <c r="AA395" s="112">
        <v>100</v>
      </c>
      <c r="AB395" s="112" t="s">
        <v>234</v>
      </c>
      <c r="AC395" s="112" t="s">
        <v>233</v>
      </c>
      <c r="AD395" s="112" t="s">
        <v>232</v>
      </c>
      <c r="AG395" s="112" t="s">
        <v>6</v>
      </c>
      <c r="AH395" s="112">
        <v>13625</v>
      </c>
      <c r="AI395" s="112">
        <v>21</v>
      </c>
      <c r="AJ395" s="112">
        <v>67</v>
      </c>
      <c r="AK395" s="112" t="s">
        <v>80</v>
      </c>
      <c r="AL395" s="112" t="s">
        <v>539</v>
      </c>
      <c r="AM395" s="112">
        <v>6</v>
      </c>
      <c r="AN395" s="112">
        <v>29</v>
      </c>
      <c r="AO395" s="112">
        <v>27</v>
      </c>
      <c r="AP395" s="112">
        <v>56</v>
      </c>
      <c r="AQ395" s="112">
        <v>57</v>
      </c>
      <c r="AR395" s="112">
        <v>0</v>
      </c>
      <c r="AS395" s="112">
        <v>0</v>
      </c>
    </row>
    <row r="396" spans="1:45" s="112" customFormat="1" x14ac:dyDescent="0.25">
      <c r="A396" s="112" t="s">
        <v>883</v>
      </c>
      <c r="B396" s="112" t="s">
        <v>884</v>
      </c>
      <c r="C396" s="112" t="s">
        <v>544</v>
      </c>
      <c r="D396" s="112" t="s">
        <v>544</v>
      </c>
      <c r="E396" s="112">
        <v>5522.41</v>
      </c>
      <c r="F396" s="112">
        <v>5549.22</v>
      </c>
      <c r="G396" s="112">
        <v>0</v>
      </c>
      <c r="H396" s="112">
        <v>0</v>
      </c>
      <c r="I396" s="112">
        <v>0</v>
      </c>
      <c r="J396" s="112">
        <v>5549.22</v>
      </c>
      <c r="K396" s="170">
        <v>43229</v>
      </c>
      <c r="L396" s="169">
        <f>YEAR(tblBills[[#This Row],[received_date]])</f>
        <v>2018</v>
      </c>
      <c r="N396" s="112">
        <v>7</v>
      </c>
      <c r="O396" s="112" t="s">
        <v>548</v>
      </c>
      <c r="P396" s="112" t="s">
        <v>81</v>
      </c>
      <c r="Q396" s="112" t="s">
        <v>547</v>
      </c>
      <c r="R396" s="112" t="s">
        <v>546</v>
      </c>
      <c r="T396" s="112" t="s">
        <v>237</v>
      </c>
      <c r="U396" s="112" t="s">
        <v>131</v>
      </c>
      <c r="V396" s="112" t="s">
        <v>120</v>
      </c>
      <c r="X396" s="112" t="s">
        <v>236</v>
      </c>
      <c r="Y396" s="112" t="s">
        <v>545</v>
      </c>
      <c r="Z396" s="112">
        <v>0</v>
      </c>
      <c r="AA396" s="112">
        <v>100</v>
      </c>
      <c r="AB396" s="112" t="s">
        <v>234</v>
      </c>
      <c r="AC396" s="112" t="s">
        <v>233</v>
      </c>
      <c r="AD396" s="112" t="s">
        <v>232</v>
      </c>
      <c r="AG396" s="112" t="s">
        <v>231</v>
      </c>
      <c r="AH396" s="112">
        <v>13626</v>
      </c>
      <c r="AI396" s="112">
        <v>21</v>
      </c>
      <c r="AJ396" s="112">
        <v>40</v>
      </c>
      <c r="AK396" s="112" t="s">
        <v>80</v>
      </c>
      <c r="AL396" s="112" t="s">
        <v>539</v>
      </c>
      <c r="AM396" s="112">
        <v>6</v>
      </c>
      <c r="AN396" s="112">
        <v>29</v>
      </c>
      <c r="AO396" s="112">
        <v>27</v>
      </c>
      <c r="AP396" s="112">
        <v>33</v>
      </c>
      <c r="AQ396" s="112">
        <v>36</v>
      </c>
      <c r="AR396" s="112">
        <v>0</v>
      </c>
      <c r="AS396" s="112">
        <v>0</v>
      </c>
    </row>
    <row r="397" spans="1:45" s="112" customFormat="1" x14ac:dyDescent="0.25">
      <c r="A397" s="112" t="s">
        <v>883</v>
      </c>
      <c r="B397" s="112" t="s">
        <v>884</v>
      </c>
      <c r="C397" s="112" t="s">
        <v>544</v>
      </c>
      <c r="D397" s="112" t="s">
        <v>544</v>
      </c>
      <c r="E397" s="112">
        <v>5007.03</v>
      </c>
      <c r="F397" s="112">
        <v>4913.3</v>
      </c>
      <c r="G397" s="112">
        <v>-98.27</v>
      </c>
      <c r="H397" s="112">
        <v>0</v>
      </c>
      <c r="I397" s="112">
        <v>0</v>
      </c>
      <c r="J397" s="112">
        <v>4815.03</v>
      </c>
      <c r="K397" s="170">
        <v>43206</v>
      </c>
      <c r="L397" s="169">
        <f>YEAR(tblBills[[#This Row],[received_date]])</f>
        <v>2018</v>
      </c>
      <c r="N397" s="112">
        <v>7</v>
      </c>
      <c r="O397" s="112" t="s">
        <v>543</v>
      </c>
      <c r="P397" s="112" t="s">
        <v>81</v>
      </c>
      <c r="Q397" s="112" t="s">
        <v>542</v>
      </c>
      <c r="R397" s="112" t="s">
        <v>541</v>
      </c>
      <c r="T397" s="112" t="s">
        <v>237</v>
      </c>
      <c r="U397" s="112" t="s">
        <v>131</v>
      </c>
      <c r="X397" s="112" t="s">
        <v>236</v>
      </c>
      <c r="Y397" s="112" t="s">
        <v>540</v>
      </c>
      <c r="Z397" s="112">
        <v>0</v>
      </c>
      <c r="AA397" s="112">
        <v>100</v>
      </c>
      <c r="AB397" s="112" t="s">
        <v>234</v>
      </c>
      <c r="AC397" s="112" t="s">
        <v>233</v>
      </c>
      <c r="AD397" s="112" t="s">
        <v>232</v>
      </c>
      <c r="AG397" s="112" t="s">
        <v>231</v>
      </c>
      <c r="AH397" s="112">
        <v>13627</v>
      </c>
      <c r="AI397" s="112">
        <v>21</v>
      </c>
      <c r="AJ397" s="112">
        <v>41</v>
      </c>
      <c r="AK397" s="112" t="s">
        <v>80</v>
      </c>
      <c r="AL397" s="112" t="s">
        <v>539</v>
      </c>
      <c r="AM397" s="112">
        <v>6</v>
      </c>
      <c r="AN397" s="112">
        <v>29</v>
      </c>
      <c r="AO397" s="112">
        <v>27</v>
      </c>
      <c r="AP397" s="112">
        <v>34</v>
      </c>
      <c r="AQ397" s="112">
        <v>37</v>
      </c>
      <c r="AR397" s="112">
        <v>0</v>
      </c>
      <c r="AS397" s="112">
        <v>0</v>
      </c>
    </row>
    <row r="398" spans="1:45" s="112" customFormat="1" x14ac:dyDescent="0.25">
      <c r="A398" s="112" t="s">
        <v>883</v>
      </c>
      <c r="B398" s="112" t="s">
        <v>884</v>
      </c>
      <c r="C398" s="112" t="s">
        <v>538</v>
      </c>
      <c r="D398" s="112" t="s">
        <v>538</v>
      </c>
      <c r="E398" s="112">
        <v>12290.98</v>
      </c>
      <c r="F398" s="112">
        <v>12291</v>
      </c>
      <c r="G398" s="112">
        <v>-245.82</v>
      </c>
      <c r="H398" s="112">
        <v>0</v>
      </c>
      <c r="I398" s="112">
        <v>0</v>
      </c>
      <c r="J398" s="112">
        <v>12045.18</v>
      </c>
      <c r="K398" s="170">
        <v>43178</v>
      </c>
      <c r="L398" s="169">
        <f>YEAR(tblBills[[#This Row],[received_date]])</f>
        <v>2018</v>
      </c>
      <c r="N398" s="112">
        <v>7</v>
      </c>
      <c r="O398" s="112" t="s">
        <v>536</v>
      </c>
      <c r="P398" s="112" t="s">
        <v>81</v>
      </c>
      <c r="Q398" s="112" t="s">
        <v>535</v>
      </c>
      <c r="R398" s="112" t="s">
        <v>534</v>
      </c>
      <c r="T398" s="112" t="s">
        <v>237</v>
      </c>
      <c r="U398" s="112" t="s">
        <v>204</v>
      </c>
      <c r="V398" s="112" t="s">
        <v>130</v>
      </c>
      <c r="X398" s="112" t="s">
        <v>236</v>
      </c>
      <c r="Y398" s="112" t="s">
        <v>6</v>
      </c>
      <c r="Z398" s="112">
        <v>0</v>
      </c>
      <c r="AA398" s="112">
        <v>100</v>
      </c>
      <c r="AB398" s="112" t="s">
        <v>234</v>
      </c>
      <c r="AC398" s="112" t="s">
        <v>233</v>
      </c>
      <c r="AD398" s="112" t="s">
        <v>232</v>
      </c>
      <c r="AG398" s="112" t="s">
        <v>6</v>
      </c>
      <c r="AH398" s="112">
        <v>13628</v>
      </c>
      <c r="AI398" s="112">
        <v>21</v>
      </c>
      <c r="AJ398" s="112">
        <v>70</v>
      </c>
      <c r="AK398" s="112" t="s">
        <v>80</v>
      </c>
      <c r="AL398" s="112" t="s">
        <v>533</v>
      </c>
      <c r="AM398" s="112">
        <v>6</v>
      </c>
      <c r="AN398" s="112">
        <v>29</v>
      </c>
      <c r="AO398" s="112">
        <v>27</v>
      </c>
      <c r="AP398" s="112">
        <v>59</v>
      </c>
      <c r="AQ398" s="112">
        <v>59</v>
      </c>
      <c r="AR398" s="112">
        <v>0</v>
      </c>
      <c r="AS398" s="112">
        <v>0</v>
      </c>
    </row>
    <row r="399" spans="1:45" s="112" customFormat="1" x14ac:dyDescent="0.25">
      <c r="A399" s="112" t="s">
        <v>883</v>
      </c>
      <c r="B399" s="112" t="s">
        <v>884</v>
      </c>
      <c r="C399" s="112" t="s">
        <v>532</v>
      </c>
      <c r="D399" s="112" t="s">
        <v>532</v>
      </c>
      <c r="E399" s="112">
        <v>174434.15</v>
      </c>
      <c r="F399" s="112">
        <v>171840.91</v>
      </c>
      <c r="G399" s="112">
        <v>0</v>
      </c>
      <c r="H399" s="112">
        <v>0</v>
      </c>
      <c r="I399" s="112">
        <v>0</v>
      </c>
      <c r="J399" s="112">
        <v>171840.91</v>
      </c>
      <c r="K399" s="170">
        <v>43174</v>
      </c>
      <c r="L399" s="169">
        <f>YEAR(tblBills[[#This Row],[received_date]])</f>
        <v>2018</v>
      </c>
      <c r="N399" s="112">
        <v>7</v>
      </c>
      <c r="O399" s="112" t="s">
        <v>531</v>
      </c>
      <c r="P399" s="112" t="s">
        <v>81</v>
      </c>
      <c r="Q399" s="112" t="s">
        <v>530</v>
      </c>
      <c r="R399" s="112" t="s">
        <v>529</v>
      </c>
      <c r="T399" s="112" t="s">
        <v>237</v>
      </c>
      <c r="U399" s="112" t="s">
        <v>156</v>
      </c>
      <c r="X399" s="112" t="s">
        <v>236</v>
      </c>
      <c r="Y399" s="112" t="s">
        <v>6</v>
      </c>
      <c r="Z399" s="112">
        <v>0</v>
      </c>
      <c r="AA399" s="112">
        <v>100</v>
      </c>
      <c r="AB399" s="112" t="s">
        <v>234</v>
      </c>
      <c r="AC399" s="112" t="s">
        <v>233</v>
      </c>
      <c r="AD399" s="112" t="s">
        <v>232</v>
      </c>
      <c r="AG399" s="112" t="s">
        <v>6</v>
      </c>
      <c r="AH399" s="112">
        <v>13629</v>
      </c>
      <c r="AI399" s="112">
        <v>21</v>
      </c>
      <c r="AJ399" s="112">
        <v>71</v>
      </c>
      <c r="AK399" s="112" t="s">
        <v>80</v>
      </c>
      <c r="AL399" s="112" t="s">
        <v>518</v>
      </c>
      <c r="AM399" s="112">
        <v>6</v>
      </c>
      <c r="AN399" s="112">
        <v>29</v>
      </c>
      <c r="AO399" s="112">
        <v>27</v>
      </c>
      <c r="AP399" s="112">
        <v>60</v>
      </c>
      <c r="AQ399" s="112">
        <v>60</v>
      </c>
      <c r="AR399" s="112">
        <v>0</v>
      </c>
      <c r="AS399" s="112">
        <v>0</v>
      </c>
    </row>
    <row r="400" spans="1:45" s="112" customFormat="1" x14ac:dyDescent="0.25">
      <c r="A400" s="112" t="s">
        <v>883</v>
      </c>
      <c r="B400" s="112" t="s">
        <v>884</v>
      </c>
      <c r="C400" s="112" t="s">
        <v>528</v>
      </c>
      <c r="D400" s="112" t="s">
        <v>528</v>
      </c>
      <c r="E400" s="112">
        <v>5629.07</v>
      </c>
      <c r="F400" s="112">
        <v>5629.07</v>
      </c>
      <c r="G400" s="112">
        <v>0</v>
      </c>
      <c r="H400" s="112">
        <v>0</v>
      </c>
      <c r="I400" s="112">
        <v>0</v>
      </c>
      <c r="J400" s="112">
        <v>5629.07</v>
      </c>
      <c r="K400" s="170">
        <v>43214</v>
      </c>
      <c r="L400" s="169">
        <f>YEAR(tblBills[[#This Row],[received_date]])</f>
        <v>2018</v>
      </c>
      <c r="N400" s="112">
        <v>7</v>
      </c>
      <c r="O400" s="112" t="s">
        <v>526</v>
      </c>
      <c r="P400" s="112" t="s">
        <v>81</v>
      </c>
      <c r="Q400" s="112" t="s">
        <v>525</v>
      </c>
      <c r="R400" s="112" t="s">
        <v>524</v>
      </c>
      <c r="T400" s="112" t="s">
        <v>237</v>
      </c>
      <c r="U400" s="112" t="s">
        <v>156</v>
      </c>
      <c r="V400" s="112" t="s">
        <v>120</v>
      </c>
      <c r="X400" s="112" t="s">
        <v>236</v>
      </c>
      <c r="Y400" s="112" t="s">
        <v>6</v>
      </c>
      <c r="Z400" s="112">
        <v>0</v>
      </c>
      <c r="AA400" s="112">
        <v>100</v>
      </c>
      <c r="AB400" s="112" t="s">
        <v>234</v>
      </c>
      <c r="AC400" s="112" t="s">
        <v>233</v>
      </c>
      <c r="AD400" s="112" t="s">
        <v>232</v>
      </c>
      <c r="AG400" s="112" t="s">
        <v>6</v>
      </c>
      <c r="AH400" s="112">
        <v>13630</v>
      </c>
      <c r="AI400" s="112">
        <v>21</v>
      </c>
      <c r="AJ400" s="112">
        <v>20</v>
      </c>
      <c r="AK400" s="112" t="s">
        <v>80</v>
      </c>
      <c r="AL400" s="112" t="s">
        <v>518</v>
      </c>
      <c r="AM400" s="112">
        <v>6</v>
      </c>
      <c r="AN400" s="112">
        <v>29</v>
      </c>
      <c r="AO400" s="112">
        <v>27</v>
      </c>
      <c r="AP400" s="112">
        <v>16</v>
      </c>
      <c r="AQ400" s="112">
        <v>19</v>
      </c>
      <c r="AR400" s="112">
        <v>0</v>
      </c>
      <c r="AS400" s="112">
        <v>0</v>
      </c>
    </row>
    <row r="401" spans="1:45" s="112" customFormat="1" x14ac:dyDescent="0.25">
      <c r="A401" s="112" t="s">
        <v>883</v>
      </c>
      <c r="B401" s="112" t="s">
        <v>884</v>
      </c>
      <c r="C401" s="112" t="s">
        <v>523</v>
      </c>
      <c r="D401" s="112" t="s">
        <v>523</v>
      </c>
      <c r="E401" s="112">
        <v>182.95000000000002</v>
      </c>
      <c r="F401" s="112">
        <v>182.95</v>
      </c>
      <c r="G401" s="112">
        <v>-3.66</v>
      </c>
      <c r="H401" s="112">
        <v>0</v>
      </c>
      <c r="I401" s="112">
        <v>0</v>
      </c>
      <c r="J401" s="112">
        <v>179.29</v>
      </c>
      <c r="K401" s="170">
        <v>43178</v>
      </c>
      <c r="L401" s="169">
        <f>YEAR(tblBills[[#This Row],[received_date]])</f>
        <v>2018</v>
      </c>
      <c r="N401" s="112">
        <v>7</v>
      </c>
      <c r="O401" s="112" t="s">
        <v>522</v>
      </c>
      <c r="P401" s="112" t="s">
        <v>81</v>
      </c>
      <c r="Q401" s="112" t="s">
        <v>521</v>
      </c>
      <c r="R401" s="112" t="s">
        <v>520</v>
      </c>
      <c r="T401" s="112" t="s">
        <v>237</v>
      </c>
      <c r="U401" s="112" t="s">
        <v>156</v>
      </c>
      <c r="V401" s="112" t="s">
        <v>120</v>
      </c>
      <c r="X401" s="112" t="s">
        <v>236</v>
      </c>
      <c r="Y401" s="112" t="s">
        <v>519</v>
      </c>
      <c r="Z401" s="112">
        <v>0</v>
      </c>
      <c r="AA401" s="112">
        <v>100</v>
      </c>
      <c r="AB401" s="112" t="s">
        <v>234</v>
      </c>
      <c r="AC401" s="112" t="s">
        <v>233</v>
      </c>
      <c r="AD401" s="112" t="s">
        <v>232</v>
      </c>
      <c r="AG401" s="112" t="s">
        <v>231</v>
      </c>
      <c r="AH401" s="112">
        <v>13631</v>
      </c>
      <c r="AI401" s="112">
        <v>21</v>
      </c>
      <c r="AJ401" s="112">
        <v>54</v>
      </c>
      <c r="AK401" s="112" t="s">
        <v>80</v>
      </c>
      <c r="AL401" s="112" t="s">
        <v>518</v>
      </c>
      <c r="AM401" s="112">
        <v>6</v>
      </c>
      <c r="AN401" s="112">
        <v>29</v>
      </c>
      <c r="AO401" s="112">
        <v>27</v>
      </c>
      <c r="AP401" s="112">
        <v>45</v>
      </c>
      <c r="AQ401" s="112">
        <v>48</v>
      </c>
      <c r="AR401" s="112">
        <v>0</v>
      </c>
      <c r="AS401" s="112">
        <v>0</v>
      </c>
    </row>
    <row r="402" spans="1:45" s="112" customFormat="1" x14ac:dyDescent="0.25">
      <c r="A402" s="112" t="s">
        <v>883</v>
      </c>
      <c r="B402" s="112" t="s">
        <v>884</v>
      </c>
      <c r="C402" s="112" t="s">
        <v>517</v>
      </c>
      <c r="D402" s="112" t="s">
        <v>517</v>
      </c>
      <c r="E402" s="112">
        <v>4705.04</v>
      </c>
      <c r="F402" s="112">
        <v>4593.99</v>
      </c>
      <c r="G402" s="112">
        <v>0</v>
      </c>
      <c r="H402" s="112">
        <v>0</v>
      </c>
      <c r="I402" s="112">
        <v>0</v>
      </c>
      <c r="J402" s="112">
        <v>4593.99</v>
      </c>
      <c r="K402" s="170">
        <v>43169</v>
      </c>
      <c r="L402" s="169">
        <f>YEAR(tblBills[[#This Row],[received_date]])</f>
        <v>2018</v>
      </c>
      <c r="N402" s="112">
        <v>7</v>
      </c>
      <c r="O402" s="112" t="s">
        <v>515</v>
      </c>
      <c r="P402" s="112" t="s">
        <v>81</v>
      </c>
      <c r="Q402" s="112" t="s">
        <v>514</v>
      </c>
      <c r="R402" s="112" t="s">
        <v>513</v>
      </c>
      <c r="T402" s="112" t="s">
        <v>237</v>
      </c>
      <c r="U402" s="112" t="s">
        <v>137</v>
      </c>
      <c r="V402" s="112" t="s">
        <v>130</v>
      </c>
      <c r="X402" s="112" t="s">
        <v>236</v>
      </c>
      <c r="Y402" s="112" t="s">
        <v>6</v>
      </c>
      <c r="Z402" s="112">
        <v>0</v>
      </c>
      <c r="AA402" s="112">
        <v>100</v>
      </c>
      <c r="AB402" s="112" t="s">
        <v>234</v>
      </c>
      <c r="AC402" s="112" t="s">
        <v>233</v>
      </c>
      <c r="AD402" s="112" t="s">
        <v>232</v>
      </c>
      <c r="AG402" s="112" t="s">
        <v>6</v>
      </c>
      <c r="AH402" s="112">
        <v>9324</v>
      </c>
      <c r="AI402" s="112">
        <v>21</v>
      </c>
      <c r="AJ402" s="112">
        <v>73</v>
      </c>
      <c r="AK402" s="112" t="s">
        <v>80</v>
      </c>
      <c r="AL402" s="112" t="s">
        <v>512</v>
      </c>
      <c r="AM402" s="112">
        <v>6</v>
      </c>
      <c r="AN402" s="112">
        <v>29</v>
      </c>
      <c r="AO402" s="112">
        <v>27</v>
      </c>
      <c r="AP402" s="112">
        <v>62</v>
      </c>
      <c r="AQ402" s="112">
        <v>61</v>
      </c>
      <c r="AR402" s="112">
        <v>0</v>
      </c>
      <c r="AS402" s="112">
        <v>0</v>
      </c>
    </row>
    <row r="403" spans="1:45" s="112" customFormat="1" x14ac:dyDescent="0.25">
      <c r="A403" s="112" t="s">
        <v>883</v>
      </c>
      <c r="B403" s="112" t="s">
        <v>884</v>
      </c>
      <c r="C403" s="112" t="s">
        <v>511</v>
      </c>
      <c r="D403" s="112" t="s">
        <v>511</v>
      </c>
      <c r="E403" s="112">
        <v>2267.06</v>
      </c>
      <c r="F403" s="112">
        <v>0</v>
      </c>
      <c r="G403" s="112">
        <v>0</v>
      </c>
      <c r="H403" s="112">
        <v>0</v>
      </c>
      <c r="I403" s="112">
        <v>0</v>
      </c>
      <c r="L403" s="169">
        <f>YEAR(tblBills[[#This Row],[received_date]])</f>
        <v>1900</v>
      </c>
      <c r="N403" s="112">
        <v>1</v>
      </c>
      <c r="O403" s="112" t="s">
        <v>510</v>
      </c>
      <c r="P403" s="112" t="s">
        <v>81</v>
      </c>
      <c r="Q403" s="112" t="s">
        <v>509</v>
      </c>
      <c r="R403" s="112" t="s">
        <v>906</v>
      </c>
      <c r="T403" s="112" t="s">
        <v>237</v>
      </c>
      <c r="U403" s="112" t="s">
        <v>158</v>
      </c>
      <c r="V403" s="112" t="s">
        <v>130</v>
      </c>
      <c r="X403" s="112" t="s">
        <v>236</v>
      </c>
      <c r="Y403" s="112" t="s">
        <v>6</v>
      </c>
      <c r="Z403" s="112">
        <v>0</v>
      </c>
      <c r="AA403" s="112">
        <v>100</v>
      </c>
      <c r="AB403" s="112" t="s">
        <v>234</v>
      </c>
      <c r="AC403" s="112" t="s">
        <v>233</v>
      </c>
      <c r="AD403" s="112" t="s">
        <v>232</v>
      </c>
      <c r="AG403" s="112" t="s">
        <v>6</v>
      </c>
      <c r="AH403" s="112">
        <v>9369</v>
      </c>
      <c r="AI403" s="112">
        <v>21</v>
      </c>
      <c r="AJ403" s="112">
        <v>1218</v>
      </c>
      <c r="AK403" s="112" t="s">
        <v>80</v>
      </c>
      <c r="AL403" s="112" t="s">
        <v>507</v>
      </c>
      <c r="AM403" s="112">
        <v>6</v>
      </c>
      <c r="AN403" s="112">
        <v>29</v>
      </c>
      <c r="AO403" s="112">
        <v>27</v>
      </c>
      <c r="AP403" s="112">
        <v>866</v>
      </c>
      <c r="AQ403" s="112">
        <v>540</v>
      </c>
      <c r="AR403" s="112">
        <v>1</v>
      </c>
      <c r="AS403" s="112">
        <v>0</v>
      </c>
    </row>
    <row r="404" spans="1:45" s="112" customFormat="1" x14ac:dyDescent="0.25">
      <c r="A404" s="112" t="s">
        <v>883</v>
      </c>
      <c r="B404" s="112" t="s">
        <v>884</v>
      </c>
      <c r="C404" s="112" t="s">
        <v>506</v>
      </c>
      <c r="D404" s="112" t="s">
        <v>506</v>
      </c>
      <c r="E404" s="112">
        <v>683908.55</v>
      </c>
      <c r="F404" s="112">
        <v>681325.93</v>
      </c>
      <c r="G404" s="112">
        <v>0</v>
      </c>
      <c r="H404" s="112">
        <v>0</v>
      </c>
      <c r="I404" s="112">
        <v>0</v>
      </c>
      <c r="J404" s="112">
        <v>681325.93</v>
      </c>
      <c r="K404" s="170">
        <v>43173</v>
      </c>
      <c r="L404" s="169">
        <f>YEAR(tblBills[[#This Row],[received_date]])</f>
        <v>2018</v>
      </c>
      <c r="N404" s="112">
        <v>7</v>
      </c>
      <c r="O404" s="112" t="s">
        <v>504</v>
      </c>
      <c r="P404" s="112" t="s">
        <v>81</v>
      </c>
      <c r="Q404" s="112" t="s">
        <v>503</v>
      </c>
      <c r="R404" s="112" t="s">
        <v>502</v>
      </c>
      <c r="T404" s="112" t="s">
        <v>237</v>
      </c>
      <c r="U404" s="112" t="s">
        <v>143</v>
      </c>
      <c r="X404" s="112" t="s">
        <v>236</v>
      </c>
      <c r="Y404" s="112" t="s">
        <v>501</v>
      </c>
      <c r="Z404" s="112">
        <v>0</v>
      </c>
      <c r="AA404" s="112">
        <v>100</v>
      </c>
      <c r="AB404" s="112" t="s">
        <v>234</v>
      </c>
      <c r="AC404" s="112" t="s">
        <v>233</v>
      </c>
      <c r="AD404" s="112" t="s">
        <v>232</v>
      </c>
      <c r="AG404" s="112" t="s">
        <v>231</v>
      </c>
      <c r="AH404" s="112">
        <v>13632</v>
      </c>
      <c r="AI404" s="112">
        <v>21</v>
      </c>
      <c r="AJ404" s="112">
        <v>74</v>
      </c>
      <c r="AK404" s="112" t="s">
        <v>80</v>
      </c>
      <c r="AL404" s="112" t="s">
        <v>479</v>
      </c>
      <c r="AM404" s="112">
        <v>6</v>
      </c>
      <c r="AN404" s="112">
        <v>29</v>
      </c>
      <c r="AO404" s="112">
        <v>27</v>
      </c>
      <c r="AP404" s="112">
        <v>63</v>
      </c>
      <c r="AQ404" s="112">
        <v>62</v>
      </c>
      <c r="AR404" s="112">
        <v>0</v>
      </c>
      <c r="AS404" s="112">
        <v>0</v>
      </c>
    </row>
    <row r="405" spans="1:45" s="112" customFormat="1" x14ac:dyDescent="0.25">
      <c r="A405" s="112" t="s">
        <v>883</v>
      </c>
      <c r="B405" s="112" t="s">
        <v>884</v>
      </c>
      <c r="C405" s="112" t="s">
        <v>500</v>
      </c>
      <c r="D405" s="112" t="s">
        <v>500</v>
      </c>
      <c r="E405" s="112">
        <v>3234.55</v>
      </c>
      <c r="F405" s="112">
        <v>3234.55</v>
      </c>
      <c r="G405" s="112">
        <v>0</v>
      </c>
      <c r="H405" s="112">
        <v>0</v>
      </c>
      <c r="I405" s="112">
        <v>0</v>
      </c>
      <c r="J405" s="112">
        <v>3234.55</v>
      </c>
      <c r="K405" s="170">
        <v>43174</v>
      </c>
      <c r="L405" s="169">
        <f>YEAR(tblBills[[#This Row],[received_date]])</f>
        <v>2018</v>
      </c>
      <c r="N405" s="112">
        <v>7</v>
      </c>
      <c r="O405" s="112" t="s">
        <v>499</v>
      </c>
      <c r="P405" s="112" t="s">
        <v>81</v>
      </c>
      <c r="Q405" s="112" t="s">
        <v>498</v>
      </c>
      <c r="R405" s="112" t="s">
        <v>497</v>
      </c>
      <c r="T405" s="112" t="s">
        <v>237</v>
      </c>
      <c r="U405" s="112" t="s">
        <v>143</v>
      </c>
      <c r="V405" s="112" t="s">
        <v>120</v>
      </c>
      <c r="X405" s="112" t="s">
        <v>236</v>
      </c>
      <c r="Y405" s="112" t="s">
        <v>496</v>
      </c>
      <c r="Z405" s="112">
        <v>0</v>
      </c>
      <c r="AA405" s="112">
        <v>100</v>
      </c>
      <c r="AB405" s="112" t="s">
        <v>234</v>
      </c>
      <c r="AC405" s="112" t="s">
        <v>233</v>
      </c>
      <c r="AD405" s="112" t="s">
        <v>232</v>
      </c>
      <c r="AG405" s="112" t="s">
        <v>231</v>
      </c>
      <c r="AH405" s="112">
        <v>13633</v>
      </c>
      <c r="AI405" s="112">
        <v>21</v>
      </c>
      <c r="AJ405" s="112">
        <v>694</v>
      </c>
      <c r="AK405" s="112" t="s">
        <v>80</v>
      </c>
      <c r="AL405" s="112" t="s">
        <v>479</v>
      </c>
      <c r="AM405" s="112">
        <v>6</v>
      </c>
      <c r="AN405" s="112">
        <v>29</v>
      </c>
      <c r="AO405" s="112">
        <v>27</v>
      </c>
      <c r="AP405" s="112">
        <v>419</v>
      </c>
      <c r="AQ405" s="112">
        <v>503</v>
      </c>
      <c r="AR405" s="112">
        <v>0</v>
      </c>
      <c r="AS405" s="112">
        <v>0</v>
      </c>
    </row>
    <row r="406" spans="1:45" s="112" customFormat="1" x14ac:dyDescent="0.25">
      <c r="A406" s="112" t="s">
        <v>883</v>
      </c>
      <c r="B406" s="112" t="s">
        <v>884</v>
      </c>
      <c r="C406" s="112" t="s">
        <v>495</v>
      </c>
      <c r="D406" s="112" t="s">
        <v>495</v>
      </c>
      <c r="E406" s="112">
        <v>2516.83</v>
      </c>
      <c r="F406" s="112">
        <v>0</v>
      </c>
      <c r="G406" s="112">
        <v>0</v>
      </c>
      <c r="H406" s="112">
        <v>0</v>
      </c>
      <c r="I406" s="112">
        <v>0</v>
      </c>
      <c r="L406" s="169">
        <f>YEAR(tblBills[[#This Row],[received_date]])</f>
        <v>1900</v>
      </c>
      <c r="N406" s="112">
        <v>1</v>
      </c>
      <c r="O406" s="112" t="s">
        <v>494</v>
      </c>
      <c r="P406" s="112" t="s">
        <v>81</v>
      </c>
      <c r="Q406" s="112" t="s">
        <v>493</v>
      </c>
      <c r="R406" s="112" t="s">
        <v>492</v>
      </c>
      <c r="T406" s="112" t="s">
        <v>237</v>
      </c>
      <c r="U406" s="112" t="s">
        <v>143</v>
      </c>
      <c r="V406" s="112" t="s">
        <v>120</v>
      </c>
      <c r="X406" s="112" t="s">
        <v>236</v>
      </c>
      <c r="Y406" s="112" t="s">
        <v>491</v>
      </c>
      <c r="Z406" s="112">
        <v>0</v>
      </c>
      <c r="AA406" s="112">
        <v>100</v>
      </c>
      <c r="AB406" s="112" t="s">
        <v>234</v>
      </c>
      <c r="AC406" s="112" t="s">
        <v>233</v>
      </c>
      <c r="AD406" s="112" t="s">
        <v>232</v>
      </c>
      <c r="AG406" s="112" t="s">
        <v>231</v>
      </c>
      <c r="AH406" s="112">
        <v>13634</v>
      </c>
      <c r="AI406" s="112">
        <v>21</v>
      </c>
      <c r="AJ406" s="112">
        <v>705</v>
      </c>
      <c r="AK406" s="112" t="s">
        <v>80</v>
      </c>
      <c r="AL406" s="112" t="s">
        <v>479</v>
      </c>
      <c r="AM406" s="112">
        <v>6</v>
      </c>
      <c r="AN406" s="112">
        <v>29</v>
      </c>
      <c r="AO406" s="112">
        <v>27</v>
      </c>
      <c r="AP406" s="112">
        <v>429</v>
      </c>
      <c r="AQ406" s="112">
        <v>513</v>
      </c>
      <c r="AR406" s="112">
        <v>1</v>
      </c>
      <c r="AS406" s="112">
        <v>0</v>
      </c>
    </row>
    <row r="407" spans="1:45" s="112" customFormat="1" x14ac:dyDescent="0.25">
      <c r="A407" s="112" t="s">
        <v>883</v>
      </c>
      <c r="B407" s="112" t="s">
        <v>884</v>
      </c>
      <c r="C407" s="112" t="s">
        <v>490</v>
      </c>
      <c r="D407" s="112" t="s">
        <v>490</v>
      </c>
      <c r="E407" s="112">
        <v>2894.98</v>
      </c>
      <c r="F407" s="112">
        <v>2825.18</v>
      </c>
      <c r="G407" s="112">
        <v>0</v>
      </c>
      <c r="H407" s="112">
        <v>0</v>
      </c>
      <c r="I407" s="112">
        <v>0</v>
      </c>
      <c r="J407" s="112">
        <v>2825.18</v>
      </c>
      <c r="K407" s="170">
        <v>43293</v>
      </c>
      <c r="L407" s="169">
        <f>YEAR(tblBills[[#This Row],[received_date]])</f>
        <v>2018</v>
      </c>
      <c r="N407" s="112">
        <v>7</v>
      </c>
      <c r="O407" s="112" t="s">
        <v>488</v>
      </c>
      <c r="P407" s="112" t="s">
        <v>81</v>
      </c>
      <c r="Q407" s="112" t="s">
        <v>487</v>
      </c>
      <c r="R407" s="112" t="s">
        <v>486</v>
      </c>
      <c r="T407" s="112" t="s">
        <v>237</v>
      </c>
      <c r="U407" s="112" t="s">
        <v>143</v>
      </c>
      <c r="X407" s="112" t="s">
        <v>236</v>
      </c>
      <c r="Y407" s="112" t="s">
        <v>485</v>
      </c>
      <c r="Z407" s="112">
        <v>0</v>
      </c>
      <c r="AA407" s="112">
        <v>100</v>
      </c>
      <c r="AB407" s="112" t="s">
        <v>234</v>
      </c>
      <c r="AC407" s="112" t="s">
        <v>233</v>
      </c>
      <c r="AD407" s="112" t="s">
        <v>232</v>
      </c>
      <c r="AG407" s="112" t="s">
        <v>231</v>
      </c>
      <c r="AH407" s="112">
        <v>132857</v>
      </c>
      <c r="AI407" s="112">
        <v>21</v>
      </c>
      <c r="AJ407" s="112">
        <v>756</v>
      </c>
      <c r="AK407" s="112" t="s">
        <v>80</v>
      </c>
      <c r="AL407" s="112" t="s">
        <v>479</v>
      </c>
      <c r="AM407" s="112">
        <v>6</v>
      </c>
      <c r="AN407" s="112">
        <v>29</v>
      </c>
      <c r="AO407" s="112">
        <v>27</v>
      </c>
      <c r="AP407" s="112">
        <v>470</v>
      </c>
      <c r="AQ407" s="112">
        <v>520</v>
      </c>
      <c r="AR407" s="112">
        <v>0</v>
      </c>
      <c r="AS407" s="112">
        <v>0</v>
      </c>
    </row>
    <row r="408" spans="1:45" s="112" customFormat="1" x14ac:dyDescent="0.25">
      <c r="A408" s="112" t="s">
        <v>883</v>
      </c>
      <c r="B408" s="112" t="s">
        <v>884</v>
      </c>
      <c r="C408" s="112" t="s">
        <v>484</v>
      </c>
      <c r="D408" s="112" t="s">
        <v>484</v>
      </c>
      <c r="E408" s="112">
        <v>1444</v>
      </c>
      <c r="F408" s="112">
        <v>0</v>
      </c>
      <c r="G408" s="112">
        <v>0</v>
      </c>
      <c r="H408" s="112">
        <v>0</v>
      </c>
      <c r="I408" s="112">
        <v>0</v>
      </c>
      <c r="L408" s="169">
        <f>YEAR(tblBills[[#This Row],[received_date]])</f>
        <v>1900</v>
      </c>
      <c r="N408" s="112">
        <v>1</v>
      </c>
      <c r="O408" s="112" t="s">
        <v>483</v>
      </c>
      <c r="P408" s="112" t="s">
        <v>81</v>
      </c>
      <c r="Q408" s="112" t="s">
        <v>482</v>
      </c>
      <c r="R408" s="112" t="s">
        <v>481</v>
      </c>
      <c r="T408" s="112" t="s">
        <v>237</v>
      </c>
      <c r="U408" s="112" t="s">
        <v>143</v>
      </c>
      <c r="V408" s="112" t="s">
        <v>120</v>
      </c>
      <c r="X408" s="112" t="s">
        <v>236</v>
      </c>
      <c r="Y408" s="112" t="s">
        <v>480</v>
      </c>
      <c r="Z408" s="112">
        <v>0</v>
      </c>
      <c r="AA408" s="112">
        <v>100</v>
      </c>
      <c r="AB408" s="112" t="s">
        <v>234</v>
      </c>
      <c r="AC408" s="112" t="s">
        <v>233</v>
      </c>
      <c r="AD408" s="112" t="s">
        <v>232</v>
      </c>
      <c r="AG408" s="112" t="s">
        <v>231</v>
      </c>
      <c r="AH408" s="112">
        <v>13636</v>
      </c>
      <c r="AI408" s="112">
        <v>21</v>
      </c>
      <c r="AJ408" s="112">
        <v>1220</v>
      </c>
      <c r="AK408" s="112" t="s">
        <v>80</v>
      </c>
      <c r="AL408" s="112" t="s">
        <v>479</v>
      </c>
      <c r="AM408" s="112">
        <v>6</v>
      </c>
      <c r="AN408" s="112">
        <v>29</v>
      </c>
      <c r="AO408" s="112">
        <v>27</v>
      </c>
      <c r="AP408" s="112">
        <v>868</v>
      </c>
      <c r="AQ408" s="112">
        <v>542</v>
      </c>
      <c r="AR408" s="112">
        <v>1</v>
      </c>
      <c r="AS408" s="112">
        <v>0</v>
      </c>
    </row>
    <row r="409" spans="1:45" s="112" customFormat="1" x14ac:dyDescent="0.25">
      <c r="A409" s="112" t="s">
        <v>883</v>
      </c>
      <c r="B409" s="112" t="s">
        <v>884</v>
      </c>
      <c r="C409" s="112" t="s">
        <v>478</v>
      </c>
      <c r="D409" s="112" t="s">
        <v>478</v>
      </c>
      <c r="E409" s="112">
        <v>4896.54</v>
      </c>
      <c r="F409" s="112">
        <v>4896.55</v>
      </c>
      <c r="G409" s="112">
        <v>0</v>
      </c>
      <c r="H409" s="112">
        <v>0</v>
      </c>
      <c r="I409" s="112">
        <v>0</v>
      </c>
      <c r="J409" s="112">
        <v>4896.55</v>
      </c>
      <c r="K409" s="170">
        <v>43199</v>
      </c>
      <c r="L409" s="169">
        <f>YEAR(tblBills[[#This Row],[received_date]])</f>
        <v>2018</v>
      </c>
      <c r="N409" s="112">
        <v>7</v>
      </c>
      <c r="O409" s="112" t="s">
        <v>476</v>
      </c>
      <c r="P409" s="112" t="s">
        <v>81</v>
      </c>
      <c r="Q409" s="112" t="s">
        <v>475</v>
      </c>
      <c r="R409" s="112" t="s">
        <v>474</v>
      </c>
      <c r="T409" s="112" t="s">
        <v>237</v>
      </c>
      <c r="U409" s="112" t="s">
        <v>173</v>
      </c>
      <c r="V409" s="112" t="s">
        <v>130</v>
      </c>
      <c r="X409" s="112" t="s">
        <v>174</v>
      </c>
      <c r="Y409" s="112" t="s">
        <v>6</v>
      </c>
      <c r="Z409" s="112">
        <v>0</v>
      </c>
      <c r="AA409" s="112">
        <v>100</v>
      </c>
      <c r="AB409" s="112" t="s">
        <v>234</v>
      </c>
      <c r="AC409" s="112" t="s">
        <v>233</v>
      </c>
      <c r="AD409" s="112" t="s">
        <v>232</v>
      </c>
      <c r="AG409" s="112" t="s">
        <v>6</v>
      </c>
      <c r="AH409" s="112">
        <v>13637</v>
      </c>
      <c r="AI409" s="112">
        <v>21</v>
      </c>
      <c r="AJ409" s="112">
        <v>1147</v>
      </c>
      <c r="AK409" s="112" t="s">
        <v>80</v>
      </c>
      <c r="AL409" s="112" t="s">
        <v>473</v>
      </c>
      <c r="AM409" s="112">
        <v>6</v>
      </c>
      <c r="AN409" s="112">
        <v>29</v>
      </c>
      <c r="AO409" s="112">
        <v>27</v>
      </c>
      <c r="AP409" s="112">
        <v>824</v>
      </c>
      <c r="AQ409" s="112">
        <v>530</v>
      </c>
      <c r="AR409" s="112">
        <v>0</v>
      </c>
      <c r="AS409" s="112">
        <v>0</v>
      </c>
    </row>
    <row r="410" spans="1:45" s="112" customFormat="1" x14ac:dyDescent="0.25">
      <c r="A410" s="112" t="s">
        <v>883</v>
      </c>
      <c r="B410" s="112" t="s">
        <v>884</v>
      </c>
      <c r="C410" s="112" t="s">
        <v>472</v>
      </c>
      <c r="D410" s="112" t="s">
        <v>472</v>
      </c>
      <c r="E410" s="112">
        <v>52844.08</v>
      </c>
      <c r="F410" s="112">
        <v>51805.77</v>
      </c>
      <c r="G410" s="112">
        <v>0</v>
      </c>
      <c r="H410" s="112">
        <v>0</v>
      </c>
      <c r="I410" s="112">
        <v>0</v>
      </c>
      <c r="J410" s="112">
        <v>51805.770000000004</v>
      </c>
      <c r="K410" s="170">
        <v>43173</v>
      </c>
      <c r="L410" s="169">
        <f>YEAR(tblBills[[#This Row],[received_date]])</f>
        <v>2018</v>
      </c>
      <c r="N410" s="112">
        <v>7</v>
      </c>
      <c r="O410" s="112" t="s">
        <v>471</v>
      </c>
      <c r="P410" s="112" t="s">
        <v>81</v>
      </c>
      <c r="Q410" s="112" t="s">
        <v>470</v>
      </c>
      <c r="R410" s="112" t="s">
        <v>469</v>
      </c>
      <c r="T410" s="112" t="s">
        <v>237</v>
      </c>
      <c r="U410" s="112" t="s">
        <v>216</v>
      </c>
      <c r="V410" s="112" t="s">
        <v>130</v>
      </c>
      <c r="X410" s="112" t="s">
        <v>236</v>
      </c>
      <c r="Y410" s="112" t="s">
        <v>6</v>
      </c>
      <c r="Z410" s="112">
        <v>0</v>
      </c>
      <c r="AA410" s="112">
        <v>100</v>
      </c>
      <c r="AB410" s="112" t="s">
        <v>234</v>
      </c>
      <c r="AC410" s="112" t="s">
        <v>233</v>
      </c>
      <c r="AD410" s="112" t="s">
        <v>232</v>
      </c>
      <c r="AG410" s="112" t="s">
        <v>231</v>
      </c>
      <c r="AH410" s="112">
        <v>13638</v>
      </c>
      <c r="AI410" s="112">
        <v>21</v>
      </c>
      <c r="AJ410" s="112">
        <v>75</v>
      </c>
      <c r="AK410" s="112" t="s">
        <v>80</v>
      </c>
      <c r="AL410" s="112" t="s">
        <v>468</v>
      </c>
      <c r="AM410" s="112">
        <v>6</v>
      </c>
      <c r="AN410" s="112">
        <v>29</v>
      </c>
      <c r="AO410" s="112">
        <v>27</v>
      </c>
      <c r="AP410" s="112">
        <v>64</v>
      </c>
      <c r="AQ410" s="112">
        <v>63</v>
      </c>
      <c r="AR410" s="112">
        <v>0</v>
      </c>
      <c r="AS410" s="112">
        <v>0</v>
      </c>
    </row>
    <row r="411" spans="1:45" s="112" customFormat="1" x14ac:dyDescent="0.25">
      <c r="A411" s="112" t="s">
        <v>883</v>
      </c>
      <c r="B411" s="112" t="s">
        <v>884</v>
      </c>
      <c r="C411" s="112" t="s">
        <v>467</v>
      </c>
      <c r="D411" s="112" t="s">
        <v>467</v>
      </c>
      <c r="E411" s="112">
        <v>423.05</v>
      </c>
      <c r="F411" s="112">
        <v>470.77</v>
      </c>
      <c r="G411" s="112">
        <v>0</v>
      </c>
      <c r="H411" s="112">
        <v>0</v>
      </c>
      <c r="I411" s="112">
        <v>0</v>
      </c>
      <c r="J411" s="112">
        <v>470.77</v>
      </c>
      <c r="K411" s="170">
        <v>43174</v>
      </c>
      <c r="L411" s="169">
        <f>YEAR(tblBills[[#This Row],[received_date]])</f>
        <v>2018</v>
      </c>
      <c r="N411" s="112">
        <v>7</v>
      </c>
      <c r="O411" s="112" t="s">
        <v>466</v>
      </c>
      <c r="P411" s="112" t="s">
        <v>81</v>
      </c>
      <c r="Q411" s="112" t="s">
        <v>465</v>
      </c>
      <c r="R411" s="112" t="s">
        <v>464</v>
      </c>
      <c r="T411" s="112" t="s">
        <v>237</v>
      </c>
      <c r="U411" s="112" t="s">
        <v>134</v>
      </c>
      <c r="V411" s="112" t="s">
        <v>120</v>
      </c>
      <c r="X411" s="112" t="s">
        <v>171</v>
      </c>
      <c r="Y411" s="112" t="s">
        <v>6</v>
      </c>
      <c r="Z411" s="112">
        <v>0</v>
      </c>
      <c r="AA411" s="112">
        <v>100</v>
      </c>
      <c r="AB411" s="112" t="s">
        <v>234</v>
      </c>
      <c r="AC411" s="112" t="s">
        <v>233</v>
      </c>
      <c r="AD411" s="112" t="s">
        <v>232</v>
      </c>
      <c r="AG411" s="112" t="s">
        <v>6</v>
      </c>
      <c r="AH411" s="112">
        <v>10053</v>
      </c>
      <c r="AI411" s="112">
        <v>21</v>
      </c>
      <c r="AJ411" s="112">
        <v>19</v>
      </c>
      <c r="AK411" s="112" t="s">
        <v>80</v>
      </c>
      <c r="AL411" s="112" t="s">
        <v>420</v>
      </c>
      <c r="AM411" s="112">
        <v>6</v>
      </c>
      <c r="AN411" s="112">
        <v>29</v>
      </c>
      <c r="AO411" s="112">
        <v>27</v>
      </c>
      <c r="AP411" s="112">
        <v>15</v>
      </c>
      <c r="AQ411" s="112">
        <v>18</v>
      </c>
      <c r="AR411" s="112">
        <v>0</v>
      </c>
      <c r="AS411" s="112">
        <v>0</v>
      </c>
    </row>
    <row r="412" spans="1:45" s="112" customFormat="1" x14ac:dyDescent="0.25">
      <c r="A412" s="112" t="s">
        <v>883</v>
      </c>
      <c r="B412" s="112" t="s">
        <v>884</v>
      </c>
      <c r="C412" s="112" t="s">
        <v>461</v>
      </c>
      <c r="D412" s="112" t="s">
        <v>461</v>
      </c>
      <c r="E412" s="112">
        <v>46.36</v>
      </c>
      <c r="F412" s="112">
        <v>46.36</v>
      </c>
      <c r="G412" s="112">
        <v>0</v>
      </c>
      <c r="H412" s="112">
        <v>0</v>
      </c>
      <c r="I412" s="112">
        <v>0</v>
      </c>
      <c r="J412" s="112">
        <v>46.36</v>
      </c>
      <c r="K412" s="170">
        <v>43199</v>
      </c>
      <c r="L412" s="169">
        <f>YEAR(tblBills[[#This Row],[received_date]])</f>
        <v>2018</v>
      </c>
      <c r="N412" s="112">
        <v>7</v>
      </c>
      <c r="O412" s="112" t="s">
        <v>459</v>
      </c>
      <c r="P412" s="112" t="s">
        <v>81</v>
      </c>
      <c r="Q412" s="112" t="s">
        <v>458</v>
      </c>
      <c r="R412" s="112" t="s">
        <v>457</v>
      </c>
      <c r="T412" s="112" t="s">
        <v>237</v>
      </c>
      <c r="U412" s="112" t="s">
        <v>134</v>
      </c>
      <c r="V412" s="112" t="s">
        <v>120</v>
      </c>
      <c r="X412" s="112" t="s">
        <v>169</v>
      </c>
      <c r="Z412" s="112">
        <v>0</v>
      </c>
      <c r="AA412" s="112">
        <v>100</v>
      </c>
      <c r="AB412" s="112" t="s">
        <v>234</v>
      </c>
      <c r="AC412" s="112" t="s">
        <v>233</v>
      </c>
      <c r="AD412" s="112" t="s">
        <v>232</v>
      </c>
      <c r="AG412" s="112" t="s">
        <v>762</v>
      </c>
      <c r="AH412" s="112">
        <v>158765</v>
      </c>
      <c r="AI412" s="112">
        <v>21</v>
      </c>
      <c r="AJ412" s="112">
        <v>6</v>
      </c>
      <c r="AK412" s="112" t="s">
        <v>80</v>
      </c>
      <c r="AL412" s="112" t="s">
        <v>420</v>
      </c>
      <c r="AM412" s="112">
        <v>6</v>
      </c>
      <c r="AN412" s="112">
        <v>29</v>
      </c>
      <c r="AO412" s="112">
        <v>27</v>
      </c>
      <c r="AP412" s="112">
        <v>5</v>
      </c>
      <c r="AQ412" s="112">
        <v>5</v>
      </c>
      <c r="AR412" s="112">
        <v>0</v>
      </c>
      <c r="AS412" s="112">
        <v>0</v>
      </c>
    </row>
    <row r="413" spans="1:45" s="112" customFormat="1" x14ac:dyDescent="0.25">
      <c r="A413" s="112" t="s">
        <v>883</v>
      </c>
      <c r="B413" s="112" t="s">
        <v>884</v>
      </c>
      <c r="C413" s="112" t="s">
        <v>882</v>
      </c>
      <c r="D413" s="112" t="s">
        <v>882</v>
      </c>
      <c r="E413" s="112">
        <v>45.09</v>
      </c>
      <c r="F413" s="112">
        <v>149.18</v>
      </c>
      <c r="G413" s="112">
        <v>0</v>
      </c>
      <c r="H413" s="112">
        <v>0</v>
      </c>
      <c r="I413" s="112">
        <v>0</v>
      </c>
      <c r="J413" s="112">
        <v>149.18</v>
      </c>
      <c r="K413" s="170">
        <v>43446</v>
      </c>
      <c r="L413" s="169">
        <f>YEAR(tblBills[[#This Row],[received_date]])</f>
        <v>2018</v>
      </c>
      <c r="N413" s="112">
        <v>7</v>
      </c>
      <c r="O413" s="112" t="s">
        <v>459</v>
      </c>
      <c r="P413" s="112" t="s">
        <v>81</v>
      </c>
      <c r="Q413" s="112" t="s">
        <v>458</v>
      </c>
      <c r="R413" s="112" t="s">
        <v>457</v>
      </c>
      <c r="T413" s="112" t="s">
        <v>237</v>
      </c>
      <c r="U413" s="112" t="s">
        <v>134</v>
      </c>
      <c r="V413" s="112" t="s">
        <v>120</v>
      </c>
      <c r="X413" s="112" t="s">
        <v>169</v>
      </c>
      <c r="Z413" s="112">
        <v>0</v>
      </c>
      <c r="AA413" s="112">
        <v>100</v>
      </c>
      <c r="AB413" s="112" t="s">
        <v>234</v>
      </c>
      <c r="AC413" s="112" t="s">
        <v>233</v>
      </c>
      <c r="AD413" s="112" t="s">
        <v>232</v>
      </c>
      <c r="AG413" s="112" t="s">
        <v>762</v>
      </c>
      <c r="AH413" s="112">
        <v>175079</v>
      </c>
      <c r="AI413" s="112">
        <v>21</v>
      </c>
      <c r="AJ413" s="112">
        <v>6</v>
      </c>
      <c r="AK413" s="112" t="s">
        <v>80</v>
      </c>
      <c r="AL413" s="112" t="s">
        <v>420</v>
      </c>
      <c r="AM413" s="112">
        <v>6</v>
      </c>
      <c r="AN413" s="112">
        <v>29</v>
      </c>
      <c r="AO413" s="112">
        <v>27</v>
      </c>
      <c r="AP413" s="112">
        <v>5</v>
      </c>
      <c r="AQ413" s="112">
        <v>5</v>
      </c>
      <c r="AR413" s="112">
        <v>0</v>
      </c>
      <c r="AS413" s="112">
        <v>0</v>
      </c>
    </row>
    <row r="414" spans="1:45" s="112" customFormat="1" x14ac:dyDescent="0.25">
      <c r="A414" s="112" t="s">
        <v>883</v>
      </c>
      <c r="B414" s="112" t="s">
        <v>884</v>
      </c>
      <c r="C414" s="112" t="s">
        <v>454</v>
      </c>
      <c r="D414" s="112" t="s">
        <v>454</v>
      </c>
      <c r="E414" s="112">
        <v>158.15</v>
      </c>
      <c r="F414" s="112">
        <v>158.16999999999999</v>
      </c>
      <c r="G414" s="112">
        <v>0</v>
      </c>
      <c r="H414" s="112">
        <v>0</v>
      </c>
      <c r="I414" s="112">
        <v>0</v>
      </c>
      <c r="J414" s="112">
        <v>158.17000000000002</v>
      </c>
      <c r="K414" s="170">
        <v>43178</v>
      </c>
      <c r="L414" s="169">
        <f>YEAR(tblBills[[#This Row],[received_date]])</f>
        <v>2018</v>
      </c>
      <c r="N414" s="112">
        <v>7</v>
      </c>
      <c r="O414" s="112" t="s">
        <v>453</v>
      </c>
      <c r="P414" s="112" t="s">
        <v>81</v>
      </c>
      <c r="Q414" s="112" t="s">
        <v>452</v>
      </c>
      <c r="R414" s="112" t="s">
        <v>451</v>
      </c>
      <c r="T414" s="112" t="s">
        <v>237</v>
      </c>
      <c r="U414" s="112" t="s">
        <v>134</v>
      </c>
      <c r="V414" s="112" t="s">
        <v>120</v>
      </c>
      <c r="X414" s="112" t="s">
        <v>783</v>
      </c>
      <c r="Y414" s="112" t="s">
        <v>6</v>
      </c>
      <c r="Z414" s="112">
        <v>0</v>
      </c>
      <c r="AA414" s="112">
        <v>100</v>
      </c>
      <c r="AB414" s="112" t="s">
        <v>234</v>
      </c>
      <c r="AC414" s="112" t="s">
        <v>233</v>
      </c>
      <c r="AD414" s="112" t="s">
        <v>232</v>
      </c>
      <c r="AG414" s="112" t="s">
        <v>6</v>
      </c>
      <c r="AH414" s="112">
        <v>10055</v>
      </c>
      <c r="AI414" s="112">
        <v>21</v>
      </c>
      <c r="AJ414" s="112">
        <v>1125</v>
      </c>
      <c r="AK414" s="112" t="s">
        <v>80</v>
      </c>
      <c r="AL414" s="112" t="s">
        <v>420</v>
      </c>
      <c r="AM414" s="112">
        <v>6</v>
      </c>
      <c r="AN414" s="112">
        <v>29</v>
      </c>
      <c r="AO414" s="112">
        <v>27</v>
      </c>
      <c r="AP414" s="112">
        <v>810</v>
      </c>
      <c r="AQ414" s="112">
        <v>524</v>
      </c>
      <c r="AR414" s="112">
        <v>0</v>
      </c>
      <c r="AS414" s="112">
        <v>0</v>
      </c>
    </row>
    <row r="415" spans="1:45" s="112" customFormat="1" x14ac:dyDescent="0.25">
      <c r="A415" s="112" t="s">
        <v>883</v>
      </c>
      <c r="B415" s="112" t="s">
        <v>884</v>
      </c>
      <c r="C415" s="112" t="s">
        <v>450</v>
      </c>
      <c r="D415" s="112" t="s">
        <v>450</v>
      </c>
      <c r="E415" s="112">
        <v>460123.79000000004</v>
      </c>
      <c r="F415" s="112">
        <v>447477.63</v>
      </c>
      <c r="G415" s="112">
        <v>0</v>
      </c>
      <c r="H415" s="112">
        <v>0</v>
      </c>
      <c r="I415" s="112">
        <v>0</v>
      </c>
      <c r="J415" s="112">
        <v>447477.63</v>
      </c>
      <c r="K415" s="170">
        <v>43169</v>
      </c>
      <c r="L415" s="169">
        <f>YEAR(tblBills[[#This Row],[received_date]])</f>
        <v>2018</v>
      </c>
      <c r="N415" s="112">
        <v>7</v>
      </c>
      <c r="O415" s="112" t="s">
        <v>448</v>
      </c>
      <c r="P415" s="112" t="s">
        <v>81</v>
      </c>
      <c r="Q415" s="112" t="s">
        <v>447</v>
      </c>
      <c r="R415" s="112" t="s">
        <v>446</v>
      </c>
      <c r="T415" s="112" t="s">
        <v>237</v>
      </c>
      <c r="U415" s="112" t="s">
        <v>134</v>
      </c>
      <c r="X415" s="112" t="s">
        <v>236</v>
      </c>
      <c r="Y415" s="112" t="s">
        <v>6</v>
      </c>
      <c r="Z415" s="112">
        <v>0</v>
      </c>
      <c r="AA415" s="112">
        <v>100</v>
      </c>
      <c r="AB415" s="112" t="s">
        <v>234</v>
      </c>
      <c r="AC415" s="112" t="s">
        <v>233</v>
      </c>
      <c r="AD415" s="112" t="s">
        <v>232</v>
      </c>
      <c r="AG415" s="112" t="s">
        <v>6</v>
      </c>
      <c r="AH415" s="112">
        <v>13639</v>
      </c>
      <c r="AI415" s="112">
        <v>21</v>
      </c>
      <c r="AJ415" s="112">
        <v>76</v>
      </c>
      <c r="AK415" s="112" t="s">
        <v>80</v>
      </c>
      <c r="AL415" s="112" t="s">
        <v>420</v>
      </c>
      <c r="AM415" s="112">
        <v>6</v>
      </c>
      <c r="AN415" s="112">
        <v>29</v>
      </c>
      <c r="AO415" s="112">
        <v>27</v>
      </c>
      <c r="AP415" s="112">
        <v>65</v>
      </c>
      <c r="AQ415" s="112">
        <v>64</v>
      </c>
      <c r="AR415" s="112">
        <v>0</v>
      </c>
      <c r="AS415" s="112">
        <v>0</v>
      </c>
    </row>
    <row r="416" spans="1:45" s="112" customFormat="1" x14ac:dyDescent="0.25">
      <c r="A416" s="112" t="s">
        <v>883</v>
      </c>
      <c r="B416" s="112" t="s">
        <v>884</v>
      </c>
      <c r="C416" s="112" t="s">
        <v>445</v>
      </c>
      <c r="D416" s="112" t="s">
        <v>445</v>
      </c>
      <c r="E416" s="112">
        <v>27668.89</v>
      </c>
      <c r="F416" s="112">
        <v>27676.68</v>
      </c>
      <c r="G416" s="112">
        <v>0</v>
      </c>
      <c r="H416" s="112">
        <v>0</v>
      </c>
      <c r="I416" s="112">
        <v>0</v>
      </c>
      <c r="J416" s="112">
        <v>27676.68</v>
      </c>
      <c r="K416" s="170">
        <v>43185</v>
      </c>
      <c r="L416" s="169">
        <f>YEAR(tblBills[[#This Row],[received_date]])</f>
        <v>2018</v>
      </c>
      <c r="N416" s="112">
        <v>7</v>
      </c>
      <c r="O416" s="112" t="s">
        <v>443</v>
      </c>
      <c r="P416" s="112" t="s">
        <v>81</v>
      </c>
      <c r="Q416" s="112" t="s">
        <v>442</v>
      </c>
      <c r="R416" s="112" t="s">
        <v>441</v>
      </c>
      <c r="T416" s="112" t="s">
        <v>237</v>
      </c>
      <c r="U416" s="112" t="s">
        <v>134</v>
      </c>
      <c r="V416" s="112" t="s">
        <v>120</v>
      </c>
      <c r="X416" s="112" t="s">
        <v>236</v>
      </c>
      <c r="Y416" s="112" t="s">
        <v>440</v>
      </c>
      <c r="Z416" s="112">
        <v>0</v>
      </c>
      <c r="AA416" s="112">
        <v>100</v>
      </c>
      <c r="AB416" s="112" t="s">
        <v>234</v>
      </c>
      <c r="AC416" s="112" t="s">
        <v>233</v>
      </c>
      <c r="AD416" s="112" t="s">
        <v>232</v>
      </c>
      <c r="AG416" s="112" t="s">
        <v>231</v>
      </c>
      <c r="AH416" s="112">
        <v>13640</v>
      </c>
      <c r="AI416" s="112">
        <v>21</v>
      </c>
      <c r="AJ416" s="112">
        <v>23</v>
      </c>
      <c r="AK416" s="112" t="s">
        <v>80</v>
      </c>
      <c r="AL416" s="112" t="s">
        <v>420</v>
      </c>
      <c r="AM416" s="112">
        <v>6</v>
      </c>
      <c r="AN416" s="112">
        <v>29</v>
      </c>
      <c r="AO416" s="112">
        <v>27</v>
      </c>
      <c r="AP416" s="112">
        <v>19</v>
      </c>
      <c r="AQ416" s="112">
        <v>22</v>
      </c>
      <c r="AR416" s="112">
        <v>0</v>
      </c>
      <c r="AS416" s="112">
        <v>0</v>
      </c>
    </row>
    <row r="417" spans="1:45" s="112" customFormat="1" x14ac:dyDescent="0.25">
      <c r="A417" s="112" t="s">
        <v>883</v>
      </c>
      <c r="B417" s="112" t="s">
        <v>884</v>
      </c>
      <c r="C417" s="112" t="s">
        <v>439</v>
      </c>
      <c r="D417" s="112" t="s">
        <v>439</v>
      </c>
      <c r="E417" s="112">
        <v>2279.16</v>
      </c>
      <c r="F417" s="112">
        <v>2281.98</v>
      </c>
      <c r="G417" s="112">
        <v>0</v>
      </c>
      <c r="H417" s="112">
        <v>0</v>
      </c>
      <c r="I417" s="112">
        <v>0</v>
      </c>
      <c r="J417" s="112">
        <v>2281.98</v>
      </c>
      <c r="K417" s="170">
        <v>43169</v>
      </c>
      <c r="L417" s="169">
        <f>YEAR(tblBills[[#This Row],[received_date]])</f>
        <v>2018</v>
      </c>
      <c r="N417" s="112">
        <v>7</v>
      </c>
      <c r="O417" s="112" t="s">
        <v>438</v>
      </c>
      <c r="P417" s="112" t="s">
        <v>81</v>
      </c>
      <c r="Q417" s="112" t="s">
        <v>437</v>
      </c>
      <c r="R417" s="112" t="s">
        <v>436</v>
      </c>
      <c r="T417" s="112" t="s">
        <v>237</v>
      </c>
      <c r="U417" s="112" t="s">
        <v>134</v>
      </c>
      <c r="X417" s="112" t="s">
        <v>236</v>
      </c>
      <c r="Y417" s="112" t="s">
        <v>6</v>
      </c>
      <c r="Z417" s="112">
        <v>0</v>
      </c>
      <c r="AA417" s="112">
        <v>100</v>
      </c>
      <c r="AB417" s="112" t="s">
        <v>234</v>
      </c>
      <c r="AC417" s="112" t="s">
        <v>233</v>
      </c>
      <c r="AD417" s="112" t="s">
        <v>232</v>
      </c>
      <c r="AG417" s="112" t="s">
        <v>6</v>
      </c>
      <c r="AH417" s="112">
        <v>13641</v>
      </c>
      <c r="AI417" s="112">
        <v>21</v>
      </c>
      <c r="AJ417" s="112">
        <v>703</v>
      </c>
      <c r="AK417" s="112" t="s">
        <v>80</v>
      </c>
      <c r="AL417" s="112" t="s">
        <v>420</v>
      </c>
      <c r="AM417" s="112">
        <v>6</v>
      </c>
      <c r="AN417" s="112">
        <v>29</v>
      </c>
      <c r="AO417" s="112">
        <v>27</v>
      </c>
      <c r="AP417" s="112">
        <v>427</v>
      </c>
      <c r="AQ417" s="112">
        <v>511</v>
      </c>
      <c r="AR417" s="112">
        <v>0</v>
      </c>
      <c r="AS417" s="112">
        <v>0</v>
      </c>
    </row>
    <row r="418" spans="1:45" s="112" customFormat="1" x14ac:dyDescent="0.25">
      <c r="A418" s="112" t="s">
        <v>883</v>
      </c>
      <c r="B418" s="112" t="s">
        <v>884</v>
      </c>
      <c r="C418" s="112" t="s">
        <v>435</v>
      </c>
      <c r="D418" s="112" t="s">
        <v>435</v>
      </c>
      <c r="E418" s="112">
        <v>4557.47</v>
      </c>
      <c r="F418" s="112">
        <v>4413.47</v>
      </c>
      <c r="G418" s="112">
        <v>0</v>
      </c>
      <c r="H418" s="112">
        <v>0</v>
      </c>
      <c r="I418" s="112">
        <v>0</v>
      </c>
      <c r="J418" s="112">
        <v>4413.47</v>
      </c>
      <c r="K418" s="170">
        <v>43199</v>
      </c>
      <c r="L418" s="169">
        <f>YEAR(tblBills[[#This Row],[received_date]])</f>
        <v>2018</v>
      </c>
      <c r="N418" s="112">
        <v>7</v>
      </c>
      <c r="O418" s="112" t="s">
        <v>434</v>
      </c>
      <c r="P418" s="112" t="s">
        <v>81</v>
      </c>
      <c r="Q418" s="112" t="s">
        <v>433</v>
      </c>
      <c r="R418" s="112" t="s">
        <v>432</v>
      </c>
      <c r="T418" s="112" t="s">
        <v>237</v>
      </c>
      <c r="U418" s="112" t="s">
        <v>134</v>
      </c>
      <c r="V418" s="112" t="s">
        <v>120</v>
      </c>
      <c r="X418" s="112" t="s">
        <v>236</v>
      </c>
      <c r="Y418" s="112" t="s">
        <v>431</v>
      </c>
      <c r="Z418" s="112">
        <v>0</v>
      </c>
      <c r="AA418" s="112">
        <v>100</v>
      </c>
      <c r="AB418" s="112" t="s">
        <v>234</v>
      </c>
      <c r="AC418" s="112" t="s">
        <v>233</v>
      </c>
      <c r="AD418" s="112" t="s">
        <v>232</v>
      </c>
      <c r="AG418" s="112" t="s">
        <v>231</v>
      </c>
      <c r="AH418" s="112">
        <v>13642</v>
      </c>
      <c r="AI418" s="112">
        <v>21</v>
      </c>
      <c r="AJ418" s="112">
        <v>693</v>
      </c>
      <c r="AK418" s="112" t="s">
        <v>80</v>
      </c>
      <c r="AL418" s="112" t="s">
        <v>420</v>
      </c>
      <c r="AM418" s="112">
        <v>6</v>
      </c>
      <c r="AN418" s="112">
        <v>29</v>
      </c>
      <c r="AO418" s="112">
        <v>27</v>
      </c>
      <c r="AP418" s="112">
        <v>418</v>
      </c>
      <c r="AQ418" s="112">
        <v>502</v>
      </c>
      <c r="AR418" s="112">
        <v>0</v>
      </c>
      <c r="AS418" s="112">
        <v>0</v>
      </c>
    </row>
    <row r="419" spans="1:45" s="112" customFormat="1" x14ac:dyDescent="0.25">
      <c r="A419" s="112" t="s">
        <v>883</v>
      </c>
      <c r="B419" s="112" t="s">
        <v>884</v>
      </c>
      <c r="C419" s="112" t="s">
        <v>430</v>
      </c>
      <c r="D419" s="112" t="s">
        <v>430</v>
      </c>
      <c r="E419" s="112">
        <v>1822.96</v>
      </c>
      <c r="F419" s="112">
        <v>1795.22</v>
      </c>
      <c r="G419" s="112">
        <v>0</v>
      </c>
      <c r="H419" s="112">
        <v>0</v>
      </c>
      <c r="I419" s="112">
        <v>0</v>
      </c>
      <c r="J419" s="112">
        <v>1795.22</v>
      </c>
      <c r="K419" s="170">
        <v>43169</v>
      </c>
      <c r="L419" s="169">
        <f>YEAR(tblBills[[#This Row],[received_date]])</f>
        <v>2018</v>
      </c>
      <c r="N419" s="112">
        <v>7</v>
      </c>
      <c r="O419" s="112" t="s">
        <v>429</v>
      </c>
      <c r="P419" s="112" t="s">
        <v>81</v>
      </c>
      <c r="Q419" s="112" t="s">
        <v>428</v>
      </c>
      <c r="R419" s="112" t="s">
        <v>427</v>
      </c>
      <c r="T419" s="112" t="s">
        <v>237</v>
      </c>
      <c r="U419" s="112" t="s">
        <v>134</v>
      </c>
      <c r="V419" s="112" t="s">
        <v>120</v>
      </c>
      <c r="X419" s="112" t="s">
        <v>236</v>
      </c>
      <c r="Y419" s="112" t="s">
        <v>426</v>
      </c>
      <c r="Z419" s="112">
        <v>0</v>
      </c>
      <c r="AA419" s="112">
        <v>100</v>
      </c>
      <c r="AB419" s="112" t="s">
        <v>234</v>
      </c>
      <c r="AC419" s="112" t="s">
        <v>233</v>
      </c>
      <c r="AD419" s="112" t="s">
        <v>232</v>
      </c>
      <c r="AG419" s="112" t="s">
        <v>231</v>
      </c>
      <c r="AH419" s="112">
        <v>13643</v>
      </c>
      <c r="AI419" s="112">
        <v>21</v>
      </c>
      <c r="AJ419" s="112">
        <v>21</v>
      </c>
      <c r="AK419" s="112" t="s">
        <v>80</v>
      </c>
      <c r="AL419" s="112" t="s">
        <v>420</v>
      </c>
      <c r="AM419" s="112">
        <v>6</v>
      </c>
      <c r="AN419" s="112">
        <v>29</v>
      </c>
      <c r="AO419" s="112">
        <v>27</v>
      </c>
      <c r="AP419" s="112">
        <v>17</v>
      </c>
      <c r="AQ419" s="112">
        <v>20</v>
      </c>
      <c r="AR419" s="112">
        <v>0</v>
      </c>
      <c r="AS419" s="112">
        <v>0</v>
      </c>
    </row>
    <row r="420" spans="1:45" s="112" customFormat="1" x14ac:dyDescent="0.25">
      <c r="A420" s="112" t="s">
        <v>883</v>
      </c>
      <c r="B420" s="112" t="s">
        <v>884</v>
      </c>
      <c r="C420" s="112" t="s">
        <v>425</v>
      </c>
      <c r="D420" s="112" t="s">
        <v>425</v>
      </c>
      <c r="E420" s="112">
        <v>6663.16</v>
      </c>
      <c r="F420" s="112">
        <v>6563.2</v>
      </c>
      <c r="G420" s="112">
        <v>0</v>
      </c>
      <c r="H420" s="112">
        <v>0</v>
      </c>
      <c r="I420" s="112">
        <v>0</v>
      </c>
      <c r="J420" s="112">
        <v>6563.2</v>
      </c>
      <c r="K420" s="170">
        <v>43174</v>
      </c>
      <c r="L420" s="169">
        <f>YEAR(tblBills[[#This Row],[received_date]])</f>
        <v>2018</v>
      </c>
      <c r="N420" s="112">
        <v>7</v>
      </c>
      <c r="O420" s="112" t="s">
        <v>424</v>
      </c>
      <c r="P420" s="112" t="s">
        <v>81</v>
      </c>
      <c r="Q420" s="112" t="s">
        <v>423</v>
      </c>
      <c r="R420" s="112" t="s">
        <v>422</v>
      </c>
      <c r="T420" s="112" t="s">
        <v>237</v>
      </c>
      <c r="U420" s="112" t="s">
        <v>134</v>
      </c>
      <c r="X420" s="112" t="s">
        <v>236</v>
      </c>
      <c r="Y420" s="112" t="s">
        <v>421</v>
      </c>
      <c r="Z420" s="112">
        <v>0</v>
      </c>
      <c r="AA420" s="112">
        <v>100</v>
      </c>
      <c r="AB420" s="112" t="s">
        <v>234</v>
      </c>
      <c r="AC420" s="112" t="s">
        <v>233</v>
      </c>
      <c r="AD420" s="112" t="s">
        <v>232</v>
      </c>
      <c r="AG420" s="112" t="s">
        <v>231</v>
      </c>
      <c r="AH420" s="112">
        <v>13644</v>
      </c>
      <c r="AI420" s="112">
        <v>21</v>
      </c>
      <c r="AJ420" s="112">
        <v>24</v>
      </c>
      <c r="AK420" s="112" t="s">
        <v>80</v>
      </c>
      <c r="AL420" s="112" t="s">
        <v>420</v>
      </c>
      <c r="AM420" s="112">
        <v>6</v>
      </c>
      <c r="AN420" s="112">
        <v>29</v>
      </c>
      <c r="AO420" s="112">
        <v>27</v>
      </c>
      <c r="AP420" s="112">
        <v>20</v>
      </c>
      <c r="AQ420" s="112">
        <v>23</v>
      </c>
      <c r="AR420" s="112">
        <v>0</v>
      </c>
      <c r="AS420" s="112">
        <v>0</v>
      </c>
    </row>
    <row r="421" spans="1:45" s="112" customFormat="1" x14ac:dyDescent="0.25">
      <c r="A421" s="112" t="s">
        <v>883</v>
      </c>
      <c r="B421" s="112" t="s">
        <v>884</v>
      </c>
      <c r="C421" s="112" t="s">
        <v>419</v>
      </c>
      <c r="D421" s="112" t="s">
        <v>419</v>
      </c>
      <c r="E421" s="112">
        <v>19726.29</v>
      </c>
      <c r="F421" s="112">
        <v>19336.400000000001</v>
      </c>
      <c r="G421" s="112">
        <v>0</v>
      </c>
      <c r="H421" s="112">
        <v>0</v>
      </c>
      <c r="I421" s="112">
        <v>0</v>
      </c>
      <c r="J421" s="112">
        <v>19336.400000000001</v>
      </c>
      <c r="K421" s="170">
        <v>43173</v>
      </c>
      <c r="L421" s="169">
        <f>YEAR(tblBills[[#This Row],[received_date]])</f>
        <v>2018</v>
      </c>
      <c r="N421" s="112">
        <v>7</v>
      </c>
      <c r="O421" s="112" t="s">
        <v>418</v>
      </c>
      <c r="P421" s="112" t="s">
        <v>81</v>
      </c>
      <c r="Q421" s="112" t="s">
        <v>417</v>
      </c>
      <c r="R421" s="112" t="s">
        <v>416</v>
      </c>
      <c r="T421" s="112" t="s">
        <v>237</v>
      </c>
      <c r="U421" s="112" t="s">
        <v>208</v>
      </c>
      <c r="V421" s="112" t="s">
        <v>130</v>
      </c>
      <c r="X421" s="112" t="s">
        <v>236</v>
      </c>
      <c r="Y421" s="112" t="s">
        <v>6</v>
      </c>
      <c r="Z421" s="112">
        <v>0</v>
      </c>
      <c r="AA421" s="112">
        <v>100</v>
      </c>
      <c r="AB421" s="112" t="s">
        <v>234</v>
      </c>
      <c r="AC421" s="112" t="s">
        <v>233</v>
      </c>
      <c r="AD421" s="112" t="s">
        <v>232</v>
      </c>
      <c r="AG421" s="112" t="s">
        <v>6</v>
      </c>
      <c r="AH421" s="112">
        <v>13645</v>
      </c>
      <c r="AI421" s="112">
        <v>21</v>
      </c>
      <c r="AJ421" s="112">
        <v>702</v>
      </c>
      <c r="AK421" s="112" t="s">
        <v>80</v>
      </c>
      <c r="AL421" s="112" t="s">
        <v>415</v>
      </c>
      <c r="AM421" s="112">
        <v>6</v>
      </c>
      <c r="AN421" s="112">
        <v>29</v>
      </c>
      <c r="AO421" s="112">
        <v>27</v>
      </c>
      <c r="AP421" s="112">
        <v>426</v>
      </c>
      <c r="AQ421" s="112">
        <v>510</v>
      </c>
      <c r="AR421" s="112">
        <v>0</v>
      </c>
      <c r="AS421" s="112">
        <v>0</v>
      </c>
    </row>
    <row r="422" spans="1:45" s="112" customFormat="1" x14ac:dyDescent="0.25">
      <c r="A422" s="112" t="s">
        <v>883</v>
      </c>
      <c r="B422" s="112" t="s">
        <v>884</v>
      </c>
      <c r="C422" s="112" t="s">
        <v>414</v>
      </c>
      <c r="D422" s="112" t="s">
        <v>414</v>
      </c>
      <c r="E422" s="112">
        <v>15825.62</v>
      </c>
      <c r="F422" s="112">
        <v>15952.26</v>
      </c>
      <c r="G422" s="112">
        <v>0</v>
      </c>
      <c r="H422" s="112">
        <v>0</v>
      </c>
      <c r="I422" s="112">
        <v>0</v>
      </c>
      <c r="J422" s="112">
        <v>15952.26</v>
      </c>
      <c r="K422" s="170">
        <v>43236</v>
      </c>
      <c r="L422" s="169">
        <f>YEAR(tblBills[[#This Row],[received_date]])</f>
        <v>2018</v>
      </c>
      <c r="N422" s="112">
        <v>7</v>
      </c>
      <c r="O422" s="112" t="s">
        <v>412</v>
      </c>
      <c r="P422" s="112" t="s">
        <v>81</v>
      </c>
      <c r="Q422" s="112" t="s">
        <v>411</v>
      </c>
      <c r="R422" s="112" t="s">
        <v>410</v>
      </c>
      <c r="T422" s="112" t="s">
        <v>237</v>
      </c>
      <c r="U422" s="112" t="s">
        <v>207</v>
      </c>
      <c r="V422" s="112" t="s">
        <v>130</v>
      </c>
      <c r="X422" s="112" t="s">
        <v>236</v>
      </c>
      <c r="Y422" s="112" t="s">
        <v>409</v>
      </c>
      <c r="Z422" s="112">
        <v>0</v>
      </c>
      <c r="AA422" s="112">
        <v>100</v>
      </c>
      <c r="AB422" s="112" t="s">
        <v>234</v>
      </c>
      <c r="AC422" s="112" t="s">
        <v>233</v>
      </c>
      <c r="AD422" s="112" t="s">
        <v>232</v>
      </c>
      <c r="AG422" s="112" t="s">
        <v>231</v>
      </c>
      <c r="AH422" s="112">
        <v>13646</v>
      </c>
      <c r="AI422" s="112">
        <v>21</v>
      </c>
      <c r="AJ422" s="112">
        <v>79</v>
      </c>
      <c r="AK422" s="112" t="s">
        <v>80</v>
      </c>
      <c r="AL422" s="112" t="s">
        <v>408</v>
      </c>
      <c r="AM422" s="112">
        <v>6</v>
      </c>
      <c r="AN422" s="112">
        <v>29</v>
      </c>
      <c r="AO422" s="112">
        <v>27</v>
      </c>
      <c r="AP422" s="112">
        <v>67</v>
      </c>
      <c r="AQ422" s="112">
        <v>66</v>
      </c>
      <c r="AR422" s="112">
        <v>0</v>
      </c>
      <c r="AS422" s="112">
        <v>0</v>
      </c>
    </row>
    <row r="423" spans="1:45" s="112" customFormat="1" x14ac:dyDescent="0.25">
      <c r="A423" s="112" t="s">
        <v>883</v>
      </c>
      <c r="B423" s="112" t="s">
        <v>884</v>
      </c>
      <c r="C423" s="112" t="s">
        <v>407</v>
      </c>
      <c r="D423" s="112" t="s">
        <v>407</v>
      </c>
      <c r="E423" s="112">
        <v>136556.59</v>
      </c>
      <c r="F423" s="112">
        <v>136650.16</v>
      </c>
      <c r="G423" s="112">
        <v>0</v>
      </c>
      <c r="H423" s="112">
        <v>0</v>
      </c>
      <c r="I423" s="112">
        <v>0</v>
      </c>
      <c r="J423" s="112">
        <v>136650.16</v>
      </c>
      <c r="K423" s="170">
        <v>43185</v>
      </c>
      <c r="L423" s="169">
        <f>YEAR(tblBills[[#This Row],[received_date]])</f>
        <v>2018</v>
      </c>
      <c r="N423" s="112">
        <v>7</v>
      </c>
      <c r="O423" s="112" t="s">
        <v>405</v>
      </c>
      <c r="P423" s="112" t="s">
        <v>81</v>
      </c>
      <c r="Q423" s="112" t="s">
        <v>404</v>
      </c>
      <c r="R423" s="112" t="s">
        <v>403</v>
      </c>
      <c r="T423" s="112" t="s">
        <v>237</v>
      </c>
      <c r="U423" s="112" t="s">
        <v>124</v>
      </c>
      <c r="X423" s="112" t="s">
        <v>236</v>
      </c>
      <c r="Y423" s="112" t="s">
        <v>6</v>
      </c>
      <c r="Z423" s="112">
        <v>0</v>
      </c>
      <c r="AA423" s="112">
        <v>100</v>
      </c>
      <c r="AB423" s="112" t="s">
        <v>234</v>
      </c>
      <c r="AC423" s="112" t="s">
        <v>233</v>
      </c>
      <c r="AD423" s="112" t="s">
        <v>232</v>
      </c>
      <c r="AG423" s="112" t="s">
        <v>6</v>
      </c>
      <c r="AH423" s="112">
        <v>13647</v>
      </c>
      <c r="AI423" s="112">
        <v>21</v>
      </c>
      <c r="AJ423" s="112">
        <v>80</v>
      </c>
      <c r="AK423" s="112" t="s">
        <v>80</v>
      </c>
      <c r="AL423" s="112" t="s">
        <v>397</v>
      </c>
      <c r="AM423" s="112">
        <v>6</v>
      </c>
      <c r="AN423" s="112">
        <v>29</v>
      </c>
      <c r="AO423" s="112">
        <v>27</v>
      </c>
      <c r="AP423" s="112">
        <v>68</v>
      </c>
      <c r="AQ423" s="112">
        <v>67</v>
      </c>
      <c r="AR423" s="112">
        <v>0</v>
      </c>
      <c r="AS423" s="112">
        <v>0</v>
      </c>
    </row>
    <row r="424" spans="1:45" s="112" customFormat="1" x14ac:dyDescent="0.25">
      <c r="A424" s="112" t="s">
        <v>883</v>
      </c>
      <c r="B424" s="112" t="s">
        <v>884</v>
      </c>
      <c r="C424" s="112" t="s">
        <v>402</v>
      </c>
      <c r="D424" s="112" t="s">
        <v>402</v>
      </c>
      <c r="E424" s="112">
        <v>59343.21</v>
      </c>
      <c r="F424" s="112">
        <v>60128.67</v>
      </c>
      <c r="G424" s="112">
        <v>-1202.57</v>
      </c>
      <c r="H424" s="112">
        <v>0</v>
      </c>
      <c r="I424" s="112">
        <v>0</v>
      </c>
      <c r="J424" s="112">
        <v>58926.1</v>
      </c>
      <c r="K424" s="170">
        <v>43178</v>
      </c>
      <c r="L424" s="169">
        <f>YEAR(tblBills[[#This Row],[received_date]])</f>
        <v>2018</v>
      </c>
      <c r="N424" s="112">
        <v>7</v>
      </c>
      <c r="O424" s="112" t="s">
        <v>400</v>
      </c>
      <c r="P424" s="112" t="s">
        <v>81</v>
      </c>
      <c r="Q424" s="112" t="s">
        <v>399</v>
      </c>
      <c r="R424" s="112" t="s">
        <v>398</v>
      </c>
      <c r="T424" s="112" t="s">
        <v>237</v>
      </c>
      <c r="U424" s="112" t="s">
        <v>124</v>
      </c>
      <c r="X424" s="112" t="s">
        <v>236</v>
      </c>
      <c r="Y424" s="112" t="s">
        <v>6</v>
      </c>
      <c r="Z424" s="112">
        <v>0</v>
      </c>
      <c r="AA424" s="112">
        <v>100</v>
      </c>
      <c r="AB424" s="112" t="s">
        <v>234</v>
      </c>
      <c r="AC424" s="112" t="s">
        <v>233</v>
      </c>
      <c r="AD424" s="112" t="s">
        <v>232</v>
      </c>
      <c r="AG424" s="112" t="s">
        <v>6</v>
      </c>
      <c r="AH424" s="112">
        <v>13648</v>
      </c>
      <c r="AI424" s="112">
        <v>21</v>
      </c>
      <c r="AJ424" s="112">
        <v>695</v>
      </c>
      <c r="AK424" s="112" t="s">
        <v>80</v>
      </c>
      <c r="AL424" s="112" t="s">
        <v>397</v>
      </c>
      <c r="AM424" s="112">
        <v>6</v>
      </c>
      <c r="AN424" s="112">
        <v>29</v>
      </c>
      <c r="AO424" s="112">
        <v>27</v>
      </c>
      <c r="AP424" s="112">
        <v>420</v>
      </c>
      <c r="AQ424" s="112">
        <v>504</v>
      </c>
      <c r="AR424" s="112">
        <v>0</v>
      </c>
      <c r="AS424" s="112">
        <v>0</v>
      </c>
    </row>
    <row r="425" spans="1:45" s="112" customFormat="1" x14ac:dyDescent="0.25">
      <c r="A425" s="112" t="s">
        <v>883</v>
      </c>
      <c r="B425" s="112" t="s">
        <v>884</v>
      </c>
      <c r="C425" s="112" t="s">
        <v>396</v>
      </c>
      <c r="D425" s="112" t="s">
        <v>396</v>
      </c>
      <c r="E425" s="112">
        <v>478217.9</v>
      </c>
      <c r="F425" s="112">
        <v>478219.69</v>
      </c>
      <c r="G425" s="112">
        <v>0</v>
      </c>
      <c r="H425" s="112">
        <v>0</v>
      </c>
      <c r="I425" s="112">
        <v>0</v>
      </c>
      <c r="J425" s="112">
        <v>478219.69</v>
      </c>
      <c r="K425" s="170">
        <v>43194</v>
      </c>
      <c r="L425" s="169">
        <f>YEAR(tblBills[[#This Row],[received_date]])</f>
        <v>2018</v>
      </c>
      <c r="N425" s="112">
        <v>7</v>
      </c>
      <c r="O425" s="112" t="s">
        <v>394</v>
      </c>
      <c r="P425" s="112" t="s">
        <v>81</v>
      </c>
      <c r="Q425" s="112" t="s">
        <v>393</v>
      </c>
      <c r="R425" s="112" t="s">
        <v>392</v>
      </c>
      <c r="T425" s="112" t="s">
        <v>237</v>
      </c>
      <c r="U425" s="112" t="s">
        <v>166</v>
      </c>
      <c r="X425" s="112" t="s">
        <v>236</v>
      </c>
      <c r="Y425" s="112" t="s">
        <v>6</v>
      </c>
      <c r="Z425" s="112">
        <v>0</v>
      </c>
      <c r="AA425" s="112">
        <v>100</v>
      </c>
      <c r="AB425" s="112" t="s">
        <v>234</v>
      </c>
      <c r="AC425" s="112" t="s">
        <v>233</v>
      </c>
      <c r="AD425" s="112" t="s">
        <v>232</v>
      </c>
      <c r="AG425" s="112" t="s">
        <v>6</v>
      </c>
      <c r="AH425" s="112">
        <v>13649</v>
      </c>
      <c r="AI425" s="112">
        <v>21</v>
      </c>
      <c r="AJ425" s="112">
        <v>46</v>
      </c>
      <c r="AK425" s="112" t="s">
        <v>80</v>
      </c>
      <c r="AL425" s="112" t="s">
        <v>386</v>
      </c>
      <c r="AM425" s="112">
        <v>6</v>
      </c>
      <c r="AN425" s="112">
        <v>29</v>
      </c>
      <c r="AO425" s="112">
        <v>27</v>
      </c>
      <c r="AP425" s="112">
        <v>37</v>
      </c>
      <c r="AQ425" s="112">
        <v>40</v>
      </c>
      <c r="AR425" s="112">
        <v>0</v>
      </c>
      <c r="AS425" s="112">
        <v>0</v>
      </c>
    </row>
    <row r="426" spans="1:45" s="112" customFormat="1" x14ac:dyDescent="0.25">
      <c r="A426" s="112" t="s">
        <v>883</v>
      </c>
      <c r="B426" s="112" t="s">
        <v>884</v>
      </c>
      <c r="C426" s="112" t="s">
        <v>391</v>
      </c>
      <c r="D426" s="112" t="s">
        <v>391</v>
      </c>
      <c r="E426" s="112">
        <v>1349.56</v>
      </c>
      <c r="F426" s="112">
        <v>1349.56</v>
      </c>
      <c r="G426" s="112">
        <v>-26.99</v>
      </c>
      <c r="H426" s="112">
        <v>0</v>
      </c>
      <c r="I426" s="112">
        <v>0</v>
      </c>
      <c r="J426" s="112">
        <v>1322.57</v>
      </c>
      <c r="K426" s="170">
        <v>43217</v>
      </c>
      <c r="L426" s="169">
        <f>YEAR(tblBills[[#This Row],[received_date]])</f>
        <v>2018</v>
      </c>
      <c r="N426" s="112">
        <v>7</v>
      </c>
      <c r="O426" s="112" t="s">
        <v>390</v>
      </c>
      <c r="P426" s="112" t="s">
        <v>81</v>
      </c>
      <c r="Q426" s="112" t="s">
        <v>389</v>
      </c>
      <c r="R426" s="112" t="s">
        <v>388</v>
      </c>
      <c r="T426" s="112" t="s">
        <v>237</v>
      </c>
      <c r="U426" s="112" t="s">
        <v>166</v>
      </c>
      <c r="V426" s="112" t="s">
        <v>120</v>
      </c>
      <c r="X426" s="112" t="s">
        <v>197</v>
      </c>
      <c r="Y426" s="112" t="s">
        <v>387</v>
      </c>
      <c r="Z426" s="112">
        <v>0</v>
      </c>
      <c r="AA426" s="112">
        <v>100</v>
      </c>
      <c r="AB426" s="112" t="s">
        <v>234</v>
      </c>
      <c r="AC426" s="112" t="s">
        <v>233</v>
      </c>
      <c r="AD426" s="112" t="s">
        <v>232</v>
      </c>
      <c r="AG426" s="112" t="s">
        <v>231</v>
      </c>
      <c r="AH426" s="112">
        <v>13650</v>
      </c>
      <c r="AI426" s="112">
        <v>21</v>
      </c>
      <c r="AJ426" s="112">
        <v>704</v>
      </c>
      <c r="AK426" s="112" t="s">
        <v>80</v>
      </c>
      <c r="AL426" s="112" t="s">
        <v>386</v>
      </c>
      <c r="AM426" s="112">
        <v>6</v>
      </c>
      <c r="AN426" s="112">
        <v>29</v>
      </c>
      <c r="AO426" s="112">
        <v>27</v>
      </c>
      <c r="AP426" s="112">
        <v>428</v>
      </c>
      <c r="AQ426" s="112">
        <v>512</v>
      </c>
      <c r="AR426" s="112">
        <v>0</v>
      </c>
      <c r="AS426" s="112">
        <v>0</v>
      </c>
    </row>
    <row r="427" spans="1:45" s="112" customFormat="1" x14ac:dyDescent="0.25">
      <c r="A427" s="112" t="s">
        <v>883</v>
      </c>
      <c r="B427" s="112" t="s">
        <v>884</v>
      </c>
      <c r="C427" s="112" t="s">
        <v>385</v>
      </c>
      <c r="D427" s="112" t="s">
        <v>385</v>
      </c>
      <c r="E427" s="112">
        <v>6107.01</v>
      </c>
      <c r="F427" s="112">
        <v>6094.8</v>
      </c>
      <c r="G427" s="112">
        <v>0</v>
      </c>
      <c r="H427" s="112">
        <v>0</v>
      </c>
      <c r="I427" s="112">
        <v>0</v>
      </c>
      <c r="J427" s="112">
        <v>6094.8</v>
      </c>
      <c r="K427" s="170">
        <v>43199</v>
      </c>
      <c r="L427" s="169">
        <f>YEAR(tblBills[[#This Row],[received_date]])</f>
        <v>2018</v>
      </c>
      <c r="N427" s="112">
        <v>7</v>
      </c>
      <c r="O427" s="112" t="s">
        <v>384</v>
      </c>
      <c r="P427" s="112" t="s">
        <v>81</v>
      </c>
      <c r="Q427" s="112" t="s">
        <v>383</v>
      </c>
      <c r="R427" s="112" t="s">
        <v>382</v>
      </c>
      <c r="T427" s="112" t="s">
        <v>237</v>
      </c>
      <c r="U427" s="112" t="s">
        <v>210</v>
      </c>
      <c r="V427" s="112" t="s">
        <v>130</v>
      </c>
      <c r="X427" s="112" t="s">
        <v>236</v>
      </c>
      <c r="Y427" s="112" t="s">
        <v>6</v>
      </c>
      <c r="Z427" s="112">
        <v>0</v>
      </c>
      <c r="AA427" s="112">
        <v>100</v>
      </c>
      <c r="AB427" s="112" t="s">
        <v>234</v>
      </c>
      <c r="AC427" s="112" t="s">
        <v>233</v>
      </c>
      <c r="AD427" s="112" t="s">
        <v>232</v>
      </c>
      <c r="AG427" s="112" t="s">
        <v>6</v>
      </c>
      <c r="AH427" s="112">
        <v>10060</v>
      </c>
      <c r="AI427" s="112">
        <v>21</v>
      </c>
      <c r="AJ427" s="112">
        <v>83</v>
      </c>
      <c r="AK427" s="112" t="s">
        <v>80</v>
      </c>
      <c r="AL427" s="112" t="s">
        <v>381</v>
      </c>
      <c r="AM427" s="112">
        <v>6</v>
      </c>
      <c r="AN427" s="112">
        <v>29</v>
      </c>
      <c r="AO427" s="112">
        <v>27</v>
      </c>
      <c r="AP427" s="112">
        <v>70</v>
      </c>
      <c r="AQ427" s="112">
        <v>68</v>
      </c>
      <c r="AR427" s="112">
        <v>0</v>
      </c>
      <c r="AS427" s="112">
        <v>0</v>
      </c>
    </row>
    <row r="428" spans="1:45" s="112" customFormat="1" x14ac:dyDescent="0.25">
      <c r="A428" s="112" t="s">
        <v>883</v>
      </c>
      <c r="B428" s="112" t="s">
        <v>884</v>
      </c>
      <c r="C428" s="112" t="s">
        <v>380</v>
      </c>
      <c r="D428" s="112" t="s">
        <v>380</v>
      </c>
      <c r="E428" s="112">
        <v>404389.37</v>
      </c>
      <c r="F428" s="112">
        <v>469487.05</v>
      </c>
      <c r="G428" s="112">
        <v>0</v>
      </c>
      <c r="H428" s="112">
        <v>0</v>
      </c>
      <c r="I428" s="112">
        <v>0</v>
      </c>
      <c r="J428" s="112">
        <v>469487.05</v>
      </c>
      <c r="K428" s="170">
        <v>43178</v>
      </c>
      <c r="L428" s="169">
        <f>YEAR(tblBills[[#This Row],[received_date]])</f>
        <v>2018</v>
      </c>
      <c r="N428" s="112">
        <v>7</v>
      </c>
      <c r="O428" s="112" t="s">
        <v>378</v>
      </c>
      <c r="P428" s="112" t="s">
        <v>81</v>
      </c>
      <c r="Q428" s="112" t="s">
        <v>377</v>
      </c>
      <c r="R428" s="112" t="s">
        <v>376</v>
      </c>
      <c r="T428" s="112" t="s">
        <v>237</v>
      </c>
      <c r="U428" s="112" t="s">
        <v>123</v>
      </c>
      <c r="X428" s="112" t="s">
        <v>236</v>
      </c>
      <c r="Y428" s="112" t="s">
        <v>6</v>
      </c>
      <c r="Z428" s="112">
        <v>0</v>
      </c>
      <c r="AA428" s="112">
        <v>100</v>
      </c>
      <c r="AB428" s="112" t="s">
        <v>234</v>
      </c>
      <c r="AC428" s="112" t="s">
        <v>233</v>
      </c>
      <c r="AD428" s="112" t="s">
        <v>232</v>
      </c>
      <c r="AG428" s="112" t="s">
        <v>6</v>
      </c>
      <c r="AH428" s="112">
        <v>13651</v>
      </c>
      <c r="AI428" s="112">
        <v>21</v>
      </c>
      <c r="AJ428" s="112">
        <v>84</v>
      </c>
      <c r="AK428" s="112" t="s">
        <v>80</v>
      </c>
      <c r="AL428" s="112" t="s">
        <v>370</v>
      </c>
      <c r="AM428" s="112">
        <v>6</v>
      </c>
      <c r="AN428" s="112">
        <v>29</v>
      </c>
      <c r="AO428" s="112">
        <v>27</v>
      </c>
      <c r="AP428" s="112">
        <v>71</v>
      </c>
      <c r="AQ428" s="112">
        <v>69</v>
      </c>
      <c r="AR428" s="112">
        <v>0</v>
      </c>
      <c r="AS428" s="112">
        <v>0</v>
      </c>
    </row>
    <row r="429" spans="1:45" s="112" customFormat="1" x14ac:dyDescent="0.25">
      <c r="A429" s="112" t="s">
        <v>883</v>
      </c>
      <c r="B429" s="112" t="s">
        <v>884</v>
      </c>
      <c r="C429" s="112" t="s">
        <v>375</v>
      </c>
      <c r="D429" s="112" t="s">
        <v>375</v>
      </c>
      <c r="E429" s="112">
        <v>5617.12</v>
      </c>
      <c r="F429" s="112">
        <v>5572.59</v>
      </c>
      <c r="G429" s="112">
        <v>-111.45</v>
      </c>
      <c r="H429" s="112">
        <v>0</v>
      </c>
      <c r="I429" s="112">
        <v>0</v>
      </c>
      <c r="J429" s="112">
        <v>5461.14</v>
      </c>
      <c r="K429" s="170">
        <v>43206</v>
      </c>
      <c r="L429" s="169">
        <f>YEAR(tblBills[[#This Row],[received_date]])</f>
        <v>2018</v>
      </c>
      <c r="N429" s="112">
        <v>7</v>
      </c>
      <c r="O429" s="112" t="s">
        <v>373</v>
      </c>
      <c r="P429" s="112" t="s">
        <v>81</v>
      </c>
      <c r="Q429" s="112" t="s">
        <v>372</v>
      </c>
      <c r="R429" s="112" t="s">
        <v>371</v>
      </c>
      <c r="T429" s="112" t="s">
        <v>237</v>
      </c>
      <c r="U429" s="112" t="s">
        <v>123</v>
      </c>
      <c r="V429" s="112" t="s">
        <v>120</v>
      </c>
      <c r="X429" s="112" t="s">
        <v>236</v>
      </c>
      <c r="Y429" s="112" t="s">
        <v>6</v>
      </c>
      <c r="Z429" s="112">
        <v>0</v>
      </c>
      <c r="AA429" s="112">
        <v>100</v>
      </c>
      <c r="AB429" s="112" t="s">
        <v>234</v>
      </c>
      <c r="AC429" s="112" t="s">
        <v>233</v>
      </c>
      <c r="AD429" s="112" t="s">
        <v>232</v>
      </c>
      <c r="AG429" s="112" t="s">
        <v>6</v>
      </c>
      <c r="AH429" s="112">
        <v>150368</v>
      </c>
      <c r="AI429" s="112">
        <v>21</v>
      </c>
      <c r="AJ429" s="112">
        <v>742</v>
      </c>
      <c r="AK429" s="112" t="s">
        <v>80</v>
      </c>
      <c r="AL429" s="112" t="s">
        <v>370</v>
      </c>
      <c r="AM429" s="112">
        <v>6</v>
      </c>
      <c r="AN429" s="112">
        <v>29</v>
      </c>
      <c r="AO429" s="112">
        <v>27</v>
      </c>
      <c r="AP429" s="112">
        <v>456</v>
      </c>
      <c r="AQ429" s="112">
        <v>518</v>
      </c>
      <c r="AR429" s="112">
        <v>0</v>
      </c>
      <c r="AS429" s="112">
        <v>0</v>
      </c>
    </row>
    <row r="430" spans="1:45" s="112" customFormat="1" x14ac:dyDescent="0.25">
      <c r="A430" s="112" t="s">
        <v>883</v>
      </c>
      <c r="B430" s="112" t="s">
        <v>884</v>
      </c>
      <c r="C430" s="112" t="s">
        <v>369</v>
      </c>
      <c r="D430" s="112" t="s">
        <v>369</v>
      </c>
      <c r="E430" s="112">
        <v>248311</v>
      </c>
      <c r="F430" s="112">
        <v>246898.97</v>
      </c>
      <c r="G430" s="112">
        <v>0</v>
      </c>
      <c r="H430" s="112">
        <v>0</v>
      </c>
      <c r="I430" s="112">
        <v>0</v>
      </c>
      <c r="J430" s="112">
        <v>246898.97</v>
      </c>
      <c r="K430" s="170">
        <v>43472</v>
      </c>
      <c r="L430" s="169">
        <f>YEAR(tblBills[[#This Row],[received_date]])</f>
        <v>2019</v>
      </c>
      <c r="N430" s="112">
        <v>7</v>
      </c>
      <c r="O430" s="112" t="s">
        <v>367</v>
      </c>
      <c r="P430" s="112" t="s">
        <v>81</v>
      </c>
      <c r="Q430" s="112" t="s">
        <v>366</v>
      </c>
      <c r="R430" s="112" t="s">
        <v>365</v>
      </c>
      <c r="T430" s="112" t="s">
        <v>237</v>
      </c>
      <c r="U430" s="112" t="s">
        <v>151</v>
      </c>
      <c r="X430" s="112" t="s">
        <v>236</v>
      </c>
      <c r="Y430" s="112" t="s">
        <v>6</v>
      </c>
      <c r="Z430" s="112">
        <v>0</v>
      </c>
      <c r="AA430" s="112">
        <v>100</v>
      </c>
      <c r="AB430" s="112" t="s">
        <v>234</v>
      </c>
      <c r="AC430" s="112" t="s">
        <v>233</v>
      </c>
      <c r="AD430" s="112" t="s">
        <v>232</v>
      </c>
      <c r="AG430" s="112" t="s">
        <v>6</v>
      </c>
      <c r="AH430" s="112">
        <v>13653</v>
      </c>
      <c r="AI430" s="112">
        <v>21</v>
      </c>
      <c r="AJ430" s="112">
        <v>85</v>
      </c>
      <c r="AK430" s="112" t="s">
        <v>80</v>
      </c>
      <c r="AL430" s="112" t="s">
        <v>364</v>
      </c>
      <c r="AM430" s="112">
        <v>6</v>
      </c>
      <c r="AN430" s="112">
        <v>29</v>
      </c>
      <c r="AO430" s="112">
        <v>27</v>
      </c>
      <c r="AP430" s="112">
        <v>72</v>
      </c>
      <c r="AQ430" s="112">
        <v>70</v>
      </c>
      <c r="AR430" s="112">
        <v>0</v>
      </c>
      <c r="AS430" s="112">
        <v>0</v>
      </c>
    </row>
    <row r="431" spans="1:45" s="112" customFormat="1" x14ac:dyDescent="0.25">
      <c r="A431" s="112" t="s">
        <v>883</v>
      </c>
      <c r="B431" s="112" t="s">
        <v>884</v>
      </c>
      <c r="C431" s="112" t="s">
        <v>363</v>
      </c>
      <c r="D431" s="112" t="s">
        <v>363</v>
      </c>
      <c r="E431" s="112">
        <v>403146.31</v>
      </c>
      <c r="F431" s="112">
        <v>398642.81</v>
      </c>
      <c r="G431" s="112">
        <v>0</v>
      </c>
      <c r="H431" s="112">
        <v>0</v>
      </c>
      <c r="I431" s="112">
        <v>0</v>
      </c>
      <c r="J431" s="112">
        <v>398642.81</v>
      </c>
      <c r="K431" s="170">
        <v>43169</v>
      </c>
      <c r="L431" s="169">
        <f>YEAR(tblBills[[#This Row],[received_date]])</f>
        <v>2018</v>
      </c>
      <c r="N431" s="112">
        <v>7</v>
      </c>
      <c r="O431" s="112" t="s">
        <v>361</v>
      </c>
      <c r="P431" s="112" t="s">
        <v>81</v>
      </c>
      <c r="Q431" s="112" t="s">
        <v>360</v>
      </c>
      <c r="R431" s="112" t="s">
        <v>359</v>
      </c>
      <c r="T431" s="112" t="s">
        <v>237</v>
      </c>
      <c r="U431" s="112" t="s">
        <v>127</v>
      </c>
      <c r="X431" s="112" t="s">
        <v>236</v>
      </c>
      <c r="Y431" s="112" t="s">
        <v>6</v>
      </c>
      <c r="Z431" s="112">
        <v>0</v>
      </c>
      <c r="AA431" s="112">
        <v>100</v>
      </c>
      <c r="AB431" s="112" t="s">
        <v>234</v>
      </c>
      <c r="AC431" s="112" t="s">
        <v>233</v>
      </c>
      <c r="AD431" s="112" t="s">
        <v>232</v>
      </c>
      <c r="AG431" s="112" t="s">
        <v>6</v>
      </c>
      <c r="AH431" s="112">
        <v>13654</v>
      </c>
      <c r="AI431" s="112">
        <v>21</v>
      </c>
      <c r="AJ431" s="112">
        <v>86</v>
      </c>
      <c r="AK431" s="112" t="s">
        <v>80</v>
      </c>
      <c r="AL431" s="112" t="s">
        <v>345</v>
      </c>
      <c r="AM431" s="112">
        <v>6</v>
      </c>
      <c r="AN431" s="112">
        <v>29</v>
      </c>
      <c r="AO431" s="112">
        <v>27</v>
      </c>
      <c r="AP431" s="112">
        <v>73</v>
      </c>
      <c r="AQ431" s="112">
        <v>71</v>
      </c>
      <c r="AR431" s="112">
        <v>0</v>
      </c>
      <c r="AS431" s="112">
        <v>0</v>
      </c>
    </row>
    <row r="432" spans="1:45" s="112" customFormat="1" x14ac:dyDescent="0.25">
      <c r="A432" s="112" t="s">
        <v>883</v>
      </c>
      <c r="B432" s="112" t="s">
        <v>884</v>
      </c>
      <c r="C432" s="112" t="s">
        <v>358</v>
      </c>
      <c r="D432" s="112" t="s">
        <v>358</v>
      </c>
      <c r="E432" s="112">
        <v>8995.92</v>
      </c>
      <c r="F432" s="112">
        <v>9000.27</v>
      </c>
      <c r="G432" s="112">
        <v>0</v>
      </c>
      <c r="H432" s="112">
        <v>0</v>
      </c>
      <c r="I432" s="112">
        <v>0</v>
      </c>
      <c r="J432" s="112">
        <v>9000.27</v>
      </c>
      <c r="K432" s="170">
        <v>43229</v>
      </c>
      <c r="L432" s="169">
        <f>YEAR(tblBills[[#This Row],[received_date]])</f>
        <v>2018</v>
      </c>
      <c r="N432" s="112">
        <v>7</v>
      </c>
      <c r="O432" s="112" t="s">
        <v>357</v>
      </c>
      <c r="P432" s="112" t="s">
        <v>81</v>
      </c>
      <c r="Q432" s="112" t="s">
        <v>356</v>
      </c>
      <c r="R432" s="112" t="s">
        <v>355</v>
      </c>
      <c r="T432" s="112" t="s">
        <v>237</v>
      </c>
      <c r="U432" s="112" t="s">
        <v>127</v>
      </c>
      <c r="X432" s="112" t="s">
        <v>236</v>
      </c>
      <c r="Y432" s="112" t="s">
        <v>6</v>
      </c>
      <c r="Z432" s="112">
        <v>0</v>
      </c>
      <c r="AA432" s="112">
        <v>100</v>
      </c>
      <c r="AB432" s="112" t="s">
        <v>234</v>
      </c>
      <c r="AC432" s="112" t="s">
        <v>233</v>
      </c>
      <c r="AD432" s="112" t="s">
        <v>232</v>
      </c>
      <c r="AG432" s="112" t="s">
        <v>6</v>
      </c>
      <c r="AH432" s="112">
        <v>13656</v>
      </c>
      <c r="AI432" s="112">
        <v>21</v>
      </c>
      <c r="AJ432" s="112">
        <v>743</v>
      </c>
      <c r="AK432" s="112" t="s">
        <v>80</v>
      </c>
      <c r="AL432" s="112" t="s">
        <v>345</v>
      </c>
      <c r="AM432" s="112">
        <v>6</v>
      </c>
      <c r="AN432" s="112">
        <v>29</v>
      </c>
      <c r="AO432" s="112">
        <v>27</v>
      </c>
      <c r="AP432" s="112">
        <v>457</v>
      </c>
      <c r="AQ432" s="112">
        <v>519</v>
      </c>
      <c r="AR432" s="112">
        <v>0</v>
      </c>
      <c r="AS432" s="112">
        <v>0</v>
      </c>
    </row>
    <row r="433" spans="1:45" s="112" customFormat="1" x14ac:dyDescent="0.25">
      <c r="A433" s="112" t="s">
        <v>883</v>
      </c>
      <c r="B433" s="112" t="s">
        <v>884</v>
      </c>
      <c r="C433" s="112" t="s">
        <v>354</v>
      </c>
      <c r="D433" s="112" t="s">
        <v>354</v>
      </c>
      <c r="E433" s="112">
        <v>4036.4700000000003</v>
      </c>
      <c r="F433" s="112">
        <v>3955.48</v>
      </c>
      <c r="G433" s="112">
        <v>0</v>
      </c>
      <c r="H433" s="112">
        <v>0</v>
      </c>
      <c r="I433" s="112">
        <v>0</v>
      </c>
      <c r="J433" s="112">
        <v>3955.48</v>
      </c>
      <c r="K433" s="170">
        <v>43179</v>
      </c>
      <c r="L433" s="169">
        <f>YEAR(tblBills[[#This Row],[received_date]])</f>
        <v>2018</v>
      </c>
      <c r="N433" s="112">
        <v>7</v>
      </c>
      <c r="O433" s="112" t="s">
        <v>353</v>
      </c>
      <c r="P433" s="112" t="s">
        <v>81</v>
      </c>
      <c r="Q433" s="112" t="s">
        <v>352</v>
      </c>
      <c r="R433" s="112" t="s">
        <v>351</v>
      </c>
      <c r="T433" s="112" t="s">
        <v>237</v>
      </c>
      <c r="U433" s="112" t="s">
        <v>127</v>
      </c>
      <c r="V433" s="112" t="s">
        <v>120</v>
      </c>
      <c r="X433" s="112" t="s">
        <v>236</v>
      </c>
      <c r="Y433" s="112" t="s">
        <v>6</v>
      </c>
      <c r="Z433" s="112">
        <v>0</v>
      </c>
      <c r="AA433" s="112">
        <v>100</v>
      </c>
      <c r="AB433" s="112" t="s">
        <v>234</v>
      </c>
      <c r="AC433" s="112" t="s">
        <v>233</v>
      </c>
      <c r="AD433" s="112" t="s">
        <v>232</v>
      </c>
      <c r="AG433" s="112" t="s">
        <v>6</v>
      </c>
      <c r="AH433" s="112">
        <v>13657</v>
      </c>
      <c r="AI433" s="112">
        <v>21</v>
      </c>
      <c r="AJ433" s="112">
        <v>30</v>
      </c>
      <c r="AK433" s="112" t="s">
        <v>80</v>
      </c>
      <c r="AL433" s="112" t="s">
        <v>345</v>
      </c>
      <c r="AM433" s="112">
        <v>6</v>
      </c>
      <c r="AN433" s="112">
        <v>29</v>
      </c>
      <c r="AO433" s="112">
        <v>27</v>
      </c>
      <c r="AP433" s="112">
        <v>25</v>
      </c>
      <c r="AQ433" s="112">
        <v>28</v>
      </c>
      <c r="AR433" s="112">
        <v>0</v>
      </c>
      <c r="AS433" s="112">
        <v>0</v>
      </c>
    </row>
    <row r="434" spans="1:45" s="112" customFormat="1" x14ac:dyDescent="0.25">
      <c r="A434" s="112" t="s">
        <v>883</v>
      </c>
      <c r="B434" s="112" t="s">
        <v>884</v>
      </c>
      <c r="C434" s="112" t="s">
        <v>350</v>
      </c>
      <c r="D434" s="112" t="s">
        <v>350</v>
      </c>
      <c r="E434" s="112">
        <v>11726.15</v>
      </c>
      <c r="F434" s="112">
        <v>11726.15</v>
      </c>
      <c r="G434" s="112">
        <v>-234.52</v>
      </c>
      <c r="H434" s="112">
        <v>0</v>
      </c>
      <c r="I434" s="112">
        <v>0</v>
      </c>
      <c r="J434" s="112">
        <v>11491.630000000001</v>
      </c>
      <c r="K434" s="170">
        <v>43236</v>
      </c>
      <c r="L434" s="169">
        <f>YEAR(tblBills[[#This Row],[received_date]])</f>
        <v>2018</v>
      </c>
      <c r="N434" s="112">
        <v>7</v>
      </c>
      <c r="O434" s="112" t="s">
        <v>349</v>
      </c>
      <c r="P434" s="112" t="s">
        <v>81</v>
      </c>
      <c r="Q434" s="112" t="s">
        <v>348</v>
      </c>
      <c r="R434" s="112" t="s">
        <v>347</v>
      </c>
      <c r="T434" s="112" t="s">
        <v>237</v>
      </c>
      <c r="U434" s="112" t="s">
        <v>127</v>
      </c>
      <c r="V434" s="112" t="s">
        <v>120</v>
      </c>
      <c r="X434" s="112" t="s">
        <v>236</v>
      </c>
      <c r="Y434" s="112" t="s">
        <v>346</v>
      </c>
      <c r="Z434" s="112">
        <v>0</v>
      </c>
      <c r="AA434" s="112">
        <v>100</v>
      </c>
      <c r="AB434" s="112" t="s">
        <v>234</v>
      </c>
      <c r="AC434" s="112" t="s">
        <v>233</v>
      </c>
      <c r="AD434" s="112" t="s">
        <v>232</v>
      </c>
      <c r="AG434" s="112" t="s">
        <v>231</v>
      </c>
      <c r="AH434" s="112">
        <v>13658</v>
      </c>
      <c r="AI434" s="112">
        <v>21</v>
      </c>
      <c r="AJ434" s="112">
        <v>692</v>
      </c>
      <c r="AK434" s="112" t="s">
        <v>80</v>
      </c>
      <c r="AL434" s="112" t="s">
        <v>345</v>
      </c>
      <c r="AM434" s="112">
        <v>6</v>
      </c>
      <c r="AN434" s="112">
        <v>29</v>
      </c>
      <c r="AO434" s="112">
        <v>27</v>
      </c>
      <c r="AP434" s="112">
        <v>417</v>
      </c>
      <c r="AQ434" s="112">
        <v>501</v>
      </c>
      <c r="AR434" s="112">
        <v>0</v>
      </c>
      <c r="AS434" s="112">
        <v>0</v>
      </c>
    </row>
    <row r="435" spans="1:45" s="112" customFormat="1" x14ac:dyDescent="0.25">
      <c r="A435" s="112" t="s">
        <v>883</v>
      </c>
      <c r="B435" s="112" t="s">
        <v>884</v>
      </c>
      <c r="C435" s="112" t="s">
        <v>344</v>
      </c>
      <c r="D435" s="112" t="s">
        <v>344</v>
      </c>
      <c r="E435" s="112">
        <v>200833.86000000002</v>
      </c>
      <c r="F435" s="112">
        <v>199646.31</v>
      </c>
      <c r="G435" s="112">
        <v>0</v>
      </c>
      <c r="H435" s="112">
        <v>0</v>
      </c>
      <c r="I435" s="112">
        <v>0</v>
      </c>
      <c r="J435" s="112">
        <v>199646.31</v>
      </c>
      <c r="K435" s="170">
        <v>43174</v>
      </c>
      <c r="L435" s="169">
        <f>YEAR(tblBills[[#This Row],[received_date]])</f>
        <v>2018</v>
      </c>
      <c r="N435" s="112">
        <v>7</v>
      </c>
      <c r="O435" s="112" t="s">
        <v>342</v>
      </c>
      <c r="P435" s="112" t="s">
        <v>81</v>
      </c>
      <c r="Q435" s="112" t="s">
        <v>341</v>
      </c>
      <c r="R435" s="112" t="s">
        <v>340</v>
      </c>
      <c r="T435" s="112" t="s">
        <v>237</v>
      </c>
      <c r="U435" s="112" t="s">
        <v>162</v>
      </c>
      <c r="X435" s="112" t="s">
        <v>236</v>
      </c>
      <c r="Y435" s="112" t="s">
        <v>6</v>
      </c>
      <c r="Z435" s="112">
        <v>0</v>
      </c>
      <c r="AA435" s="112">
        <v>100</v>
      </c>
      <c r="AB435" s="112" t="s">
        <v>234</v>
      </c>
      <c r="AC435" s="112" t="s">
        <v>233</v>
      </c>
      <c r="AD435" s="112" t="s">
        <v>232</v>
      </c>
      <c r="AG435" s="112" t="s">
        <v>6</v>
      </c>
      <c r="AH435" s="112">
        <v>13659</v>
      </c>
      <c r="AI435" s="112">
        <v>21</v>
      </c>
      <c r="AJ435" s="112">
        <v>87</v>
      </c>
      <c r="AK435" s="112" t="s">
        <v>80</v>
      </c>
      <c r="AL435" s="112" t="s">
        <v>339</v>
      </c>
      <c r="AM435" s="112">
        <v>6</v>
      </c>
      <c r="AN435" s="112">
        <v>29</v>
      </c>
      <c r="AO435" s="112">
        <v>27</v>
      </c>
      <c r="AP435" s="112">
        <v>74</v>
      </c>
      <c r="AQ435" s="112">
        <v>72</v>
      </c>
      <c r="AR435" s="112">
        <v>0</v>
      </c>
      <c r="AS435" s="112">
        <v>0</v>
      </c>
    </row>
    <row r="436" spans="1:45" s="112" customFormat="1" x14ac:dyDescent="0.25">
      <c r="A436" s="112" t="s">
        <v>883</v>
      </c>
      <c r="B436" s="112" t="s">
        <v>884</v>
      </c>
      <c r="C436" s="112" t="s">
        <v>338</v>
      </c>
      <c r="D436" s="112" t="s">
        <v>338</v>
      </c>
      <c r="E436" s="112">
        <v>136092.89000000001</v>
      </c>
      <c r="F436" s="112">
        <v>133614.16</v>
      </c>
      <c r="G436" s="112">
        <v>0</v>
      </c>
      <c r="H436" s="112">
        <v>0</v>
      </c>
      <c r="I436" s="112">
        <v>0</v>
      </c>
      <c r="J436" s="112">
        <v>133614.16</v>
      </c>
      <c r="K436" s="170">
        <v>43173</v>
      </c>
      <c r="L436" s="169">
        <f>YEAR(tblBills[[#This Row],[received_date]])</f>
        <v>2018</v>
      </c>
      <c r="N436" s="112">
        <v>7</v>
      </c>
      <c r="O436" s="112" t="s">
        <v>336</v>
      </c>
      <c r="P436" s="112" t="s">
        <v>81</v>
      </c>
      <c r="Q436" s="112" t="s">
        <v>335</v>
      </c>
      <c r="R436" s="112" t="s">
        <v>334</v>
      </c>
      <c r="T436" s="112" t="s">
        <v>237</v>
      </c>
      <c r="U436" s="112" t="s">
        <v>145</v>
      </c>
      <c r="X436" s="112" t="s">
        <v>236</v>
      </c>
      <c r="Y436" s="112" t="s">
        <v>333</v>
      </c>
      <c r="Z436" s="112">
        <v>0</v>
      </c>
      <c r="AA436" s="112">
        <v>100</v>
      </c>
      <c r="AB436" s="112" t="s">
        <v>234</v>
      </c>
      <c r="AC436" s="112" t="s">
        <v>233</v>
      </c>
      <c r="AD436" s="112" t="s">
        <v>232</v>
      </c>
      <c r="AG436" s="112" t="s">
        <v>6</v>
      </c>
      <c r="AH436" s="112">
        <v>13660</v>
      </c>
      <c r="AI436" s="112">
        <v>21</v>
      </c>
      <c r="AJ436" s="112">
        <v>89</v>
      </c>
      <c r="AK436" s="112" t="s">
        <v>80</v>
      </c>
      <c r="AL436" s="112" t="s">
        <v>327</v>
      </c>
      <c r="AM436" s="112">
        <v>6</v>
      </c>
      <c r="AN436" s="112">
        <v>29</v>
      </c>
      <c r="AO436" s="112">
        <v>27</v>
      </c>
      <c r="AP436" s="112">
        <v>75</v>
      </c>
      <c r="AQ436" s="112">
        <v>73</v>
      </c>
      <c r="AR436" s="112">
        <v>0</v>
      </c>
      <c r="AS436" s="112">
        <v>0</v>
      </c>
    </row>
    <row r="437" spans="1:45" s="112" customFormat="1" x14ac:dyDescent="0.25">
      <c r="A437" s="112" t="s">
        <v>883</v>
      </c>
      <c r="B437" s="112" t="s">
        <v>884</v>
      </c>
      <c r="C437" s="112" t="s">
        <v>332</v>
      </c>
      <c r="D437" s="112" t="s">
        <v>332</v>
      </c>
      <c r="E437" s="112">
        <v>13334.64</v>
      </c>
      <c r="F437" s="112">
        <v>13334.64</v>
      </c>
      <c r="G437" s="112">
        <v>0</v>
      </c>
      <c r="H437" s="112">
        <v>0</v>
      </c>
      <c r="I437" s="112">
        <v>0</v>
      </c>
      <c r="J437" s="112">
        <v>13334.64</v>
      </c>
      <c r="K437" s="170">
        <v>43178</v>
      </c>
      <c r="L437" s="169">
        <f>YEAR(tblBills[[#This Row],[received_date]])</f>
        <v>2018</v>
      </c>
      <c r="N437" s="112">
        <v>7</v>
      </c>
      <c r="O437" s="112" t="s">
        <v>330</v>
      </c>
      <c r="P437" s="112" t="s">
        <v>81</v>
      </c>
      <c r="Q437" s="112" t="s">
        <v>329</v>
      </c>
      <c r="R437" s="112" t="s">
        <v>328</v>
      </c>
      <c r="T437" s="112" t="s">
        <v>237</v>
      </c>
      <c r="U437" s="112" t="s">
        <v>145</v>
      </c>
      <c r="V437" s="112" t="s">
        <v>120</v>
      </c>
      <c r="X437" s="112" t="s">
        <v>236</v>
      </c>
      <c r="Y437" s="112" t="s">
        <v>6</v>
      </c>
      <c r="Z437" s="112">
        <v>0</v>
      </c>
      <c r="AA437" s="112">
        <v>100</v>
      </c>
      <c r="AB437" s="112" t="s">
        <v>234</v>
      </c>
      <c r="AC437" s="112" t="s">
        <v>233</v>
      </c>
      <c r="AD437" s="112" t="s">
        <v>232</v>
      </c>
      <c r="AG437" s="112" t="s">
        <v>6</v>
      </c>
      <c r="AH437" s="112">
        <v>13661</v>
      </c>
      <c r="AI437" s="112">
        <v>21</v>
      </c>
      <c r="AJ437" s="112">
        <v>61</v>
      </c>
      <c r="AK437" s="112" t="s">
        <v>80</v>
      </c>
      <c r="AL437" s="112" t="s">
        <v>327</v>
      </c>
      <c r="AM437" s="112">
        <v>6</v>
      </c>
      <c r="AN437" s="112">
        <v>29</v>
      </c>
      <c r="AO437" s="112">
        <v>27</v>
      </c>
      <c r="AP437" s="112">
        <v>51</v>
      </c>
      <c r="AQ437" s="112">
        <v>53</v>
      </c>
      <c r="AR437" s="112">
        <v>0</v>
      </c>
      <c r="AS437" s="112">
        <v>0</v>
      </c>
    </row>
    <row r="438" spans="1:45" s="112" customFormat="1" x14ac:dyDescent="0.25">
      <c r="A438" s="112" t="s">
        <v>883</v>
      </c>
      <c r="B438" s="112" t="s">
        <v>884</v>
      </c>
      <c r="C438" s="112" t="s">
        <v>326</v>
      </c>
      <c r="D438" s="112" t="s">
        <v>326</v>
      </c>
      <c r="E438" s="112">
        <v>292890.03000000003</v>
      </c>
      <c r="F438" s="112">
        <v>299970</v>
      </c>
      <c r="G438" s="112">
        <v>0</v>
      </c>
      <c r="H438" s="112">
        <v>0</v>
      </c>
      <c r="I438" s="112">
        <v>0</v>
      </c>
      <c r="J438" s="112">
        <v>299970</v>
      </c>
      <c r="K438" s="170">
        <v>43549</v>
      </c>
      <c r="L438" s="169">
        <f>YEAR(tblBills[[#This Row],[received_date]])</f>
        <v>2019</v>
      </c>
      <c r="N438" s="112">
        <v>7</v>
      </c>
      <c r="O438" s="112" t="s">
        <v>324</v>
      </c>
      <c r="P438" s="112" t="s">
        <v>81</v>
      </c>
      <c r="Q438" s="112" t="s">
        <v>323</v>
      </c>
      <c r="R438" s="112" t="s">
        <v>322</v>
      </c>
      <c r="T438" s="112" t="s">
        <v>237</v>
      </c>
      <c r="U438" s="112" t="s">
        <v>148</v>
      </c>
      <c r="X438" s="112" t="s">
        <v>236</v>
      </c>
      <c r="Y438" s="112" t="s">
        <v>6</v>
      </c>
      <c r="Z438" s="112">
        <v>0</v>
      </c>
      <c r="AA438" s="112">
        <v>100</v>
      </c>
      <c r="AB438" s="112" t="s">
        <v>234</v>
      </c>
      <c r="AC438" s="112" t="s">
        <v>233</v>
      </c>
      <c r="AD438" s="112" t="s">
        <v>232</v>
      </c>
      <c r="AG438" s="112" t="s">
        <v>6</v>
      </c>
      <c r="AH438" s="112">
        <v>13662</v>
      </c>
      <c r="AI438" s="112">
        <v>21</v>
      </c>
      <c r="AJ438" s="112">
        <v>95</v>
      </c>
      <c r="AK438" s="112" t="s">
        <v>80</v>
      </c>
      <c r="AL438" s="112" t="s">
        <v>321</v>
      </c>
      <c r="AM438" s="112">
        <v>6</v>
      </c>
      <c r="AN438" s="112">
        <v>29</v>
      </c>
      <c r="AO438" s="112">
        <v>27</v>
      </c>
      <c r="AP438" s="112">
        <v>77</v>
      </c>
      <c r="AQ438" s="112">
        <v>74</v>
      </c>
      <c r="AR438" s="112">
        <v>0</v>
      </c>
      <c r="AS438" s="112">
        <v>0</v>
      </c>
    </row>
    <row r="439" spans="1:45" s="112" customFormat="1" x14ac:dyDescent="0.25">
      <c r="A439" s="112" t="s">
        <v>883</v>
      </c>
      <c r="B439" s="112" t="s">
        <v>884</v>
      </c>
      <c r="C439" s="112" t="s">
        <v>320</v>
      </c>
      <c r="D439" s="112" t="s">
        <v>320</v>
      </c>
      <c r="E439" s="112">
        <v>59750.66</v>
      </c>
      <c r="F439" s="112">
        <v>59563.07</v>
      </c>
      <c r="G439" s="112">
        <v>0</v>
      </c>
      <c r="H439" s="112">
        <v>0</v>
      </c>
      <c r="I439" s="112">
        <v>0</v>
      </c>
      <c r="J439" s="112">
        <v>59563.07</v>
      </c>
      <c r="K439" s="170">
        <v>43169</v>
      </c>
      <c r="L439" s="169">
        <f>YEAR(tblBills[[#This Row],[received_date]])</f>
        <v>2018</v>
      </c>
      <c r="N439" s="112">
        <v>7</v>
      </c>
      <c r="O439" s="112" t="s">
        <v>319</v>
      </c>
      <c r="P439" s="112" t="s">
        <v>81</v>
      </c>
      <c r="Q439" s="112" t="s">
        <v>318</v>
      </c>
      <c r="R439" s="112" t="s">
        <v>317</v>
      </c>
      <c r="T439" s="112" t="s">
        <v>237</v>
      </c>
      <c r="U439" s="112" t="s">
        <v>160</v>
      </c>
      <c r="V439" s="112" t="s">
        <v>130</v>
      </c>
      <c r="X439" s="112" t="s">
        <v>236</v>
      </c>
      <c r="Y439" s="112" t="s">
        <v>6</v>
      </c>
      <c r="Z439" s="112">
        <v>0</v>
      </c>
      <c r="AA439" s="112">
        <v>100</v>
      </c>
      <c r="AB439" s="112" t="s">
        <v>234</v>
      </c>
      <c r="AC439" s="112" t="s">
        <v>233</v>
      </c>
      <c r="AD439" s="112" t="s">
        <v>232</v>
      </c>
      <c r="AG439" s="112" t="s">
        <v>6</v>
      </c>
      <c r="AH439" s="112">
        <v>13663</v>
      </c>
      <c r="AI439" s="112">
        <v>21</v>
      </c>
      <c r="AJ439" s="112">
        <v>97</v>
      </c>
      <c r="AK439" s="112" t="s">
        <v>80</v>
      </c>
      <c r="AL439" s="112" t="s">
        <v>316</v>
      </c>
      <c r="AM439" s="112">
        <v>6</v>
      </c>
      <c r="AN439" s="112">
        <v>29</v>
      </c>
      <c r="AO439" s="112">
        <v>27</v>
      </c>
      <c r="AP439" s="112">
        <v>78</v>
      </c>
      <c r="AQ439" s="112">
        <v>75</v>
      </c>
      <c r="AR439" s="112">
        <v>0</v>
      </c>
      <c r="AS439" s="112">
        <v>0</v>
      </c>
    </row>
    <row r="440" spans="1:45" s="112" customFormat="1" x14ac:dyDescent="0.25">
      <c r="A440" s="112" t="s">
        <v>883</v>
      </c>
      <c r="B440" s="112" t="s">
        <v>884</v>
      </c>
      <c r="C440" s="112" t="s">
        <v>315</v>
      </c>
      <c r="D440" s="112" t="s">
        <v>315</v>
      </c>
      <c r="E440" s="112">
        <v>53623.630000000005</v>
      </c>
      <c r="F440" s="112">
        <v>53119.09</v>
      </c>
      <c r="G440" s="112">
        <v>0</v>
      </c>
      <c r="H440" s="112">
        <v>0</v>
      </c>
      <c r="I440" s="112">
        <v>0</v>
      </c>
      <c r="J440" s="112">
        <v>53119.090000000004</v>
      </c>
      <c r="K440" s="170">
        <v>43179</v>
      </c>
      <c r="L440" s="169">
        <f>YEAR(tblBills[[#This Row],[received_date]])</f>
        <v>2018</v>
      </c>
      <c r="N440" s="112">
        <v>7</v>
      </c>
      <c r="O440" s="112" t="s">
        <v>313</v>
      </c>
      <c r="P440" s="112" t="s">
        <v>81</v>
      </c>
      <c r="Q440" s="112" t="s">
        <v>312</v>
      </c>
      <c r="R440" s="112" t="s">
        <v>311</v>
      </c>
      <c r="T440" s="112" t="s">
        <v>237</v>
      </c>
      <c r="U440" s="112" t="s">
        <v>149</v>
      </c>
      <c r="X440" s="112" t="s">
        <v>236</v>
      </c>
      <c r="Y440" s="112" t="s">
        <v>6</v>
      </c>
      <c r="Z440" s="112">
        <v>0</v>
      </c>
      <c r="AA440" s="112">
        <v>100</v>
      </c>
      <c r="AB440" s="112" t="s">
        <v>234</v>
      </c>
      <c r="AC440" s="112" t="s">
        <v>233</v>
      </c>
      <c r="AD440" s="112" t="s">
        <v>232</v>
      </c>
      <c r="AG440" s="112" t="s">
        <v>6</v>
      </c>
      <c r="AH440" s="112">
        <v>13664</v>
      </c>
      <c r="AI440" s="112">
        <v>21</v>
      </c>
      <c r="AJ440" s="112">
        <v>102</v>
      </c>
      <c r="AK440" s="112" t="s">
        <v>80</v>
      </c>
      <c r="AL440" s="112" t="s">
        <v>305</v>
      </c>
      <c r="AM440" s="112">
        <v>6</v>
      </c>
      <c r="AN440" s="112">
        <v>29</v>
      </c>
      <c r="AO440" s="112">
        <v>27</v>
      </c>
      <c r="AP440" s="112">
        <v>80</v>
      </c>
      <c r="AQ440" s="112">
        <v>76</v>
      </c>
      <c r="AR440" s="112">
        <v>0</v>
      </c>
      <c r="AS440" s="112">
        <v>0</v>
      </c>
    </row>
    <row r="441" spans="1:45" s="112" customFormat="1" x14ac:dyDescent="0.25">
      <c r="A441" s="112" t="s">
        <v>883</v>
      </c>
      <c r="B441" s="112" t="s">
        <v>884</v>
      </c>
      <c r="C441" s="112" t="s">
        <v>310</v>
      </c>
      <c r="D441" s="112" t="s">
        <v>310</v>
      </c>
      <c r="E441" s="112">
        <v>2658.29</v>
      </c>
      <c r="F441" s="112">
        <v>2633.02</v>
      </c>
      <c r="G441" s="112">
        <v>-52.66</v>
      </c>
      <c r="H441" s="112">
        <v>0</v>
      </c>
      <c r="I441" s="112">
        <v>0</v>
      </c>
      <c r="J441" s="112">
        <v>2580.36</v>
      </c>
      <c r="K441" s="170">
        <v>43178</v>
      </c>
      <c r="L441" s="169">
        <f>YEAR(tblBills[[#This Row],[received_date]])</f>
        <v>2018</v>
      </c>
      <c r="N441" s="112">
        <v>7</v>
      </c>
      <c r="O441" s="112" t="s">
        <v>308</v>
      </c>
      <c r="P441" s="112" t="s">
        <v>81</v>
      </c>
      <c r="Q441" s="112" t="s">
        <v>307</v>
      </c>
      <c r="R441" s="112" t="s">
        <v>306</v>
      </c>
      <c r="T441" s="112" t="s">
        <v>237</v>
      </c>
      <c r="U441" s="112" t="s">
        <v>149</v>
      </c>
      <c r="V441" s="112" t="s">
        <v>120</v>
      </c>
      <c r="X441" s="112" t="s">
        <v>236</v>
      </c>
      <c r="Y441" s="112" t="s">
        <v>6</v>
      </c>
      <c r="Z441" s="112">
        <v>0</v>
      </c>
      <c r="AA441" s="112">
        <v>100</v>
      </c>
      <c r="AB441" s="112" t="s">
        <v>234</v>
      </c>
      <c r="AC441" s="112" t="s">
        <v>233</v>
      </c>
      <c r="AD441" s="112" t="s">
        <v>232</v>
      </c>
      <c r="AG441" s="112" t="s">
        <v>6</v>
      </c>
      <c r="AH441" s="112">
        <v>13665</v>
      </c>
      <c r="AI441" s="112">
        <v>21</v>
      </c>
      <c r="AJ441" s="112">
        <v>689</v>
      </c>
      <c r="AK441" s="112" t="s">
        <v>80</v>
      </c>
      <c r="AL441" s="112" t="s">
        <v>305</v>
      </c>
      <c r="AM441" s="112">
        <v>6</v>
      </c>
      <c r="AN441" s="112">
        <v>29</v>
      </c>
      <c r="AO441" s="112">
        <v>27</v>
      </c>
      <c r="AP441" s="112">
        <v>415</v>
      </c>
      <c r="AQ441" s="112">
        <v>498</v>
      </c>
      <c r="AR441" s="112">
        <v>0</v>
      </c>
      <c r="AS441" s="112">
        <v>0</v>
      </c>
    </row>
    <row r="442" spans="1:45" s="112" customFormat="1" x14ac:dyDescent="0.25">
      <c r="A442" s="112" t="s">
        <v>883</v>
      </c>
      <c r="B442" s="112" t="s">
        <v>884</v>
      </c>
      <c r="C442" s="112" t="s">
        <v>304</v>
      </c>
      <c r="D442" s="112" t="s">
        <v>304</v>
      </c>
      <c r="E442" s="112">
        <v>66118.23</v>
      </c>
      <c r="F442" s="112">
        <v>64838.720000000001</v>
      </c>
      <c r="G442" s="112">
        <v>0</v>
      </c>
      <c r="H442" s="112">
        <v>0</v>
      </c>
      <c r="I442" s="112">
        <v>0</v>
      </c>
      <c r="J442" s="112">
        <v>64838.720000000001</v>
      </c>
      <c r="K442" s="170">
        <v>43173</v>
      </c>
      <c r="L442" s="169">
        <f>YEAR(tblBills[[#This Row],[received_date]])</f>
        <v>2018</v>
      </c>
      <c r="N442" s="112">
        <v>7</v>
      </c>
      <c r="O442" s="112" t="s">
        <v>302</v>
      </c>
      <c r="P442" s="112" t="s">
        <v>81</v>
      </c>
      <c r="Q442" s="112" t="s">
        <v>301</v>
      </c>
      <c r="R442" s="112" t="s">
        <v>300</v>
      </c>
      <c r="T442" s="112" t="s">
        <v>237</v>
      </c>
      <c r="U442" s="112" t="s">
        <v>214</v>
      </c>
      <c r="V442" s="112" t="s">
        <v>130</v>
      </c>
      <c r="X442" s="112" t="s">
        <v>236</v>
      </c>
      <c r="Y442" s="112" t="s">
        <v>299</v>
      </c>
      <c r="Z442" s="112">
        <v>0</v>
      </c>
      <c r="AA442" s="112">
        <v>100</v>
      </c>
      <c r="AB442" s="112" t="s">
        <v>234</v>
      </c>
      <c r="AC442" s="112" t="s">
        <v>233</v>
      </c>
      <c r="AD442" s="112" t="s">
        <v>232</v>
      </c>
      <c r="AG442" s="112" t="s">
        <v>6</v>
      </c>
      <c r="AH442" s="112">
        <v>13666</v>
      </c>
      <c r="AI442" s="112">
        <v>21</v>
      </c>
      <c r="AJ442" s="112">
        <v>103</v>
      </c>
      <c r="AK442" s="112" t="s">
        <v>80</v>
      </c>
      <c r="AL442" s="112" t="s">
        <v>298</v>
      </c>
      <c r="AM442" s="112">
        <v>6</v>
      </c>
      <c r="AN442" s="112">
        <v>29</v>
      </c>
      <c r="AO442" s="112">
        <v>27</v>
      </c>
      <c r="AP442" s="112">
        <v>81</v>
      </c>
      <c r="AQ442" s="112">
        <v>77</v>
      </c>
      <c r="AR442" s="112">
        <v>0</v>
      </c>
      <c r="AS442" s="112">
        <v>0</v>
      </c>
    </row>
    <row r="443" spans="1:45" s="112" customFormat="1" x14ac:dyDescent="0.25">
      <c r="A443" s="112" t="s">
        <v>883</v>
      </c>
      <c r="B443" s="112" t="s">
        <v>884</v>
      </c>
      <c r="C443" s="112" t="s">
        <v>297</v>
      </c>
      <c r="D443" s="112" t="s">
        <v>297</v>
      </c>
      <c r="E443" s="112">
        <v>47344.28</v>
      </c>
      <c r="F443" s="112">
        <v>46413.34</v>
      </c>
      <c r="G443" s="112">
        <v>0</v>
      </c>
      <c r="H443" s="112">
        <v>0</v>
      </c>
      <c r="I443" s="112">
        <v>0</v>
      </c>
      <c r="J443" s="112">
        <v>46413.340000000004</v>
      </c>
      <c r="K443" s="170">
        <v>43169</v>
      </c>
      <c r="L443" s="169">
        <f>YEAR(tblBills[[#This Row],[received_date]])</f>
        <v>2018</v>
      </c>
      <c r="N443" s="112">
        <v>7</v>
      </c>
      <c r="O443" s="112" t="s">
        <v>296</v>
      </c>
      <c r="P443" s="112" t="s">
        <v>81</v>
      </c>
      <c r="Q443" s="112" t="s">
        <v>295</v>
      </c>
      <c r="R443" s="112" t="s">
        <v>294</v>
      </c>
      <c r="T443" s="112" t="s">
        <v>237</v>
      </c>
      <c r="U443" s="112" t="s">
        <v>218</v>
      </c>
      <c r="V443" s="112" t="s">
        <v>130</v>
      </c>
      <c r="X443" s="112" t="s">
        <v>236</v>
      </c>
      <c r="Y443" s="112" t="s">
        <v>6</v>
      </c>
      <c r="Z443" s="112">
        <v>0</v>
      </c>
      <c r="AA443" s="112">
        <v>100</v>
      </c>
      <c r="AB443" s="112" t="s">
        <v>234</v>
      </c>
      <c r="AC443" s="112" t="s">
        <v>233</v>
      </c>
      <c r="AD443" s="112" t="s">
        <v>232</v>
      </c>
      <c r="AG443" s="112" t="s">
        <v>6</v>
      </c>
      <c r="AH443" s="112">
        <v>13667</v>
      </c>
      <c r="AI443" s="112">
        <v>21</v>
      </c>
      <c r="AJ443" s="112">
        <v>106</v>
      </c>
      <c r="AK443" s="112" t="s">
        <v>80</v>
      </c>
      <c r="AL443" s="112" t="s">
        <v>293</v>
      </c>
      <c r="AM443" s="112">
        <v>6</v>
      </c>
      <c r="AN443" s="112">
        <v>29</v>
      </c>
      <c r="AO443" s="112">
        <v>27</v>
      </c>
      <c r="AP443" s="112">
        <v>83</v>
      </c>
      <c r="AQ443" s="112">
        <v>79</v>
      </c>
      <c r="AR443" s="112">
        <v>0</v>
      </c>
      <c r="AS443" s="112">
        <v>0</v>
      </c>
    </row>
    <row r="444" spans="1:45" s="112" customFormat="1" x14ac:dyDescent="0.25">
      <c r="A444" s="112" t="s">
        <v>883</v>
      </c>
      <c r="B444" s="112" t="s">
        <v>884</v>
      </c>
      <c r="C444" s="112" t="s">
        <v>292</v>
      </c>
      <c r="D444" s="112" t="s">
        <v>292</v>
      </c>
      <c r="E444" s="112">
        <v>547710.85</v>
      </c>
      <c r="F444" s="112">
        <v>552610.91</v>
      </c>
      <c r="G444" s="112">
        <v>0</v>
      </c>
      <c r="H444" s="112">
        <v>0</v>
      </c>
      <c r="I444" s="112">
        <v>0</v>
      </c>
      <c r="J444" s="112">
        <v>552610.91</v>
      </c>
      <c r="K444" s="170">
        <v>43262</v>
      </c>
      <c r="L444" s="169">
        <f>YEAR(tblBills[[#This Row],[received_date]])</f>
        <v>2018</v>
      </c>
      <c r="N444" s="112">
        <v>7</v>
      </c>
      <c r="O444" s="112" t="s">
        <v>291</v>
      </c>
      <c r="P444" s="112" t="s">
        <v>81</v>
      </c>
      <c r="Q444" s="112" t="s">
        <v>290</v>
      </c>
      <c r="R444" s="112" t="s">
        <v>289</v>
      </c>
      <c r="T444" s="112" t="s">
        <v>237</v>
      </c>
      <c r="U444" s="112" t="s">
        <v>119</v>
      </c>
      <c r="X444" s="112" t="s">
        <v>236</v>
      </c>
      <c r="Y444" s="112" t="s">
        <v>6</v>
      </c>
      <c r="Z444" s="112">
        <v>0</v>
      </c>
      <c r="AA444" s="112">
        <v>100</v>
      </c>
      <c r="AB444" s="112" t="s">
        <v>234</v>
      </c>
      <c r="AC444" s="112" t="s">
        <v>233</v>
      </c>
      <c r="AD444" s="112" t="s">
        <v>232</v>
      </c>
      <c r="AG444" s="112" t="s">
        <v>6</v>
      </c>
      <c r="AH444" s="112">
        <v>13668</v>
      </c>
      <c r="AI444" s="112">
        <v>21</v>
      </c>
      <c r="AJ444" s="112">
        <v>107</v>
      </c>
      <c r="AK444" s="112" t="s">
        <v>80</v>
      </c>
      <c r="AL444" s="112" t="s">
        <v>284</v>
      </c>
      <c r="AM444" s="112">
        <v>6</v>
      </c>
      <c r="AN444" s="112">
        <v>29</v>
      </c>
      <c r="AO444" s="112">
        <v>27</v>
      </c>
      <c r="AP444" s="112">
        <v>84</v>
      </c>
      <c r="AQ444" s="112">
        <v>80</v>
      </c>
      <c r="AR444" s="112">
        <v>0</v>
      </c>
      <c r="AS444" s="112">
        <v>0</v>
      </c>
    </row>
    <row r="445" spans="1:45" s="112" customFormat="1" x14ac:dyDescent="0.25">
      <c r="A445" s="112" t="s">
        <v>883</v>
      </c>
      <c r="B445" s="112" t="s">
        <v>884</v>
      </c>
      <c r="C445" s="112" t="s">
        <v>288</v>
      </c>
      <c r="D445" s="112" t="s">
        <v>288</v>
      </c>
      <c r="E445" s="112">
        <v>34105.68</v>
      </c>
      <c r="F445" s="112">
        <v>34140.339999999997</v>
      </c>
      <c r="G445" s="112">
        <v>0</v>
      </c>
      <c r="H445" s="112">
        <v>0</v>
      </c>
      <c r="I445" s="112">
        <v>0</v>
      </c>
      <c r="J445" s="112">
        <v>34140.340000000004</v>
      </c>
      <c r="K445" s="170">
        <v>43206</v>
      </c>
      <c r="L445" s="169">
        <f>YEAR(tblBills[[#This Row],[received_date]])</f>
        <v>2018</v>
      </c>
      <c r="N445" s="112">
        <v>7</v>
      </c>
      <c r="O445" s="112" t="s">
        <v>287</v>
      </c>
      <c r="P445" s="112" t="s">
        <v>81</v>
      </c>
      <c r="Q445" s="112" t="s">
        <v>286</v>
      </c>
      <c r="R445" s="112" t="s">
        <v>285</v>
      </c>
      <c r="T445" s="112" t="s">
        <v>237</v>
      </c>
      <c r="U445" s="112" t="s">
        <v>119</v>
      </c>
      <c r="V445" s="112" t="s">
        <v>120</v>
      </c>
      <c r="X445" s="112" t="s">
        <v>236</v>
      </c>
      <c r="Y445" s="112" t="s">
        <v>6</v>
      </c>
      <c r="Z445" s="112">
        <v>0</v>
      </c>
      <c r="AA445" s="112">
        <v>100</v>
      </c>
      <c r="AB445" s="112" t="s">
        <v>234</v>
      </c>
      <c r="AC445" s="112" t="s">
        <v>233</v>
      </c>
      <c r="AD445" s="112" t="s">
        <v>232</v>
      </c>
      <c r="AG445" s="112" t="s">
        <v>6</v>
      </c>
      <c r="AH445" s="112">
        <v>13669</v>
      </c>
      <c r="AI445" s="112">
        <v>21</v>
      </c>
      <c r="AJ445" s="112">
        <v>39</v>
      </c>
      <c r="AK445" s="112" t="s">
        <v>80</v>
      </c>
      <c r="AL445" s="112" t="s">
        <v>284</v>
      </c>
      <c r="AM445" s="112">
        <v>6</v>
      </c>
      <c r="AN445" s="112">
        <v>29</v>
      </c>
      <c r="AO445" s="112">
        <v>27</v>
      </c>
      <c r="AP445" s="112">
        <v>32</v>
      </c>
      <c r="AQ445" s="112">
        <v>35</v>
      </c>
      <c r="AR445" s="112">
        <v>0</v>
      </c>
      <c r="AS445" s="112">
        <v>0</v>
      </c>
    </row>
    <row r="446" spans="1:45" s="112" customFormat="1" x14ac:dyDescent="0.25">
      <c r="A446" s="112" t="s">
        <v>883</v>
      </c>
      <c r="B446" s="112" t="s">
        <v>884</v>
      </c>
      <c r="C446" s="112" t="s">
        <v>283</v>
      </c>
      <c r="D446" s="112" t="s">
        <v>283</v>
      </c>
      <c r="E446" s="112">
        <v>1146.99</v>
      </c>
      <c r="F446" s="112">
        <v>1150.83</v>
      </c>
      <c r="G446" s="112">
        <v>-23.01</v>
      </c>
      <c r="H446" s="112">
        <v>0</v>
      </c>
      <c r="I446" s="112">
        <v>0</v>
      </c>
      <c r="J446" s="112">
        <v>1127.82</v>
      </c>
      <c r="K446" s="170">
        <v>43421</v>
      </c>
      <c r="L446" s="169">
        <f>YEAR(tblBills[[#This Row],[received_date]])</f>
        <v>2018</v>
      </c>
      <c r="N446" s="112">
        <v>7</v>
      </c>
      <c r="O446" s="112" t="s">
        <v>282</v>
      </c>
      <c r="P446" s="112" t="s">
        <v>81</v>
      </c>
      <c r="Q446" s="112" t="s">
        <v>281</v>
      </c>
      <c r="R446" s="112" t="s">
        <v>280</v>
      </c>
      <c r="T446" s="112" t="s">
        <v>237</v>
      </c>
      <c r="U446" s="112" t="s">
        <v>122</v>
      </c>
      <c r="V446" s="112" t="s">
        <v>120</v>
      </c>
      <c r="X446" s="112" t="s">
        <v>150</v>
      </c>
      <c r="Y446" s="112" t="s">
        <v>6</v>
      </c>
      <c r="Z446" s="112">
        <v>0</v>
      </c>
      <c r="AA446" s="112">
        <v>100</v>
      </c>
      <c r="AB446" s="112" t="s">
        <v>234</v>
      </c>
      <c r="AC446" s="112" t="s">
        <v>233</v>
      </c>
      <c r="AD446" s="112" t="s">
        <v>232</v>
      </c>
      <c r="AG446" s="112" t="s">
        <v>6</v>
      </c>
      <c r="AH446" s="112">
        <v>10059</v>
      </c>
      <c r="AI446" s="112">
        <v>21</v>
      </c>
      <c r="AJ446" s="112">
        <v>709</v>
      </c>
      <c r="AK446" s="112" t="s">
        <v>80</v>
      </c>
      <c r="AL446" s="112" t="s">
        <v>261</v>
      </c>
      <c r="AM446" s="112">
        <v>6</v>
      </c>
      <c r="AN446" s="112">
        <v>29</v>
      </c>
      <c r="AO446" s="112">
        <v>27</v>
      </c>
      <c r="AP446" s="112">
        <v>432</v>
      </c>
      <c r="AQ446" s="112">
        <v>515</v>
      </c>
      <c r="AR446" s="112">
        <v>0</v>
      </c>
      <c r="AS446" s="112">
        <v>0</v>
      </c>
    </row>
    <row r="447" spans="1:45" s="112" customFormat="1" x14ac:dyDescent="0.25">
      <c r="A447" s="112" t="s">
        <v>883</v>
      </c>
      <c r="B447" s="112" t="s">
        <v>884</v>
      </c>
      <c r="C447" s="112" t="s">
        <v>279</v>
      </c>
      <c r="D447" s="112" t="s">
        <v>279</v>
      </c>
      <c r="E447" s="112">
        <v>1570007.52</v>
      </c>
      <c r="F447" s="112">
        <v>1551403.38</v>
      </c>
      <c r="G447" s="112">
        <v>0</v>
      </c>
      <c r="H447" s="112">
        <v>0</v>
      </c>
      <c r="I447" s="112">
        <v>0</v>
      </c>
      <c r="J447" s="112">
        <v>1551403.38</v>
      </c>
      <c r="K447" s="170">
        <v>43421</v>
      </c>
      <c r="L447" s="169">
        <f>YEAR(tblBills[[#This Row],[received_date]])</f>
        <v>2018</v>
      </c>
      <c r="N447" s="112">
        <v>7</v>
      </c>
      <c r="O447" s="112" t="s">
        <v>278</v>
      </c>
      <c r="P447" s="112" t="s">
        <v>81</v>
      </c>
      <c r="Q447" s="112" t="s">
        <v>277</v>
      </c>
      <c r="R447" s="112" t="s">
        <v>276</v>
      </c>
      <c r="T447" s="112" t="s">
        <v>237</v>
      </c>
      <c r="U447" s="112" t="s">
        <v>122</v>
      </c>
      <c r="X447" s="112" t="s">
        <v>236</v>
      </c>
      <c r="Y447" s="112" t="s">
        <v>6</v>
      </c>
      <c r="Z447" s="112">
        <v>0</v>
      </c>
      <c r="AA447" s="112">
        <v>100</v>
      </c>
      <c r="AB447" s="112" t="s">
        <v>234</v>
      </c>
      <c r="AC447" s="112" t="s">
        <v>233</v>
      </c>
      <c r="AD447" s="112" t="s">
        <v>232</v>
      </c>
      <c r="AG447" s="112" t="s">
        <v>6</v>
      </c>
      <c r="AH447" s="112">
        <v>13670</v>
      </c>
      <c r="AI447" s="112">
        <v>21</v>
      </c>
      <c r="AJ447" s="112">
        <v>108</v>
      </c>
      <c r="AK447" s="112" t="s">
        <v>80</v>
      </c>
      <c r="AL447" s="112" t="s">
        <v>261</v>
      </c>
      <c r="AM447" s="112">
        <v>6</v>
      </c>
      <c r="AN447" s="112">
        <v>29</v>
      </c>
      <c r="AO447" s="112">
        <v>27</v>
      </c>
      <c r="AP447" s="112">
        <v>85</v>
      </c>
      <c r="AQ447" s="112">
        <v>81</v>
      </c>
      <c r="AR447" s="112">
        <v>0</v>
      </c>
      <c r="AS447" s="112">
        <v>0</v>
      </c>
    </row>
    <row r="448" spans="1:45" s="112" customFormat="1" x14ac:dyDescent="0.25">
      <c r="A448" s="112" t="s">
        <v>883</v>
      </c>
      <c r="B448" s="112" t="s">
        <v>884</v>
      </c>
      <c r="C448" s="112" t="s">
        <v>275</v>
      </c>
      <c r="D448" s="112" t="s">
        <v>275</v>
      </c>
      <c r="E448" s="112">
        <v>25048.54</v>
      </c>
      <c r="F448" s="112">
        <v>24793.919999999998</v>
      </c>
      <c r="G448" s="112">
        <v>-495.88</v>
      </c>
      <c r="H448" s="112">
        <v>0</v>
      </c>
      <c r="I448" s="112">
        <v>0</v>
      </c>
      <c r="J448" s="112">
        <v>24298.04</v>
      </c>
      <c r="K448" s="170">
        <v>43402</v>
      </c>
      <c r="L448" s="169">
        <f>YEAR(tblBills[[#This Row],[received_date]])</f>
        <v>2018</v>
      </c>
      <c r="N448" s="112">
        <v>7</v>
      </c>
      <c r="O448" s="112" t="s">
        <v>273</v>
      </c>
      <c r="P448" s="112" t="s">
        <v>81</v>
      </c>
      <c r="Q448" s="112" t="s">
        <v>272</v>
      </c>
      <c r="R448" s="112" t="s">
        <v>271</v>
      </c>
      <c r="T448" s="112" t="s">
        <v>237</v>
      </c>
      <c r="U448" s="112" t="s">
        <v>122</v>
      </c>
      <c r="V448" s="112" t="s">
        <v>120</v>
      </c>
      <c r="X448" s="112" t="s">
        <v>236</v>
      </c>
      <c r="Y448" s="112" t="s">
        <v>6</v>
      </c>
      <c r="Z448" s="112">
        <v>0</v>
      </c>
      <c r="AA448" s="112">
        <v>100</v>
      </c>
      <c r="AB448" s="112" t="s">
        <v>234</v>
      </c>
      <c r="AC448" s="112" t="s">
        <v>233</v>
      </c>
      <c r="AD448" s="112" t="s">
        <v>232</v>
      </c>
      <c r="AG448" s="112" t="s">
        <v>6</v>
      </c>
      <c r="AH448" s="112">
        <v>13671</v>
      </c>
      <c r="AI448" s="112">
        <v>21</v>
      </c>
      <c r="AJ448" s="112">
        <v>22</v>
      </c>
      <c r="AK448" s="112" t="s">
        <v>80</v>
      </c>
      <c r="AL448" s="112" t="s">
        <v>261</v>
      </c>
      <c r="AM448" s="112">
        <v>6</v>
      </c>
      <c r="AN448" s="112">
        <v>29</v>
      </c>
      <c r="AO448" s="112">
        <v>27</v>
      </c>
      <c r="AP448" s="112">
        <v>18</v>
      </c>
      <c r="AQ448" s="112">
        <v>21</v>
      </c>
      <c r="AR448" s="112">
        <v>0</v>
      </c>
      <c r="AS448" s="112">
        <v>0</v>
      </c>
    </row>
    <row r="449" spans="1:45" s="112" customFormat="1" x14ac:dyDescent="0.25">
      <c r="A449" s="112" t="s">
        <v>883</v>
      </c>
      <c r="B449" s="112" t="s">
        <v>884</v>
      </c>
      <c r="C449" s="112" t="s">
        <v>270</v>
      </c>
      <c r="D449" s="112" t="s">
        <v>270</v>
      </c>
      <c r="E449" s="112">
        <v>1731.17</v>
      </c>
      <c r="F449" s="112">
        <v>1731.17</v>
      </c>
      <c r="G449" s="112">
        <v>-34.619999999999997</v>
      </c>
      <c r="H449" s="112">
        <v>0</v>
      </c>
      <c r="I449" s="112">
        <v>0</v>
      </c>
      <c r="J449" s="112">
        <v>1696.55</v>
      </c>
      <c r="K449" s="170">
        <v>43397</v>
      </c>
      <c r="L449" s="169">
        <f>YEAR(tblBills[[#This Row],[received_date]])</f>
        <v>2018</v>
      </c>
      <c r="N449" s="112">
        <v>7</v>
      </c>
      <c r="O449" s="112" t="s">
        <v>269</v>
      </c>
      <c r="P449" s="112" t="s">
        <v>81</v>
      </c>
      <c r="Q449" s="112" t="s">
        <v>268</v>
      </c>
      <c r="R449" s="112" t="s">
        <v>267</v>
      </c>
      <c r="T449" s="112" t="s">
        <v>237</v>
      </c>
      <c r="U449" s="112" t="s">
        <v>122</v>
      </c>
      <c r="V449" s="112" t="s">
        <v>120</v>
      </c>
      <c r="X449" s="112" t="s">
        <v>236</v>
      </c>
      <c r="Y449" s="112" t="s">
        <v>266</v>
      </c>
      <c r="Z449" s="112">
        <v>0</v>
      </c>
      <c r="AA449" s="112">
        <v>100</v>
      </c>
      <c r="AB449" s="112" t="s">
        <v>234</v>
      </c>
      <c r="AC449" s="112" t="s">
        <v>233</v>
      </c>
      <c r="AD449" s="112" t="s">
        <v>232</v>
      </c>
      <c r="AG449" s="112" t="s">
        <v>231</v>
      </c>
      <c r="AH449" s="112">
        <v>13672</v>
      </c>
      <c r="AI449" s="112">
        <v>21</v>
      </c>
      <c r="AJ449" s="112">
        <v>1219</v>
      </c>
      <c r="AK449" s="112" t="s">
        <v>80</v>
      </c>
      <c r="AL449" s="112" t="s">
        <v>261</v>
      </c>
      <c r="AM449" s="112">
        <v>6</v>
      </c>
      <c r="AN449" s="112">
        <v>29</v>
      </c>
      <c r="AO449" s="112">
        <v>27</v>
      </c>
      <c r="AP449" s="112">
        <v>867</v>
      </c>
      <c r="AQ449" s="112">
        <v>541</v>
      </c>
      <c r="AR449" s="112">
        <v>0</v>
      </c>
      <c r="AS449" s="112">
        <v>0</v>
      </c>
    </row>
    <row r="450" spans="1:45" s="112" customFormat="1" x14ac:dyDescent="0.25">
      <c r="A450" s="112" t="s">
        <v>883</v>
      </c>
      <c r="B450" s="112" t="s">
        <v>884</v>
      </c>
      <c r="C450" s="112" t="s">
        <v>265</v>
      </c>
      <c r="D450" s="112" t="s">
        <v>265</v>
      </c>
      <c r="E450" s="112">
        <v>113866.06</v>
      </c>
      <c r="F450" s="112">
        <v>113866.05</v>
      </c>
      <c r="G450" s="112">
        <v>0</v>
      </c>
      <c r="H450" s="112">
        <v>0</v>
      </c>
      <c r="I450" s="112">
        <v>0</v>
      </c>
      <c r="J450" s="112">
        <v>113866.05</v>
      </c>
      <c r="K450" s="170">
        <v>43421</v>
      </c>
      <c r="L450" s="169">
        <f>YEAR(tblBills[[#This Row],[received_date]])</f>
        <v>2018</v>
      </c>
      <c r="N450" s="112">
        <v>7</v>
      </c>
      <c r="O450" s="112" t="s">
        <v>264</v>
      </c>
      <c r="P450" s="112" t="s">
        <v>81</v>
      </c>
      <c r="Q450" s="112" t="s">
        <v>263</v>
      </c>
      <c r="R450" s="112" t="s">
        <v>262</v>
      </c>
      <c r="T450" s="112" t="s">
        <v>237</v>
      </c>
      <c r="U450" s="112" t="s">
        <v>122</v>
      </c>
      <c r="X450" s="112" t="s">
        <v>236</v>
      </c>
      <c r="Y450" s="112" t="s">
        <v>6</v>
      </c>
      <c r="Z450" s="112">
        <v>0</v>
      </c>
      <c r="AA450" s="112">
        <v>100</v>
      </c>
      <c r="AB450" s="112" t="s">
        <v>234</v>
      </c>
      <c r="AC450" s="112" t="s">
        <v>233</v>
      </c>
      <c r="AD450" s="112" t="s">
        <v>232</v>
      </c>
      <c r="AG450" s="112" t="s">
        <v>6</v>
      </c>
      <c r="AH450" s="112">
        <v>13673</v>
      </c>
      <c r="AI450" s="112">
        <v>21</v>
      </c>
      <c r="AJ450" s="112">
        <v>57</v>
      </c>
      <c r="AK450" s="112" t="s">
        <v>80</v>
      </c>
      <c r="AL450" s="112" t="s">
        <v>261</v>
      </c>
      <c r="AM450" s="112">
        <v>6</v>
      </c>
      <c r="AN450" s="112">
        <v>29</v>
      </c>
      <c r="AO450" s="112">
        <v>27</v>
      </c>
      <c r="AP450" s="112">
        <v>48</v>
      </c>
      <c r="AQ450" s="112">
        <v>51</v>
      </c>
      <c r="AR450" s="112">
        <v>0</v>
      </c>
      <c r="AS450" s="112">
        <v>0</v>
      </c>
    </row>
    <row r="451" spans="1:45" s="112" customFormat="1" x14ac:dyDescent="0.25">
      <c r="A451" s="112" t="s">
        <v>883</v>
      </c>
      <c r="B451" s="112" t="s">
        <v>884</v>
      </c>
      <c r="C451" s="112" t="s">
        <v>260</v>
      </c>
      <c r="D451" s="112" t="s">
        <v>260</v>
      </c>
      <c r="E451" s="112">
        <v>38701.83</v>
      </c>
      <c r="F451" s="112">
        <v>37948.06</v>
      </c>
      <c r="G451" s="112">
        <v>0</v>
      </c>
      <c r="H451" s="112">
        <v>0</v>
      </c>
      <c r="I451" s="112">
        <v>0</v>
      </c>
      <c r="J451" s="112">
        <v>37948.06</v>
      </c>
      <c r="K451" s="170">
        <v>43314</v>
      </c>
      <c r="L451" s="169">
        <f>YEAR(tblBills[[#This Row],[received_date]])</f>
        <v>2018</v>
      </c>
      <c r="N451" s="112">
        <v>7</v>
      </c>
      <c r="O451" s="112" t="s">
        <v>259</v>
      </c>
      <c r="P451" s="112" t="s">
        <v>81</v>
      </c>
      <c r="Q451" s="112" t="s">
        <v>258</v>
      </c>
      <c r="R451" s="112" t="s">
        <v>257</v>
      </c>
      <c r="T451" s="112" t="s">
        <v>237</v>
      </c>
      <c r="U451" s="112" t="s">
        <v>222</v>
      </c>
      <c r="V451" s="112" t="s">
        <v>130</v>
      </c>
      <c r="X451" s="112" t="s">
        <v>236</v>
      </c>
      <c r="Y451" s="112" t="s">
        <v>6</v>
      </c>
      <c r="Z451" s="112">
        <v>0</v>
      </c>
      <c r="AA451" s="112">
        <v>100</v>
      </c>
      <c r="AB451" s="112" t="s">
        <v>234</v>
      </c>
      <c r="AC451" s="112" t="s">
        <v>233</v>
      </c>
      <c r="AD451" s="112" t="s">
        <v>232</v>
      </c>
      <c r="AG451" s="112" t="s">
        <v>6</v>
      </c>
      <c r="AH451" s="112">
        <v>13674</v>
      </c>
      <c r="AI451" s="112">
        <v>21</v>
      </c>
      <c r="AJ451" s="112">
        <v>109</v>
      </c>
      <c r="AK451" s="112" t="s">
        <v>80</v>
      </c>
      <c r="AL451" s="112" t="s">
        <v>256</v>
      </c>
      <c r="AM451" s="112">
        <v>6</v>
      </c>
      <c r="AN451" s="112">
        <v>29</v>
      </c>
      <c r="AO451" s="112">
        <v>27</v>
      </c>
      <c r="AP451" s="112">
        <v>86</v>
      </c>
      <c r="AQ451" s="112">
        <v>82</v>
      </c>
      <c r="AR451" s="112">
        <v>0</v>
      </c>
      <c r="AS451" s="112">
        <v>0</v>
      </c>
    </row>
    <row r="452" spans="1:45" s="112" customFormat="1" x14ac:dyDescent="0.25">
      <c r="A452" s="112" t="s">
        <v>883</v>
      </c>
      <c r="B452" s="112" t="s">
        <v>884</v>
      </c>
      <c r="C452" s="112" t="s">
        <v>255</v>
      </c>
      <c r="D452" s="112" t="s">
        <v>255</v>
      </c>
      <c r="E452" s="112">
        <v>33083.61</v>
      </c>
      <c r="F452" s="112">
        <v>33083.620000000003</v>
      </c>
      <c r="G452" s="112">
        <v>0</v>
      </c>
      <c r="H452" s="112">
        <v>0</v>
      </c>
      <c r="I452" s="112">
        <v>0</v>
      </c>
      <c r="J452" s="112">
        <v>33083.620000000003</v>
      </c>
      <c r="K452" s="170">
        <v>43185</v>
      </c>
      <c r="L452" s="169">
        <f>YEAR(tblBills[[#This Row],[received_date]])</f>
        <v>2018</v>
      </c>
      <c r="N452" s="112">
        <v>7</v>
      </c>
      <c r="O452" s="112" t="s">
        <v>254</v>
      </c>
      <c r="P452" s="112" t="s">
        <v>81</v>
      </c>
      <c r="Q452" s="112" t="s">
        <v>253</v>
      </c>
      <c r="R452" s="112" t="s">
        <v>252</v>
      </c>
      <c r="T452" s="112" t="s">
        <v>237</v>
      </c>
      <c r="U452" s="112" t="s">
        <v>152</v>
      </c>
      <c r="V452" s="112" t="s">
        <v>130</v>
      </c>
      <c r="X452" s="112" t="s">
        <v>236</v>
      </c>
      <c r="Y452" s="112" t="s">
        <v>6</v>
      </c>
      <c r="Z452" s="112">
        <v>0</v>
      </c>
      <c r="AA452" s="112">
        <v>100</v>
      </c>
      <c r="AB452" s="112" t="s">
        <v>234</v>
      </c>
      <c r="AC452" s="112" t="s">
        <v>233</v>
      </c>
      <c r="AD452" s="112" t="s">
        <v>232</v>
      </c>
      <c r="AG452" s="112" t="s">
        <v>6</v>
      </c>
      <c r="AH452" s="112">
        <v>147709</v>
      </c>
      <c r="AI452" s="112">
        <v>21</v>
      </c>
      <c r="AJ452" s="112">
        <v>110</v>
      </c>
      <c r="AK452" s="112" t="s">
        <v>80</v>
      </c>
      <c r="AL452" s="112" t="s">
        <v>251</v>
      </c>
      <c r="AM452" s="112">
        <v>6</v>
      </c>
      <c r="AN452" s="112">
        <v>29</v>
      </c>
      <c r="AO452" s="112">
        <v>27</v>
      </c>
      <c r="AP452" s="112">
        <v>87</v>
      </c>
      <c r="AQ452" s="112">
        <v>83</v>
      </c>
      <c r="AR452" s="112">
        <v>0</v>
      </c>
      <c r="AS452" s="112">
        <v>0</v>
      </c>
    </row>
    <row r="453" spans="1:45" s="112" customFormat="1" x14ac:dyDescent="0.25">
      <c r="A453" s="112" t="s">
        <v>883</v>
      </c>
      <c r="B453" s="112" t="s">
        <v>884</v>
      </c>
      <c r="C453" s="112" t="s">
        <v>250</v>
      </c>
      <c r="D453" s="112" t="s">
        <v>250</v>
      </c>
      <c r="E453" s="112">
        <v>57655.55</v>
      </c>
      <c r="F453" s="112">
        <v>56580.49</v>
      </c>
      <c r="G453" s="112">
        <v>0</v>
      </c>
      <c r="H453" s="112">
        <v>0</v>
      </c>
      <c r="I453" s="112">
        <v>0</v>
      </c>
      <c r="J453" s="112">
        <v>56580.49</v>
      </c>
      <c r="K453" s="170">
        <v>43169</v>
      </c>
      <c r="L453" s="169">
        <f>YEAR(tblBills[[#This Row],[received_date]])</f>
        <v>2018</v>
      </c>
      <c r="N453" s="112">
        <v>7</v>
      </c>
      <c r="O453" s="112" t="s">
        <v>248</v>
      </c>
      <c r="P453" s="112" t="s">
        <v>81</v>
      </c>
      <c r="Q453" s="112" t="s">
        <v>247</v>
      </c>
      <c r="R453" s="112" t="s">
        <v>246</v>
      </c>
      <c r="T453" s="112" t="s">
        <v>237</v>
      </c>
      <c r="U453" s="112" t="s">
        <v>206</v>
      </c>
      <c r="V453" s="112" t="s">
        <v>130</v>
      </c>
      <c r="X453" s="112" t="s">
        <v>236</v>
      </c>
      <c r="Y453" s="112" t="s">
        <v>245</v>
      </c>
      <c r="Z453" s="112">
        <v>0</v>
      </c>
      <c r="AA453" s="112">
        <v>100</v>
      </c>
      <c r="AB453" s="112" t="s">
        <v>234</v>
      </c>
      <c r="AC453" s="112" t="s">
        <v>233</v>
      </c>
      <c r="AD453" s="112" t="s">
        <v>232</v>
      </c>
      <c r="AG453" s="112" t="s">
        <v>6</v>
      </c>
      <c r="AH453" s="112">
        <v>13676</v>
      </c>
      <c r="AI453" s="112">
        <v>21</v>
      </c>
      <c r="AJ453" s="112">
        <v>113</v>
      </c>
      <c r="AK453" s="112" t="s">
        <v>80</v>
      </c>
      <c r="AL453" s="112" t="s">
        <v>244</v>
      </c>
      <c r="AM453" s="112">
        <v>6</v>
      </c>
      <c r="AN453" s="112">
        <v>29</v>
      </c>
      <c r="AO453" s="112">
        <v>27</v>
      </c>
      <c r="AP453" s="112">
        <v>89</v>
      </c>
      <c r="AQ453" s="112">
        <v>84</v>
      </c>
      <c r="AR453" s="112">
        <v>0</v>
      </c>
      <c r="AS453" s="112">
        <v>0</v>
      </c>
    </row>
    <row r="454" spans="1:45" s="112" customFormat="1" x14ac:dyDescent="0.25">
      <c r="A454" s="112" t="s">
        <v>883</v>
      </c>
      <c r="B454" s="112" t="s">
        <v>884</v>
      </c>
      <c r="C454" s="112" t="s">
        <v>242</v>
      </c>
      <c r="D454" s="112" t="s">
        <v>242</v>
      </c>
      <c r="E454" s="112">
        <v>6013.7</v>
      </c>
      <c r="F454" s="112">
        <v>6013.7</v>
      </c>
      <c r="G454" s="112">
        <v>0</v>
      </c>
      <c r="H454" s="112">
        <v>0</v>
      </c>
      <c r="I454" s="112">
        <v>0</v>
      </c>
      <c r="J454" s="112">
        <v>6013.7</v>
      </c>
      <c r="K454" s="170">
        <v>43206</v>
      </c>
      <c r="L454" s="169">
        <f>YEAR(tblBills[[#This Row],[received_date]])</f>
        <v>2018</v>
      </c>
      <c r="N454" s="112">
        <v>7</v>
      </c>
      <c r="O454" s="112" t="s">
        <v>240</v>
      </c>
      <c r="P454" s="112" t="s">
        <v>81</v>
      </c>
      <c r="Q454" s="112" t="s">
        <v>239</v>
      </c>
      <c r="R454" s="112" t="s">
        <v>238</v>
      </c>
      <c r="T454" s="112" t="s">
        <v>237</v>
      </c>
      <c r="U454" s="112" t="s">
        <v>175</v>
      </c>
      <c r="V454" s="112" t="s">
        <v>130</v>
      </c>
      <c r="X454" s="112" t="s">
        <v>236</v>
      </c>
      <c r="Y454" s="112" t="s">
        <v>235</v>
      </c>
      <c r="Z454" s="112">
        <v>0</v>
      </c>
      <c r="AA454" s="112">
        <v>100</v>
      </c>
      <c r="AB454" s="112" t="s">
        <v>234</v>
      </c>
      <c r="AC454" s="112" t="s">
        <v>233</v>
      </c>
      <c r="AD454" s="112" t="s">
        <v>232</v>
      </c>
      <c r="AG454" s="112" t="s">
        <v>231</v>
      </c>
      <c r="AH454" s="112">
        <v>13677</v>
      </c>
      <c r="AI454" s="112">
        <v>21</v>
      </c>
      <c r="AJ454" s="112">
        <v>116</v>
      </c>
      <c r="AK454" s="112" t="s">
        <v>80</v>
      </c>
      <c r="AL454" s="112" t="s">
        <v>230</v>
      </c>
      <c r="AM454" s="112">
        <v>6</v>
      </c>
      <c r="AN454" s="112">
        <v>29</v>
      </c>
      <c r="AO454" s="112">
        <v>27</v>
      </c>
      <c r="AP454" s="112">
        <v>91</v>
      </c>
      <c r="AQ454" s="112">
        <v>85</v>
      </c>
      <c r="AR454" s="112">
        <v>0</v>
      </c>
      <c r="AS454" s="112">
        <v>0</v>
      </c>
    </row>
    <row r="455" spans="1:45" s="112" customFormat="1" x14ac:dyDescent="0.25">
      <c r="A455" s="112" t="s">
        <v>883</v>
      </c>
      <c r="B455" s="112" t="s">
        <v>884</v>
      </c>
      <c r="C455" s="112" t="s">
        <v>886</v>
      </c>
      <c r="D455" s="112" t="s">
        <v>887</v>
      </c>
      <c r="E455" s="112">
        <v>329.28000000000003</v>
      </c>
      <c r="F455" s="112">
        <v>329.28</v>
      </c>
      <c r="G455" s="112">
        <v>-6.59</v>
      </c>
      <c r="H455" s="112">
        <v>0</v>
      </c>
      <c r="I455" s="112">
        <v>0</v>
      </c>
      <c r="J455" s="112">
        <v>322.69</v>
      </c>
      <c r="K455" s="170">
        <v>43040</v>
      </c>
      <c r="L455" s="169">
        <f>YEAR(tblBills[[#This Row],[received_date]])</f>
        <v>2017</v>
      </c>
      <c r="N455" s="112">
        <v>7</v>
      </c>
      <c r="O455" s="112" t="s">
        <v>400</v>
      </c>
      <c r="P455" s="112" t="s">
        <v>81</v>
      </c>
      <c r="Q455" s="112" t="s">
        <v>399</v>
      </c>
      <c r="R455" s="112" t="s">
        <v>398</v>
      </c>
      <c r="T455" s="112" t="s">
        <v>237</v>
      </c>
      <c r="U455" s="112" t="s">
        <v>124</v>
      </c>
      <c r="V455" s="112" t="s">
        <v>120</v>
      </c>
      <c r="X455" s="112" t="s">
        <v>886</v>
      </c>
      <c r="Y455" s="112" t="s">
        <v>6</v>
      </c>
      <c r="Z455" s="112">
        <v>0</v>
      </c>
      <c r="AA455" s="112">
        <v>100</v>
      </c>
      <c r="AB455" s="112" t="s">
        <v>234</v>
      </c>
      <c r="AC455" s="112" t="s">
        <v>233</v>
      </c>
      <c r="AD455" s="112" t="s">
        <v>232</v>
      </c>
      <c r="AG455" s="112" t="s">
        <v>6</v>
      </c>
      <c r="AH455" s="112">
        <v>176095</v>
      </c>
      <c r="AI455" s="112">
        <v>21</v>
      </c>
      <c r="AJ455" s="112">
        <v>695</v>
      </c>
      <c r="AK455" s="112" t="s">
        <v>80</v>
      </c>
      <c r="AL455" s="112" t="s">
        <v>397</v>
      </c>
      <c r="AM455" s="112">
        <v>6</v>
      </c>
      <c r="AN455" s="112">
        <v>29</v>
      </c>
      <c r="AO455" s="112">
        <v>27</v>
      </c>
      <c r="AP455" s="112">
        <v>420</v>
      </c>
      <c r="AQ455" s="112">
        <v>504</v>
      </c>
      <c r="AR455" s="112">
        <v>0</v>
      </c>
      <c r="AS455" s="112">
        <v>0</v>
      </c>
    </row>
    <row r="456" spans="1:45" s="112" customFormat="1" x14ac:dyDescent="0.25">
      <c r="A456" s="112" t="s">
        <v>899</v>
      </c>
      <c r="B456" s="112" t="s">
        <v>900</v>
      </c>
      <c r="D456" s="112" t="s">
        <v>617</v>
      </c>
      <c r="E456" s="112">
        <v>1301.03</v>
      </c>
      <c r="F456" s="112">
        <v>1301.02</v>
      </c>
      <c r="G456" s="112">
        <v>0</v>
      </c>
      <c r="H456" s="112">
        <v>0</v>
      </c>
      <c r="I456" s="112">
        <v>0</v>
      </c>
      <c r="J456" s="112">
        <v>1301.02</v>
      </c>
      <c r="K456" s="170">
        <v>43509</v>
      </c>
      <c r="L456" s="169">
        <f>YEAR(tblBills[[#This Row],[received_date]])</f>
        <v>2019</v>
      </c>
      <c r="N456" s="112">
        <v>7</v>
      </c>
      <c r="O456" s="112" t="s">
        <v>616</v>
      </c>
      <c r="P456" s="112" t="s">
        <v>81</v>
      </c>
      <c r="Q456" s="112" t="s">
        <v>615</v>
      </c>
      <c r="R456" s="112" t="s">
        <v>614</v>
      </c>
      <c r="T456" s="112" t="s">
        <v>237</v>
      </c>
      <c r="U456" s="112" t="s">
        <v>139</v>
      </c>
      <c r="V456" s="112" t="s">
        <v>130</v>
      </c>
      <c r="X456" s="112" t="s">
        <v>140</v>
      </c>
      <c r="Y456" s="112" t="s">
        <v>613</v>
      </c>
      <c r="Z456" s="112">
        <v>0</v>
      </c>
      <c r="AA456" s="112">
        <v>100</v>
      </c>
      <c r="AB456" s="112" t="s">
        <v>234</v>
      </c>
      <c r="AC456" s="112" t="s">
        <v>233</v>
      </c>
      <c r="AD456" s="112" t="s">
        <v>232</v>
      </c>
      <c r="AG456" s="112" t="s">
        <v>612</v>
      </c>
      <c r="AH456" s="112">
        <v>12923</v>
      </c>
      <c r="AI456" s="112">
        <v>22</v>
      </c>
      <c r="AJ456" s="112">
        <v>104</v>
      </c>
      <c r="AK456" s="112" t="s">
        <v>80</v>
      </c>
      <c r="AL456" s="112" t="s">
        <v>611</v>
      </c>
      <c r="AM456" s="112">
        <v>6</v>
      </c>
      <c r="AN456" s="112">
        <v>30</v>
      </c>
      <c r="AO456" s="112">
        <v>28</v>
      </c>
      <c r="AP456" s="112">
        <v>82</v>
      </c>
      <c r="AQ456" s="112">
        <v>78</v>
      </c>
      <c r="AR456" s="112">
        <v>0</v>
      </c>
      <c r="AS456" s="112">
        <v>0</v>
      </c>
    </row>
    <row r="457" spans="1:45" s="112" customFormat="1" x14ac:dyDescent="0.25">
      <c r="A457" s="112" t="s">
        <v>899</v>
      </c>
      <c r="B457" s="112" t="s">
        <v>900</v>
      </c>
      <c r="C457" s="112" t="s">
        <v>656</v>
      </c>
      <c r="D457" s="112" t="s">
        <v>657</v>
      </c>
      <c r="E457" s="112">
        <v>389.39</v>
      </c>
      <c r="F457" s="112">
        <v>389.39</v>
      </c>
      <c r="G457" s="112">
        <v>-7.79</v>
      </c>
      <c r="H457" s="112">
        <v>0</v>
      </c>
      <c r="I457" s="112">
        <v>0</v>
      </c>
      <c r="J457" s="112">
        <v>381.6</v>
      </c>
      <c r="K457" s="170">
        <v>43402</v>
      </c>
      <c r="L457" s="169">
        <f>YEAR(tblBills[[#This Row],[received_date]])</f>
        <v>2018</v>
      </c>
      <c r="N457" s="112">
        <v>7</v>
      </c>
      <c r="O457" s="112" t="s">
        <v>658</v>
      </c>
      <c r="P457" s="112" t="s">
        <v>659</v>
      </c>
      <c r="Q457" s="112" t="s">
        <v>447</v>
      </c>
      <c r="R457" s="112" t="s">
        <v>446</v>
      </c>
      <c r="T457" s="112" t="s">
        <v>237</v>
      </c>
      <c r="U457" s="112" t="s">
        <v>134</v>
      </c>
      <c r="V457" s="112" t="s">
        <v>135</v>
      </c>
      <c r="X457" s="112" t="s">
        <v>657</v>
      </c>
      <c r="Y457" s="112" t="s">
        <v>6</v>
      </c>
      <c r="Z457" s="112">
        <v>0</v>
      </c>
      <c r="AA457" s="112">
        <v>100</v>
      </c>
      <c r="AB457" s="112" t="s">
        <v>234</v>
      </c>
      <c r="AC457" s="112" t="s">
        <v>233</v>
      </c>
      <c r="AD457" s="112" t="s">
        <v>232</v>
      </c>
      <c r="AG457" s="112" t="s">
        <v>6</v>
      </c>
      <c r="AH457" s="112">
        <v>8554</v>
      </c>
      <c r="AI457" s="112">
        <v>22</v>
      </c>
      <c r="AJ457" s="112">
        <v>77</v>
      </c>
      <c r="AK457" s="112" t="s">
        <v>80</v>
      </c>
      <c r="AL457" s="112" t="s">
        <v>420</v>
      </c>
      <c r="AM457" s="112">
        <v>224</v>
      </c>
      <c r="AN457" s="112">
        <v>30</v>
      </c>
      <c r="AO457" s="112">
        <v>28</v>
      </c>
      <c r="AP457" s="112">
        <v>65</v>
      </c>
      <c r="AQ457" s="112">
        <v>64</v>
      </c>
      <c r="AR457" s="112">
        <v>0</v>
      </c>
      <c r="AS457" s="112">
        <v>0</v>
      </c>
    </row>
    <row r="458" spans="1:45" s="112" customFormat="1" x14ac:dyDescent="0.25">
      <c r="A458" s="112" t="s">
        <v>899</v>
      </c>
      <c r="B458" s="112" t="s">
        <v>900</v>
      </c>
      <c r="C458" s="112" t="s">
        <v>660</v>
      </c>
      <c r="D458" s="112" t="s">
        <v>661</v>
      </c>
      <c r="E458" s="112">
        <v>2182.3200000000002</v>
      </c>
      <c r="F458" s="112">
        <v>2188.31</v>
      </c>
      <c r="G458" s="112">
        <v>-43.77</v>
      </c>
      <c r="H458" s="112">
        <v>0</v>
      </c>
      <c r="I458" s="112">
        <v>0</v>
      </c>
      <c r="J458" s="112">
        <v>2144.54</v>
      </c>
      <c r="K458" s="170">
        <v>43402</v>
      </c>
      <c r="L458" s="169">
        <f>YEAR(tblBills[[#This Row],[received_date]])</f>
        <v>2018</v>
      </c>
      <c r="N458" s="112">
        <v>7</v>
      </c>
      <c r="O458" s="112" t="s">
        <v>658</v>
      </c>
      <c r="P458" s="112" t="s">
        <v>659</v>
      </c>
      <c r="Q458" s="112" t="s">
        <v>447</v>
      </c>
      <c r="R458" s="112" t="s">
        <v>446</v>
      </c>
      <c r="T458" s="112" t="s">
        <v>237</v>
      </c>
      <c r="U458" s="112" t="s">
        <v>134</v>
      </c>
      <c r="V458" s="112" t="s">
        <v>135</v>
      </c>
      <c r="X458" s="112" t="s">
        <v>661</v>
      </c>
      <c r="Y458" s="112" t="s">
        <v>6</v>
      </c>
      <c r="Z458" s="112">
        <v>0</v>
      </c>
      <c r="AA458" s="112">
        <v>100</v>
      </c>
      <c r="AB458" s="112" t="s">
        <v>234</v>
      </c>
      <c r="AC458" s="112" t="s">
        <v>233</v>
      </c>
      <c r="AD458" s="112" t="s">
        <v>232</v>
      </c>
      <c r="AG458" s="112" t="s">
        <v>6</v>
      </c>
      <c r="AH458" s="112">
        <v>8555</v>
      </c>
      <c r="AI458" s="112">
        <v>22</v>
      </c>
      <c r="AJ458" s="112">
        <v>77</v>
      </c>
      <c r="AK458" s="112" t="s">
        <v>80</v>
      </c>
      <c r="AL458" s="112" t="s">
        <v>420</v>
      </c>
      <c r="AM458" s="112">
        <v>224</v>
      </c>
      <c r="AN458" s="112">
        <v>30</v>
      </c>
      <c r="AO458" s="112">
        <v>28</v>
      </c>
      <c r="AP458" s="112">
        <v>65</v>
      </c>
      <c r="AQ458" s="112">
        <v>64</v>
      </c>
      <c r="AR458" s="112">
        <v>0</v>
      </c>
      <c r="AS458" s="112">
        <v>0</v>
      </c>
    </row>
    <row r="459" spans="1:45" s="112" customFormat="1" x14ac:dyDescent="0.25">
      <c r="A459" s="112" t="s">
        <v>899</v>
      </c>
      <c r="B459" s="112" t="s">
        <v>900</v>
      </c>
      <c r="C459" s="112" t="s">
        <v>662</v>
      </c>
      <c r="D459" s="112" t="s">
        <v>663</v>
      </c>
      <c r="E459" s="112">
        <v>5.9</v>
      </c>
      <c r="F459" s="112">
        <v>5.9</v>
      </c>
      <c r="G459" s="112">
        <v>-0.12</v>
      </c>
      <c r="H459" s="112">
        <v>0</v>
      </c>
      <c r="I459" s="112">
        <v>0</v>
      </c>
      <c r="J459" s="112">
        <v>5.78</v>
      </c>
      <c r="K459" s="170">
        <v>43402</v>
      </c>
      <c r="L459" s="169">
        <f>YEAR(tblBills[[#This Row],[received_date]])</f>
        <v>2018</v>
      </c>
      <c r="N459" s="112">
        <v>7</v>
      </c>
      <c r="O459" s="112" t="s">
        <v>658</v>
      </c>
      <c r="P459" s="112" t="s">
        <v>659</v>
      </c>
      <c r="Q459" s="112" t="s">
        <v>447</v>
      </c>
      <c r="R459" s="112" t="s">
        <v>446</v>
      </c>
      <c r="T459" s="112" t="s">
        <v>237</v>
      </c>
      <c r="U459" s="112" t="s">
        <v>134</v>
      </c>
      <c r="V459" s="112" t="s">
        <v>120</v>
      </c>
      <c r="X459" s="112" t="s">
        <v>663</v>
      </c>
      <c r="Y459" s="112" t="s">
        <v>6</v>
      </c>
      <c r="Z459" s="112">
        <v>0</v>
      </c>
      <c r="AA459" s="112">
        <v>100</v>
      </c>
      <c r="AB459" s="112" t="s">
        <v>234</v>
      </c>
      <c r="AC459" s="112" t="s">
        <v>233</v>
      </c>
      <c r="AD459" s="112" t="s">
        <v>232</v>
      </c>
      <c r="AG459" s="112" t="s">
        <v>6</v>
      </c>
      <c r="AH459" s="112">
        <v>8556</v>
      </c>
      <c r="AI459" s="112">
        <v>22</v>
      </c>
      <c r="AJ459" s="112">
        <v>77</v>
      </c>
      <c r="AK459" s="112" t="s">
        <v>80</v>
      </c>
      <c r="AL459" s="112" t="s">
        <v>420</v>
      </c>
      <c r="AM459" s="112">
        <v>224</v>
      </c>
      <c r="AN459" s="112">
        <v>30</v>
      </c>
      <c r="AO459" s="112">
        <v>28</v>
      </c>
      <c r="AP459" s="112">
        <v>65</v>
      </c>
      <c r="AQ459" s="112">
        <v>64</v>
      </c>
      <c r="AR459" s="112">
        <v>0</v>
      </c>
      <c r="AS459" s="112">
        <v>0</v>
      </c>
    </row>
    <row r="460" spans="1:45" s="112" customFormat="1" x14ac:dyDescent="0.25">
      <c r="A460" s="112" t="s">
        <v>899</v>
      </c>
      <c r="B460" s="112" t="s">
        <v>900</v>
      </c>
      <c r="C460" s="112" t="s">
        <v>606</v>
      </c>
      <c r="D460" s="112" t="s">
        <v>602</v>
      </c>
      <c r="E460" s="112">
        <v>3041.39</v>
      </c>
      <c r="F460" s="112">
        <v>3041.39</v>
      </c>
      <c r="G460" s="112">
        <v>-60.83</v>
      </c>
      <c r="H460" s="112">
        <v>0</v>
      </c>
      <c r="I460" s="112">
        <v>0</v>
      </c>
      <c r="J460" s="112">
        <v>2980.56</v>
      </c>
      <c r="K460" s="170">
        <v>43369</v>
      </c>
      <c r="L460" s="169">
        <f>YEAR(tblBills[[#This Row],[received_date]])</f>
        <v>2018</v>
      </c>
      <c r="N460" s="112">
        <v>7</v>
      </c>
      <c r="O460" s="112" t="s">
        <v>287</v>
      </c>
      <c r="P460" s="112" t="s">
        <v>81</v>
      </c>
      <c r="Q460" s="112" t="s">
        <v>286</v>
      </c>
      <c r="R460" s="112" t="s">
        <v>285</v>
      </c>
      <c r="T460" s="112" t="s">
        <v>237</v>
      </c>
      <c r="U460" s="112" t="s">
        <v>119</v>
      </c>
      <c r="V460" s="112" t="s">
        <v>120</v>
      </c>
      <c r="X460" s="112" t="s">
        <v>602</v>
      </c>
      <c r="Y460" s="112" t="s">
        <v>6</v>
      </c>
      <c r="Z460" s="112">
        <v>0</v>
      </c>
      <c r="AA460" s="112">
        <v>100</v>
      </c>
      <c r="AB460" s="112" t="s">
        <v>234</v>
      </c>
      <c r="AC460" s="112" t="s">
        <v>233</v>
      </c>
      <c r="AD460" s="112" t="s">
        <v>232</v>
      </c>
      <c r="AG460" s="112" t="s">
        <v>6</v>
      </c>
      <c r="AH460" s="112">
        <v>5322</v>
      </c>
      <c r="AI460" s="112">
        <v>22</v>
      </c>
      <c r="AJ460" s="112">
        <v>39</v>
      </c>
      <c r="AK460" s="112" t="s">
        <v>80</v>
      </c>
      <c r="AL460" s="112" t="s">
        <v>284</v>
      </c>
      <c r="AM460" s="112">
        <v>6</v>
      </c>
      <c r="AN460" s="112">
        <v>30</v>
      </c>
      <c r="AO460" s="112">
        <v>28</v>
      </c>
      <c r="AP460" s="112">
        <v>32</v>
      </c>
      <c r="AQ460" s="112">
        <v>35</v>
      </c>
      <c r="AR460" s="112">
        <v>0</v>
      </c>
      <c r="AS460" s="112">
        <v>0</v>
      </c>
    </row>
    <row r="461" spans="1:45" s="112" customFormat="1" x14ac:dyDescent="0.25">
      <c r="A461" s="112" t="s">
        <v>899</v>
      </c>
      <c r="B461" s="112" t="s">
        <v>900</v>
      </c>
      <c r="C461" s="112" t="s">
        <v>604</v>
      </c>
      <c r="D461" s="112" t="s">
        <v>602</v>
      </c>
      <c r="E461" s="112">
        <v>10204.51</v>
      </c>
      <c r="F461" s="112">
        <v>10204.5</v>
      </c>
      <c r="G461" s="112">
        <v>-204.09</v>
      </c>
      <c r="H461" s="112">
        <v>0</v>
      </c>
      <c r="I461" s="112">
        <v>0</v>
      </c>
      <c r="J461" s="112">
        <v>10000.41</v>
      </c>
      <c r="K461" s="170">
        <v>43402</v>
      </c>
      <c r="L461" s="169">
        <f>YEAR(tblBills[[#This Row],[received_date]])</f>
        <v>2018</v>
      </c>
      <c r="N461" s="112">
        <v>7</v>
      </c>
      <c r="O461" s="112" t="s">
        <v>291</v>
      </c>
      <c r="P461" s="112" t="s">
        <v>81</v>
      </c>
      <c r="Q461" s="112" t="s">
        <v>290</v>
      </c>
      <c r="R461" s="112" t="s">
        <v>289</v>
      </c>
      <c r="T461" s="112" t="s">
        <v>237</v>
      </c>
      <c r="U461" s="112" t="s">
        <v>119</v>
      </c>
      <c r="V461" s="112" t="s">
        <v>120</v>
      </c>
      <c r="X461" s="112" t="s">
        <v>602</v>
      </c>
      <c r="Y461" s="112" t="s">
        <v>6</v>
      </c>
      <c r="Z461" s="112">
        <v>0</v>
      </c>
      <c r="AA461" s="112">
        <v>100</v>
      </c>
      <c r="AB461" s="112" t="s">
        <v>234</v>
      </c>
      <c r="AC461" s="112" t="s">
        <v>233</v>
      </c>
      <c r="AD461" s="112" t="s">
        <v>232</v>
      </c>
      <c r="AG461" s="112" t="s">
        <v>6</v>
      </c>
      <c r="AH461" s="112">
        <v>5323</v>
      </c>
      <c r="AI461" s="112">
        <v>22</v>
      </c>
      <c r="AJ461" s="112">
        <v>107</v>
      </c>
      <c r="AK461" s="112" t="s">
        <v>80</v>
      </c>
      <c r="AL461" s="112" t="s">
        <v>284</v>
      </c>
      <c r="AM461" s="112">
        <v>6</v>
      </c>
      <c r="AN461" s="112">
        <v>30</v>
      </c>
      <c r="AO461" s="112">
        <v>28</v>
      </c>
      <c r="AP461" s="112">
        <v>84</v>
      </c>
      <c r="AQ461" s="112">
        <v>80</v>
      </c>
      <c r="AR461" s="112">
        <v>0</v>
      </c>
      <c r="AS461" s="112">
        <v>0</v>
      </c>
    </row>
    <row r="462" spans="1:45" s="112" customFormat="1" x14ac:dyDescent="0.25">
      <c r="A462" s="112" t="s">
        <v>899</v>
      </c>
      <c r="B462" s="112" t="s">
        <v>900</v>
      </c>
      <c r="C462" s="112" t="s">
        <v>664</v>
      </c>
      <c r="D462" s="112" t="s">
        <v>665</v>
      </c>
      <c r="E462" s="112">
        <v>2011.27</v>
      </c>
      <c r="F462" s="112">
        <v>2012.83</v>
      </c>
      <c r="G462" s="112">
        <v>-40.26</v>
      </c>
      <c r="H462" s="112">
        <v>0</v>
      </c>
      <c r="I462" s="112">
        <v>0</v>
      </c>
      <c r="J462" s="112">
        <v>1972.57</v>
      </c>
      <c r="K462" s="170">
        <v>43402</v>
      </c>
      <c r="L462" s="169">
        <f>YEAR(tblBills[[#This Row],[received_date]])</f>
        <v>2018</v>
      </c>
      <c r="N462" s="112">
        <v>7</v>
      </c>
      <c r="O462" s="112" t="s">
        <v>666</v>
      </c>
      <c r="P462" s="112" t="s">
        <v>659</v>
      </c>
      <c r="Q462" s="112" t="s">
        <v>247</v>
      </c>
      <c r="R462" s="112" t="s">
        <v>246</v>
      </c>
      <c r="T462" s="112" t="s">
        <v>237</v>
      </c>
      <c r="U462" s="112" t="s">
        <v>206</v>
      </c>
      <c r="V462" s="112" t="s">
        <v>130</v>
      </c>
      <c r="X462" s="112" t="s">
        <v>665</v>
      </c>
      <c r="Y462" s="112" t="s">
        <v>6</v>
      </c>
      <c r="Z462" s="112">
        <v>0</v>
      </c>
      <c r="AA462" s="112">
        <v>100</v>
      </c>
      <c r="AB462" s="112" t="s">
        <v>234</v>
      </c>
      <c r="AC462" s="112" t="s">
        <v>233</v>
      </c>
      <c r="AD462" s="112" t="s">
        <v>232</v>
      </c>
      <c r="AG462" s="112" t="s">
        <v>6</v>
      </c>
      <c r="AH462" s="112">
        <v>4683</v>
      </c>
      <c r="AI462" s="112">
        <v>22</v>
      </c>
      <c r="AJ462" s="112">
        <v>114</v>
      </c>
      <c r="AK462" s="112" t="s">
        <v>80</v>
      </c>
      <c r="AL462" s="112" t="s">
        <v>244</v>
      </c>
      <c r="AM462" s="112">
        <v>224</v>
      </c>
      <c r="AN462" s="112">
        <v>30</v>
      </c>
      <c r="AO462" s="112">
        <v>28</v>
      </c>
      <c r="AP462" s="112">
        <v>89</v>
      </c>
      <c r="AQ462" s="112">
        <v>84</v>
      </c>
      <c r="AR462" s="112">
        <v>0</v>
      </c>
      <c r="AS462" s="112">
        <v>0</v>
      </c>
    </row>
    <row r="463" spans="1:45" s="112" customFormat="1" x14ac:dyDescent="0.25">
      <c r="A463" s="112" t="s">
        <v>899</v>
      </c>
      <c r="B463" s="112" t="s">
        <v>900</v>
      </c>
      <c r="C463" s="112" t="s">
        <v>747</v>
      </c>
      <c r="D463" s="112" t="s">
        <v>747</v>
      </c>
      <c r="E463" s="112">
        <v>57.59</v>
      </c>
      <c r="F463" s="112">
        <v>57.6</v>
      </c>
      <c r="G463" s="112">
        <v>-1.1499999999999999</v>
      </c>
      <c r="H463" s="112">
        <v>0</v>
      </c>
      <c r="I463" s="112">
        <v>0</v>
      </c>
      <c r="J463" s="112">
        <v>56.45</v>
      </c>
      <c r="K463" s="170">
        <v>43402</v>
      </c>
      <c r="L463" s="169">
        <f>YEAR(tblBills[[#This Row],[received_date]])</f>
        <v>2018</v>
      </c>
      <c r="N463" s="112">
        <v>7</v>
      </c>
      <c r="O463" s="112" t="s">
        <v>668</v>
      </c>
      <c r="P463" s="112" t="s">
        <v>659</v>
      </c>
      <c r="Q463" s="112" t="s">
        <v>341</v>
      </c>
      <c r="R463" s="112" t="s">
        <v>340</v>
      </c>
      <c r="T463" s="112" t="s">
        <v>237</v>
      </c>
      <c r="U463" s="112" t="s">
        <v>162</v>
      </c>
      <c r="V463" s="112" t="s">
        <v>130</v>
      </c>
      <c r="X463" s="112" t="s">
        <v>747</v>
      </c>
      <c r="Y463" s="112" t="s">
        <v>707</v>
      </c>
      <c r="Z463" s="112">
        <v>0</v>
      </c>
      <c r="AA463" s="112">
        <v>100</v>
      </c>
      <c r="AB463" s="112" t="s">
        <v>234</v>
      </c>
      <c r="AC463" s="112" t="s">
        <v>233</v>
      </c>
      <c r="AD463" s="112" t="s">
        <v>232</v>
      </c>
      <c r="AG463" s="112" t="s">
        <v>6</v>
      </c>
      <c r="AH463" s="112">
        <v>155788</v>
      </c>
      <c r="AI463" s="112">
        <v>22</v>
      </c>
      <c r="AJ463" s="112">
        <v>88</v>
      </c>
      <c r="AK463" s="112" t="s">
        <v>80</v>
      </c>
      <c r="AL463" s="112" t="s">
        <v>339</v>
      </c>
      <c r="AM463" s="112">
        <v>224</v>
      </c>
      <c r="AN463" s="112">
        <v>30</v>
      </c>
      <c r="AO463" s="112">
        <v>28</v>
      </c>
      <c r="AP463" s="112">
        <v>74</v>
      </c>
      <c r="AQ463" s="112">
        <v>72</v>
      </c>
      <c r="AR463" s="112">
        <v>0</v>
      </c>
      <c r="AS463" s="112">
        <v>0</v>
      </c>
    </row>
    <row r="464" spans="1:45" s="112" customFormat="1" x14ac:dyDescent="0.25">
      <c r="A464" s="112" t="s">
        <v>899</v>
      </c>
      <c r="B464" s="112" t="s">
        <v>900</v>
      </c>
      <c r="C464" s="112" t="s">
        <v>751</v>
      </c>
      <c r="D464" s="112" t="s">
        <v>751</v>
      </c>
      <c r="E464" s="112">
        <v>40.840000000000003</v>
      </c>
      <c r="F464" s="112">
        <v>40.85</v>
      </c>
      <c r="G464" s="112">
        <v>-0.82</v>
      </c>
      <c r="H464" s="112">
        <v>0</v>
      </c>
      <c r="I464" s="112">
        <v>0</v>
      </c>
      <c r="J464" s="112">
        <v>40.03</v>
      </c>
      <c r="K464" s="170">
        <v>43402</v>
      </c>
      <c r="L464" s="169">
        <f>YEAR(tblBills[[#This Row],[received_date]])</f>
        <v>2018</v>
      </c>
      <c r="N464" s="112">
        <v>7</v>
      </c>
      <c r="O464" s="112" t="s">
        <v>668</v>
      </c>
      <c r="P464" s="112" t="s">
        <v>659</v>
      </c>
      <c r="Q464" s="112" t="s">
        <v>341</v>
      </c>
      <c r="R464" s="112" t="s">
        <v>340</v>
      </c>
      <c r="T464" s="112" t="s">
        <v>237</v>
      </c>
      <c r="U464" s="112" t="s">
        <v>162</v>
      </c>
      <c r="V464" s="112" t="s">
        <v>130</v>
      </c>
      <c r="X464" s="112" t="s">
        <v>751</v>
      </c>
      <c r="Y464" s="112" t="s">
        <v>721</v>
      </c>
      <c r="Z464" s="112">
        <v>0</v>
      </c>
      <c r="AA464" s="112">
        <v>100</v>
      </c>
      <c r="AB464" s="112" t="s">
        <v>234</v>
      </c>
      <c r="AC464" s="112" t="s">
        <v>233</v>
      </c>
      <c r="AD464" s="112" t="s">
        <v>232</v>
      </c>
      <c r="AG464" s="112" t="s">
        <v>6</v>
      </c>
      <c r="AH464" s="112">
        <v>148590</v>
      </c>
      <c r="AI464" s="112">
        <v>22</v>
      </c>
      <c r="AJ464" s="112">
        <v>88</v>
      </c>
      <c r="AK464" s="112" t="s">
        <v>80</v>
      </c>
      <c r="AL464" s="112" t="s">
        <v>339</v>
      </c>
      <c r="AM464" s="112">
        <v>224</v>
      </c>
      <c r="AN464" s="112">
        <v>30</v>
      </c>
      <c r="AO464" s="112">
        <v>28</v>
      </c>
      <c r="AP464" s="112">
        <v>74</v>
      </c>
      <c r="AQ464" s="112">
        <v>72</v>
      </c>
      <c r="AR464" s="112">
        <v>0</v>
      </c>
      <c r="AS464" s="112">
        <v>0</v>
      </c>
    </row>
    <row r="465" spans="1:45" s="112" customFormat="1" x14ac:dyDescent="0.25">
      <c r="A465" s="112" t="s">
        <v>899</v>
      </c>
      <c r="B465" s="112" t="s">
        <v>900</v>
      </c>
      <c r="C465" s="112" t="s">
        <v>740</v>
      </c>
      <c r="D465" s="112" t="s">
        <v>741</v>
      </c>
      <c r="E465" s="112">
        <v>151.57</v>
      </c>
      <c r="F465" s="112">
        <v>151.57</v>
      </c>
      <c r="G465" s="112">
        <v>-3.03</v>
      </c>
      <c r="H465" s="112">
        <v>0</v>
      </c>
      <c r="I465" s="112">
        <v>0</v>
      </c>
      <c r="J465" s="112">
        <v>148.54</v>
      </c>
      <c r="K465" s="170">
        <v>43402</v>
      </c>
      <c r="L465" s="169">
        <f>YEAR(tblBills[[#This Row],[received_date]])</f>
        <v>2018</v>
      </c>
      <c r="N465" s="112">
        <v>7</v>
      </c>
      <c r="O465" s="112" t="s">
        <v>728</v>
      </c>
      <c r="P465" s="112" t="s">
        <v>659</v>
      </c>
      <c r="Q465" s="112" t="s">
        <v>290</v>
      </c>
      <c r="R465" s="112" t="s">
        <v>289</v>
      </c>
      <c r="T465" s="112" t="s">
        <v>237</v>
      </c>
      <c r="U465" s="112" t="s">
        <v>119</v>
      </c>
      <c r="V465" s="112" t="s">
        <v>120</v>
      </c>
      <c r="X465" s="112" t="s">
        <v>741</v>
      </c>
      <c r="Y465" s="112" t="s">
        <v>6</v>
      </c>
      <c r="Z465" s="112">
        <v>0</v>
      </c>
      <c r="AA465" s="112">
        <v>100</v>
      </c>
      <c r="AB465" s="112" t="s">
        <v>234</v>
      </c>
      <c r="AC465" s="112" t="s">
        <v>233</v>
      </c>
      <c r="AD465" s="112" t="s">
        <v>232</v>
      </c>
      <c r="AG465" s="112" t="s">
        <v>6</v>
      </c>
      <c r="AH465" s="112">
        <v>134448</v>
      </c>
      <c r="AI465" s="112">
        <v>22</v>
      </c>
      <c r="AJ465" s="112">
        <v>12545</v>
      </c>
      <c r="AK465" s="112" t="s">
        <v>80</v>
      </c>
      <c r="AL465" s="112" t="s">
        <v>284</v>
      </c>
      <c r="AM465" s="112">
        <v>224</v>
      </c>
      <c r="AN465" s="112">
        <v>30</v>
      </c>
      <c r="AO465" s="112">
        <v>28</v>
      </c>
      <c r="AP465" s="112">
        <v>84</v>
      </c>
      <c r="AQ465" s="112">
        <v>80</v>
      </c>
      <c r="AR465" s="112">
        <v>0</v>
      </c>
      <c r="AS465" s="112">
        <v>0</v>
      </c>
    </row>
    <row r="466" spans="1:45" s="112" customFormat="1" x14ac:dyDescent="0.25">
      <c r="A466" s="112" t="s">
        <v>899</v>
      </c>
      <c r="B466" s="112" t="s">
        <v>900</v>
      </c>
      <c r="C466" s="112" t="s">
        <v>753</v>
      </c>
      <c r="D466" s="112" t="s">
        <v>741</v>
      </c>
      <c r="E466" s="112">
        <v>46.65</v>
      </c>
      <c r="F466" s="112">
        <v>46.65</v>
      </c>
      <c r="G466" s="112">
        <v>-0.93</v>
      </c>
      <c r="H466" s="112">
        <v>0</v>
      </c>
      <c r="I466" s="112">
        <v>0</v>
      </c>
      <c r="J466" s="112">
        <v>45.72</v>
      </c>
      <c r="K466" s="170">
        <v>43369</v>
      </c>
      <c r="L466" s="169">
        <f>YEAR(tblBills[[#This Row],[received_date]])</f>
        <v>2018</v>
      </c>
      <c r="N466" s="112">
        <v>7</v>
      </c>
      <c r="O466" s="112" t="s">
        <v>742</v>
      </c>
      <c r="P466" s="112" t="s">
        <v>659</v>
      </c>
      <c r="Q466" s="112" t="s">
        <v>286</v>
      </c>
      <c r="R466" s="112" t="s">
        <v>285</v>
      </c>
      <c r="T466" s="112" t="s">
        <v>237</v>
      </c>
      <c r="U466" s="112" t="s">
        <v>119</v>
      </c>
      <c r="V466" s="112" t="s">
        <v>120</v>
      </c>
      <c r="X466" s="112" t="s">
        <v>741</v>
      </c>
      <c r="Y466" s="112" t="s">
        <v>6</v>
      </c>
      <c r="Z466" s="112">
        <v>0</v>
      </c>
      <c r="AA466" s="112">
        <v>100</v>
      </c>
      <c r="AB466" s="112" t="s">
        <v>234</v>
      </c>
      <c r="AC466" s="112" t="s">
        <v>233</v>
      </c>
      <c r="AD466" s="112" t="s">
        <v>232</v>
      </c>
      <c r="AG466" s="112" t="s">
        <v>6</v>
      </c>
      <c r="AH466" s="112">
        <v>148568</v>
      </c>
      <c r="AI466" s="112">
        <v>22</v>
      </c>
      <c r="AJ466" s="112">
        <v>12633</v>
      </c>
      <c r="AK466" s="112" t="s">
        <v>80</v>
      </c>
      <c r="AL466" s="112" t="s">
        <v>284</v>
      </c>
      <c r="AM466" s="112">
        <v>224</v>
      </c>
      <c r="AN466" s="112">
        <v>30</v>
      </c>
      <c r="AO466" s="112">
        <v>28</v>
      </c>
      <c r="AP466" s="112">
        <v>32</v>
      </c>
      <c r="AQ466" s="112">
        <v>35</v>
      </c>
      <c r="AR466" s="112">
        <v>0</v>
      </c>
      <c r="AS466" s="112">
        <v>0</v>
      </c>
    </row>
    <row r="467" spans="1:45" s="112" customFormat="1" x14ac:dyDescent="0.25">
      <c r="A467" s="112" t="s">
        <v>899</v>
      </c>
      <c r="B467" s="112" t="s">
        <v>900</v>
      </c>
      <c r="C467" s="112" t="s">
        <v>601</v>
      </c>
      <c r="D467" s="112" t="s">
        <v>599</v>
      </c>
      <c r="E467" s="112">
        <v>1263.0899999999999</v>
      </c>
      <c r="F467" s="112">
        <v>1263.0899999999999</v>
      </c>
      <c r="G467" s="112">
        <v>-25.26</v>
      </c>
      <c r="H467" s="112">
        <v>0</v>
      </c>
      <c r="I467" s="112">
        <v>0</v>
      </c>
      <c r="J467" s="112">
        <v>1237.83</v>
      </c>
      <c r="K467" s="170">
        <v>43402</v>
      </c>
      <c r="L467" s="169">
        <f>YEAR(tblBills[[#This Row],[received_date]])</f>
        <v>2018</v>
      </c>
      <c r="N467" s="112">
        <v>7</v>
      </c>
      <c r="O467" s="112" t="s">
        <v>291</v>
      </c>
      <c r="P467" s="112" t="s">
        <v>81</v>
      </c>
      <c r="Q467" s="112" t="s">
        <v>290</v>
      </c>
      <c r="R467" s="112" t="s">
        <v>289</v>
      </c>
      <c r="T467" s="112" t="s">
        <v>237</v>
      </c>
      <c r="U467" s="112" t="s">
        <v>119</v>
      </c>
      <c r="V467" s="112" t="s">
        <v>130</v>
      </c>
      <c r="X467" s="112" t="s">
        <v>599</v>
      </c>
      <c r="Y467" s="112" t="s">
        <v>6</v>
      </c>
      <c r="Z467" s="112">
        <v>0</v>
      </c>
      <c r="AA467" s="112">
        <v>100</v>
      </c>
      <c r="AB467" s="112" t="s">
        <v>234</v>
      </c>
      <c r="AC467" s="112" t="s">
        <v>233</v>
      </c>
      <c r="AD467" s="112" t="s">
        <v>232</v>
      </c>
      <c r="AG467" s="112" t="s">
        <v>6</v>
      </c>
      <c r="AH467" s="112">
        <v>146088</v>
      </c>
      <c r="AI467" s="112">
        <v>22</v>
      </c>
      <c r="AJ467" s="112">
        <v>107</v>
      </c>
      <c r="AK467" s="112" t="s">
        <v>80</v>
      </c>
      <c r="AL467" s="112" t="s">
        <v>284</v>
      </c>
      <c r="AM467" s="112">
        <v>6</v>
      </c>
      <c r="AN467" s="112">
        <v>30</v>
      </c>
      <c r="AO467" s="112">
        <v>28</v>
      </c>
      <c r="AP467" s="112">
        <v>84</v>
      </c>
      <c r="AQ467" s="112">
        <v>80</v>
      </c>
      <c r="AR467" s="112">
        <v>0</v>
      </c>
      <c r="AS467" s="112">
        <v>0</v>
      </c>
    </row>
    <row r="468" spans="1:45" s="112" customFormat="1" x14ac:dyDescent="0.25">
      <c r="A468" s="112" t="s">
        <v>899</v>
      </c>
      <c r="B468" s="112" t="s">
        <v>900</v>
      </c>
      <c r="C468" s="112" t="s">
        <v>598</v>
      </c>
      <c r="D468" s="112" t="s">
        <v>596</v>
      </c>
      <c r="E468" s="112">
        <v>2364.5</v>
      </c>
      <c r="F468" s="112">
        <v>2364.5</v>
      </c>
      <c r="G468" s="112">
        <v>-47.29</v>
      </c>
      <c r="H468" s="112">
        <v>0</v>
      </c>
      <c r="I468" s="112">
        <v>0</v>
      </c>
      <c r="J468" s="112">
        <v>2317.21</v>
      </c>
      <c r="K468" s="170">
        <v>43402</v>
      </c>
      <c r="L468" s="169">
        <f>YEAR(tblBills[[#This Row],[received_date]])</f>
        <v>2018</v>
      </c>
      <c r="N468" s="112">
        <v>7</v>
      </c>
      <c r="O468" s="112" t="s">
        <v>291</v>
      </c>
      <c r="P468" s="112" t="s">
        <v>81</v>
      </c>
      <c r="Q468" s="112" t="s">
        <v>290</v>
      </c>
      <c r="R468" s="112" t="s">
        <v>289</v>
      </c>
      <c r="T468" s="112" t="s">
        <v>237</v>
      </c>
      <c r="U468" s="112" t="s">
        <v>119</v>
      </c>
      <c r="V468" s="112" t="s">
        <v>130</v>
      </c>
      <c r="X468" s="112" t="s">
        <v>596</v>
      </c>
      <c r="Y468" s="112" t="s">
        <v>6</v>
      </c>
      <c r="Z468" s="112">
        <v>0</v>
      </c>
      <c r="AA468" s="112">
        <v>100</v>
      </c>
      <c r="AB468" s="112" t="s">
        <v>234</v>
      </c>
      <c r="AC468" s="112" t="s">
        <v>233</v>
      </c>
      <c r="AD468" s="112" t="s">
        <v>232</v>
      </c>
      <c r="AG468" s="112" t="s">
        <v>6</v>
      </c>
      <c r="AH468" s="112">
        <v>138338</v>
      </c>
      <c r="AI468" s="112">
        <v>22</v>
      </c>
      <c r="AJ468" s="112">
        <v>107</v>
      </c>
      <c r="AK468" s="112" t="s">
        <v>80</v>
      </c>
      <c r="AL468" s="112" t="s">
        <v>284</v>
      </c>
      <c r="AM468" s="112">
        <v>6</v>
      </c>
      <c r="AN468" s="112">
        <v>30</v>
      </c>
      <c r="AO468" s="112">
        <v>28</v>
      </c>
      <c r="AP468" s="112">
        <v>84</v>
      </c>
      <c r="AQ468" s="112">
        <v>80</v>
      </c>
      <c r="AR468" s="112">
        <v>0</v>
      </c>
      <c r="AS468" s="112">
        <v>0</v>
      </c>
    </row>
    <row r="469" spans="1:45" s="112" customFormat="1" x14ac:dyDescent="0.25">
      <c r="A469" s="112" t="s">
        <v>899</v>
      </c>
      <c r="B469" s="112" t="s">
        <v>900</v>
      </c>
      <c r="C469" s="112" t="s">
        <v>901</v>
      </c>
      <c r="D469" s="112" t="s">
        <v>902</v>
      </c>
      <c r="E469" s="112">
        <v>45.9</v>
      </c>
      <c r="F469" s="112">
        <v>45.91</v>
      </c>
      <c r="G469" s="112">
        <v>-0.92</v>
      </c>
      <c r="H469" s="112">
        <v>0</v>
      </c>
      <c r="I469" s="112">
        <v>0</v>
      </c>
      <c r="J469" s="112">
        <v>44.99</v>
      </c>
      <c r="K469" s="170">
        <v>43446</v>
      </c>
      <c r="L469" s="169">
        <f>YEAR(tblBills[[#This Row],[received_date]])</f>
        <v>2018</v>
      </c>
      <c r="N469" s="112">
        <v>7</v>
      </c>
      <c r="O469" s="112" t="s">
        <v>278</v>
      </c>
      <c r="P469" s="112" t="s">
        <v>81</v>
      </c>
      <c r="Q469" s="112" t="s">
        <v>277</v>
      </c>
      <c r="R469" s="112" t="s">
        <v>276</v>
      </c>
      <c r="T469" s="112" t="s">
        <v>237</v>
      </c>
      <c r="U469" s="112" t="s">
        <v>122</v>
      </c>
      <c r="V469" s="112" t="s">
        <v>130</v>
      </c>
      <c r="X469" s="112" t="s">
        <v>902</v>
      </c>
      <c r="Y469" s="112" t="s">
        <v>6</v>
      </c>
      <c r="Z469" s="112">
        <v>0</v>
      </c>
      <c r="AA469" s="112">
        <v>100</v>
      </c>
      <c r="AB469" s="112" t="s">
        <v>234</v>
      </c>
      <c r="AC469" s="112" t="s">
        <v>233</v>
      </c>
      <c r="AD469" s="112" t="s">
        <v>232</v>
      </c>
      <c r="AH469" s="112">
        <v>178987</v>
      </c>
      <c r="AI469" s="112">
        <v>22</v>
      </c>
      <c r="AJ469" s="112">
        <v>108</v>
      </c>
      <c r="AK469" s="112" t="s">
        <v>80</v>
      </c>
      <c r="AL469" s="112" t="s">
        <v>261</v>
      </c>
      <c r="AM469" s="112">
        <v>6</v>
      </c>
      <c r="AN469" s="112">
        <v>30</v>
      </c>
      <c r="AO469" s="112">
        <v>28</v>
      </c>
      <c r="AP469" s="112">
        <v>85</v>
      </c>
      <c r="AQ469" s="112">
        <v>81</v>
      </c>
      <c r="AR469" s="112">
        <v>0</v>
      </c>
      <c r="AS469" s="112">
        <v>0</v>
      </c>
    </row>
    <row r="470" spans="1:45" s="112" customFormat="1" x14ac:dyDescent="0.25">
      <c r="A470" s="112" t="s">
        <v>899</v>
      </c>
      <c r="B470" s="112" t="s">
        <v>900</v>
      </c>
      <c r="C470" s="112" t="s">
        <v>903</v>
      </c>
      <c r="D470" s="112" t="s">
        <v>904</v>
      </c>
      <c r="E470" s="112">
        <v>51.65</v>
      </c>
      <c r="F470" s="112">
        <v>51.64</v>
      </c>
      <c r="G470" s="112">
        <v>-1.03</v>
      </c>
      <c r="H470" s="112">
        <v>0</v>
      </c>
      <c r="I470" s="112">
        <v>0</v>
      </c>
      <c r="J470" s="112">
        <v>50.61</v>
      </c>
      <c r="K470" s="170">
        <v>43446</v>
      </c>
      <c r="L470" s="169">
        <f>YEAR(tblBills[[#This Row],[received_date]])</f>
        <v>2018</v>
      </c>
      <c r="N470" s="112">
        <v>7</v>
      </c>
      <c r="O470" s="112" t="s">
        <v>278</v>
      </c>
      <c r="P470" s="112" t="s">
        <v>81</v>
      </c>
      <c r="Q470" s="112" t="s">
        <v>277</v>
      </c>
      <c r="R470" s="112" t="s">
        <v>276</v>
      </c>
      <c r="T470" s="112" t="s">
        <v>237</v>
      </c>
      <c r="U470" s="112" t="s">
        <v>122</v>
      </c>
      <c r="V470" s="112" t="s">
        <v>130</v>
      </c>
      <c r="X470" s="112" t="s">
        <v>904</v>
      </c>
      <c r="Y470" s="112" t="s">
        <v>6</v>
      </c>
      <c r="Z470" s="112">
        <v>0</v>
      </c>
      <c r="AA470" s="112">
        <v>100</v>
      </c>
      <c r="AB470" s="112" t="s">
        <v>234</v>
      </c>
      <c r="AC470" s="112" t="s">
        <v>233</v>
      </c>
      <c r="AD470" s="112" t="s">
        <v>232</v>
      </c>
      <c r="AH470" s="112">
        <v>178988</v>
      </c>
      <c r="AI470" s="112">
        <v>22</v>
      </c>
      <c r="AJ470" s="112">
        <v>108</v>
      </c>
      <c r="AK470" s="112" t="s">
        <v>80</v>
      </c>
      <c r="AL470" s="112" t="s">
        <v>261</v>
      </c>
      <c r="AM470" s="112">
        <v>6</v>
      </c>
      <c r="AN470" s="112">
        <v>30</v>
      </c>
      <c r="AO470" s="112">
        <v>28</v>
      </c>
      <c r="AP470" s="112">
        <v>85</v>
      </c>
      <c r="AQ470" s="112">
        <v>81</v>
      </c>
      <c r="AR470" s="112">
        <v>0</v>
      </c>
      <c r="AS470" s="112">
        <v>0</v>
      </c>
    </row>
    <row r="471" spans="1:45" s="112" customFormat="1" x14ac:dyDescent="0.25">
      <c r="A471" s="112" t="s">
        <v>899</v>
      </c>
      <c r="B471" s="112" t="s">
        <v>900</v>
      </c>
      <c r="C471" s="112" t="s">
        <v>729</v>
      </c>
      <c r="D471" s="112" t="s">
        <v>729</v>
      </c>
      <c r="E471" s="112">
        <v>703.36</v>
      </c>
      <c r="F471" s="112">
        <v>758.36</v>
      </c>
      <c r="G471" s="112">
        <v>-14.07</v>
      </c>
      <c r="H471" s="112">
        <v>0</v>
      </c>
      <c r="I471" s="112">
        <v>0</v>
      </c>
      <c r="J471" s="112">
        <v>744.29</v>
      </c>
      <c r="K471" s="170">
        <v>43402</v>
      </c>
      <c r="L471" s="169">
        <f>YEAR(tblBills[[#This Row],[received_date]])</f>
        <v>2018</v>
      </c>
      <c r="N471" s="112">
        <v>7</v>
      </c>
      <c r="O471" s="112" t="s">
        <v>730</v>
      </c>
      <c r="P471" s="112" t="s">
        <v>659</v>
      </c>
      <c r="Q471" s="112" t="s">
        <v>731</v>
      </c>
      <c r="R471" s="112" t="s">
        <v>732</v>
      </c>
      <c r="T471" s="112" t="s">
        <v>237</v>
      </c>
      <c r="U471" s="112" t="s">
        <v>733</v>
      </c>
      <c r="V471" s="112" t="s">
        <v>130</v>
      </c>
      <c r="X471" s="112" t="s">
        <v>729</v>
      </c>
      <c r="Y471" s="112" t="s">
        <v>6</v>
      </c>
      <c r="Z471" s="112">
        <v>0</v>
      </c>
      <c r="AA471" s="112">
        <v>100</v>
      </c>
      <c r="AB471" s="112" t="s">
        <v>234</v>
      </c>
      <c r="AC471" s="112" t="s">
        <v>233</v>
      </c>
      <c r="AD471" s="112" t="s">
        <v>232</v>
      </c>
      <c r="AG471" s="112" t="s">
        <v>6</v>
      </c>
      <c r="AH471" s="112">
        <v>144031</v>
      </c>
      <c r="AI471" s="112">
        <v>22</v>
      </c>
      <c r="AJ471" s="112">
        <v>78</v>
      </c>
      <c r="AK471" s="112" t="s">
        <v>80</v>
      </c>
      <c r="AL471" s="112" t="s">
        <v>734</v>
      </c>
      <c r="AM471" s="112">
        <v>224</v>
      </c>
      <c r="AN471" s="112">
        <v>30</v>
      </c>
      <c r="AO471" s="112">
        <v>28</v>
      </c>
      <c r="AP471" s="112">
        <v>66</v>
      </c>
      <c r="AQ471" s="112">
        <v>65</v>
      </c>
      <c r="AR471" s="112">
        <v>0</v>
      </c>
      <c r="AS471" s="112">
        <v>0</v>
      </c>
    </row>
    <row r="472" spans="1:45" s="112" customFormat="1" x14ac:dyDescent="0.25">
      <c r="A472" s="112" t="s">
        <v>899</v>
      </c>
      <c r="B472" s="112" t="s">
        <v>900</v>
      </c>
      <c r="C472" s="112" t="s">
        <v>735</v>
      </c>
      <c r="D472" s="112" t="s">
        <v>736</v>
      </c>
      <c r="E472" s="112">
        <v>600.43000000000006</v>
      </c>
      <c r="F472" s="112">
        <v>600.44000000000005</v>
      </c>
      <c r="G472" s="112">
        <v>-12.01</v>
      </c>
      <c r="H472" s="112">
        <v>0</v>
      </c>
      <c r="I472" s="112">
        <v>0</v>
      </c>
      <c r="J472" s="112">
        <v>588.43000000000006</v>
      </c>
      <c r="K472" s="170">
        <v>43402</v>
      </c>
      <c r="L472" s="169">
        <f>YEAR(tblBills[[#This Row],[received_date]])</f>
        <v>2018</v>
      </c>
      <c r="N472" s="112">
        <v>7</v>
      </c>
      <c r="O472" s="112" t="s">
        <v>737</v>
      </c>
      <c r="P472" s="112" t="s">
        <v>659</v>
      </c>
      <c r="Q472" s="112" t="s">
        <v>573</v>
      </c>
      <c r="R472" s="112" t="s">
        <v>572</v>
      </c>
      <c r="T472" s="112" t="s">
        <v>237</v>
      </c>
      <c r="U472" s="112" t="s">
        <v>116</v>
      </c>
      <c r="V472" s="112" t="s">
        <v>117</v>
      </c>
      <c r="X472" s="112" t="s">
        <v>736</v>
      </c>
      <c r="Y472" s="112" t="s">
        <v>6</v>
      </c>
      <c r="Z472" s="112">
        <v>0</v>
      </c>
      <c r="AA472" s="112">
        <v>100</v>
      </c>
      <c r="AB472" s="112" t="s">
        <v>234</v>
      </c>
      <c r="AC472" s="112" t="s">
        <v>233</v>
      </c>
      <c r="AD472" s="112" t="s">
        <v>232</v>
      </c>
      <c r="AG472" s="112" t="s">
        <v>6</v>
      </c>
      <c r="AH472" s="112">
        <v>8884</v>
      </c>
      <c r="AI472" s="112">
        <v>22</v>
      </c>
      <c r="AJ472" s="112">
        <v>65</v>
      </c>
      <c r="AK472" s="112" t="s">
        <v>80</v>
      </c>
      <c r="AL472" s="112" t="s">
        <v>560</v>
      </c>
      <c r="AM472" s="112">
        <v>224</v>
      </c>
      <c r="AN472" s="112">
        <v>30</v>
      </c>
      <c r="AO472" s="112">
        <v>28</v>
      </c>
      <c r="AP472" s="112">
        <v>54</v>
      </c>
      <c r="AQ472" s="112">
        <v>55</v>
      </c>
      <c r="AR472" s="112">
        <v>0</v>
      </c>
      <c r="AS472" s="112">
        <v>0</v>
      </c>
    </row>
    <row r="473" spans="1:45" s="112" customFormat="1" x14ac:dyDescent="0.25">
      <c r="A473" s="112" t="s">
        <v>899</v>
      </c>
      <c r="B473" s="112" t="s">
        <v>900</v>
      </c>
      <c r="C473" s="112" t="s">
        <v>776</v>
      </c>
      <c r="D473" s="171" t="s">
        <v>776</v>
      </c>
      <c r="E473" s="112">
        <v>0</v>
      </c>
      <c r="F473" s="171">
        <v>3539191.1</v>
      </c>
      <c r="G473" s="112">
        <v>0</v>
      </c>
      <c r="H473" s="112">
        <v>0</v>
      </c>
      <c r="I473" s="112">
        <v>0</v>
      </c>
      <c r="J473" s="171">
        <v>3539191.1</v>
      </c>
      <c r="K473" s="170">
        <v>43463</v>
      </c>
      <c r="L473" s="169">
        <f>YEAR(tblBills[[#This Row],[received_date]])</f>
        <v>2018</v>
      </c>
      <c r="N473" s="112">
        <v>1</v>
      </c>
      <c r="O473" s="112" t="s">
        <v>586</v>
      </c>
      <c r="P473" s="112" t="s">
        <v>81</v>
      </c>
      <c r="Q473" s="112" t="s">
        <v>585</v>
      </c>
      <c r="R473" s="112" t="s">
        <v>584</v>
      </c>
      <c r="T473" s="112" t="s">
        <v>237</v>
      </c>
      <c r="X473" s="112" t="s">
        <v>236</v>
      </c>
      <c r="Z473" s="112">
        <v>0</v>
      </c>
      <c r="AA473" s="112">
        <v>100</v>
      </c>
      <c r="AB473" s="112" t="s">
        <v>234</v>
      </c>
      <c r="AC473" s="112" t="s">
        <v>233</v>
      </c>
      <c r="AD473" s="112" t="s">
        <v>232</v>
      </c>
      <c r="AH473" s="112">
        <v>156732</v>
      </c>
      <c r="AI473" s="112">
        <v>22</v>
      </c>
      <c r="AJ473" s="112">
        <v>13020</v>
      </c>
      <c r="AK473" s="112" t="s">
        <v>80</v>
      </c>
      <c r="AM473" s="112">
        <v>6</v>
      </c>
      <c r="AN473" s="112">
        <v>30</v>
      </c>
      <c r="AO473" s="112">
        <v>28</v>
      </c>
      <c r="AP473" s="112">
        <v>35</v>
      </c>
      <c r="AQ473" s="112">
        <v>38</v>
      </c>
      <c r="AR473" s="112">
        <v>1</v>
      </c>
      <c r="AS473" s="112">
        <v>0</v>
      </c>
    </row>
    <row r="474" spans="1:45" s="112" customFormat="1" x14ac:dyDescent="0.25">
      <c r="A474" s="112" t="s">
        <v>899</v>
      </c>
      <c r="B474" s="112" t="s">
        <v>900</v>
      </c>
      <c r="C474" s="112" t="s">
        <v>580</v>
      </c>
      <c r="D474" s="112" t="s">
        <v>580</v>
      </c>
      <c r="E474" s="112">
        <v>485.02</v>
      </c>
      <c r="F474" s="112">
        <v>485.02</v>
      </c>
      <c r="G474" s="112">
        <v>0</v>
      </c>
      <c r="H474" s="112">
        <v>0</v>
      </c>
      <c r="I474" s="112">
        <v>0</v>
      </c>
      <c r="J474" s="112">
        <v>485.02</v>
      </c>
      <c r="K474" s="170">
        <v>43509</v>
      </c>
      <c r="L474" s="169">
        <f>YEAR(tblBills[[#This Row],[received_date]])</f>
        <v>2019</v>
      </c>
      <c r="N474" s="112">
        <v>7</v>
      </c>
      <c r="O474" s="112" t="s">
        <v>579</v>
      </c>
      <c r="P474" s="112" t="s">
        <v>81</v>
      </c>
      <c r="Q474" s="112" t="s">
        <v>578</v>
      </c>
      <c r="R474" s="112" t="s">
        <v>577</v>
      </c>
      <c r="T474" s="112" t="s">
        <v>237</v>
      </c>
      <c r="U474" s="112" t="s">
        <v>209</v>
      </c>
      <c r="V474" s="112" t="s">
        <v>130</v>
      </c>
      <c r="X474" s="112" t="s">
        <v>224</v>
      </c>
      <c r="Y474" s="112" t="s">
        <v>6</v>
      </c>
      <c r="Z474" s="112">
        <v>0</v>
      </c>
      <c r="AA474" s="112">
        <v>100</v>
      </c>
      <c r="AB474" s="112" t="s">
        <v>234</v>
      </c>
      <c r="AC474" s="112" t="s">
        <v>233</v>
      </c>
      <c r="AD474" s="112" t="s">
        <v>232</v>
      </c>
      <c r="AG474" s="112" t="s">
        <v>6</v>
      </c>
      <c r="AH474" s="112">
        <v>9318</v>
      </c>
      <c r="AI474" s="112">
        <v>22</v>
      </c>
      <c r="AJ474" s="112">
        <v>62</v>
      </c>
      <c r="AK474" s="112" t="s">
        <v>80</v>
      </c>
      <c r="AL474" s="112" t="s">
        <v>576</v>
      </c>
      <c r="AM474" s="112">
        <v>6</v>
      </c>
      <c r="AN474" s="112">
        <v>30</v>
      </c>
      <c r="AO474" s="112">
        <v>28</v>
      </c>
      <c r="AP474" s="112">
        <v>52</v>
      </c>
      <c r="AQ474" s="112">
        <v>54</v>
      </c>
      <c r="AR474" s="112">
        <v>0</v>
      </c>
      <c r="AS474" s="112">
        <v>0</v>
      </c>
    </row>
    <row r="475" spans="1:45" s="112" customFormat="1" x14ac:dyDescent="0.25">
      <c r="A475" s="112" t="s">
        <v>899</v>
      </c>
      <c r="B475" s="112" t="s">
        <v>900</v>
      </c>
      <c r="C475" s="112" t="s">
        <v>575</v>
      </c>
      <c r="D475" s="112" t="s">
        <v>575</v>
      </c>
      <c r="E475" s="112">
        <v>910907.48</v>
      </c>
      <c r="F475" s="112">
        <v>910907.63</v>
      </c>
      <c r="G475" s="112">
        <v>0</v>
      </c>
      <c r="H475" s="112">
        <v>0</v>
      </c>
      <c r="I475" s="112">
        <v>0</v>
      </c>
      <c r="J475" s="112">
        <v>910907.63</v>
      </c>
      <c r="K475" s="170">
        <v>43521</v>
      </c>
      <c r="L475" s="169">
        <f>YEAR(tblBills[[#This Row],[received_date]])</f>
        <v>2019</v>
      </c>
      <c r="N475" s="112">
        <v>7</v>
      </c>
      <c r="O475" s="112" t="s">
        <v>574</v>
      </c>
      <c r="P475" s="112" t="s">
        <v>81</v>
      </c>
      <c r="Q475" s="112" t="s">
        <v>573</v>
      </c>
      <c r="R475" s="112" t="s">
        <v>572</v>
      </c>
      <c r="T475" s="112" t="s">
        <v>237</v>
      </c>
      <c r="U475" s="112" t="s">
        <v>116</v>
      </c>
      <c r="X475" s="112" t="s">
        <v>236</v>
      </c>
      <c r="Y475" s="112" t="s">
        <v>6</v>
      </c>
      <c r="Z475" s="112">
        <v>0</v>
      </c>
      <c r="AA475" s="112">
        <v>100</v>
      </c>
      <c r="AB475" s="112" t="s">
        <v>234</v>
      </c>
      <c r="AC475" s="112" t="s">
        <v>233</v>
      </c>
      <c r="AD475" s="112" t="s">
        <v>232</v>
      </c>
      <c r="AG475" s="112" t="s">
        <v>6</v>
      </c>
      <c r="AH475" s="112">
        <v>13621</v>
      </c>
      <c r="AI475" s="112">
        <v>22</v>
      </c>
      <c r="AJ475" s="112">
        <v>64</v>
      </c>
      <c r="AK475" s="112" t="s">
        <v>80</v>
      </c>
      <c r="AL475" s="112" t="s">
        <v>560</v>
      </c>
      <c r="AM475" s="112">
        <v>6</v>
      </c>
      <c r="AN475" s="112">
        <v>30</v>
      </c>
      <c r="AO475" s="112">
        <v>28</v>
      </c>
      <c r="AP475" s="112">
        <v>54</v>
      </c>
      <c r="AQ475" s="112">
        <v>55</v>
      </c>
      <c r="AR475" s="112">
        <v>0</v>
      </c>
      <c r="AS475" s="112">
        <v>0</v>
      </c>
    </row>
    <row r="476" spans="1:45" s="112" customFormat="1" x14ac:dyDescent="0.25">
      <c r="A476" s="112" t="s">
        <v>899</v>
      </c>
      <c r="B476" s="112" t="s">
        <v>900</v>
      </c>
      <c r="C476" s="112" t="s">
        <v>571</v>
      </c>
      <c r="D476" s="112" t="s">
        <v>571</v>
      </c>
      <c r="E476" s="112">
        <v>158479.56</v>
      </c>
      <c r="F476" s="112">
        <v>158479.56</v>
      </c>
      <c r="G476" s="112">
        <v>-3169.59</v>
      </c>
      <c r="H476" s="112">
        <v>0</v>
      </c>
      <c r="I476" s="112">
        <v>0</v>
      </c>
      <c r="J476" s="112">
        <v>155309.97</v>
      </c>
      <c r="K476" s="170">
        <v>43532</v>
      </c>
      <c r="L476" s="169">
        <f>YEAR(tblBills[[#This Row],[received_date]])</f>
        <v>2019</v>
      </c>
      <c r="N476" s="112">
        <v>7</v>
      </c>
      <c r="O476" s="112" t="s">
        <v>569</v>
      </c>
      <c r="P476" s="112" t="s">
        <v>81</v>
      </c>
      <c r="Q476" s="112" t="s">
        <v>568</v>
      </c>
      <c r="R476" s="112" t="s">
        <v>567</v>
      </c>
      <c r="T476" s="112" t="s">
        <v>237</v>
      </c>
      <c r="U476" s="112" t="s">
        <v>116</v>
      </c>
      <c r="V476" s="112" t="s">
        <v>120</v>
      </c>
      <c r="X476" s="112" t="s">
        <v>236</v>
      </c>
      <c r="Y476" s="112" t="s">
        <v>566</v>
      </c>
      <c r="Z476" s="112">
        <v>0</v>
      </c>
      <c r="AA476" s="112">
        <v>100</v>
      </c>
      <c r="AB476" s="112" t="s">
        <v>234</v>
      </c>
      <c r="AC476" s="112" t="s">
        <v>233</v>
      </c>
      <c r="AD476" s="112" t="s">
        <v>232</v>
      </c>
      <c r="AG476" s="112" t="s">
        <v>231</v>
      </c>
      <c r="AH476" s="112">
        <v>13622</v>
      </c>
      <c r="AI476" s="112">
        <v>22</v>
      </c>
      <c r="AJ476" s="112">
        <v>17</v>
      </c>
      <c r="AK476" s="112" t="s">
        <v>80</v>
      </c>
      <c r="AL476" s="112" t="s">
        <v>560</v>
      </c>
      <c r="AM476" s="112">
        <v>6</v>
      </c>
      <c r="AN476" s="112">
        <v>30</v>
      </c>
      <c r="AO476" s="112">
        <v>28</v>
      </c>
      <c r="AP476" s="112">
        <v>13</v>
      </c>
      <c r="AQ476" s="112">
        <v>16</v>
      </c>
      <c r="AR476" s="112">
        <v>0</v>
      </c>
      <c r="AS476" s="112">
        <v>0</v>
      </c>
    </row>
    <row r="477" spans="1:45" s="112" customFormat="1" x14ac:dyDescent="0.25">
      <c r="A477" s="112" t="s">
        <v>899</v>
      </c>
      <c r="B477" s="112" t="s">
        <v>900</v>
      </c>
      <c r="C477" s="112" t="s">
        <v>565</v>
      </c>
      <c r="D477" s="112" t="s">
        <v>565</v>
      </c>
      <c r="E477" s="112">
        <v>9139.48</v>
      </c>
      <c r="F477" s="112">
        <v>9139.48</v>
      </c>
      <c r="G477" s="112">
        <v>0</v>
      </c>
      <c r="H477" s="112">
        <v>0</v>
      </c>
      <c r="I477" s="112">
        <v>0</v>
      </c>
      <c r="J477" s="112">
        <v>9139.48</v>
      </c>
      <c r="K477" s="170">
        <v>43509</v>
      </c>
      <c r="L477" s="169">
        <f>YEAR(tblBills[[#This Row],[received_date]])</f>
        <v>2019</v>
      </c>
      <c r="N477" s="112">
        <v>7</v>
      </c>
      <c r="O477" s="112" t="s">
        <v>563</v>
      </c>
      <c r="P477" s="112" t="s">
        <v>81</v>
      </c>
      <c r="Q477" s="112" t="s">
        <v>562</v>
      </c>
      <c r="R477" s="112" t="s">
        <v>561</v>
      </c>
      <c r="T477" s="112" t="s">
        <v>237</v>
      </c>
      <c r="U477" s="112" t="s">
        <v>116</v>
      </c>
      <c r="V477" s="112" t="s">
        <v>120</v>
      </c>
      <c r="X477" s="112" t="s">
        <v>236</v>
      </c>
      <c r="Y477" s="112" t="s">
        <v>6</v>
      </c>
      <c r="Z477" s="112">
        <v>0</v>
      </c>
      <c r="AA477" s="112">
        <v>100</v>
      </c>
      <c r="AB477" s="112" t="s">
        <v>234</v>
      </c>
      <c r="AC477" s="112" t="s">
        <v>233</v>
      </c>
      <c r="AD477" s="112" t="s">
        <v>232</v>
      </c>
      <c r="AG477" s="112" t="s">
        <v>6</v>
      </c>
      <c r="AH477" s="112">
        <v>13623</v>
      </c>
      <c r="AI477" s="112">
        <v>22</v>
      </c>
      <c r="AJ477" s="112">
        <v>18</v>
      </c>
      <c r="AK477" s="112" t="s">
        <v>80</v>
      </c>
      <c r="AL477" s="112" t="s">
        <v>560</v>
      </c>
      <c r="AM477" s="112">
        <v>6</v>
      </c>
      <c r="AN477" s="112">
        <v>30</v>
      </c>
      <c r="AO477" s="112">
        <v>28</v>
      </c>
      <c r="AP477" s="112">
        <v>14</v>
      </c>
      <c r="AQ477" s="112">
        <v>17</v>
      </c>
      <c r="AR477" s="112">
        <v>0</v>
      </c>
      <c r="AS477" s="112">
        <v>0</v>
      </c>
    </row>
    <row r="478" spans="1:45" s="112" customFormat="1" x14ac:dyDescent="0.25">
      <c r="A478" s="112" t="s">
        <v>899</v>
      </c>
      <c r="B478" s="112" t="s">
        <v>900</v>
      </c>
      <c r="C478" s="112" t="s">
        <v>559</v>
      </c>
      <c r="D478" s="112" t="s">
        <v>559</v>
      </c>
      <c r="E478" s="112">
        <v>16289.81</v>
      </c>
      <c r="F478" s="112">
        <v>16289.82</v>
      </c>
      <c r="G478" s="112">
        <v>0</v>
      </c>
      <c r="H478" s="112">
        <v>0</v>
      </c>
      <c r="I478" s="112">
        <v>0</v>
      </c>
      <c r="J478" s="112">
        <v>16289.82</v>
      </c>
      <c r="K478" s="170">
        <v>43536</v>
      </c>
      <c r="L478" s="169">
        <f>YEAR(tblBills[[#This Row],[received_date]])</f>
        <v>2019</v>
      </c>
      <c r="N478" s="112">
        <v>7</v>
      </c>
      <c r="O478" s="112" t="s">
        <v>558</v>
      </c>
      <c r="P478" s="112" t="s">
        <v>81</v>
      </c>
      <c r="Q478" s="112" t="s">
        <v>557</v>
      </c>
      <c r="R478" s="112" t="s">
        <v>556</v>
      </c>
      <c r="T478" s="112" t="s">
        <v>237</v>
      </c>
      <c r="U478" s="112" t="s">
        <v>205</v>
      </c>
      <c r="V478" s="112" t="s">
        <v>130</v>
      </c>
      <c r="X478" s="112" t="s">
        <v>221</v>
      </c>
      <c r="Y478" s="112" t="s">
        <v>555</v>
      </c>
      <c r="Z478" s="112">
        <v>0</v>
      </c>
      <c r="AA478" s="112">
        <v>100</v>
      </c>
      <c r="AB478" s="112" t="s">
        <v>234</v>
      </c>
      <c r="AC478" s="112" t="s">
        <v>233</v>
      </c>
      <c r="AD478" s="112" t="s">
        <v>232</v>
      </c>
      <c r="AG478" s="112" t="s">
        <v>231</v>
      </c>
      <c r="AH478" s="112">
        <v>13624</v>
      </c>
      <c r="AI478" s="112">
        <v>22</v>
      </c>
      <c r="AJ478" s="112">
        <v>66</v>
      </c>
      <c r="AK478" s="112" t="s">
        <v>80</v>
      </c>
      <c r="AL478" s="112" t="s">
        <v>554</v>
      </c>
      <c r="AM478" s="112">
        <v>6</v>
      </c>
      <c r="AN478" s="112">
        <v>30</v>
      </c>
      <c r="AO478" s="112">
        <v>28</v>
      </c>
      <c r="AP478" s="112">
        <v>55</v>
      </c>
      <c r="AQ478" s="112">
        <v>56</v>
      </c>
      <c r="AR478" s="112">
        <v>0</v>
      </c>
      <c r="AS478" s="112">
        <v>0</v>
      </c>
    </row>
    <row r="479" spans="1:45" s="112" customFormat="1" x14ac:dyDescent="0.25">
      <c r="A479" s="112" t="s">
        <v>899</v>
      </c>
      <c r="B479" s="112" t="s">
        <v>900</v>
      </c>
      <c r="C479" s="112" t="s">
        <v>553</v>
      </c>
      <c r="D479" s="112" t="s">
        <v>553</v>
      </c>
      <c r="E479" s="112">
        <v>230943.25</v>
      </c>
      <c r="F479" s="112">
        <v>230943.25</v>
      </c>
      <c r="G479" s="112">
        <v>0</v>
      </c>
      <c r="H479" s="112">
        <v>0</v>
      </c>
      <c r="I479" s="112">
        <v>0</v>
      </c>
      <c r="J479" s="112">
        <v>230943.25</v>
      </c>
      <c r="K479" s="170">
        <v>43521</v>
      </c>
      <c r="L479" s="169">
        <f>YEAR(tblBills[[#This Row],[received_date]])</f>
        <v>2019</v>
      </c>
      <c r="N479" s="112">
        <v>7</v>
      </c>
      <c r="O479" s="112" t="s">
        <v>551</v>
      </c>
      <c r="P479" s="112" t="s">
        <v>81</v>
      </c>
      <c r="Q479" s="112" t="s">
        <v>550</v>
      </c>
      <c r="R479" s="112" t="s">
        <v>905</v>
      </c>
      <c r="T479" s="112" t="s">
        <v>237</v>
      </c>
      <c r="U479" s="112" t="s">
        <v>131</v>
      </c>
      <c r="V479" s="112" t="s">
        <v>130</v>
      </c>
      <c r="X479" s="112" t="s">
        <v>164</v>
      </c>
      <c r="Y479" s="112" t="s">
        <v>6</v>
      </c>
      <c r="Z479" s="112">
        <v>0</v>
      </c>
      <c r="AA479" s="112">
        <v>100</v>
      </c>
      <c r="AB479" s="112" t="s">
        <v>234</v>
      </c>
      <c r="AC479" s="112" t="s">
        <v>233</v>
      </c>
      <c r="AD479" s="112" t="s">
        <v>232</v>
      </c>
      <c r="AG479" s="112" t="s">
        <v>6</v>
      </c>
      <c r="AH479" s="112">
        <v>13625</v>
      </c>
      <c r="AI479" s="112">
        <v>22</v>
      </c>
      <c r="AJ479" s="112">
        <v>67</v>
      </c>
      <c r="AK479" s="112" t="s">
        <v>80</v>
      </c>
      <c r="AL479" s="112" t="s">
        <v>539</v>
      </c>
      <c r="AM479" s="112">
        <v>6</v>
      </c>
      <c r="AN479" s="112">
        <v>30</v>
      </c>
      <c r="AO479" s="112">
        <v>28</v>
      </c>
      <c r="AP479" s="112">
        <v>56</v>
      </c>
      <c r="AQ479" s="112">
        <v>57</v>
      </c>
      <c r="AR479" s="112">
        <v>0</v>
      </c>
      <c r="AS479" s="112">
        <v>0</v>
      </c>
    </row>
    <row r="480" spans="1:45" s="112" customFormat="1" x14ac:dyDescent="0.25">
      <c r="A480" s="112" t="s">
        <v>899</v>
      </c>
      <c r="B480" s="112" t="s">
        <v>900</v>
      </c>
      <c r="C480" s="112" t="s">
        <v>544</v>
      </c>
      <c r="D480" s="112" t="s">
        <v>544</v>
      </c>
      <c r="E480" s="112">
        <v>5522.49</v>
      </c>
      <c r="F480" s="112">
        <v>5522.49</v>
      </c>
      <c r="G480" s="112">
        <v>-110.45</v>
      </c>
      <c r="H480" s="112">
        <v>0</v>
      </c>
      <c r="I480" s="112">
        <v>0</v>
      </c>
      <c r="J480" s="112">
        <v>5412.04</v>
      </c>
      <c r="K480" s="170">
        <v>43509</v>
      </c>
      <c r="L480" s="169">
        <f>YEAR(tblBills[[#This Row],[received_date]])</f>
        <v>2019</v>
      </c>
      <c r="N480" s="112">
        <v>7</v>
      </c>
      <c r="O480" s="112" t="s">
        <v>543</v>
      </c>
      <c r="P480" s="112" t="s">
        <v>81</v>
      </c>
      <c r="Q480" s="112" t="s">
        <v>542</v>
      </c>
      <c r="R480" s="112" t="s">
        <v>541</v>
      </c>
      <c r="T480" s="112" t="s">
        <v>237</v>
      </c>
      <c r="U480" s="112" t="s">
        <v>131</v>
      </c>
      <c r="V480" s="112" t="s">
        <v>135</v>
      </c>
      <c r="X480" s="112" t="s">
        <v>141</v>
      </c>
      <c r="Y480" s="112" t="s">
        <v>540</v>
      </c>
      <c r="Z480" s="112">
        <v>0</v>
      </c>
      <c r="AA480" s="112">
        <v>100</v>
      </c>
      <c r="AB480" s="112" t="s">
        <v>234</v>
      </c>
      <c r="AC480" s="112" t="s">
        <v>233</v>
      </c>
      <c r="AD480" s="112" t="s">
        <v>232</v>
      </c>
      <c r="AG480" s="112" t="s">
        <v>231</v>
      </c>
      <c r="AH480" s="112">
        <v>13627</v>
      </c>
      <c r="AI480" s="112">
        <v>22</v>
      </c>
      <c r="AJ480" s="112">
        <v>41</v>
      </c>
      <c r="AK480" s="112" t="s">
        <v>80</v>
      </c>
      <c r="AL480" s="112" t="s">
        <v>539</v>
      </c>
      <c r="AM480" s="112">
        <v>6</v>
      </c>
      <c r="AN480" s="112">
        <v>30</v>
      </c>
      <c r="AO480" s="112">
        <v>28</v>
      </c>
      <c r="AP480" s="112">
        <v>34</v>
      </c>
      <c r="AQ480" s="112">
        <v>37</v>
      </c>
      <c r="AR480" s="112">
        <v>0</v>
      </c>
      <c r="AS480" s="112">
        <v>0</v>
      </c>
    </row>
    <row r="481" spans="1:45" s="112" customFormat="1" x14ac:dyDescent="0.25">
      <c r="A481" s="112" t="s">
        <v>899</v>
      </c>
      <c r="B481" s="112" t="s">
        <v>900</v>
      </c>
      <c r="C481" s="112" t="s">
        <v>538</v>
      </c>
      <c r="D481" s="112" t="s">
        <v>538</v>
      </c>
      <c r="E481" s="112">
        <v>11859.4</v>
      </c>
      <c r="F481" s="112">
        <v>11859.01</v>
      </c>
      <c r="G481" s="112">
        <v>0</v>
      </c>
      <c r="H481" s="112">
        <v>0</v>
      </c>
      <c r="I481" s="112">
        <v>0</v>
      </c>
      <c r="J481" s="112">
        <v>11859.01</v>
      </c>
      <c r="K481" s="170">
        <v>43538</v>
      </c>
      <c r="L481" s="169">
        <f>YEAR(tblBills[[#This Row],[received_date]])</f>
        <v>2019</v>
      </c>
      <c r="N481" s="112">
        <v>7</v>
      </c>
      <c r="O481" s="112" t="s">
        <v>536</v>
      </c>
      <c r="P481" s="112" t="s">
        <v>81</v>
      </c>
      <c r="Q481" s="112" t="s">
        <v>535</v>
      </c>
      <c r="R481" s="112" t="s">
        <v>534</v>
      </c>
      <c r="T481" s="112" t="s">
        <v>237</v>
      </c>
      <c r="U481" s="112" t="s">
        <v>204</v>
      </c>
      <c r="V481" s="112" t="s">
        <v>130</v>
      </c>
      <c r="X481" s="112" t="s">
        <v>212</v>
      </c>
      <c r="Y481" s="112" t="s">
        <v>6</v>
      </c>
      <c r="Z481" s="112">
        <v>0</v>
      </c>
      <c r="AA481" s="112">
        <v>100</v>
      </c>
      <c r="AB481" s="112" t="s">
        <v>234</v>
      </c>
      <c r="AC481" s="112" t="s">
        <v>233</v>
      </c>
      <c r="AD481" s="112" t="s">
        <v>232</v>
      </c>
      <c r="AG481" s="112" t="s">
        <v>6</v>
      </c>
      <c r="AH481" s="112">
        <v>13628</v>
      </c>
      <c r="AI481" s="112">
        <v>22</v>
      </c>
      <c r="AJ481" s="112">
        <v>70</v>
      </c>
      <c r="AK481" s="112" t="s">
        <v>80</v>
      </c>
      <c r="AL481" s="112" t="s">
        <v>533</v>
      </c>
      <c r="AM481" s="112">
        <v>6</v>
      </c>
      <c r="AN481" s="112">
        <v>30</v>
      </c>
      <c r="AO481" s="112">
        <v>28</v>
      </c>
      <c r="AP481" s="112">
        <v>59</v>
      </c>
      <c r="AQ481" s="112">
        <v>59</v>
      </c>
      <c r="AR481" s="112">
        <v>0</v>
      </c>
      <c r="AS481" s="112">
        <v>0</v>
      </c>
    </row>
    <row r="482" spans="1:45" s="112" customFormat="1" x14ac:dyDescent="0.25">
      <c r="A482" s="112" t="s">
        <v>899</v>
      </c>
      <c r="B482" s="112" t="s">
        <v>900</v>
      </c>
      <c r="C482" s="112" t="s">
        <v>532</v>
      </c>
      <c r="D482" s="112" t="s">
        <v>532</v>
      </c>
      <c r="E482" s="112">
        <v>192548.74</v>
      </c>
      <c r="F482" s="112">
        <v>192548.74</v>
      </c>
      <c r="G482" s="112">
        <v>0</v>
      </c>
      <c r="H482" s="112">
        <v>0</v>
      </c>
      <c r="I482" s="112">
        <v>0</v>
      </c>
      <c r="J482" s="112">
        <v>192548.74</v>
      </c>
      <c r="K482" s="170">
        <v>43509</v>
      </c>
      <c r="L482" s="169">
        <f>YEAR(tblBills[[#This Row],[received_date]])</f>
        <v>2019</v>
      </c>
      <c r="N482" s="112">
        <v>7</v>
      </c>
      <c r="O482" s="112" t="s">
        <v>531</v>
      </c>
      <c r="P482" s="112" t="s">
        <v>81</v>
      </c>
      <c r="Q482" s="112" t="s">
        <v>530</v>
      </c>
      <c r="R482" s="112" t="s">
        <v>529</v>
      </c>
      <c r="T482" s="112" t="s">
        <v>237</v>
      </c>
      <c r="U482" s="112" t="s">
        <v>156</v>
      </c>
      <c r="V482" s="112" t="s">
        <v>130</v>
      </c>
      <c r="X482" s="112" t="s">
        <v>187</v>
      </c>
      <c r="Y482" s="112" t="s">
        <v>6</v>
      </c>
      <c r="Z482" s="112">
        <v>0</v>
      </c>
      <c r="AA482" s="112">
        <v>100</v>
      </c>
      <c r="AB482" s="112" t="s">
        <v>234</v>
      </c>
      <c r="AC482" s="112" t="s">
        <v>233</v>
      </c>
      <c r="AD482" s="112" t="s">
        <v>232</v>
      </c>
      <c r="AG482" s="112" t="s">
        <v>6</v>
      </c>
      <c r="AH482" s="112">
        <v>13629</v>
      </c>
      <c r="AI482" s="112">
        <v>22</v>
      </c>
      <c r="AJ482" s="112">
        <v>71</v>
      </c>
      <c r="AK482" s="112" t="s">
        <v>80</v>
      </c>
      <c r="AL482" s="112" t="s">
        <v>518</v>
      </c>
      <c r="AM482" s="112">
        <v>6</v>
      </c>
      <c r="AN482" s="112">
        <v>30</v>
      </c>
      <c r="AO482" s="112">
        <v>28</v>
      </c>
      <c r="AP482" s="112">
        <v>60</v>
      </c>
      <c r="AQ482" s="112">
        <v>60</v>
      </c>
      <c r="AR482" s="112">
        <v>0</v>
      </c>
      <c r="AS482" s="112">
        <v>0</v>
      </c>
    </row>
    <row r="483" spans="1:45" s="112" customFormat="1" x14ac:dyDescent="0.25">
      <c r="A483" s="112" t="s">
        <v>899</v>
      </c>
      <c r="B483" s="112" t="s">
        <v>900</v>
      </c>
      <c r="C483" s="112" t="s">
        <v>528</v>
      </c>
      <c r="D483" s="112" t="s">
        <v>528</v>
      </c>
      <c r="E483" s="112">
        <v>5850.16</v>
      </c>
      <c r="F483" s="112">
        <v>5850.17</v>
      </c>
      <c r="G483" s="112">
        <v>-117.01</v>
      </c>
      <c r="H483" s="112">
        <v>0</v>
      </c>
      <c r="I483" s="112">
        <v>0</v>
      </c>
      <c r="J483" s="112">
        <v>5733.16</v>
      </c>
      <c r="K483" s="170">
        <v>43515</v>
      </c>
      <c r="L483" s="169">
        <f>YEAR(tblBills[[#This Row],[received_date]])</f>
        <v>2019</v>
      </c>
      <c r="N483" s="112">
        <v>7</v>
      </c>
      <c r="O483" s="112" t="s">
        <v>526</v>
      </c>
      <c r="P483" s="112" t="s">
        <v>81</v>
      </c>
      <c r="Q483" s="112" t="s">
        <v>525</v>
      </c>
      <c r="R483" s="112" t="s">
        <v>524</v>
      </c>
      <c r="T483" s="112" t="s">
        <v>237</v>
      </c>
      <c r="U483" s="112" t="s">
        <v>156</v>
      </c>
      <c r="V483" s="112" t="s">
        <v>120</v>
      </c>
      <c r="X483" s="112" t="s">
        <v>186</v>
      </c>
      <c r="Y483" s="112" t="s">
        <v>6</v>
      </c>
      <c r="Z483" s="112">
        <v>0</v>
      </c>
      <c r="AA483" s="112">
        <v>100</v>
      </c>
      <c r="AB483" s="112" t="s">
        <v>234</v>
      </c>
      <c r="AC483" s="112" t="s">
        <v>233</v>
      </c>
      <c r="AD483" s="112" t="s">
        <v>232</v>
      </c>
      <c r="AG483" s="112" t="s">
        <v>6</v>
      </c>
      <c r="AH483" s="112">
        <v>13630</v>
      </c>
      <c r="AI483" s="112">
        <v>22</v>
      </c>
      <c r="AJ483" s="112">
        <v>20</v>
      </c>
      <c r="AK483" s="112" t="s">
        <v>80</v>
      </c>
      <c r="AL483" s="112" t="s">
        <v>518</v>
      </c>
      <c r="AM483" s="112">
        <v>6</v>
      </c>
      <c r="AN483" s="112">
        <v>30</v>
      </c>
      <c r="AO483" s="112">
        <v>28</v>
      </c>
      <c r="AP483" s="112">
        <v>16</v>
      </c>
      <c r="AQ483" s="112">
        <v>19</v>
      </c>
      <c r="AR483" s="112">
        <v>0</v>
      </c>
      <c r="AS483" s="112">
        <v>0</v>
      </c>
    </row>
    <row r="484" spans="1:45" s="112" customFormat="1" x14ac:dyDescent="0.25">
      <c r="A484" s="112" t="s">
        <v>899</v>
      </c>
      <c r="B484" s="112" t="s">
        <v>900</v>
      </c>
      <c r="C484" s="112" t="s">
        <v>523</v>
      </c>
      <c r="D484" s="112" t="s">
        <v>523</v>
      </c>
      <c r="E484" s="112">
        <v>120.35000000000001</v>
      </c>
      <c r="F484" s="112">
        <v>120.35</v>
      </c>
      <c r="G484" s="112">
        <v>-2.41</v>
      </c>
      <c r="H484" s="112">
        <v>0</v>
      </c>
      <c r="I484" s="112">
        <v>0</v>
      </c>
      <c r="J484" s="112">
        <v>117.94</v>
      </c>
      <c r="K484" s="170">
        <v>43521</v>
      </c>
      <c r="L484" s="169">
        <f>YEAR(tblBills[[#This Row],[received_date]])</f>
        <v>2019</v>
      </c>
      <c r="N484" s="112">
        <v>7</v>
      </c>
      <c r="O484" s="112" t="s">
        <v>522</v>
      </c>
      <c r="P484" s="112" t="s">
        <v>81</v>
      </c>
      <c r="Q484" s="112" t="s">
        <v>521</v>
      </c>
      <c r="R484" s="112" t="s">
        <v>520</v>
      </c>
      <c r="T484" s="112" t="s">
        <v>237</v>
      </c>
      <c r="U484" s="112" t="s">
        <v>156</v>
      </c>
      <c r="V484" s="112" t="s">
        <v>120</v>
      </c>
      <c r="X484" s="112" t="s">
        <v>188</v>
      </c>
      <c r="Y484" s="112" t="s">
        <v>519</v>
      </c>
      <c r="Z484" s="112">
        <v>0</v>
      </c>
      <c r="AA484" s="112">
        <v>100</v>
      </c>
      <c r="AB484" s="112" t="s">
        <v>234</v>
      </c>
      <c r="AC484" s="112" t="s">
        <v>233</v>
      </c>
      <c r="AD484" s="112" t="s">
        <v>232</v>
      </c>
      <c r="AG484" s="112" t="s">
        <v>231</v>
      </c>
      <c r="AH484" s="112">
        <v>13631</v>
      </c>
      <c r="AI484" s="112">
        <v>22</v>
      </c>
      <c r="AJ484" s="112">
        <v>54</v>
      </c>
      <c r="AK484" s="112" t="s">
        <v>80</v>
      </c>
      <c r="AL484" s="112" t="s">
        <v>518</v>
      </c>
      <c r="AM484" s="112">
        <v>6</v>
      </c>
      <c r="AN484" s="112">
        <v>30</v>
      </c>
      <c r="AO484" s="112">
        <v>28</v>
      </c>
      <c r="AP484" s="112">
        <v>45</v>
      </c>
      <c r="AQ484" s="112">
        <v>48</v>
      </c>
      <c r="AR484" s="112">
        <v>0</v>
      </c>
      <c r="AS484" s="112">
        <v>0</v>
      </c>
    </row>
    <row r="485" spans="1:45" s="112" customFormat="1" x14ac:dyDescent="0.25">
      <c r="A485" s="112" t="s">
        <v>899</v>
      </c>
      <c r="B485" s="112" t="s">
        <v>900</v>
      </c>
      <c r="C485" s="112" t="s">
        <v>517</v>
      </c>
      <c r="D485" s="112" t="s">
        <v>517</v>
      </c>
      <c r="E485" s="112">
        <v>4593.43</v>
      </c>
      <c r="F485" s="112">
        <v>4593.43</v>
      </c>
      <c r="G485" s="112">
        <v>0</v>
      </c>
      <c r="H485" s="112">
        <v>0</v>
      </c>
      <c r="I485" s="112">
        <v>0</v>
      </c>
      <c r="J485" s="112">
        <v>4593.43</v>
      </c>
      <c r="K485" s="170">
        <v>43502</v>
      </c>
      <c r="L485" s="169">
        <f>YEAR(tblBills[[#This Row],[received_date]])</f>
        <v>2019</v>
      </c>
      <c r="N485" s="112">
        <v>7</v>
      </c>
      <c r="O485" s="112" t="s">
        <v>515</v>
      </c>
      <c r="P485" s="112" t="s">
        <v>81</v>
      </c>
      <c r="Q485" s="112" t="s">
        <v>514</v>
      </c>
      <c r="R485" s="112" t="s">
        <v>513</v>
      </c>
      <c r="T485" s="112" t="s">
        <v>237</v>
      </c>
      <c r="U485" s="112" t="s">
        <v>137</v>
      </c>
      <c r="V485" s="112" t="s">
        <v>130</v>
      </c>
      <c r="X485" s="112" t="s">
        <v>138</v>
      </c>
      <c r="Y485" s="112" t="s">
        <v>6</v>
      </c>
      <c r="Z485" s="112">
        <v>0</v>
      </c>
      <c r="AA485" s="112">
        <v>100</v>
      </c>
      <c r="AB485" s="112" t="s">
        <v>234</v>
      </c>
      <c r="AC485" s="112" t="s">
        <v>233</v>
      </c>
      <c r="AD485" s="112" t="s">
        <v>232</v>
      </c>
      <c r="AG485" s="112" t="s">
        <v>6</v>
      </c>
      <c r="AH485" s="112">
        <v>9324</v>
      </c>
      <c r="AI485" s="112">
        <v>22</v>
      </c>
      <c r="AJ485" s="112">
        <v>73</v>
      </c>
      <c r="AK485" s="112" t="s">
        <v>80</v>
      </c>
      <c r="AL485" s="112" t="s">
        <v>512</v>
      </c>
      <c r="AM485" s="112">
        <v>6</v>
      </c>
      <c r="AN485" s="112">
        <v>30</v>
      </c>
      <c r="AO485" s="112">
        <v>28</v>
      </c>
      <c r="AP485" s="112">
        <v>62</v>
      </c>
      <c r="AQ485" s="112">
        <v>61</v>
      </c>
      <c r="AR485" s="112">
        <v>0</v>
      </c>
      <c r="AS485" s="112">
        <v>0</v>
      </c>
    </row>
    <row r="486" spans="1:45" s="112" customFormat="1" x14ac:dyDescent="0.25">
      <c r="A486" s="112" t="s">
        <v>899</v>
      </c>
      <c r="B486" s="112" t="s">
        <v>900</v>
      </c>
      <c r="C486" s="112" t="s">
        <v>511</v>
      </c>
      <c r="D486" s="112" t="s">
        <v>511</v>
      </c>
      <c r="E486" s="112">
        <v>2769.37</v>
      </c>
      <c r="F486" s="112">
        <v>2769.38</v>
      </c>
      <c r="G486" s="112">
        <v>0</v>
      </c>
      <c r="H486" s="112">
        <v>0</v>
      </c>
      <c r="I486" s="112">
        <v>0</v>
      </c>
      <c r="J486" s="112">
        <v>2769.38</v>
      </c>
      <c r="K486" s="170">
        <v>43615</v>
      </c>
      <c r="L486" s="169">
        <f>YEAR(tblBills[[#This Row],[received_date]])</f>
        <v>2019</v>
      </c>
      <c r="N486" s="112">
        <v>7</v>
      </c>
      <c r="O486" s="112" t="s">
        <v>510</v>
      </c>
      <c r="P486" s="112" t="s">
        <v>81</v>
      </c>
      <c r="Q486" s="112" t="s">
        <v>509</v>
      </c>
      <c r="R486" s="112" t="s">
        <v>906</v>
      </c>
      <c r="T486" s="112" t="s">
        <v>237</v>
      </c>
      <c r="U486" s="112" t="s">
        <v>158</v>
      </c>
      <c r="V486" s="112" t="s">
        <v>130</v>
      </c>
      <c r="X486" s="112" t="s">
        <v>165</v>
      </c>
      <c r="Y486" s="112" t="s">
        <v>6</v>
      </c>
      <c r="Z486" s="112">
        <v>0</v>
      </c>
      <c r="AA486" s="112">
        <v>100</v>
      </c>
      <c r="AB486" s="112" t="s">
        <v>234</v>
      </c>
      <c r="AC486" s="112" t="s">
        <v>233</v>
      </c>
      <c r="AD486" s="112" t="s">
        <v>232</v>
      </c>
      <c r="AG486" s="112" t="s">
        <v>6</v>
      </c>
      <c r="AH486" s="112">
        <v>9369</v>
      </c>
      <c r="AI486" s="112">
        <v>22</v>
      </c>
      <c r="AJ486" s="112">
        <v>1218</v>
      </c>
      <c r="AK486" s="112" t="s">
        <v>80</v>
      </c>
      <c r="AL486" s="112" t="s">
        <v>507</v>
      </c>
      <c r="AM486" s="112">
        <v>6</v>
      </c>
      <c r="AN486" s="112">
        <v>30</v>
      </c>
      <c r="AO486" s="112">
        <v>28</v>
      </c>
      <c r="AP486" s="112">
        <v>866</v>
      </c>
      <c r="AQ486" s="112">
        <v>540</v>
      </c>
      <c r="AR486" s="112">
        <v>0</v>
      </c>
      <c r="AS486" s="112">
        <v>0</v>
      </c>
    </row>
    <row r="487" spans="1:45" s="112" customFormat="1" x14ac:dyDescent="0.25">
      <c r="A487" s="112" t="s">
        <v>899</v>
      </c>
      <c r="B487" s="112" t="s">
        <v>900</v>
      </c>
      <c r="C487" s="112" t="s">
        <v>506</v>
      </c>
      <c r="D487" s="112" t="s">
        <v>506</v>
      </c>
      <c r="E487" s="112">
        <v>727731.77</v>
      </c>
      <c r="F487" s="112">
        <v>727731.77</v>
      </c>
      <c r="G487" s="112">
        <v>0</v>
      </c>
      <c r="H487" s="112">
        <v>0</v>
      </c>
      <c r="I487" s="112">
        <v>0</v>
      </c>
      <c r="J487" s="112">
        <v>727731.77</v>
      </c>
      <c r="K487" s="170">
        <v>43536</v>
      </c>
      <c r="L487" s="169">
        <f>YEAR(tblBills[[#This Row],[received_date]])</f>
        <v>2019</v>
      </c>
      <c r="N487" s="112">
        <v>7</v>
      </c>
      <c r="O487" s="112" t="s">
        <v>504</v>
      </c>
      <c r="P487" s="112" t="s">
        <v>81</v>
      </c>
      <c r="Q487" s="112" t="s">
        <v>503</v>
      </c>
      <c r="R487" s="112" t="s">
        <v>502</v>
      </c>
      <c r="T487" s="112" t="s">
        <v>237</v>
      </c>
      <c r="U487" s="112" t="s">
        <v>143</v>
      </c>
      <c r="V487" s="112" t="s">
        <v>117</v>
      </c>
      <c r="X487" s="112" t="s">
        <v>177</v>
      </c>
      <c r="Y487" s="112" t="s">
        <v>501</v>
      </c>
      <c r="Z487" s="112">
        <v>0</v>
      </c>
      <c r="AA487" s="112">
        <v>100</v>
      </c>
      <c r="AB487" s="112" t="s">
        <v>234</v>
      </c>
      <c r="AC487" s="112" t="s">
        <v>233</v>
      </c>
      <c r="AD487" s="112" t="s">
        <v>232</v>
      </c>
      <c r="AG487" s="112" t="s">
        <v>231</v>
      </c>
      <c r="AH487" s="112">
        <v>13632</v>
      </c>
      <c r="AI487" s="112">
        <v>22</v>
      </c>
      <c r="AJ487" s="112">
        <v>74</v>
      </c>
      <c r="AK487" s="112" t="s">
        <v>80</v>
      </c>
      <c r="AL487" s="112" t="s">
        <v>479</v>
      </c>
      <c r="AM487" s="112">
        <v>6</v>
      </c>
      <c r="AN487" s="112">
        <v>30</v>
      </c>
      <c r="AO487" s="112">
        <v>28</v>
      </c>
      <c r="AP487" s="112">
        <v>63</v>
      </c>
      <c r="AQ487" s="112">
        <v>62</v>
      </c>
      <c r="AR487" s="112">
        <v>0</v>
      </c>
      <c r="AS487" s="112">
        <v>0</v>
      </c>
    </row>
    <row r="488" spans="1:45" s="112" customFormat="1" x14ac:dyDescent="0.25">
      <c r="A488" s="112" t="s">
        <v>899</v>
      </c>
      <c r="B488" s="112" t="s">
        <v>900</v>
      </c>
      <c r="C488" s="112" t="s">
        <v>500</v>
      </c>
      <c r="D488" s="112" t="s">
        <v>500</v>
      </c>
      <c r="E488" s="112">
        <v>15249.84</v>
      </c>
      <c r="F488" s="112">
        <v>15249.84</v>
      </c>
      <c r="G488" s="112">
        <v>0</v>
      </c>
      <c r="H488" s="112">
        <v>0</v>
      </c>
      <c r="I488" s="112">
        <v>0</v>
      </c>
      <c r="J488" s="112">
        <v>15249.84</v>
      </c>
      <c r="K488" s="170">
        <v>43532</v>
      </c>
      <c r="L488" s="169">
        <f>YEAR(tblBills[[#This Row],[received_date]])</f>
        <v>2019</v>
      </c>
      <c r="N488" s="112">
        <v>7</v>
      </c>
      <c r="O488" s="112" t="s">
        <v>499</v>
      </c>
      <c r="P488" s="112" t="s">
        <v>81</v>
      </c>
      <c r="Q488" s="112" t="s">
        <v>498</v>
      </c>
      <c r="R488" s="112" t="s">
        <v>497</v>
      </c>
      <c r="T488" s="112" t="s">
        <v>237</v>
      </c>
      <c r="U488" s="112" t="s">
        <v>143</v>
      </c>
      <c r="V488" s="112" t="s">
        <v>120</v>
      </c>
      <c r="X488" s="112" t="s">
        <v>816</v>
      </c>
      <c r="Y488" s="112" t="s">
        <v>496</v>
      </c>
      <c r="Z488" s="112">
        <v>0</v>
      </c>
      <c r="AA488" s="112">
        <v>100</v>
      </c>
      <c r="AB488" s="112" t="s">
        <v>234</v>
      </c>
      <c r="AC488" s="112" t="s">
        <v>233</v>
      </c>
      <c r="AD488" s="112" t="s">
        <v>232</v>
      </c>
      <c r="AG488" s="112" t="s">
        <v>231</v>
      </c>
      <c r="AH488" s="112">
        <v>13633</v>
      </c>
      <c r="AI488" s="112">
        <v>22</v>
      </c>
      <c r="AJ488" s="112">
        <v>694</v>
      </c>
      <c r="AK488" s="112" t="s">
        <v>80</v>
      </c>
      <c r="AL488" s="112" t="s">
        <v>479</v>
      </c>
      <c r="AM488" s="112">
        <v>6</v>
      </c>
      <c r="AN488" s="112">
        <v>30</v>
      </c>
      <c r="AO488" s="112">
        <v>28</v>
      </c>
      <c r="AP488" s="112">
        <v>419</v>
      </c>
      <c r="AQ488" s="112">
        <v>503</v>
      </c>
      <c r="AR488" s="112">
        <v>0</v>
      </c>
      <c r="AS488" s="112">
        <v>0</v>
      </c>
    </row>
    <row r="489" spans="1:45" s="112" customFormat="1" x14ac:dyDescent="0.25">
      <c r="A489" s="112" t="s">
        <v>899</v>
      </c>
      <c r="B489" s="112" t="s">
        <v>900</v>
      </c>
      <c r="C489" s="112" t="s">
        <v>495</v>
      </c>
      <c r="D489" s="112" t="s">
        <v>495</v>
      </c>
      <c r="E489" s="112">
        <v>2610.21</v>
      </c>
      <c r="F489" s="112">
        <v>0</v>
      </c>
      <c r="G489" s="112">
        <v>0</v>
      </c>
      <c r="H489" s="112">
        <v>0</v>
      </c>
      <c r="I489" s="112">
        <v>0</v>
      </c>
      <c r="J489" s="171">
        <v>0</v>
      </c>
      <c r="L489" s="169">
        <f>YEAR(tblBills[[#This Row],[received_date]])</f>
        <v>1900</v>
      </c>
      <c r="N489" s="112">
        <v>1</v>
      </c>
      <c r="O489" s="112" t="s">
        <v>494</v>
      </c>
      <c r="P489" s="112" t="s">
        <v>81</v>
      </c>
      <c r="Q489" s="112" t="s">
        <v>493</v>
      </c>
      <c r="R489" s="112" t="s">
        <v>492</v>
      </c>
      <c r="T489" s="112" t="s">
        <v>237</v>
      </c>
      <c r="U489" s="112" t="s">
        <v>143</v>
      </c>
      <c r="V489" s="112" t="s">
        <v>120</v>
      </c>
      <c r="X489" s="112" t="s">
        <v>806</v>
      </c>
      <c r="Y489" s="112" t="s">
        <v>491</v>
      </c>
      <c r="Z489" s="112">
        <v>0</v>
      </c>
      <c r="AA489" s="112">
        <v>100</v>
      </c>
      <c r="AB489" s="112" t="s">
        <v>234</v>
      </c>
      <c r="AC489" s="112" t="s">
        <v>233</v>
      </c>
      <c r="AD489" s="112" t="s">
        <v>232</v>
      </c>
      <c r="AG489" s="112" t="s">
        <v>231</v>
      </c>
      <c r="AH489" s="112">
        <v>13634</v>
      </c>
      <c r="AI489" s="112">
        <v>22</v>
      </c>
      <c r="AJ489" s="112">
        <v>705</v>
      </c>
      <c r="AK489" s="112" t="s">
        <v>80</v>
      </c>
      <c r="AL489" s="112" t="s">
        <v>479</v>
      </c>
      <c r="AM489" s="112">
        <v>6</v>
      </c>
      <c r="AN489" s="112">
        <v>30</v>
      </c>
      <c r="AO489" s="112">
        <v>28</v>
      </c>
      <c r="AP489" s="112">
        <v>429</v>
      </c>
      <c r="AQ489" s="112">
        <v>513</v>
      </c>
      <c r="AR489" s="112">
        <v>1</v>
      </c>
      <c r="AS489" s="112">
        <v>0</v>
      </c>
    </row>
    <row r="490" spans="1:45" s="112" customFormat="1" x14ac:dyDescent="0.25">
      <c r="A490" s="112" t="s">
        <v>899</v>
      </c>
      <c r="B490" s="112" t="s">
        <v>900</v>
      </c>
      <c r="C490" s="112" t="s">
        <v>490</v>
      </c>
      <c r="D490" s="112" t="s">
        <v>490</v>
      </c>
      <c r="E490" s="112">
        <v>3001.08</v>
      </c>
      <c r="F490" s="112">
        <v>3001.07</v>
      </c>
      <c r="G490" s="112">
        <v>0</v>
      </c>
      <c r="H490" s="112">
        <v>0</v>
      </c>
      <c r="I490" s="112">
        <v>0</v>
      </c>
      <c r="J490" s="112">
        <v>3001.07</v>
      </c>
      <c r="K490" s="170">
        <v>43581</v>
      </c>
      <c r="L490" s="169">
        <f>YEAR(tblBills[[#This Row],[received_date]])</f>
        <v>2019</v>
      </c>
      <c r="N490" s="112">
        <v>7</v>
      </c>
      <c r="O490" s="112" t="s">
        <v>488</v>
      </c>
      <c r="P490" s="112" t="s">
        <v>81</v>
      </c>
      <c r="Q490" s="112" t="s">
        <v>487</v>
      </c>
      <c r="R490" s="112" t="s">
        <v>486</v>
      </c>
      <c r="T490" s="112" t="s">
        <v>237</v>
      </c>
      <c r="U490" s="112" t="s">
        <v>143</v>
      </c>
      <c r="V490" s="112" t="s">
        <v>120</v>
      </c>
      <c r="X490" s="112" t="s">
        <v>193</v>
      </c>
      <c r="Y490" s="112" t="s">
        <v>485</v>
      </c>
      <c r="Z490" s="112">
        <v>0</v>
      </c>
      <c r="AA490" s="112">
        <v>100</v>
      </c>
      <c r="AB490" s="112" t="s">
        <v>234</v>
      </c>
      <c r="AC490" s="112" t="s">
        <v>233</v>
      </c>
      <c r="AD490" s="112" t="s">
        <v>232</v>
      </c>
      <c r="AG490" s="112" t="s">
        <v>231</v>
      </c>
      <c r="AH490" s="112">
        <v>132857</v>
      </c>
      <c r="AI490" s="112">
        <v>22</v>
      </c>
      <c r="AJ490" s="112">
        <v>756</v>
      </c>
      <c r="AK490" s="112" t="s">
        <v>80</v>
      </c>
      <c r="AL490" s="112" t="s">
        <v>479</v>
      </c>
      <c r="AM490" s="112">
        <v>6</v>
      </c>
      <c r="AN490" s="112">
        <v>30</v>
      </c>
      <c r="AO490" s="112">
        <v>28</v>
      </c>
      <c r="AP490" s="112">
        <v>470</v>
      </c>
      <c r="AQ490" s="112">
        <v>520</v>
      </c>
      <c r="AR490" s="112">
        <v>0</v>
      </c>
      <c r="AS490" s="112">
        <v>0</v>
      </c>
    </row>
    <row r="491" spans="1:45" s="112" customFormat="1" x14ac:dyDescent="0.25">
      <c r="A491" s="112" t="s">
        <v>899</v>
      </c>
      <c r="B491" s="112" t="s">
        <v>900</v>
      </c>
      <c r="C491" s="112" t="s">
        <v>484</v>
      </c>
      <c r="D491" s="112" t="s">
        <v>484</v>
      </c>
      <c r="E491" s="112">
        <v>1510.9</v>
      </c>
      <c r="F491" s="171">
        <v>0</v>
      </c>
      <c r="G491" s="112">
        <v>0</v>
      </c>
      <c r="H491" s="112">
        <v>0</v>
      </c>
      <c r="I491" s="112">
        <v>0</v>
      </c>
      <c r="J491" s="171">
        <v>0</v>
      </c>
      <c r="L491" s="169">
        <f>YEAR(tblBills[[#This Row],[received_date]])</f>
        <v>1900</v>
      </c>
      <c r="N491" s="112">
        <v>1</v>
      </c>
      <c r="O491" s="112" t="s">
        <v>483</v>
      </c>
      <c r="P491" s="112" t="s">
        <v>81</v>
      </c>
      <c r="Q491" s="112" t="s">
        <v>482</v>
      </c>
      <c r="R491" s="112" t="s">
        <v>481</v>
      </c>
      <c r="T491" s="112" t="s">
        <v>237</v>
      </c>
      <c r="U491" s="112" t="s">
        <v>143</v>
      </c>
      <c r="V491" s="112" t="s">
        <v>120</v>
      </c>
      <c r="X491" s="112" t="s">
        <v>192</v>
      </c>
      <c r="Y491" s="112" t="s">
        <v>480</v>
      </c>
      <c r="Z491" s="112">
        <v>0</v>
      </c>
      <c r="AA491" s="112">
        <v>100</v>
      </c>
      <c r="AB491" s="112" t="s">
        <v>234</v>
      </c>
      <c r="AC491" s="112" t="s">
        <v>233</v>
      </c>
      <c r="AD491" s="112" t="s">
        <v>232</v>
      </c>
      <c r="AG491" s="112" t="s">
        <v>231</v>
      </c>
      <c r="AH491" s="112">
        <v>13636</v>
      </c>
      <c r="AI491" s="112">
        <v>22</v>
      </c>
      <c r="AJ491" s="112">
        <v>1220</v>
      </c>
      <c r="AK491" s="112" t="s">
        <v>80</v>
      </c>
      <c r="AL491" s="112" t="s">
        <v>479</v>
      </c>
      <c r="AM491" s="112">
        <v>6</v>
      </c>
      <c r="AN491" s="112">
        <v>30</v>
      </c>
      <c r="AO491" s="112">
        <v>28</v>
      </c>
      <c r="AP491" s="112">
        <v>868</v>
      </c>
      <c r="AQ491" s="112">
        <v>542</v>
      </c>
      <c r="AR491" s="112">
        <v>1</v>
      </c>
      <c r="AS491" s="112">
        <v>0</v>
      </c>
    </row>
    <row r="492" spans="1:45" s="112" customFormat="1" x14ac:dyDescent="0.25">
      <c r="A492" s="112" t="s">
        <v>899</v>
      </c>
      <c r="B492" s="112" t="s">
        <v>900</v>
      </c>
      <c r="C492" s="112" t="s">
        <v>478</v>
      </c>
      <c r="D492" s="112" t="s">
        <v>478</v>
      </c>
      <c r="E492" s="112">
        <v>2379.63</v>
      </c>
      <c r="F492" s="112">
        <v>2379.64</v>
      </c>
      <c r="G492" s="112">
        <v>0</v>
      </c>
      <c r="H492" s="112">
        <v>0</v>
      </c>
      <c r="I492" s="112">
        <v>0</v>
      </c>
      <c r="J492" s="112">
        <v>2379.64</v>
      </c>
      <c r="K492" s="170">
        <v>43528</v>
      </c>
      <c r="L492" s="169">
        <f>YEAR(tblBills[[#This Row],[received_date]])</f>
        <v>2019</v>
      </c>
      <c r="N492" s="112">
        <v>7</v>
      </c>
      <c r="O492" s="112" t="s">
        <v>476</v>
      </c>
      <c r="P492" s="112" t="s">
        <v>81</v>
      </c>
      <c r="Q492" s="112" t="s">
        <v>475</v>
      </c>
      <c r="R492" s="112" t="s">
        <v>474</v>
      </c>
      <c r="T492" s="112" t="s">
        <v>237</v>
      </c>
      <c r="U492" s="112" t="s">
        <v>173</v>
      </c>
      <c r="V492" s="112" t="s">
        <v>130</v>
      </c>
      <c r="X492" s="112" t="s">
        <v>174</v>
      </c>
      <c r="Y492" s="112" t="s">
        <v>6</v>
      </c>
      <c r="Z492" s="112">
        <v>0</v>
      </c>
      <c r="AA492" s="112">
        <v>100</v>
      </c>
      <c r="AB492" s="112" t="s">
        <v>234</v>
      </c>
      <c r="AC492" s="112" t="s">
        <v>233</v>
      </c>
      <c r="AD492" s="112" t="s">
        <v>232</v>
      </c>
      <c r="AG492" s="112" t="s">
        <v>6</v>
      </c>
      <c r="AH492" s="112">
        <v>13637</v>
      </c>
      <c r="AI492" s="112">
        <v>22</v>
      </c>
      <c r="AJ492" s="112">
        <v>1147</v>
      </c>
      <c r="AK492" s="112" t="s">
        <v>80</v>
      </c>
      <c r="AL492" s="112" t="s">
        <v>473</v>
      </c>
      <c r="AM492" s="112">
        <v>6</v>
      </c>
      <c r="AN492" s="112">
        <v>30</v>
      </c>
      <c r="AO492" s="112">
        <v>28</v>
      </c>
      <c r="AP492" s="112">
        <v>824</v>
      </c>
      <c r="AQ492" s="112">
        <v>530</v>
      </c>
      <c r="AR492" s="112">
        <v>0</v>
      </c>
      <c r="AS492" s="112">
        <v>0</v>
      </c>
    </row>
    <row r="493" spans="1:45" s="112" customFormat="1" x14ac:dyDescent="0.25">
      <c r="A493" s="112" t="s">
        <v>899</v>
      </c>
      <c r="B493" s="112" t="s">
        <v>900</v>
      </c>
      <c r="C493" s="112" t="s">
        <v>472</v>
      </c>
      <c r="D493" s="112" t="s">
        <v>472</v>
      </c>
      <c r="E493" s="112">
        <v>51145.35</v>
      </c>
      <c r="F493" s="112">
        <v>51145.35</v>
      </c>
      <c r="G493" s="112">
        <v>0</v>
      </c>
      <c r="H493" s="112">
        <v>0</v>
      </c>
      <c r="I493" s="112">
        <v>0</v>
      </c>
      <c r="J493" s="112">
        <v>51145.35</v>
      </c>
      <c r="K493" s="170">
        <v>43502</v>
      </c>
      <c r="L493" s="169">
        <f>YEAR(tblBills[[#This Row],[received_date]])</f>
        <v>2019</v>
      </c>
      <c r="N493" s="112">
        <v>7</v>
      </c>
      <c r="O493" s="112" t="s">
        <v>471</v>
      </c>
      <c r="P493" s="112" t="s">
        <v>81</v>
      </c>
      <c r="Q493" s="112" t="s">
        <v>470</v>
      </c>
      <c r="R493" s="112" t="s">
        <v>469</v>
      </c>
      <c r="T493" s="112" t="s">
        <v>237</v>
      </c>
      <c r="U493" s="112" t="s">
        <v>216</v>
      </c>
      <c r="V493" s="112" t="s">
        <v>130</v>
      </c>
      <c r="X493" s="112" t="s">
        <v>217</v>
      </c>
      <c r="Y493" s="112" t="s">
        <v>6</v>
      </c>
      <c r="Z493" s="112">
        <v>0</v>
      </c>
      <c r="AA493" s="112">
        <v>100</v>
      </c>
      <c r="AB493" s="112" t="s">
        <v>234</v>
      </c>
      <c r="AC493" s="112" t="s">
        <v>233</v>
      </c>
      <c r="AD493" s="112" t="s">
        <v>232</v>
      </c>
      <c r="AG493" s="112" t="s">
        <v>231</v>
      </c>
      <c r="AH493" s="112">
        <v>13638</v>
      </c>
      <c r="AI493" s="112">
        <v>22</v>
      </c>
      <c r="AJ493" s="112">
        <v>75</v>
      </c>
      <c r="AK493" s="112" t="s">
        <v>80</v>
      </c>
      <c r="AL493" s="112" t="s">
        <v>468</v>
      </c>
      <c r="AM493" s="112">
        <v>6</v>
      </c>
      <c r="AN493" s="112">
        <v>30</v>
      </c>
      <c r="AO493" s="112">
        <v>28</v>
      </c>
      <c r="AP493" s="112">
        <v>64</v>
      </c>
      <c r="AQ493" s="112">
        <v>63</v>
      </c>
      <c r="AR493" s="112">
        <v>0</v>
      </c>
      <c r="AS493" s="112">
        <v>0</v>
      </c>
    </row>
    <row r="494" spans="1:45" s="112" customFormat="1" x14ac:dyDescent="0.25">
      <c r="A494" s="112" t="s">
        <v>899</v>
      </c>
      <c r="B494" s="112" t="s">
        <v>900</v>
      </c>
      <c r="C494" s="112" t="s">
        <v>467</v>
      </c>
      <c r="D494" s="112" t="s">
        <v>467</v>
      </c>
      <c r="E494" s="112">
        <v>461.85</v>
      </c>
      <c r="F494" s="112">
        <v>461.85</v>
      </c>
      <c r="G494" s="112">
        <v>0</v>
      </c>
      <c r="H494" s="112">
        <v>0</v>
      </c>
      <c r="I494" s="112">
        <v>0</v>
      </c>
      <c r="J494" s="112">
        <v>461.85</v>
      </c>
      <c r="K494" s="170">
        <v>43494</v>
      </c>
      <c r="L494" s="169">
        <f>YEAR(tblBills[[#This Row],[received_date]])</f>
        <v>2019</v>
      </c>
      <c r="N494" s="112">
        <v>7</v>
      </c>
      <c r="O494" s="112" t="s">
        <v>466</v>
      </c>
      <c r="P494" s="112" t="s">
        <v>81</v>
      </c>
      <c r="Q494" s="112" t="s">
        <v>465</v>
      </c>
      <c r="R494" s="112" t="s">
        <v>464</v>
      </c>
      <c r="T494" s="112" t="s">
        <v>237</v>
      </c>
      <c r="U494" s="112" t="s">
        <v>134</v>
      </c>
      <c r="V494" s="112" t="s">
        <v>120</v>
      </c>
      <c r="X494" s="112" t="s">
        <v>171</v>
      </c>
      <c r="Y494" s="112" t="s">
        <v>6</v>
      </c>
      <c r="Z494" s="112">
        <v>0</v>
      </c>
      <c r="AA494" s="112">
        <v>100</v>
      </c>
      <c r="AB494" s="112" t="s">
        <v>234</v>
      </c>
      <c r="AC494" s="112" t="s">
        <v>233</v>
      </c>
      <c r="AD494" s="112" t="s">
        <v>232</v>
      </c>
      <c r="AG494" s="112" t="s">
        <v>6</v>
      </c>
      <c r="AH494" s="112">
        <v>10053</v>
      </c>
      <c r="AI494" s="112">
        <v>22</v>
      </c>
      <c r="AJ494" s="112">
        <v>19</v>
      </c>
      <c r="AK494" s="112" t="s">
        <v>80</v>
      </c>
      <c r="AL494" s="112" t="s">
        <v>420</v>
      </c>
      <c r="AM494" s="112">
        <v>6</v>
      </c>
      <c r="AN494" s="112">
        <v>30</v>
      </c>
      <c r="AO494" s="112">
        <v>28</v>
      </c>
      <c r="AP494" s="112">
        <v>15</v>
      </c>
      <c r="AQ494" s="112">
        <v>18</v>
      </c>
      <c r="AR494" s="112">
        <v>0</v>
      </c>
      <c r="AS494" s="112">
        <v>0</v>
      </c>
    </row>
    <row r="495" spans="1:45" s="112" customFormat="1" x14ac:dyDescent="0.25">
      <c r="A495" s="112" t="s">
        <v>899</v>
      </c>
      <c r="B495" s="112" t="s">
        <v>900</v>
      </c>
      <c r="C495" s="112" t="s">
        <v>461</v>
      </c>
      <c r="D495" s="112" t="s">
        <v>461</v>
      </c>
      <c r="E495" s="112">
        <v>0</v>
      </c>
      <c r="F495" s="112">
        <v>45.4</v>
      </c>
      <c r="G495" s="112">
        <v>0</v>
      </c>
      <c r="H495" s="112">
        <v>0</v>
      </c>
      <c r="I495" s="112">
        <v>0</v>
      </c>
      <c r="J495" s="112">
        <v>45.4</v>
      </c>
      <c r="K495" s="170">
        <v>43566</v>
      </c>
      <c r="L495" s="169">
        <f>YEAR(tblBills[[#This Row],[received_date]])</f>
        <v>2019</v>
      </c>
      <c r="N495" s="112">
        <v>7</v>
      </c>
      <c r="O495" s="112" t="s">
        <v>459</v>
      </c>
      <c r="P495" s="112" t="s">
        <v>81</v>
      </c>
      <c r="Q495" s="112" t="s">
        <v>458</v>
      </c>
      <c r="R495" s="112" t="s">
        <v>457</v>
      </c>
      <c r="T495" s="112" t="s">
        <v>237</v>
      </c>
      <c r="U495" s="112" t="s">
        <v>134</v>
      </c>
      <c r="V495" s="112" t="s">
        <v>120</v>
      </c>
      <c r="X495" s="112" t="s">
        <v>159</v>
      </c>
      <c r="Z495" s="112">
        <v>0</v>
      </c>
      <c r="AA495" s="112">
        <v>100</v>
      </c>
      <c r="AB495" s="112" t="s">
        <v>234</v>
      </c>
      <c r="AC495" s="112" t="s">
        <v>233</v>
      </c>
      <c r="AD495" s="112" t="s">
        <v>232</v>
      </c>
      <c r="AG495" s="112" t="s">
        <v>762</v>
      </c>
      <c r="AH495" s="112">
        <v>158765</v>
      </c>
      <c r="AI495" s="112">
        <v>22</v>
      </c>
      <c r="AJ495" s="112">
        <v>6</v>
      </c>
      <c r="AK495" s="112" t="s">
        <v>80</v>
      </c>
      <c r="AL495" s="112" t="s">
        <v>420</v>
      </c>
      <c r="AM495" s="112">
        <v>6</v>
      </c>
      <c r="AN495" s="112">
        <v>30</v>
      </c>
      <c r="AO495" s="112">
        <v>28</v>
      </c>
      <c r="AP495" s="112">
        <v>5</v>
      </c>
      <c r="AQ495" s="112">
        <v>5</v>
      </c>
      <c r="AR495" s="112">
        <v>0</v>
      </c>
      <c r="AS495" s="112">
        <v>0</v>
      </c>
    </row>
    <row r="496" spans="1:45" s="112" customFormat="1" x14ac:dyDescent="0.25">
      <c r="A496" s="112" t="s">
        <v>899</v>
      </c>
      <c r="B496" s="112" t="s">
        <v>900</v>
      </c>
      <c r="C496" s="112" t="s">
        <v>882</v>
      </c>
      <c r="D496" s="112" t="s">
        <v>882</v>
      </c>
      <c r="E496" s="112">
        <v>151.13999999999999</v>
      </c>
      <c r="F496" s="257">
        <v>151.13999999999999</v>
      </c>
      <c r="G496" s="112">
        <v>0</v>
      </c>
      <c r="H496" s="112">
        <v>0</v>
      </c>
      <c r="I496" s="112">
        <v>0</v>
      </c>
      <c r="J496" s="257">
        <v>151.13999999999999</v>
      </c>
      <c r="L496" s="169">
        <f>YEAR(tblBills[[#This Row],[received_date]])</f>
        <v>1900</v>
      </c>
      <c r="N496" s="112">
        <v>1</v>
      </c>
      <c r="O496" s="112" t="s">
        <v>459</v>
      </c>
      <c r="P496" s="112" t="s">
        <v>81</v>
      </c>
      <c r="Q496" s="112" t="s">
        <v>458</v>
      </c>
      <c r="R496" s="112" t="s">
        <v>457</v>
      </c>
      <c r="T496" s="112" t="s">
        <v>237</v>
      </c>
      <c r="U496" s="112" t="s">
        <v>134</v>
      </c>
      <c r="V496" s="112" t="s">
        <v>120</v>
      </c>
      <c r="X496" s="112" t="s">
        <v>159</v>
      </c>
      <c r="Z496" s="112">
        <v>0</v>
      </c>
      <c r="AA496" s="112">
        <v>100</v>
      </c>
      <c r="AB496" s="112" t="s">
        <v>234</v>
      </c>
      <c r="AC496" s="112" t="s">
        <v>233</v>
      </c>
      <c r="AD496" s="112" t="s">
        <v>232</v>
      </c>
      <c r="AG496" s="112" t="s">
        <v>762</v>
      </c>
      <c r="AH496" s="112">
        <v>175079</v>
      </c>
      <c r="AI496" s="112">
        <v>22</v>
      </c>
      <c r="AJ496" s="112">
        <v>6</v>
      </c>
      <c r="AK496" s="112" t="s">
        <v>80</v>
      </c>
      <c r="AL496" s="112" t="s">
        <v>420</v>
      </c>
      <c r="AM496" s="112">
        <v>6</v>
      </c>
      <c r="AN496" s="112">
        <v>30</v>
      </c>
      <c r="AO496" s="112">
        <v>28</v>
      </c>
      <c r="AP496" s="112">
        <v>5</v>
      </c>
      <c r="AQ496" s="112">
        <v>5</v>
      </c>
      <c r="AR496" s="112">
        <v>1</v>
      </c>
      <c r="AS496" s="112">
        <v>0</v>
      </c>
    </row>
    <row r="497" spans="1:45" s="112" customFormat="1" x14ac:dyDescent="0.25">
      <c r="A497" s="112" t="s">
        <v>899</v>
      </c>
      <c r="B497" s="112" t="s">
        <v>900</v>
      </c>
      <c r="C497" s="112" t="s">
        <v>454</v>
      </c>
      <c r="D497" s="112" t="s">
        <v>454</v>
      </c>
      <c r="E497" s="112">
        <v>160.53</v>
      </c>
      <c r="F497" s="112">
        <v>160.53</v>
      </c>
      <c r="G497" s="112">
        <v>0</v>
      </c>
      <c r="H497" s="112">
        <v>0</v>
      </c>
      <c r="I497" s="112">
        <v>0</v>
      </c>
      <c r="J497" s="112">
        <v>160.53</v>
      </c>
      <c r="K497" s="170">
        <v>43509</v>
      </c>
      <c r="L497" s="169">
        <f>YEAR(tblBills[[#This Row],[received_date]])</f>
        <v>2019</v>
      </c>
      <c r="N497" s="112">
        <v>7</v>
      </c>
      <c r="O497" s="112" t="s">
        <v>453</v>
      </c>
      <c r="P497" s="112" t="s">
        <v>81</v>
      </c>
      <c r="Q497" s="112" t="s">
        <v>452</v>
      </c>
      <c r="R497" s="112" t="s">
        <v>451</v>
      </c>
      <c r="T497" s="112" t="s">
        <v>237</v>
      </c>
      <c r="U497" s="112" t="s">
        <v>134</v>
      </c>
      <c r="V497" s="112" t="s">
        <v>120</v>
      </c>
      <c r="X497" s="112" t="s">
        <v>804</v>
      </c>
      <c r="Y497" s="112" t="s">
        <v>6</v>
      </c>
      <c r="Z497" s="112">
        <v>0</v>
      </c>
      <c r="AA497" s="112">
        <v>100</v>
      </c>
      <c r="AB497" s="112" t="s">
        <v>234</v>
      </c>
      <c r="AC497" s="112" t="s">
        <v>233</v>
      </c>
      <c r="AD497" s="112" t="s">
        <v>232</v>
      </c>
      <c r="AG497" s="112" t="s">
        <v>6</v>
      </c>
      <c r="AH497" s="112">
        <v>10055</v>
      </c>
      <c r="AI497" s="112">
        <v>22</v>
      </c>
      <c r="AJ497" s="112">
        <v>1125</v>
      </c>
      <c r="AK497" s="112" t="s">
        <v>80</v>
      </c>
      <c r="AL497" s="112" t="s">
        <v>420</v>
      </c>
      <c r="AM497" s="112">
        <v>6</v>
      </c>
      <c r="AN497" s="112">
        <v>30</v>
      </c>
      <c r="AO497" s="112">
        <v>28</v>
      </c>
      <c r="AP497" s="112">
        <v>810</v>
      </c>
      <c r="AQ497" s="112">
        <v>524</v>
      </c>
      <c r="AR497" s="112">
        <v>0</v>
      </c>
      <c r="AS497" s="112">
        <v>0</v>
      </c>
    </row>
    <row r="498" spans="1:45" s="112" customFormat="1" x14ac:dyDescent="0.25">
      <c r="A498" s="112" t="s">
        <v>899</v>
      </c>
      <c r="B498" s="112" t="s">
        <v>900</v>
      </c>
      <c r="C498" s="112" t="s">
        <v>450</v>
      </c>
      <c r="D498" s="112" t="s">
        <v>450</v>
      </c>
      <c r="E498" s="112">
        <v>472449.04000000004</v>
      </c>
      <c r="F498" s="112">
        <v>472449.04</v>
      </c>
      <c r="G498" s="112">
        <v>0</v>
      </c>
      <c r="H498" s="112">
        <v>0</v>
      </c>
      <c r="I498" s="112">
        <v>0</v>
      </c>
      <c r="J498" s="112">
        <v>472449.04000000004</v>
      </c>
      <c r="K498" s="170">
        <v>43502</v>
      </c>
      <c r="L498" s="169">
        <f>YEAR(tblBills[[#This Row],[received_date]])</f>
        <v>2019</v>
      </c>
      <c r="N498" s="112">
        <v>7</v>
      </c>
      <c r="O498" s="112" t="s">
        <v>448</v>
      </c>
      <c r="P498" s="112" t="s">
        <v>81</v>
      </c>
      <c r="Q498" s="112" t="s">
        <v>447</v>
      </c>
      <c r="R498" s="112" t="s">
        <v>446</v>
      </c>
      <c r="T498" s="112" t="s">
        <v>237</v>
      </c>
      <c r="U498" s="112" t="s">
        <v>134</v>
      </c>
      <c r="X498" s="112" t="s">
        <v>236</v>
      </c>
      <c r="Y498" s="112" t="s">
        <v>6</v>
      </c>
      <c r="Z498" s="112">
        <v>0</v>
      </c>
      <c r="AA498" s="112">
        <v>100</v>
      </c>
      <c r="AB498" s="112" t="s">
        <v>234</v>
      </c>
      <c r="AC498" s="112" t="s">
        <v>233</v>
      </c>
      <c r="AD498" s="112" t="s">
        <v>232</v>
      </c>
      <c r="AG498" s="112" t="s">
        <v>6</v>
      </c>
      <c r="AH498" s="112">
        <v>13639</v>
      </c>
      <c r="AI498" s="112">
        <v>22</v>
      </c>
      <c r="AJ498" s="112">
        <v>76</v>
      </c>
      <c r="AK498" s="112" t="s">
        <v>80</v>
      </c>
      <c r="AL498" s="112" t="s">
        <v>420</v>
      </c>
      <c r="AM498" s="112">
        <v>6</v>
      </c>
      <c r="AN498" s="112">
        <v>30</v>
      </c>
      <c r="AO498" s="112">
        <v>28</v>
      </c>
      <c r="AP498" s="112">
        <v>65</v>
      </c>
      <c r="AQ498" s="112">
        <v>64</v>
      </c>
      <c r="AR498" s="112">
        <v>0</v>
      </c>
      <c r="AS498" s="112">
        <v>0</v>
      </c>
    </row>
    <row r="499" spans="1:45" s="112" customFormat="1" x14ac:dyDescent="0.25">
      <c r="A499" s="112" t="s">
        <v>899</v>
      </c>
      <c r="B499" s="112" t="s">
        <v>900</v>
      </c>
      <c r="C499" s="112" t="s">
        <v>445</v>
      </c>
      <c r="D499" s="112" t="s">
        <v>445</v>
      </c>
      <c r="E499" s="112">
        <v>27619.62</v>
      </c>
      <c r="F499" s="112">
        <v>27619.62</v>
      </c>
      <c r="G499" s="112">
        <v>0</v>
      </c>
      <c r="H499" s="112">
        <v>0</v>
      </c>
      <c r="I499" s="112">
        <v>0</v>
      </c>
      <c r="J499" s="112">
        <v>27619.62</v>
      </c>
      <c r="K499" s="170">
        <v>43521</v>
      </c>
      <c r="L499" s="169">
        <f>YEAR(tblBills[[#This Row],[received_date]])</f>
        <v>2019</v>
      </c>
      <c r="N499" s="112">
        <v>7</v>
      </c>
      <c r="O499" s="112" t="s">
        <v>443</v>
      </c>
      <c r="P499" s="112" t="s">
        <v>81</v>
      </c>
      <c r="Q499" s="112" t="s">
        <v>442</v>
      </c>
      <c r="R499" s="112" t="s">
        <v>441</v>
      </c>
      <c r="T499" s="112" t="s">
        <v>237</v>
      </c>
      <c r="U499" s="112" t="s">
        <v>134</v>
      </c>
      <c r="V499" s="112" t="s">
        <v>120</v>
      </c>
      <c r="X499" s="112" t="s">
        <v>163</v>
      </c>
      <c r="Y499" s="112" t="s">
        <v>440</v>
      </c>
      <c r="Z499" s="112">
        <v>0</v>
      </c>
      <c r="AA499" s="112">
        <v>100</v>
      </c>
      <c r="AB499" s="112" t="s">
        <v>234</v>
      </c>
      <c r="AC499" s="112" t="s">
        <v>233</v>
      </c>
      <c r="AD499" s="112" t="s">
        <v>232</v>
      </c>
      <c r="AG499" s="112" t="s">
        <v>231</v>
      </c>
      <c r="AH499" s="112">
        <v>13640</v>
      </c>
      <c r="AI499" s="112">
        <v>22</v>
      </c>
      <c r="AJ499" s="112">
        <v>23</v>
      </c>
      <c r="AK499" s="112" t="s">
        <v>80</v>
      </c>
      <c r="AL499" s="112" t="s">
        <v>420</v>
      </c>
      <c r="AM499" s="112">
        <v>6</v>
      </c>
      <c r="AN499" s="112">
        <v>30</v>
      </c>
      <c r="AO499" s="112">
        <v>28</v>
      </c>
      <c r="AP499" s="112">
        <v>19</v>
      </c>
      <c r="AQ499" s="112">
        <v>22</v>
      </c>
      <c r="AR499" s="112">
        <v>0</v>
      </c>
      <c r="AS499" s="112">
        <v>0</v>
      </c>
    </row>
    <row r="500" spans="1:45" s="112" customFormat="1" x14ac:dyDescent="0.25">
      <c r="A500" s="112" t="s">
        <v>899</v>
      </c>
      <c r="B500" s="112" t="s">
        <v>900</v>
      </c>
      <c r="C500" s="112" t="s">
        <v>439</v>
      </c>
      <c r="D500" s="112" t="s">
        <v>439</v>
      </c>
      <c r="E500" s="112">
        <v>2410.48</v>
      </c>
      <c r="F500" s="112">
        <v>2461.4899999999998</v>
      </c>
      <c r="G500" s="112">
        <v>0</v>
      </c>
      <c r="H500" s="112">
        <v>0</v>
      </c>
      <c r="I500" s="112">
        <v>0</v>
      </c>
      <c r="J500" s="112">
        <v>2461.4900000000002</v>
      </c>
      <c r="K500" s="170">
        <v>43502</v>
      </c>
      <c r="L500" s="169">
        <f>YEAR(tblBills[[#This Row],[received_date]])</f>
        <v>2019</v>
      </c>
      <c r="N500" s="112">
        <v>7</v>
      </c>
      <c r="O500" s="112" t="s">
        <v>438</v>
      </c>
      <c r="P500" s="112" t="s">
        <v>81</v>
      </c>
      <c r="Q500" s="112" t="s">
        <v>437</v>
      </c>
      <c r="R500" s="112" t="s">
        <v>436</v>
      </c>
      <c r="T500" s="112" t="s">
        <v>237</v>
      </c>
      <c r="U500" s="112" t="s">
        <v>134</v>
      </c>
      <c r="V500" s="112" t="s">
        <v>120</v>
      </c>
      <c r="X500" s="112" t="s">
        <v>142</v>
      </c>
      <c r="Y500" s="112" t="s">
        <v>6</v>
      </c>
      <c r="Z500" s="112">
        <v>0</v>
      </c>
      <c r="AA500" s="112">
        <v>100</v>
      </c>
      <c r="AB500" s="112" t="s">
        <v>234</v>
      </c>
      <c r="AC500" s="112" t="s">
        <v>233</v>
      </c>
      <c r="AD500" s="112" t="s">
        <v>232</v>
      </c>
      <c r="AG500" s="112" t="s">
        <v>6</v>
      </c>
      <c r="AH500" s="112">
        <v>13641</v>
      </c>
      <c r="AI500" s="112">
        <v>22</v>
      </c>
      <c r="AJ500" s="112">
        <v>703</v>
      </c>
      <c r="AK500" s="112" t="s">
        <v>80</v>
      </c>
      <c r="AL500" s="112" t="s">
        <v>420</v>
      </c>
      <c r="AM500" s="112">
        <v>6</v>
      </c>
      <c r="AN500" s="112">
        <v>30</v>
      </c>
      <c r="AO500" s="112">
        <v>28</v>
      </c>
      <c r="AP500" s="112">
        <v>427</v>
      </c>
      <c r="AQ500" s="112">
        <v>511</v>
      </c>
      <c r="AR500" s="112">
        <v>0</v>
      </c>
      <c r="AS500" s="112">
        <v>0</v>
      </c>
    </row>
    <row r="501" spans="1:45" s="112" customFormat="1" x14ac:dyDescent="0.25">
      <c r="A501" s="112" t="s">
        <v>899</v>
      </c>
      <c r="B501" s="112" t="s">
        <v>900</v>
      </c>
      <c r="C501" s="112" t="s">
        <v>435</v>
      </c>
      <c r="D501" s="112" t="s">
        <v>435</v>
      </c>
      <c r="E501" s="112">
        <v>4692.1000000000004</v>
      </c>
      <c r="F501" s="112">
        <v>4643.8100000000004</v>
      </c>
      <c r="G501" s="112">
        <v>0</v>
      </c>
      <c r="H501" s="112">
        <v>0</v>
      </c>
      <c r="I501" s="112">
        <v>0</v>
      </c>
      <c r="J501" s="112">
        <v>4643.8100000000004</v>
      </c>
      <c r="K501" s="170">
        <v>43502</v>
      </c>
      <c r="L501" s="169">
        <f>YEAR(tblBills[[#This Row],[received_date]])</f>
        <v>2019</v>
      </c>
      <c r="N501" s="112">
        <v>7</v>
      </c>
      <c r="O501" s="112" t="s">
        <v>434</v>
      </c>
      <c r="P501" s="112" t="s">
        <v>81</v>
      </c>
      <c r="Q501" s="112" t="s">
        <v>433</v>
      </c>
      <c r="R501" s="112" t="s">
        <v>432</v>
      </c>
      <c r="T501" s="112" t="s">
        <v>237</v>
      </c>
      <c r="U501" s="112" t="s">
        <v>134</v>
      </c>
      <c r="V501" s="112" t="s">
        <v>120</v>
      </c>
      <c r="X501" s="112" t="s">
        <v>170</v>
      </c>
      <c r="Y501" s="112" t="s">
        <v>431</v>
      </c>
      <c r="Z501" s="112">
        <v>0</v>
      </c>
      <c r="AA501" s="112">
        <v>100</v>
      </c>
      <c r="AB501" s="112" t="s">
        <v>234</v>
      </c>
      <c r="AC501" s="112" t="s">
        <v>233</v>
      </c>
      <c r="AD501" s="112" t="s">
        <v>232</v>
      </c>
      <c r="AG501" s="112" t="s">
        <v>231</v>
      </c>
      <c r="AH501" s="112">
        <v>13642</v>
      </c>
      <c r="AI501" s="112">
        <v>22</v>
      </c>
      <c r="AJ501" s="112">
        <v>693</v>
      </c>
      <c r="AK501" s="112" t="s">
        <v>80</v>
      </c>
      <c r="AL501" s="112" t="s">
        <v>420</v>
      </c>
      <c r="AM501" s="112">
        <v>6</v>
      </c>
      <c r="AN501" s="112">
        <v>30</v>
      </c>
      <c r="AO501" s="112">
        <v>28</v>
      </c>
      <c r="AP501" s="112">
        <v>418</v>
      </c>
      <c r="AQ501" s="112">
        <v>502</v>
      </c>
      <c r="AR501" s="112">
        <v>0</v>
      </c>
      <c r="AS501" s="112">
        <v>0</v>
      </c>
    </row>
    <row r="502" spans="1:45" s="112" customFormat="1" x14ac:dyDescent="0.25">
      <c r="A502" s="112" t="s">
        <v>899</v>
      </c>
      <c r="B502" s="112" t="s">
        <v>900</v>
      </c>
      <c r="C502" s="112" t="s">
        <v>430</v>
      </c>
      <c r="D502" s="112" t="s">
        <v>430</v>
      </c>
      <c r="E502" s="112">
        <v>1920.39</v>
      </c>
      <c r="F502" s="112">
        <v>1920.39</v>
      </c>
      <c r="G502" s="112">
        <v>0</v>
      </c>
      <c r="H502" s="112">
        <v>0</v>
      </c>
      <c r="I502" s="112">
        <v>0</v>
      </c>
      <c r="J502" s="112">
        <v>1920.39</v>
      </c>
      <c r="K502" s="170">
        <v>43502</v>
      </c>
      <c r="L502" s="169">
        <f>YEAR(tblBills[[#This Row],[received_date]])</f>
        <v>2019</v>
      </c>
      <c r="N502" s="112">
        <v>7</v>
      </c>
      <c r="O502" s="112" t="s">
        <v>429</v>
      </c>
      <c r="P502" s="112" t="s">
        <v>81</v>
      </c>
      <c r="Q502" s="112" t="s">
        <v>428</v>
      </c>
      <c r="R502" s="112" t="s">
        <v>427</v>
      </c>
      <c r="T502" s="112" t="s">
        <v>237</v>
      </c>
      <c r="U502" s="112" t="s">
        <v>134</v>
      </c>
      <c r="V502" s="112" t="s">
        <v>120</v>
      </c>
      <c r="X502" s="112" t="s">
        <v>184</v>
      </c>
      <c r="Y502" s="112" t="s">
        <v>426</v>
      </c>
      <c r="Z502" s="112">
        <v>0</v>
      </c>
      <c r="AA502" s="112">
        <v>100</v>
      </c>
      <c r="AB502" s="112" t="s">
        <v>234</v>
      </c>
      <c r="AC502" s="112" t="s">
        <v>233</v>
      </c>
      <c r="AD502" s="112" t="s">
        <v>232</v>
      </c>
      <c r="AG502" s="112" t="s">
        <v>231</v>
      </c>
      <c r="AH502" s="112">
        <v>13643</v>
      </c>
      <c r="AI502" s="112">
        <v>22</v>
      </c>
      <c r="AJ502" s="112">
        <v>21</v>
      </c>
      <c r="AK502" s="112" t="s">
        <v>80</v>
      </c>
      <c r="AL502" s="112" t="s">
        <v>420</v>
      </c>
      <c r="AM502" s="112">
        <v>6</v>
      </c>
      <c r="AN502" s="112">
        <v>30</v>
      </c>
      <c r="AO502" s="112">
        <v>28</v>
      </c>
      <c r="AP502" s="112">
        <v>17</v>
      </c>
      <c r="AQ502" s="112">
        <v>20</v>
      </c>
      <c r="AR502" s="112">
        <v>0</v>
      </c>
      <c r="AS502" s="112">
        <v>0</v>
      </c>
    </row>
    <row r="503" spans="1:45" s="112" customFormat="1" x14ac:dyDescent="0.25">
      <c r="A503" s="112" t="s">
        <v>899</v>
      </c>
      <c r="B503" s="112" t="s">
        <v>900</v>
      </c>
      <c r="C503" s="112" t="s">
        <v>425</v>
      </c>
      <c r="D503" s="112" t="s">
        <v>425</v>
      </c>
      <c r="E503" s="112">
        <v>7391.85</v>
      </c>
      <c r="F503" s="112">
        <v>7391.85</v>
      </c>
      <c r="G503" s="112">
        <v>0</v>
      </c>
      <c r="H503" s="112">
        <v>0</v>
      </c>
      <c r="I503" s="112">
        <v>0</v>
      </c>
      <c r="J503" s="112">
        <v>7391.85</v>
      </c>
      <c r="K503" s="170">
        <v>43509</v>
      </c>
      <c r="L503" s="169">
        <f>YEAR(tblBills[[#This Row],[received_date]])</f>
        <v>2019</v>
      </c>
      <c r="N503" s="112">
        <v>7</v>
      </c>
      <c r="O503" s="112" t="s">
        <v>424</v>
      </c>
      <c r="P503" s="112" t="s">
        <v>81</v>
      </c>
      <c r="Q503" s="112" t="s">
        <v>423</v>
      </c>
      <c r="R503" s="112" t="s">
        <v>422</v>
      </c>
      <c r="T503" s="112" t="s">
        <v>237</v>
      </c>
      <c r="U503" s="112" t="s">
        <v>134</v>
      </c>
      <c r="V503" s="112" t="s">
        <v>120</v>
      </c>
      <c r="X503" s="112" t="s">
        <v>185</v>
      </c>
      <c r="Y503" s="112" t="s">
        <v>421</v>
      </c>
      <c r="Z503" s="112">
        <v>0</v>
      </c>
      <c r="AA503" s="112">
        <v>100</v>
      </c>
      <c r="AB503" s="112" t="s">
        <v>234</v>
      </c>
      <c r="AC503" s="112" t="s">
        <v>233</v>
      </c>
      <c r="AD503" s="112" t="s">
        <v>232</v>
      </c>
      <c r="AG503" s="112" t="s">
        <v>231</v>
      </c>
      <c r="AH503" s="112">
        <v>13644</v>
      </c>
      <c r="AI503" s="112">
        <v>22</v>
      </c>
      <c r="AJ503" s="112">
        <v>24</v>
      </c>
      <c r="AK503" s="112" t="s">
        <v>80</v>
      </c>
      <c r="AL503" s="112" t="s">
        <v>420</v>
      </c>
      <c r="AM503" s="112">
        <v>6</v>
      </c>
      <c r="AN503" s="112">
        <v>30</v>
      </c>
      <c r="AO503" s="112">
        <v>28</v>
      </c>
      <c r="AP503" s="112">
        <v>20</v>
      </c>
      <c r="AQ503" s="112">
        <v>23</v>
      </c>
      <c r="AR503" s="112">
        <v>0</v>
      </c>
      <c r="AS503" s="112">
        <v>0</v>
      </c>
    </row>
    <row r="504" spans="1:45" s="112" customFormat="1" x14ac:dyDescent="0.25">
      <c r="A504" s="112" t="s">
        <v>899</v>
      </c>
      <c r="B504" s="112" t="s">
        <v>900</v>
      </c>
      <c r="C504" s="112" t="s">
        <v>419</v>
      </c>
      <c r="D504" s="112" t="s">
        <v>419</v>
      </c>
      <c r="E504" s="112">
        <v>19010.03</v>
      </c>
      <c r="F504" s="112">
        <v>19025.98</v>
      </c>
      <c r="G504" s="112">
        <v>0</v>
      </c>
      <c r="H504" s="112">
        <v>0</v>
      </c>
      <c r="I504" s="112">
        <v>0</v>
      </c>
      <c r="J504" s="112">
        <v>19025.98</v>
      </c>
      <c r="K504" s="170">
        <v>43502</v>
      </c>
      <c r="L504" s="169">
        <f>YEAR(tblBills[[#This Row],[received_date]])</f>
        <v>2019</v>
      </c>
      <c r="N504" s="112">
        <v>7</v>
      </c>
      <c r="O504" s="112" t="s">
        <v>418</v>
      </c>
      <c r="P504" s="112" t="s">
        <v>81</v>
      </c>
      <c r="Q504" s="112" t="s">
        <v>417</v>
      </c>
      <c r="R504" s="112" t="s">
        <v>416</v>
      </c>
      <c r="T504" s="112" t="s">
        <v>237</v>
      </c>
      <c r="U504" s="112" t="s">
        <v>208</v>
      </c>
      <c r="V504" s="112" t="s">
        <v>130</v>
      </c>
      <c r="X504" s="112" t="s">
        <v>220</v>
      </c>
      <c r="Y504" s="112" t="s">
        <v>6</v>
      </c>
      <c r="Z504" s="112">
        <v>0</v>
      </c>
      <c r="AA504" s="112">
        <v>100</v>
      </c>
      <c r="AB504" s="112" t="s">
        <v>234</v>
      </c>
      <c r="AC504" s="112" t="s">
        <v>233</v>
      </c>
      <c r="AD504" s="112" t="s">
        <v>232</v>
      </c>
      <c r="AG504" s="112" t="s">
        <v>6</v>
      </c>
      <c r="AH504" s="112">
        <v>13645</v>
      </c>
      <c r="AI504" s="112">
        <v>22</v>
      </c>
      <c r="AJ504" s="112">
        <v>702</v>
      </c>
      <c r="AK504" s="112" t="s">
        <v>80</v>
      </c>
      <c r="AL504" s="112" t="s">
        <v>415</v>
      </c>
      <c r="AM504" s="112">
        <v>6</v>
      </c>
      <c r="AN504" s="112">
        <v>30</v>
      </c>
      <c r="AO504" s="112">
        <v>28</v>
      </c>
      <c r="AP504" s="112">
        <v>426</v>
      </c>
      <c r="AQ504" s="112">
        <v>510</v>
      </c>
      <c r="AR504" s="112">
        <v>0</v>
      </c>
      <c r="AS504" s="112">
        <v>0</v>
      </c>
    </row>
    <row r="505" spans="1:45" s="112" customFormat="1" x14ac:dyDescent="0.25">
      <c r="A505" s="112" t="s">
        <v>899</v>
      </c>
      <c r="B505" s="112" t="s">
        <v>900</v>
      </c>
      <c r="C505" s="112" t="s">
        <v>414</v>
      </c>
      <c r="D505" s="112" t="s">
        <v>414</v>
      </c>
      <c r="E505" s="112">
        <v>15577.59</v>
      </c>
      <c r="F505" s="112">
        <v>15577.59</v>
      </c>
      <c r="G505" s="112">
        <v>0</v>
      </c>
      <c r="H505" s="112">
        <v>0</v>
      </c>
      <c r="I505" s="112">
        <v>0</v>
      </c>
      <c r="J505" s="112">
        <v>15577.59</v>
      </c>
      <c r="K505" s="170">
        <v>43532</v>
      </c>
      <c r="L505" s="169">
        <f>YEAR(tblBills[[#This Row],[received_date]])</f>
        <v>2019</v>
      </c>
      <c r="N505" s="112">
        <v>7</v>
      </c>
      <c r="O505" s="112" t="s">
        <v>412</v>
      </c>
      <c r="P505" s="112" t="s">
        <v>81</v>
      </c>
      <c r="Q505" s="112" t="s">
        <v>411</v>
      </c>
      <c r="R505" s="112" t="s">
        <v>410</v>
      </c>
      <c r="T505" s="112" t="s">
        <v>237</v>
      </c>
      <c r="U505" s="112" t="s">
        <v>207</v>
      </c>
      <c r="V505" s="112" t="s">
        <v>130</v>
      </c>
      <c r="X505" s="112" t="s">
        <v>213</v>
      </c>
      <c r="Y505" s="112" t="s">
        <v>409</v>
      </c>
      <c r="Z505" s="112">
        <v>0</v>
      </c>
      <c r="AA505" s="112">
        <v>100</v>
      </c>
      <c r="AB505" s="112" t="s">
        <v>234</v>
      </c>
      <c r="AC505" s="112" t="s">
        <v>233</v>
      </c>
      <c r="AD505" s="112" t="s">
        <v>232</v>
      </c>
      <c r="AG505" s="112" t="s">
        <v>231</v>
      </c>
      <c r="AH505" s="112">
        <v>13646</v>
      </c>
      <c r="AI505" s="112">
        <v>22</v>
      </c>
      <c r="AJ505" s="112">
        <v>79</v>
      </c>
      <c r="AK505" s="112" t="s">
        <v>80</v>
      </c>
      <c r="AL505" s="112" t="s">
        <v>408</v>
      </c>
      <c r="AM505" s="112">
        <v>6</v>
      </c>
      <c r="AN505" s="112">
        <v>30</v>
      </c>
      <c r="AO505" s="112">
        <v>28</v>
      </c>
      <c r="AP505" s="112">
        <v>67</v>
      </c>
      <c r="AQ505" s="112">
        <v>66</v>
      </c>
      <c r="AR505" s="112">
        <v>0</v>
      </c>
      <c r="AS505" s="112">
        <v>0</v>
      </c>
    </row>
    <row r="506" spans="1:45" s="112" customFormat="1" x14ac:dyDescent="0.25">
      <c r="A506" s="112" t="s">
        <v>899</v>
      </c>
      <c r="B506" s="112" t="s">
        <v>900</v>
      </c>
      <c r="C506" s="112" t="s">
        <v>407</v>
      </c>
      <c r="D506" s="112" t="s">
        <v>407</v>
      </c>
      <c r="E506" s="112">
        <v>157199.63</v>
      </c>
      <c r="F506" s="112">
        <v>157199.64000000001</v>
      </c>
      <c r="G506" s="112">
        <v>0</v>
      </c>
      <c r="H506" s="112">
        <v>0</v>
      </c>
      <c r="I506" s="112">
        <v>0</v>
      </c>
      <c r="J506" s="112">
        <v>157199.64000000001</v>
      </c>
      <c r="K506" s="170">
        <v>43502</v>
      </c>
      <c r="L506" s="169">
        <f>YEAR(tblBills[[#This Row],[received_date]])</f>
        <v>2019</v>
      </c>
      <c r="N506" s="112">
        <v>7</v>
      </c>
      <c r="O506" s="112" t="s">
        <v>405</v>
      </c>
      <c r="P506" s="112" t="s">
        <v>81</v>
      </c>
      <c r="Q506" s="112" t="s">
        <v>404</v>
      </c>
      <c r="R506" s="112" t="s">
        <v>403</v>
      </c>
      <c r="T506" s="112" t="s">
        <v>237</v>
      </c>
      <c r="U506" s="112" t="s">
        <v>124</v>
      </c>
      <c r="V506" s="112" t="s">
        <v>130</v>
      </c>
      <c r="X506" s="112" t="s">
        <v>195</v>
      </c>
      <c r="Y506" s="112" t="s">
        <v>6</v>
      </c>
      <c r="Z506" s="112">
        <v>0</v>
      </c>
      <c r="AA506" s="112">
        <v>100</v>
      </c>
      <c r="AB506" s="112" t="s">
        <v>234</v>
      </c>
      <c r="AC506" s="112" t="s">
        <v>233</v>
      </c>
      <c r="AD506" s="112" t="s">
        <v>232</v>
      </c>
      <c r="AG506" s="112" t="s">
        <v>6</v>
      </c>
      <c r="AH506" s="112">
        <v>13647</v>
      </c>
      <c r="AI506" s="112">
        <v>22</v>
      </c>
      <c r="AJ506" s="112">
        <v>80</v>
      </c>
      <c r="AK506" s="112" t="s">
        <v>80</v>
      </c>
      <c r="AL506" s="112" t="s">
        <v>397</v>
      </c>
      <c r="AM506" s="112">
        <v>6</v>
      </c>
      <c r="AN506" s="112">
        <v>30</v>
      </c>
      <c r="AO506" s="112">
        <v>28</v>
      </c>
      <c r="AP506" s="112">
        <v>68</v>
      </c>
      <c r="AQ506" s="112">
        <v>67</v>
      </c>
      <c r="AR506" s="112">
        <v>0</v>
      </c>
      <c r="AS506" s="112">
        <v>0</v>
      </c>
    </row>
    <row r="507" spans="1:45" s="112" customFormat="1" x14ac:dyDescent="0.25">
      <c r="A507" s="112" t="s">
        <v>899</v>
      </c>
      <c r="B507" s="112" t="s">
        <v>900</v>
      </c>
      <c r="C507" s="112" t="s">
        <v>402</v>
      </c>
      <c r="D507" s="112" t="s">
        <v>402</v>
      </c>
      <c r="E507" s="112">
        <v>69993.009999999995</v>
      </c>
      <c r="F507" s="112">
        <v>69993.009999999995</v>
      </c>
      <c r="G507" s="112">
        <v>-1399.86</v>
      </c>
      <c r="H507" s="112">
        <v>0</v>
      </c>
      <c r="I507" s="112">
        <v>0</v>
      </c>
      <c r="J507" s="112">
        <v>68593.149999999994</v>
      </c>
      <c r="K507" s="170">
        <v>43647</v>
      </c>
      <c r="L507" s="169">
        <f>YEAR(tblBills[[#This Row],[received_date]])</f>
        <v>2019</v>
      </c>
      <c r="N507" s="112">
        <v>7</v>
      </c>
      <c r="O507" s="112" t="s">
        <v>400</v>
      </c>
      <c r="P507" s="112" t="s">
        <v>81</v>
      </c>
      <c r="Q507" s="112" t="s">
        <v>399</v>
      </c>
      <c r="R507" s="112" t="s">
        <v>398</v>
      </c>
      <c r="T507" s="112" t="s">
        <v>237</v>
      </c>
      <c r="U507" s="112" t="s">
        <v>124</v>
      </c>
      <c r="V507" s="112" t="s">
        <v>120</v>
      </c>
      <c r="X507" s="112" t="s">
        <v>194</v>
      </c>
      <c r="Y507" s="112" t="s">
        <v>6</v>
      </c>
      <c r="Z507" s="112">
        <v>0</v>
      </c>
      <c r="AA507" s="112">
        <v>100</v>
      </c>
      <c r="AB507" s="112" t="s">
        <v>234</v>
      </c>
      <c r="AC507" s="112" t="s">
        <v>233</v>
      </c>
      <c r="AD507" s="112" t="s">
        <v>232</v>
      </c>
      <c r="AG507" s="112" t="s">
        <v>6</v>
      </c>
      <c r="AH507" s="112">
        <v>13648</v>
      </c>
      <c r="AI507" s="112">
        <v>22</v>
      </c>
      <c r="AJ507" s="112">
        <v>695</v>
      </c>
      <c r="AK507" s="112" t="s">
        <v>80</v>
      </c>
      <c r="AL507" s="112" t="s">
        <v>397</v>
      </c>
      <c r="AM507" s="112">
        <v>6</v>
      </c>
      <c r="AN507" s="112">
        <v>30</v>
      </c>
      <c r="AO507" s="112">
        <v>28</v>
      </c>
      <c r="AP507" s="112">
        <v>420</v>
      </c>
      <c r="AQ507" s="112">
        <v>504</v>
      </c>
      <c r="AR507" s="112">
        <v>0</v>
      </c>
      <c r="AS507" s="112">
        <v>0</v>
      </c>
    </row>
    <row r="508" spans="1:45" s="112" customFormat="1" x14ac:dyDescent="0.25">
      <c r="A508" s="112" t="s">
        <v>899</v>
      </c>
      <c r="B508" s="112" t="s">
        <v>900</v>
      </c>
      <c r="C508" s="112" t="s">
        <v>396</v>
      </c>
      <c r="D508" s="112" t="s">
        <v>396</v>
      </c>
      <c r="E508" s="112">
        <v>517963.97000000003</v>
      </c>
      <c r="F508" s="112">
        <v>517964.13</v>
      </c>
      <c r="G508" s="112">
        <v>0</v>
      </c>
      <c r="H508" s="112">
        <v>0</v>
      </c>
      <c r="I508" s="112">
        <v>0</v>
      </c>
      <c r="J508" s="112">
        <v>517964.13</v>
      </c>
      <c r="K508" s="170">
        <v>43509</v>
      </c>
      <c r="L508" s="169">
        <f>YEAR(tblBills[[#This Row],[received_date]])</f>
        <v>2019</v>
      </c>
      <c r="N508" s="112">
        <v>7</v>
      </c>
      <c r="O508" s="112" t="s">
        <v>394</v>
      </c>
      <c r="P508" s="112" t="s">
        <v>81</v>
      </c>
      <c r="Q508" s="112" t="s">
        <v>393</v>
      </c>
      <c r="R508" s="112" t="s">
        <v>392</v>
      </c>
      <c r="T508" s="112" t="s">
        <v>237</v>
      </c>
      <c r="U508" s="112" t="s">
        <v>166</v>
      </c>
      <c r="V508" s="112" t="s">
        <v>130</v>
      </c>
      <c r="X508" s="112" t="s">
        <v>196</v>
      </c>
      <c r="Y508" s="112" t="s">
        <v>6</v>
      </c>
      <c r="Z508" s="112">
        <v>0</v>
      </c>
      <c r="AA508" s="112">
        <v>100</v>
      </c>
      <c r="AB508" s="112" t="s">
        <v>234</v>
      </c>
      <c r="AC508" s="112" t="s">
        <v>233</v>
      </c>
      <c r="AD508" s="112" t="s">
        <v>232</v>
      </c>
      <c r="AG508" s="112" t="s">
        <v>6</v>
      </c>
      <c r="AH508" s="112">
        <v>13649</v>
      </c>
      <c r="AI508" s="112">
        <v>22</v>
      </c>
      <c r="AJ508" s="112">
        <v>46</v>
      </c>
      <c r="AK508" s="112" t="s">
        <v>80</v>
      </c>
      <c r="AL508" s="112" t="s">
        <v>386</v>
      </c>
      <c r="AM508" s="112">
        <v>6</v>
      </c>
      <c r="AN508" s="112">
        <v>30</v>
      </c>
      <c r="AO508" s="112">
        <v>28</v>
      </c>
      <c r="AP508" s="112">
        <v>37</v>
      </c>
      <c r="AQ508" s="112">
        <v>40</v>
      </c>
      <c r="AR508" s="112">
        <v>0</v>
      </c>
      <c r="AS508" s="112">
        <v>0</v>
      </c>
    </row>
    <row r="509" spans="1:45" s="112" customFormat="1" x14ac:dyDescent="0.25">
      <c r="A509" s="112" t="s">
        <v>899</v>
      </c>
      <c r="B509" s="112" t="s">
        <v>900</v>
      </c>
      <c r="C509" s="112" t="s">
        <v>391</v>
      </c>
      <c r="D509" s="112" t="s">
        <v>391</v>
      </c>
      <c r="E509" s="112">
        <v>1444.77</v>
      </c>
      <c r="F509" s="171">
        <v>0</v>
      </c>
      <c r="G509" s="112">
        <v>0</v>
      </c>
      <c r="H509" s="112">
        <v>0</v>
      </c>
      <c r="I509" s="112">
        <v>0</v>
      </c>
      <c r="J509" s="171">
        <v>0</v>
      </c>
      <c r="L509" s="169">
        <f>YEAR(tblBills[[#This Row],[received_date]])</f>
        <v>1900</v>
      </c>
      <c r="N509" s="112">
        <v>1</v>
      </c>
      <c r="O509" s="112" t="s">
        <v>390</v>
      </c>
      <c r="P509" s="112" t="s">
        <v>81</v>
      </c>
      <c r="Q509" s="112" t="s">
        <v>389</v>
      </c>
      <c r="R509" s="112" t="s">
        <v>388</v>
      </c>
      <c r="T509" s="112" t="s">
        <v>237</v>
      </c>
      <c r="U509" s="112" t="s">
        <v>166</v>
      </c>
      <c r="V509" s="112" t="s">
        <v>120</v>
      </c>
      <c r="X509" s="112" t="s">
        <v>197</v>
      </c>
      <c r="Y509" s="112" t="s">
        <v>387</v>
      </c>
      <c r="Z509" s="112">
        <v>0</v>
      </c>
      <c r="AA509" s="112">
        <v>100</v>
      </c>
      <c r="AB509" s="112" t="s">
        <v>234</v>
      </c>
      <c r="AC509" s="112" t="s">
        <v>233</v>
      </c>
      <c r="AD509" s="112" t="s">
        <v>232</v>
      </c>
      <c r="AG509" s="112" t="s">
        <v>231</v>
      </c>
      <c r="AH509" s="112">
        <v>13650</v>
      </c>
      <c r="AI509" s="112">
        <v>22</v>
      </c>
      <c r="AJ509" s="112">
        <v>704</v>
      </c>
      <c r="AK509" s="112" t="s">
        <v>80</v>
      </c>
      <c r="AL509" s="112" t="s">
        <v>386</v>
      </c>
      <c r="AM509" s="112">
        <v>6</v>
      </c>
      <c r="AN509" s="112">
        <v>30</v>
      </c>
      <c r="AO509" s="112">
        <v>28</v>
      </c>
      <c r="AP509" s="112">
        <v>428</v>
      </c>
      <c r="AQ509" s="112">
        <v>512</v>
      </c>
      <c r="AR509" s="112">
        <v>1</v>
      </c>
      <c r="AS509" s="112">
        <v>0</v>
      </c>
    </row>
    <row r="510" spans="1:45" s="112" customFormat="1" x14ac:dyDescent="0.25">
      <c r="A510" s="112" t="s">
        <v>899</v>
      </c>
      <c r="B510" s="112" t="s">
        <v>900</v>
      </c>
      <c r="C510" s="112" t="s">
        <v>385</v>
      </c>
      <c r="D510" s="112" t="s">
        <v>385</v>
      </c>
      <c r="E510" s="112">
        <v>5215.3500000000004</v>
      </c>
      <c r="F510" s="112">
        <v>5150.47</v>
      </c>
      <c r="G510" s="112">
        <v>0</v>
      </c>
      <c r="H510" s="112">
        <v>0</v>
      </c>
      <c r="I510" s="112">
        <v>0</v>
      </c>
      <c r="J510" s="112">
        <v>5150.47</v>
      </c>
      <c r="K510" s="170">
        <v>43532</v>
      </c>
      <c r="L510" s="169">
        <f>YEAR(tblBills[[#This Row],[received_date]])</f>
        <v>2019</v>
      </c>
      <c r="N510" s="112">
        <v>7</v>
      </c>
      <c r="O510" s="112" t="s">
        <v>384</v>
      </c>
      <c r="P510" s="112" t="s">
        <v>81</v>
      </c>
      <c r="Q510" s="112" t="s">
        <v>383</v>
      </c>
      <c r="R510" s="112" t="s">
        <v>382</v>
      </c>
      <c r="T510" s="112" t="s">
        <v>237</v>
      </c>
      <c r="U510" s="112" t="s">
        <v>210</v>
      </c>
      <c r="V510" s="112" t="s">
        <v>130</v>
      </c>
      <c r="X510" s="112" t="s">
        <v>225</v>
      </c>
      <c r="Y510" s="112" t="s">
        <v>6</v>
      </c>
      <c r="Z510" s="112">
        <v>0</v>
      </c>
      <c r="AA510" s="112">
        <v>100</v>
      </c>
      <c r="AB510" s="112" t="s">
        <v>234</v>
      </c>
      <c r="AC510" s="112" t="s">
        <v>233</v>
      </c>
      <c r="AD510" s="112" t="s">
        <v>232</v>
      </c>
      <c r="AG510" s="112" t="s">
        <v>6</v>
      </c>
      <c r="AH510" s="112">
        <v>10060</v>
      </c>
      <c r="AI510" s="112">
        <v>22</v>
      </c>
      <c r="AJ510" s="112">
        <v>83</v>
      </c>
      <c r="AK510" s="112" t="s">
        <v>80</v>
      </c>
      <c r="AL510" s="112" t="s">
        <v>381</v>
      </c>
      <c r="AM510" s="112">
        <v>6</v>
      </c>
      <c r="AN510" s="112">
        <v>30</v>
      </c>
      <c r="AO510" s="112">
        <v>28</v>
      </c>
      <c r="AP510" s="112">
        <v>70</v>
      </c>
      <c r="AQ510" s="112">
        <v>68</v>
      </c>
      <c r="AR510" s="112">
        <v>0</v>
      </c>
      <c r="AS510" s="112">
        <v>0</v>
      </c>
    </row>
    <row r="511" spans="1:45" s="112" customFormat="1" x14ac:dyDescent="0.25">
      <c r="A511" s="112" t="s">
        <v>899</v>
      </c>
      <c r="B511" s="112" t="s">
        <v>900</v>
      </c>
      <c r="C511" s="112" t="s">
        <v>380</v>
      </c>
      <c r="D511" s="112" t="s">
        <v>380</v>
      </c>
      <c r="E511" s="112">
        <v>549375.07000000007</v>
      </c>
      <c r="F511" s="112">
        <v>549375.06999999995</v>
      </c>
      <c r="G511" s="112">
        <v>0</v>
      </c>
      <c r="H511" s="112">
        <v>0</v>
      </c>
      <c r="I511" s="112">
        <v>0</v>
      </c>
      <c r="J511" s="112">
        <v>549375.07000000007</v>
      </c>
      <c r="K511" s="170">
        <v>43515</v>
      </c>
      <c r="L511" s="169">
        <f>YEAR(tblBills[[#This Row],[received_date]])</f>
        <v>2019</v>
      </c>
      <c r="N511" s="112">
        <v>7</v>
      </c>
      <c r="O511" s="112" t="s">
        <v>378</v>
      </c>
      <c r="P511" s="112" t="s">
        <v>81</v>
      </c>
      <c r="Q511" s="112" t="s">
        <v>377</v>
      </c>
      <c r="R511" s="112" t="s">
        <v>376</v>
      </c>
      <c r="T511" s="112" t="s">
        <v>237</v>
      </c>
      <c r="U511" s="112" t="s">
        <v>123</v>
      </c>
      <c r="V511" s="112" t="s">
        <v>130</v>
      </c>
      <c r="X511" s="112" t="s">
        <v>153</v>
      </c>
      <c r="Y511" s="112" t="s">
        <v>6</v>
      </c>
      <c r="Z511" s="112">
        <v>0</v>
      </c>
      <c r="AA511" s="112">
        <v>100</v>
      </c>
      <c r="AB511" s="112" t="s">
        <v>234</v>
      </c>
      <c r="AC511" s="112" t="s">
        <v>233</v>
      </c>
      <c r="AD511" s="112" t="s">
        <v>232</v>
      </c>
      <c r="AG511" s="112" t="s">
        <v>6</v>
      </c>
      <c r="AH511" s="112">
        <v>13651</v>
      </c>
      <c r="AI511" s="112">
        <v>22</v>
      </c>
      <c r="AJ511" s="112">
        <v>84</v>
      </c>
      <c r="AK511" s="112" t="s">
        <v>80</v>
      </c>
      <c r="AL511" s="112" t="s">
        <v>370</v>
      </c>
      <c r="AM511" s="112">
        <v>6</v>
      </c>
      <c r="AN511" s="112">
        <v>30</v>
      </c>
      <c r="AO511" s="112">
        <v>28</v>
      </c>
      <c r="AP511" s="112">
        <v>71</v>
      </c>
      <c r="AQ511" s="112">
        <v>69</v>
      </c>
      <c r="AR511" s="112">
        <v>0</v>
      </c>
      <c r="AS511" s="112">
        <v>0</v>
      </c>
    </row>
    <row r="512" spans="1:45" s="112" customFormat="1" x14ac:dyDescent="0.25">
      <c r="A512" s="112" t="s">
        <v>899</v>
      </c>
      <c r="B512" s="112" t="s">
        <v>900</v>
      </c>
      <c r="C512" s="112" t="s">
        <v>375</v>
      </c>
      <c r="D512" s="112" t="s">
        <v>375</v>
      </c>
      <c r="E512" s="112">
        <v>5807.06</v>
      </c>
      <c r="F512" s="112">
        <v>5809.62</v>
      </c>
      <c r="G512" s="112">
        <v>-116.2</v>
      </c>
      <c r="H512" s="112">
        <v>0</v>
      </c>
      <c r="I512" s="112">
        <v>0</v>
      </c>
      <c r="J512" s="112">
        <v>5693.42</v>
      </c>
      <c r="K512" s="170">
        <v>43581</v>
      </c>
      <c r="L512" s="169">
        <f>YEAR(tblBills[[#This Row],[received_date]])</f>
        <v>2019</v>
      </c>
      <c r="N512" s="112">
        <v>7</v>
      </c>
      <c r="O512" s="112" t="s">
        <v>373</v>
      </c>
      <c r="P512" s="112" t="s">
        <v>81</v>
      </c>
      <c r="Q512" s="112" t="s">
        <v>372</v>
      </c>
      <c r="R512" s="112" t="s">
        <v>371</v>
      </c>
      <c r="T512" s="112" t="s">
        <v>237</v>
      </c>
      <c r="U512" s="112" t="s">
        <v>123</v>
      </c>
      <c r="V512" s="112" t="s">
        <v>120</v>
      </c>
      <c r="X512" s="112" t="s">
        <v>236</v>
      </c>
      <c r="Y512" s="112" t="s">
        <v>6</v>
      </c>
      <c r="Z512" s="112">
        <v>0</v>
      </c>
      <c r="AA512" s="112">
        <v>100</v>
      </c>
      <c r="AB512" s="112" t="s">
        <v>234</v>
      </c>
      <c r="AC512" s="112" t="s">
        <v>233</v>
      </c>
      <c r="AD512" s="112" t="s">
        <v>232</v>
      </c>
      <c r="AG512" s="112" t="s">
        <v>6</v>
      </c>
      <c r="AH512" s="112">
        <v>150368</v>
      </c>
      <c r="AI512" s="112">
        <v>22</v>
      </c>
      <c r="AJ512" s="112">
        <v>742</v>
      </c>
      <c r="AK512" s="112" t="s">
        <v>80</v>
      </c>
      <c r="AL512" s="112" t="s">
        <v>370</v>
      </c>
      <c r="AM512" s="112">
        <v>6</v>
      </c>
      <c r="AN512" s="112">
        <v>30</v>
      </c>
      <c r="AO512" s="112">
        <v>28</v>
      </c>
      <c r="AP512" s="112">
        <v>456</v>
      </c>
      <c r="AQ512" s="112">
        <v>518</v>
      </c>
      <c r="AR512" s="112">
        <v>0</v>
      </c>
      <c r="AS512" s="112">
        <v>0</v>
      </c>
    </row>
    <row r="513" spans="1:45" s="112" customFormat="1" x14ac:dyDescent="0.25">
      <c r="A513" s="112" t="s">
        <v>899</v>
      </c>
      <c r="B513" s="112" t="s">
        <v>900</v>
      </c>
      <c r="C513" s="112" t="s">
        <v>369</v>
      </c>
      <c r="D513" s="112" t="s">
        <v>369</v>
      </c>
      <c r="E513" s="112">
        <v>276604.99</v>
      </c>
      <c r="F513" s="112">
        <v>276605</v>
      </c>
      <c r="G513" s="112">
        <v>0</v>
      </c>
      <c r="H513" s="112">
        <v>0</v>
      </c>
      <c r="I513" s="112">
        <v>0</v>
      </c>
      <c r="J513" s="112">
        <v>276605</v>
      </c>
      <c r="K513" s="170">
        <v>43509</v>
      </c>
      <c r="L513" s="169">
        <f>YEAR(tblBills[[#This Row],[received_date]])</f>
        <v>2019</v>
      </c>
      <c r="N513" s="112">
        <v>7</v>
      </c>
      <c r="O513" s="112" t="s">
        <v>367</v>
      </c>
      <c r="P513" s="112" t="s">
        <v>81</v>
      </c>
      <c r="Q513" s="112" t="s">
        <v>366</v>
      </c>
      <c r="R513" s="112" t="s">
        <v>365</v>
      </c>
      <c r="T513" s="112" t="s">
        <v>237</v>
      </c>
      <c r="U513" s="112" t="s">
        <v>151</v>
      </c>
      <c r="X513" s="112" t="s">
        <v>236</v>
      </c>
      <c r="Y513" s="112" t="s">
        <v>6</v>
      </c>
      <c r="Z513" s="112">
        <v>0</v>
      </c>
      <c r="AA513" s="112">
        <v>100</v>
      </c>
      <c r="AB513" s="112" t="s">
        <v>234</v>
      </c>
      <c r="AC513" s="112" t="s">
        <v>233</v>
      </c>
      <c r="AD513" s="112" t="s">
        <v>232</v>
      </c>
      <c r="AG513" s="112" t="s">
        <v>6</v>
      </c>
      <c r="AH513" s="112">
        <v>13653</v>
      </c>
      <c r="AI513" s="112">
        <v>22</v>
      </c>
      <c r="AJ513" s="112">
        <v>85</v>
      </c>
      <c r="AK513" s="112" t="s">
        <v>80</v>
      </c>
      <c r="AL513" s="112" t="s">
        <v>364</v>
      </c>
      <c r="AM513" s="112">
        <v>6</v>
      </c>
      <c r="AN513" s="112">
        <v>30</v>
      </c>
      <c r="AO513" s="112">
        <v>28</v>
      </c>
      <c r="AP513" s="112">
        <v>72</v>
      </c>
      <c r="AQ513" s="112">
        <v>70</v>
      </c>
      <c r="AR513" s="112">
        <v>0</v>
      </c>
      <c r="AS513" s="112">
        <v>0</v>
      </c>
    </row>
    <row r="514" spans="1:45" s="112" customFormat="1" x14ac:dyDescent="0.25">
      <c r="A514" s="112" t="s">
        <v>899</v>
      </c>
      <c r="B514" s="112" t="s">
        <v>900</v>
      </c>
      <c r="C514" s="112" t="s">
        <v>363</v>
      </c>
      <c r="D514" s="112" t="s">
        <v>363</v>
      </c>
      <c r="E514" s="112">
        <v>509377.35000000003</v>
      </c>
      <c r="F514" s="112">
        <v>509377.34</v>
      </c>
      <c r="G514" s="112">
        <v>0</v>
      </c>
      <c r="H514" s="112">
        <v>0</v>
      </c>
      <c r="I514" s="112">
        <v>0</v>
      </c>
      <c r="J514" s="112">
        <v>509377.34</v>
      </c>
      <c r="K514" s="170">
        <v>43515</v>
      </c>
      <c r="L514" s="169">
        <f>YEAR(tblBills[[#This Row],[received_date]])</f>
        <v>2019</v>
      </c>
      <c r="N514" s="112">
        <v>7</v>
      </c>
      <c r="O514" s="112" t="s">
        <v>361</v>
      </c>
      <c r="P514" s="112" t="s">
        <v>81</v>
      </c>
      <c r="Q514" s="112" t="s">
        <v>360</v>
      </c>
      <c r="R514" s="112" t="s">
        <v>359</v>
      </c>
      <c r="T514" s="112" t="s">
        <v>237</v>
      </c>
      <c r="U514" s="112" t="s">
        <v>127</v>
      </c>
      <c r="V514" s="112" t="s">
        <v>130</v>
      </c>
      <c r="X514" s="112" t="s">
        <v>199</v>
      </c>
      <c r="Y514" s="112" t="s">
        <v>6</v>
      </c>
      <c r="Z514" s="112">
        <v>0</v>
      </c>
      <c r="AA514" s="112">
        <v>100</v>
      </c>
      <c r="AB514" s="112" t="s">
        <v>234</v>
      </c>
      <c r="AC514" s="112" t="s">
        <v>233</v>
      </c>
      <c r="AD514" s="112" t="s">
        <v>232</v>
      </c>
      <c r="AG514" s="112" t="s">
        <v>6</v>
      </c>
      <c r="AH514" s="112">
        <v>13654</v>
      </c>
      <c r="AI514" s="112">
        <v>22</v>
      </c>
      <c r="AJ514" s="112">
        <v>86</v>
      </c>
      <c r="AK514" s="112" t="s">
        <v>80</v>
      </c>
      <c r="AL514" s="112" t="s">
        <v>345</v>
      </c>
      <c r="AM514" s="112">
        <v>6</v>
      </c>
      <c r="AN514" s="112">
        <v>30</v>
      </c>
      <c r="AO514" s="112">
        <v>28</v>
      </c>
      <c r="AP514" s="112">
        <v>73</v>
      </c>
      <c r="AQ514" s="112">
        <v>71</v>
      </c>
      <c r="AR514" s="112">
        <v>0</v>
      </c>
      <c r="AS514" s="112">
        <v>0</v>
      </c>
    </row>
    <row r="515" spans="1:45" s="112" customFormat="1" x14ac:dyDescent="0.25">
      <c r="A515" s="112" t="s">
        <v>899</v>
      </c>
      <c r="B515" s="112" t="s">
        <v>900</v>
      </c>
      <c r="C515" s="112" t="s">
        <v>358</v>
      </c>
      <c r="D515" s="112" t="s">
        <v>358</v>
      </c>
      <c r="E515" s="112">
        <v>9361.83</v>
      </c>
      <c r="F515" s="112">
        <v>9361.83</v>
      </c>
      <c r="G515" s="112">
        <v>0</v>
      </c>
      <c r="H515" s="112">
        <v>0</v>
      </c>
      <c r="I515" s="112">
        <v>0</v>
      </c>
      <c r="J515" s="112">
        <v>9361.83</v>
      </c>
      <c r="K515" s="170">
        <v>43545</v>
      </c>
      <c r="L515" s="169">
        <f>YEAR(tblBills[[#This Row],[received_date]])</f>
        <v>2019</v>
      </c>
      <c r="N515" s="112">
        <v>7</v>
      </c>
      <c r="O515" s="112" t="s">
        <v>357</v>
      </c>
      <c r="P515" s="112" t="s">
        <v>81</v>
      </c>
      <c r="Q515" s="112" t="s">
        <v>356</v>
      </c>
      <c r="R515" s="112" t="s">
        <v>355</v>
      </c>
      <c r="T515" s="112" t="s">
        <v>237</v>
      </c>
      <c r="U515" s="112" t="s">
        <v>127</v>
      </c>
      <c r="X515" s="112" t="s">
        <v>198</v>
      </c>
      <c r="Y515" s="112" t="s">
        <v>6</v>
      </c>
      <c r="Z515" s="112">
        <v>0</v>
      </c>
      <c r="AA515" s="112">
        <v>100</v>
      </c>
      <c r="AB515" s="112" t="s">
        <v>234</v>
      </c>
      <c r="AC515" s="112" t="s">
        <v>233</v>
      </c>
      <c r="AD515" s="112" t="s">
        <v>232</v>
      </c>
      <c r="AG515" s="112" t="s">
        <v>6</v>
      </c>
      <c r="AH515" s="112">
        <v>13656</v>
      </c>
      <c r="AI515" s="112">
        <v>22</v>
      </c>
      <c r="AJ515" s="112">
        <v>743</v>
      </c>
      <c r="AK515" s="112" t="s">
        <v>80</v>
      </c>
      <c r="AL515" s="112" t="s">
        <v>345</v>
      </c>
      <c r="AM515" s="112">
        <v>6</v>
      </c>
      <c r="AN515" s="112">
        <v>30</v>
      </c>
      <c r="AO515" s="112">
        <v>28</v>
      </c>
      <c r="AP515" s="112">
        <v>457</v>
      </c>
      <c r="AQ515" s="112">
        <v>519</v>
      </c>
      <c r="AR515" s="112">
        <v>0</v>
      </c>
      <c r="AS515" s="112">
        <v>0</v>
      </c>
    </row>
    <row r="516" spans="1:45" s="112" customFormat="1" x14ac:dyDescent="0.25">
      <c r="A516" s="112" t="s">
        <v>899</v>
      </c>
      <c r="B516" s="112" t="s">
        <v>900</v>
      </c>
      <c r="C516" s="112" t="s">
        <v>354</v>
      </c>
      <c r="D516" s="112" t="s">
        <v>354</v>
      </c>
      <c r="E516" s="112">
        <v>4199.37</v>
      </c>
      <c r="F516" s="112">
        <v>4199.3500000000004</v>
      </c>
      <c r="G516" s="112">
        <v>0</v>
      </c>
      <c r="H516" s="112">
        <v>0</v>
      </c>
      <c r="I516" s="112">
        <v>0</v>
      </c>
      <c r="J516" s="112">
        <v>4199.3500000000004</v>
      </c>
      <c r="K516" s="170">
        <v>43521</v>
      </c>
      <c r="L516" s="169">
        <f>YEAR(tblBills[[#This Row],[received_date]])</f>
        <v>2019</v>
      </c>
      <c r="N516" s="112">
        <v>7</v>
      </c>
      <c r="O516" s="112" t="s">
        <v>353</v>
      </c>
      <c r="P516" s="112" t="s">
        <v>81</v>
      </c>
      <c r="Q516" s="112" t="s">
        <v>352</v>
      </c>
      <c r="R516" s="112" t="s">
        <v>351</v>
      </c>
      <c r="T516" s="112" t="s">
        <v>237</v>
      </c>
      <c r="U516" s="112" t="s">
        <v>127</v>
      </c>
      <c r="V516" s="112" t="s">
        <v>120</v>
      </c>
      <c r="X516" s="112" t="s">
        <v>200</v>
      </c>
      <c r="Y516" s="112" t="s">
        <v>6</v>
      </c>
      <c r="Z516" s="112">
        <v>0</v>
      </c>
      <c r="AA516" s="112">
        <v>100</v>
      </c>
      <c r="AB516" s="112" t="s">
        <v>234</v>
      </c>
      <c r="AC516" s="112" t="s">
        <v>233</v>
      </c>
      <c r="AD516" s="112" t="s">
        <v>232</v>
      </c>
      <c r="AG516" s="112" t="s">
        <v>6</v>
      </c>
      <c r="AH516" s="112">
        <v>13657</v>
      </c>
      <c r="AI516" s="112">
        <v>22</v>
      </c>
      <c r="AJ516" s="112">
        <v>30</v>
      </c>
      <c r="AK516" s="112" t="s">
        <v>80</v>
      </c>
      <c r="AL516" s="112" t="s">
        <v>345</v>
      </c>
      <c r="AM516" s="112">
        <v>6</v>
      </c>
      <c r="AN516" s="112">
        <v>30</v>
      </c>
      <c r="AO516" s="112">
        <v>28</v>
      </c>
      <c r="AP516" s="112">
        <v>25</v>
      </c>
      <c r="AQ516" s="112">
        <v>28</v>
      </c>
      <c r="AR516" s="112">
        <v>0</v>
      </c>
      <c r="AS516" s="112">
        <v>0</v>
      </c>
    </row>
    <row r="517" spans="1:45" s="112" customFormat="1" x14ac:dyDescent="0.25">
      <c r="A517" s="112" t="s">
        <v>899</v>
      </c>
      <c r="B517" s="112" t="s">
        <v>900</v>
      </c>
      <c r="C517" s="112" t="s">
        <v>350</v>
      </c>
      <c r="D517" s="112" t="s">
        <v>350</v>
      </c>
      <c r="E517" s="112">
        <v>12412.25</v>
      </c>
      <c r="F517" s="171">
        <v>0</v>
      </c>
      <c r="G517" s="112">
        <v>0</v>
      </c>
      <c r="H517" s="112">
        <v>0</v>
      </c>
      <c r="I517" s="112">
        <v>0</v>
      </c>
      <c r="J517" s="171">
        <v>0</v>
      </c>
      <c r="L517" s="169">
        <f>YEAR(tblBills[[#This Row],[received_date]])</f>
        <v>1900</v>
      </c>
      <c r="N517" s="112">
        <v>1</v>
      </c>
      <c r="O517" s="112" t="s">
        <v>349</v>
      </c>
      <c r="P517" s="112" t="s">
        <v>81</v>
      </c>
      <c r="Q517" s="112" t="s">
        <v>348</v>
      </c>
      <c r="R517" s="112" t="s">
        <v>347</v>
      </c>
      <c r="T517" s="112" t="s">
        <v>237</v>
      </c>
      <c r="U517" s="112" t="s">
        <v>127</v>
      </c>
      <c r="V517" s="112" t="s">
        <v>120</v>
      </c>
      <c r="X517" s="112" t="s">
        <v>129</v>
      </c>
      <c r="Y517" s="112" t="s">
        <v>346</v>
      </c>
      <c r="Z517" s="112">
        <v>0</v>
      </c>
      <c r="AA517" s="112">
        <v>100</v>
      </c>
      <c r="AB517" s="112" t="s">
        <v>234</v>
      </c>
      <c r="AC517" s="112" t="s">
        <v>233</v>
      </c>
      <c r="AD517" s="112" t="s">
        <v>232</v>
      </c>
      <c r="AG517" s="112" t="s">
        <v>231</v>
      </c>
      <c r="AH517" s="112">
        <v>13658</v>
      </c>
      <c r="AI517" s="112">
        <v>22</v>
      </c>
      <c r="AJ517" s="112">
        <v>692</v>
      </c>
      <c r="AK517" s="112" t="s">
        <v>80</v>
      </c>
      <c r="AL517" s="112" t="s">
        <v>345</v>
      </c>
      <c r="AM517" s="112">
        <v>6</v>
      </c>
      <c r="AN517" s="112">
        <v>30</v>
      </c>
      <c r="AO517" s="112">
        <v>28</v>
      </c>
      <c r="AP517" s="112">
        <v>417</v>
      </c>
      <c r="AQ517" s="112">
        <v>501</v>
      </c>
      <c r="AR517" s="112">
        <v>1</v>
      </c>
      <c r="AS517" s="112">
        <v>0</v>
      </c>
    </row>
    <row r="518" spans="1:45" s="112" customFormat="1" x14ac:dyDescent="0.25">
      <c r="A518" s="112" t="s">
        <v>899</v>
      </c>
      <c r="B518" s="112" t="s">
        <v>900</v>
      </c>
      <c r="C518" s="112" t="s">
        <v>344</v>
      </c>
      <c r="D518" s="112" t="s">
        <v>344</v>
      </c>
      <c r="E518" s="112">
        <v>147497.85</v>
      </c>
      <c r="F518" s="112">
        <v>147497.85</v>
      </c>
      <c r="G518" s="112">
        <v>0</v>
      </c>
      <c r="H518" s="112">
        <v>0</v>
      </c>
      <c r="I518" s="112">
        <v>0</v>
      </c>
      <c r="J518" s="112">
        <v>147497.85</v>
      </c>
      <c r="K518" s="170">
        <v>43509</v>
      </c>
      <c r="L518" s="169">
        <f>YEAR(tblBills[[#This Row],[received_date]])</f>
        <v>2019</v>
      </c>
      <c r="N518" s="112">
        <v>7</v>
      </c>
      <c r="O518" s="112" t="s">
        <v>342</v>
      </c>
      <c r="P518" s="112" t="s">
        <v>81</v>
      </c>
      <c r="Q518" s="112" t="s">
        <v>341</v>
      </c>
      <c r="R518" s="112" t="s">
        <v>340</v>
      </c>
      <c r="T518" s="112" t="s">
        <v>237</v>
      </c>
      <c r="U518" s="112" t="s">
        <v>162</v>
      </c>
      <c r="X518" s="112" t="s">
        <v>236</v>
      </c>
      <c r="Y518" s="112" t="s">
        <v>6</v>
      </c>
      <c r="Z518" s="112">
        <v>0</v>
      </c>
      <c r="AA518" s="112">
        <v>100</v>
      </c>
      <c r="AB518" s="112" t="s">
        <v>234</v>
      </c>
      <c r="AC518" s="112" t="s">
        <v>233</v>
      </c>
      <c r="AD518" s="112" t="s">
        <v>232</v>
      </c>
      <c r="AG518" s="112" t="s">
        <v>6</v>
      </c>
      <c r="AH518" s="112">
        <v>13659</v>
      </c>
      <c r="AI518" s="112">
        <v>22</v>
      </c>
      <c r="AJ518" s="112">
        <v>87</v>
      </c>
      <c r="AK518" s="112" t="s">
        <v>80</v>
      </c>
      <c r="AL518" s="112" t="s">
        <v>339</v>
      </c>
      <c r="AM518" s="112">
        <v>6</v>
      </c>
      <c r="AN518" s="112">
        <v>30</v>
      </c>
      <c r="AO518" s="112">
        <v>28</v>
      </c>
      <c r="AP518" s="112">
        <v>74</v>
      </c>
      <c r="AQ518" s="112">
        <v>72</v>
      </c>
      <c r="AR518" s="112">
        <v>0</v>
      </c>
      <c r="AS518" s="112">
        <v>0</v>
      </c>
    </row>
    <row r="519" spans="1:45" s="112" customFormat="1" x14ac:dyDescent="0.25">
      <c r="A519" s="112" t="s">
        <v>899</v>
      </c>
      <c r="B519" s="112" t="s">
        <v>900</v>
      </c>
      <c r="C519" s="112" t="s">
        <v>338</v>
      </c>
      <c r="D519" s="112" t="s">
        <v>338</v>
      </c>
      <c r="E519" s="112">
        <v>139987.37</v>
      </c>
      <c r="F519" s="112">
        <v>139987.35999999999</v>
      </c>
      <c r="G519" s="112">
        <v>0</v>
      </c>
      <c r="H519" s="112">
        <v>0</v>
      </c>
      <c r="I519" s="112">
        <v>0</v>
      </c>
      <c r="J519" s="112">
        <v>139987.36000000002</v>
      </c>
      <c r="K519" s="170">
        <v>43521</v>
      </c>
      <c r="L519" s="169">
        <f>YEAR(tblBills[[#This Row],[received_date]])</f>
        <v>2019</v>
      </c>
      <c r="N519" s="112">
        <v>7</v>
      </c>
      <c r="O519" s="112" t="s">
        <v>336</v>
      </c>
      <c r="P519" s="112" t="s">
        <v>81</v>
      </c>
      <c r="Q519" s="112" t="s">
        <v>335</v>
      </c>
      <c r="R519" s="112" t="s">
        <v>334</v>
      </c>
      <c r="T519" s="112" t="s">
        <v>237</v>
      </c>
      <c r="U519" s="112" t="s">
        <v>145</v>
      </c>
      <c r="V519" s="112" t="s">
        <v>130</v>
      </c>
      <c r="X519" s="112" t="s">
        <v>146</v>
      </c>
      <c r="Y519" s="112" t="s">
        <v>333</v>
      </c>
      <c r="Z519" s="112">
        <v>0</v>
      </c>
      <c r="AA519" s="112">
        <v>100</v>
      </c>
      <c r="AB519" s="112" t="s">
        <v>234</v>
      </c>
      <c r="AC519" s="112" t="s">
        <v>233</v>
      </c>
      <c r="AD519" s="112" t="s">
        <v>232</v>
      </c>
      <c r="AG519" s="112" t="s">
        <v>6</v>
      </c>
      <c r="AH519" s="112">
        <v>13660</v>
      </c>
      <c r="AI519" s="112">
        <v>22</v>
      </c>
      <c r="AJ519" s="112">
        <v>89</v>
      </c>
      <c r="AK519" s="112" t="s">
        <v>80</v>
      </c>
      <c r="AL519" s="112" t="s">
        <v>327</v>
      </c>
      <c r="AM519" s="112">
        <v>6</v>
      </c>
      <c r="AN519" s="112">
        <v>30</v>
      </c>
      <c r="AO519" s="112">
        <v>28</v>
      </c>
      <c r="AP519" s="112">
        <v>75</v>
      </c>
      <c r="AQ519" s="112">
        <v>73</v>
      </c>
      <c r="AR519" s="112">
        <v>0</v>
      </c>
      <c r="AS519" s="112">
        <v>0</v>
      </c>
    </row>
    <row r="520" spans="1:45" s="112" customFormat="1" x14ac:dyDescent="0.25">
      <c r="A520" s="112" t="s">
        <v>899</v>
      </c>
      <c r="B520" s="112" t="s">
        <v>900</v>
      </c>
      <c r="C520" s="112" t="s">
        <v>332</v>
      </c>
      <c r="D520" s="112" t="s">
        <v>332</v>
      </c>
      <c r="E520" s="112">
        <v>14094.54</v>
      </c>
      <c r="F520" s="112">
        <v>14094.56</v>
      </c>
      <c r="G520" s="112">
        <v>0</v>
      </c>
      <c r="H520" s="112">
        <v>0</v>
      </c>
      <c r="I520" s="112">
        <v>0</v>
      </c>
      <c r="J520" s="112">
        <v>14094.56</v>
      </c>
      <c r="K520" s="170">
        <v>43521</v>
      </c>
      <c r="L520" s="169">
        <f>YEAR(tblBills[[#This Row],[received_date]])</f>
        <v>2019</v>
      </c>
      <c r="N520" s="112">
        <v>7</v>
      </c>
      <c r="O520" s="112" t="s">
        <v>330</v>
      </c>
      <c r="P520" s="112" t="s">
        <v>81</v>
      </c>
      <c r="Q520" s="112" t="s">
        <v>329</v>
      </c>
      <c r="R520" s="112" t="s">
        <v>328</v>
      </c>
      <c r="T520" s="112" t="s">
        <v>237</v>
      </c>
      <c r="U520" s="112" t="s">
        <v>145</v>
      </c>
      <c r="V520" s="112" t="s">
        <v>120</v>
      </c>
      <c r="X520" s="112" t="s">
        <v>147</v>
      </c>
      <c r="Y520" s="112" t="s">
        <v>6</v>
      </c>
      <c r="Z520" s="112">
        <v>0</v>
      </c>
      <c r="AA520" s="112">
        <v>100</v>
      </c>
      <c r="AB520" s="112" t="s">
        <v>234</v>
      </c>
      <c r="AC520" s="112" t="s">
        <v>233</v>
      </c>
      <c r="AD520" s="112" t="s">
        <v>232</v>
      </c>
      <c r="AG520" s="112" t="s">
        <v>6</v>
      </c>
      <c r="AH520" s="112">
        <v>13661</v>
      </c>
      <c r="AI520" s="112">
        <v>22</v>
      </c>
      <c r="AJ520" s="112">
        <v>61</v>
      </c>
      <c r="AK520" s="112" t="s">
        <v>80</v>
      </c>
      <c r="AL520" s="112" t="s">
        <v>327</v>
      </c>
      <c r="AM520" s="112">
        <v>6</v>
      </c>
      <c r="AN520" s="112">
        <v>30</v>
      </c>
      <c r="AO520" s="112">
        <v>28</v>
      </c>
      <c r="AP520" s="112">
        <v>51</v>
      </c>
      <c r="AQ520" s="112">
        <v>53</v>
      </c>
      <c r="AR520" s="112">
        <v>0</v>
      </c>
      <c r="AS520" s="112">
        <v>0</v>
      </c>
    </row>
    <row r="521" spans="1:45" s="112" customFormat="1" x14ac:dyDescent="0.25">
      <c r="A521" s="112" t="s">
        <v>899</v>
      </c>
      <c r="B521" s="112" t="s">
        <v>900</v>
      </c>
      <c r="C521" s="112" t="s">
        <v>326</v>
      </c>
      <c r="D521" s="112" t="s">
        <v>326</v>
      </c>
      <c r="E521" s="112">
        <v>309746.91000000003</v>
      </c>
      <c r="F521" s="112">
        <v>309746.93</v>
      </c>
      <c r="G521" s="112">
        <v>0</v>
      </c>
      <c r="H521" s="112">
        <v>0</v>
      </c>
      <c r="I521" s="112">
        <v>0</v>
      </c>
      <c r="J521" s="112">
        <v>309746.93</v>
      </c>
      <c r="K521" s="170">
        <v>43515</v>
      </c>
      <c r="L521" s="169">
        <f>YEAR(tblBills[[#This Row],[received_date]])</f>
        <v>2019</v>
      </c>
      <c r="N521" s="112">
        <v>7</v>
      </c>
      <c r="O521" s="112" t="s">
        <v>324</v>
      </c>
      <c r="P521" s="112" t="s">
        <v>81</v>
      </c>
      <c r="Q521" s="112" t="s">
        <v>323</v>
      </c>
      <c r="R521" s="112" t="s">
        <v>322</v>
      </c>
      <c r="T521" s="112" t="s">
        <v>237</v>
      </c>
      <c r="U521" s="112" t="s">
        <v>148</v>
      </c>
      <c r="X521" s="112" t="s">
        <v>236</v>
      </c>
      <c r="Y521" s="112" t="s">
        <v>6</v>
      </c>
      <c r="Z521" s="112">
        <v>0</v>
      </c>
      <c r="AA521" s="112">
        <v>100</v>
      </c>
      <c r="AB521" s="112" t="s">
        <v>234</v>
      </c>
      <c r="AC521" s="112" t="s">
        <v>233</v>
      </c>
      <c r="AD521" s="112" t="s">
        <v>232</v>
      </c>
      <c r="AG521" s="112" t="s">
        <v>6</v>
      </c>
      <c r="AH521" s="112">
        <v>13662</v>
      </c>
      <c r="AI521" s="112">
        <v>22</v>
      </c>
      <c r="AJ521" s="112">
        <v>95</v>
      </c>
      <c r="AK521" s="112" t="s">
        <v>80</v>
      </c>
      <c r="AL521" s="112" t="s">
        <v>321</v>
      </c>
      <c r="AM521" s="112">
        <v>6</v>
      </c>
      <c r="AN521" s="112">
        <v>30</v>
      </c>
      <c r="AO521" s="112">
        <v>28</v>
      </c>
      <c r="AP521" s="112">
        <v>77</v>
      </c>
      <c r="AQ521" s="112">
        <v>74</v>
      </c>
      <c r="AR521" s="112">
        <v>0</v>
      </c>
      <c r="AS521" s="112">
        <v>0</v>
      </c>
    </row>
    <row r="522" spans="1:45" s="112" customFormat="1" x14ac:dyDescent="0.25">
      <c r="A522" s="112" t="s">
        <v>899</v>
      </c>
      <c r="B522" s="112" t="s">
        <v>900</v>
      </c>
      <c r="C522" s="112" t="s">
        <v>320</v>
      </c>
      <c r="D522" s="112" t="s">
        <v>320</v>
      </c>
      <c r="E522" s="112">
        <v>60810.46</v>
      </c>
      <c r="F522" s="112">
        <v>60913.36</v>
      </c>
      <c r="G522" s="112">
        <v>0</v>
      </c>
      <c r="H522" s="112">
        <v>0</v>
      </c>
      <c r="I522" s="112">
        <v>0</v>
      </c>
      <c r="J522" s="112">
        <v>60913.36</v>
      </c>
      <c r="K522" s="170">
        <v>43521</v>
      </c>
      <c r="L522" s="169">
        <f>YEAR(tblBills[[#This Row],[received_date]])</f>
        <v>2019</v>
      </c>
      <c r="N522" s="112">
        <v>7</v>
      </c>
      <c r="O522" s="112" t="s">
        <v>319</v>
      </c>
      <c r="P522" s="112" t="s">
        <v>81</v>
      </c>
      <c r="Q522" s="112" t="s">
        <v>318</v>
      </c>
      <c r="R522" s="112" t="s">
        <v>317</v>
      </c>
      <c r="T522" s="112" t="s">
        <v>237</v>
      </c>
      <c r="U522" s="112" t="s">
        <v>160</v>
      </c>
      <c r="V522" s="112" t="s">
        <v>130</v>
      </c>
      <c r="X522" s="112" t="s">
        <v>161</v>
      </c>
      <c r="Y522" s="112" t="s">
        <v>6</v>
      </c>
      <c r="Z522" s="112">
        <v>0</v>
      </c>
      <c r="AA522" s="112">
        <v>100</v>
      </c>
      <c r="AB522" s="112" t="s">
        <v>234</v>
      </c>
      <c r="AC522" s="112" t="s">
        <v>233</v>
      </c>
      <c r="AD522" s="112" t="s">
        <v>232</v>
      </c>
      <c r="AG522" s="112" t="s">
        <v>6</v>
      </c>
      <c r="AH522" s="112">
        <v>13663</v>
      </c>
      <c r="AI522" s="112">
        <v>22</v>
      </c>
      <c r="AJ522" s="112">
        <v>97</v>
      </c>
      <c r="AK522" s="112" t="s">
        <v>80</v>
      </c>
      <c r="AL522" s="112" t="s">
        <v>316</v>
      </c>
      <c r="AM522" s="112">
        <v>6</v>
      </c>
      <c r="AN522" s="112">
        <v>30</v>
      </c>
      <c r="AO522" s="112">
        <v>28</v>
      </c>
      <c r="AP522" s="112">
        <v>78</v>
      </c>
      <c r="AQ522" s="112">
        <v>75</v>
      </c>
      <c r="AR522" s="112">
        <v>0</v>
      </c>
      <c r="AS522" s="112">
        <v>0</v>
      </c>
    </row>
    <row r="523" spans="1:45" s="112" customFormat="1" x14ac:dyDescent="0.25">
      <c r="A523" s="112" t="s">
        <v>899</v>
      </c>
      <c r="B523" s="112" t="s">
        <v>900</v>
      </c>
      <c r="C523" s="112" t="s">
        <v>315</v>
      </c>
      <c r="D523" s="112" t="s">
        <v>315</v>
      </c>
      <c r="E523" s="112">
        <v>57075.97</v>
      </c>
      <c r="F523" s="112">
        <v>57075.97</v>
      </c>
      <c r="G523" s="112">
        <v>0</v>
      </c>
      <c r="H523" s="112">
        <v>0</v>
      </c>
      <c r="I523" s="112">
        <v>0</v>
      </c>
      <c r="J523" s="112">
        <v>57075.97</v>
      </c>
      <c r="K523" s="170">
        <v>43521</v>
      </c>
      <c r="L523" s="169">
        <f>YEAR(tblBills[[#This Row],[received_date]])</f>
        <v>2019</v>
      </c>
      <c r="N523" s="112">
        <v>7</v>
      </c>
      <c r="O523" s="112" t="s">
        <v>313</v>
      </c>
      <c r="P523" s="112" t="s">
        <v>81</v>
      </c>
      <c r="Q523" s="112" t="s">
        <v>312</v>
      </c>
      <c r="R523" s="112" t="s">
        <v>311</v>
      </c>
      <c r="T523" s="112" t="s">
        <v>237</v>
      </c>
      <c r="U523" s="112" t="s">
        <v>149</v>
      </c>
      <c r="V523" s="112" t="s">
        <v>130</v>
      </c>
      <c r="X523" s="112" t="s">
        <v>190</v>
      </c>
      <c r="Y523" s="112" t="s">
        <v>6</v>
      </c>
      <c r="Z523" s="112">
        <v>0</v>
      </c>
      <c r="AA523" s="112">
        <v>100</v>
      </c>
      <c r="AB523" s="112" t="s">
        <v>234</v>
      </c>
      <c r="AC523" s="112" t="s">
        <v>233</v>
      </c>
      <c r="AD523" s="112" t="s">
        <v>232</v>
      </c>
      <c r="AG523" s="112" t="s">
        <v>6</v>
      </c>
      <c r="AH523" s="112">
        <v>13664</v>
      </c>
      <c r="AI523" s="112">
        <v>22</v>
      </c>
      <c r="AJ523" s="112">
        <v>102</v>
      </c>
      <c r="AK523" s="112" t="s">
        <v>80</v>
      </c>
      <c r="AL523" s="112" t="s">
        <v>305</v>
      </c>
      <c r="AM523" s="112">
        <v>6</v>
      </c>
      <c r="AN523" s="112">
        <v>30</v>
      </c>
      <c r="AO523" s="112">
        <v>28</v>
      </c>
      <c r="AP523" s="112">
        <v>80</v>
      </c>
      <c r="AQ523" s="112">
        <v>76</v>
      </c>
      <c r="AR523" s="112">
        <v>0</v>
      </c>
      <c r="AS523" s="112">
        <v>0</v>
      </c>
    </row>
    <row r="524" spans="1:45" s="112" customFormat="1" x14ac:dyDescent="0.25">
      <c r="A524" s="112" t="s">
        <v>899</v>
      </c>
      <c r="B524" s="112" t="s">
        <v>900</v>
      </c>
      <c r="C524" s="112" t="s">
        <v>310</v>
      </c>
      <c r="D524" s="112" t="s">
        <v>310</v>
      </c>
      <c r="E524" s="112">
        <v>2367.21</v>
      </c>
      <c r="F524" s="112">
        <v>2367.21</v>
      </c>
      <c r="G524" s="112">
        <v>-67.11</v>
      </c>
      <c r="H524" s="112">
        <v>0</v>
      </c>
      <c r="I524" s="112">
        <v>0</v>
      </c>
      <c r="J524" s="112">
        <v>2300.1</v>
      </c>
      <c r="K524" s="170">
        <v>43521</v>
      </c>
      <c r="L524" s="169">
        <f>YEAR(tblBills[[#This Row],[received_date]])</f>
        <v>2019</v>
      </c>
      <c r="N524" s="112">
        <v>7</v>
      </c>
      <c r="O524" s="112" t="s">
        <v>308</v>
      </c>
      <c r="P524" s="112" t="s">
        <v>81</v>
      </c>
      <c r="Q524" s="112" t="s">
        <v>307</v>
      </c>
      <c r="R524" s="112" t="s">
        <v>306</v>
      </c>
      <c r="T524" s="112" t="s">
        <v>237</v>
      </c>
      <c r="U524" s="112" t="s">
        <v>149</v>
      </c>
      <c r="V524" s="112" t="s">
        <v>120</v>
      </c>
      <c r="X524" s="112" t="s">
        <v>154</v>
      </c>
      <c r="Y524" s="112" t="s">
        <v>6</v>
      </c>
      <c r="Z524" s="112">
        <v>0</v>
      </c>
      <c r="AA524" s="112">
        <v>100</v>
      </c>
      <c r="AB524" s="112" t="s">
        <v>234</v>
      </c>
      <c r="AC524" s="112" t="s">
        <v>233</v>
      </c>
      <c r="AD524" s="112" t="s">
        <v>232</v>
      </c>
      <c r="AG524" s="112" t="s">
        <v>6</v>
      </c>
      <c r="AH524" s="112">
        <v>13665</v>
      </c>
      <c r="AI524" s="112">
        <v>22</v>
      </c>
      <c r="AJ524" s="112">
        <v>689</v>
      </c>
      <c r="AK524" s="112" t="s">
        <v>80</v>
      </c>
      <c r="AL524" s="112" t="s">
        <v>305</v>
      </c>
      <c r="AM524" s="112">
        <v>6</v>
      </c>
      <c r="AN524" s="112">
        <v>30</v>
      </c>
      <c r="AO524" s="112">
        <v>28</v>
      </c>
      <c r="AP524" s="112">
        <v>415</v>
      </c>
      <c r="AQ524" s="112">
        <v>498</v>
      </c>
      <c r="AR524" s="112">
        <v>0</v>
      </c>
      <c r="AS524" s="112">
        <v>0</v>
      </c>
    </row>
    <row r="525" spans="1:45" s="112" customFormat="1" x14ac:dyDescent="0.25">
      <c r="A525" s="112" t="s">
        <v>899</v>
      </c>
      <c r="B525" s="112" t="s">
        <v>900</v>
      </c>
      <c r="C525" s="112" t="s">
        <v>304</v>
      </c>
      <c r="D525" s="112" t="s">
        <v>304</v>
      </c>
      <c r="E525" s="112">
        <v>63749.72</v>
      </c>
      <c r="F525" s="112">
        <v>63749.72</v>
      </c>
      <c r="G525" s="112">
        <v>0</v>
      </c>
      <c r="H525" s="112">
        <v>0</v>
      </c>
      <c r="I525" s="112">
        <v>0</v>
      </c>
      <c r="J525" s="112">
        <v>63749.72</v>
      </c>
      <c r="K525" s="170">
        <v>43515</v>
      </c>
      <c r="L525" s="169">
        <f>YEAR(tblBills[[#This Row],[received_date]])</f>
        <v>2019</v>
      </c>
      <c r="N525" s="112">
        <v>7</v>
      </c>
      <c r="O525" s="112" t="s">
        <v>302</v>
      </c>
      <c r="P525" s="112" t="s">
        <v>81</v>
      </c>
      <c r="Q525" s="112" t="s">
        <v>301</v>
      </c>
      <c r="R525" s="112" t="s">
        <v>300</v>
      </c>
      <c r="T525" s="112" t="s">
        <v>237</v>
      </c>
      <c r="U525" s="112" t="s">
        <v>214</v>
      </c>
      <c r="V525" s="112" t="s">
        <v>130</v>
      </c>
      <c r="X525" s="112" t="s">
        <v>215</v>
      </c>
      <c r="Y525" s="112" t="s">
        <v>299</v>
      </c>
      <c r="Z525" s="112">
        <v>0</v>
      </c>
      <c r="AA525" s="112">
        <v>100</v>
      </c>
      <c r="AB525" s="112" t="s">
        <v>234</v>
      </c>
      <c r="AC525" s="112" t="s">
        <v>233</v>
      </c>
      <c r="AD525" s="112" t="s">
        <v>232</v>
      </c>
      <c r="AG525" s="112" t="s">
        <v>6</v>
      </c>
      <c r="AH525" s="112">
        <v>13666</v>
      </c>
      <c r="AI525" s="112">
        <v>22</v>
      </c>
      <c r="AJ525" s="112">
        <v>103</v>
      </c>
      <c r="AK525" s="112" t="s">
        <v>80</v>
      </c>
      <c r="AL525" s="112" t="s">
        <v>298</v>
      </c>
      <c r="AM525" s="112">
        <v>6</v>
      </c>
      <c r="AN525" s="112">
        <v>30</v>
      </c>
      <c r="AO525" s="112">
        <v>28</v>
      </c>
      <c r="AP525" s="112">
        <v>81</v>
      </c>
      <c r="AQ525" s="112">
        <v>77</v>
      </c>
      <c r="AR525" s="112">
        <v>0</v>
      </c>
      <c r="AS525" s="112">
        <v>0</v>
      </c>
    </row>
    <row r="526" spans="1:45" s="112" customFormat="1" x14ac:dyDescent="0.25">
      <c r="A526" s="112" t="s">
        <v>899</v>
      </c>
      <c r="B526" s="112" t="s">
        <v>900</v>
      </c>
      <c r="C526" s="112" t="s">
        <v>297</v>
      </c>
      <c r="D526" s="112" t="s">
        <v>297</v>
      </c>
      <c r="E526" s="112">
        <v>42512.090000000004</v>
      </c>
      <c r="F526" s="112">
        <v>45301.02</v>
      </c>
      <c r="G526" s="112">
        <v>-906.02</v>
      </c>
      <c r="H526" s="112">
        <v>0</v>
      </c>
      <c r="I526" s="112">
        <v>0</v>
      </c>
      <c r="J526" s="112">
        <v>44395</v>
      </c>
      <c r="K526" s="170">
        <v>43515</v>
      </c>
      <c r="L526" s="169">
        <f>YEAR(tblBills[[#This Row],[received_date]])</f>
        <v>2019</v>
      </c>
      <c r="N526" s="112">
        <v>7</v>
      </c>
      <c r="O526" s="112" t="s">
        <v>296</v>
      </c>
      <c r="P526" s="112" t="s">
        <v>81</v>
      </c>
      <c r="Q526" s="112" t="s">
        <v>295</v>
      </c>
      <c r="R526" s="112" t="s">
        <v>294</v>
      </c>
      <c r="T526" s="112" t="s">
        <v>237</v>
      </c>
      <c r="U526" s="112" t="s">
        <v>218</v>
      </c>
      <c r="V526" s="112" t="s">
        <v>130</v>
      </c>
      <c r="X526" s="112" t="s">
        <v>219</v>
      </c>
      <c r="Y526" s="112" t="s">
        <v>6</v>
      </c>
      <c r="Z526" s="112">
        <v>0</v>
      </c>
      <c r="AA526" s="112">
        <v>100</v>
      </c>
      <c r="AB526" s="112" t="s">
        <v>234</v>
      </c>
      <c r="AC526" s="112" t="s">
        <v>233</v>
      </c>
      <c r="AD526" s="112" t="s">
        <v>232</v>
      </c>
      <c r="AG526" s="112" t="s">
        <v>6</v>
      </c>
      <c r="AH526" s="112">
        <v>13667</v>
      </c>
      <c r="AI526" s="112">
        <v>22</v>
      </c>
      <c r="AJ526" s="112">
        <v>106</v>
      </c>
      <c r="AK526" s="112" t="s">
        <v>80</v>
      </c>
      <c r="AL526" s="112" t="s">
        <v>293</v>
      </c>
      <c r="AM526" s="112">
        <v>6</v>
      </c>
      <c r="AN526" s="112">
        <v>30</v>
      </c>
      <c r="AO526" s="112">
        <v>28</v>
      </c>
      <c r="AP526" s="112">
        <v>83</v>
      </c>
      <c r="AQ526" s="112">
        <v>79</v>
      </c>
      <c r="AR526" s="112">
        <v>0</v>
      </c>
      <c r="AS526" s="112">
        <v>0</v>
      </c>
    </row>
    <row r="527" spans="1:45" s="112" customFormat="1" x14ac:dyDescent="0.25">
      <c r="A527" s="112" t="s">
        <v>899</v>
      </c>
      <c r="B527" s="112" t="s">
        <v>900</v>
      </c>
      <c r="C527" s="112" t="s">
        <v>292</v>
      </c>
      <c r="D527" s="112" t="s">
        <v>292</v>
      </c>
      <c r="E527" s="112">
        <v>608429.45000000007</v>
      </c>
      <c r="F527" s="112">
        <v>608429.44999999995</v>
      </c>
      <c r="G527" s="112">
        <v>0</v>
      </c>
      <c r="H527" s="112">
        <v>0</v>
      </c>
      <c r="I527" s="112">
        <v>0</v>
      </c>
      <c r="J527" s="112">
        <v>608429.45000000007</v>
      </c>
      <c r="K527" s="170">
        <v>43521</v>
      </c>
      <c r="L527" s="169">
        <f>YEAR(tblBills[[#This Row],[received_date]])</f>
        <v>2019</v>
      </c>
      <c r="N527" s="112">
        <v>7</v>
      </c>
      <c r="O527" s="112" t="s">
        <v>291</v>
      </c>
      <c r="P527" s="112" t="s">
        <v>81</v>
      </c>
      <c r="Q527" s="112" t="s">
        <v>290</v>
      </c>
      <c r="R527" s="112" t="s">
        <v>289</v>
      </c>
      <c r="T527" s="112" t="s">
        <v>237</v>
      </c>
      <c r="U527" s="112" t="s">
        <v>119</v>
      </c>
      <c r="X527" s="112" t="s">
        <v>236</v>
      </c>
      <c r="Y527" s="112" t="s">
        <v>6</v>
      </c>
      <c r="Z527" s="112">
        <v>0</v>
      </c>
      <c r="AA527" s="112">
        <v>100</v>
      </c>
      <c r="AB527" s="112" t="s">
        <v>234</v>
      </c>
      <c r="AC527" s="112" t="s">
        <v>233</v>
      </c>
      <c r="AD527" s="112" t="s">
        <v>232</v>
      </c>
      <c r="AG527" s="112" t="s">
        <v>6</v>
      </c>
      <c r="AH527" s="112">
        <v>13668</v>
      </c>
      <c r="AI527" s="112">
        <v>22</v>
      </c>
      <c r="AJ527" s="112">
        <v>107</v>
      </c>
      <c r="AK527" s="112" t="s">
        <v>80</v>
      </c>
      <c r="AL527" s="112" t="s">
        <v>284</v>
      </c>
      <c r="AM527" s="112">
        <v>6</v>
      </c>
      <c r="AN527" s="112">
        <v>30</v>
      </c>
      <c r="AO527" s="112">
        <v>28</v>
      </c>
      <c r="AP527" s="112">
        <v>84</v>
      </c>
      <c r="AQ527" s="112">
        <v>80</v>
      </c>
      <c r="AR527" s="112">
        <v>0</v>
      </c>
      <c r="AS527" s="112">
        <v>0</v>
      </c>
    </row>
    <row r="528" spans="1:45" s="112" customFormat="1" x14ac:dyDescent="0.25">
      <c r="A528" s="112" t="s">
        <v>899</v>
      </c>
      <c r="B528" s="112" t="s">
        <v>900</v>
      </c>
      <c r="C528" s="112" t="s">
        <v>288</v>
      </c>
      <c r="D528" s="112" t="s">
        <v>288</v>
      </c>
      <c r="E528" s="112">
        <v>44634.75</v>
      </c>
      <c r="F528" s="112">
        <v>44634.75</v>
      </c>
      <c r="G528" s="112">
        <v>-892.7</v>
      </c>
      <c r="H528" s="112">
        <v>0</v>
      </c>
      <c r="I528" s="112">
        <v>0</v>
      </c>
      <c r="J528" s="112">
        <v>43742.05</v>
      </c>
      <c r="K528" s="170">
        <v>43515</v>
      </c>
      <c r="L528" s="169">
        <f>YEAR(tblBills[[#This Row],[received_date]])</f>
        <v>2019</v>
      </c>
      <c r="N528" s="112">
        <v>7</v>
      </c>
      <c r="O528" s="112" t="s">
        <v>287</v>
      </c>
      <c r="P528" s="112" t="s">
        <v>81</v>
      </c>
      <c r="Q528" s="112" t="s">
        <v>286</v>
      </c>
      <c r="R528" s="112" t="s">
        <v>285</v>
      </c>
      <c r="T528" s="112" t="s">
        <v>237</v>
      </c>
      <c r="U528" s="112" t="s">
        <v>119</v>
      </c>
      <c r="V528" s="112" t="s">
        <v>120</v>
      </c>
      <c r="X528" s="112" t="s">
        <v>133</v>
      </c>
      <c r="Y528" s="112" t="s">
        <v>6</v>
      </c>
      <c r="Z528" s="112">
        <v>0</v>
      </c>
      <c r="AA528" s="112">
        <v>100</v>
      </c>
      <c r="AB528" s="112" t="s">
        <v>234</v>
      </c>
      <c r="AC528" s="112" t="s">
        <v>233</v>
      </c>
      <c r="AD528" s="112" t="s">
        <v>232</v>
      </c>
      <c r="AG528" s="112" t="s">
        <v>6</v>
      </c>
      <c r="AH528" s="112">
        <v>13669</v>
      </c>
      <c r="AI528" s="112">
        <v>22</v>
      </c>
      <c r="AJ528" s="112">
        <v>39</v>
      </c>
      <c r="AK528" s="112" t="s">
        <v>80</v>
      </c>
      <c r="AL528" s="112" t="s">
        <v>284</v>
      </c>
      <c r="AM528" s="112">
        <v>6</v>
      </c>
      <c r="AN528" s="112">
        <v>30</v>
      </c>
      <c r="AO528" s="112">
        <v>28</v>
      </c>
      <c r="AP528" s="112">
        <v>32</v>
      </c>
      <c r="AQ528" s="112">
        <v>35</v>
      </c>
      <c r="AR528" s="112">
        <v>0</v>
      </c>
      <c r="AS528" s="112">
        <v>0</v>
      </c>
    </row>
    <row r="529" spans="1:46" s="112" customFormat="1" x14ac:dyDescent="0.25">
      <c r="A529" s="112" t="s">
        <v>899</v>
      </c>
      <c r="B529" s="112" t="s">
        <v>900</v>
      </c>
      <c r="C529" s="112" t="s">
        <v>283</v>
      </c>
      <c r="D529" s="112" t="s">
        <v>283</v>
      </c>
      <c r="E529" s="112">
        <v>345.8</v>
      </c>
      <c r="F529" s="112">
        <v>345.8</v>
      </c>
      <c r="G529" s="112">
        <v>-6.92</v>
      </c>
      <c r="H529" s="112">
        <v>0</v>
      </c>
      <c r="I529" s="112">
        <v>0</v>
      </c>
      <c r="J529" s="112">
        <v>338.88</v>
      </c>
      <c r="K529" s="170">
        <v>43521</v>
      </c>
      <c r="L529" s="169">
        <f>YEAR(tblBills[[#This Row],[received_date]])</f>
        <v>2019</v>
      </c>
      <c r="N529" s="112">
        <v>7</v>
      </c>
      <c r="O529" s="112" t="s">
        <v>282</v>
      </c>
      <c r="P529" s="112" t="s">
        <v>81</v>
      </c>
      <c r="Q529" s="112" t="s">
        <v>281</v>
      </c>
      <c r="R529" s="112" t="s">
        <v>280</v>
      </c>
      <c r="T529" s="112" t="s">
        <v>237</v>
      </c>
      <c r="U529" s="112" t="s">
        <v>122</v>
      </c>
      <c r="V529" s="112" t="s">
        <v>120</v>
      </c>
      <c r="X529" s="112" t="s">
        <v>168</v>
      </c>
      <c r="Y529" s="112" t="s">
        <v>6</v>
      </c>
      <c r="Z529" s="112">
        <v>0</v>
      </c>
      <c r="AA529" s="112">
        <v>100</v>
      </c>
      <c r="AB529" s="112" t="s">
        <v>234</v>
      </c>
      <c r="AC529" s="112" t="s">
        <v>233</v>
      </c>
      <c r="AD529" s="112" t="s">
        <v>232</v>
      </c>
      <c r="AG529" s="112" t="s">
        <v>6</v>
      </c>
      <c r="AH529" s="112">
        <v>10059</v>
      </c>
      <c r="AI529" s="112">
        <v>22</v>
      </c>
      <c r="AJ529" s="112">
        <v>709</v>
      </c>
      <c r="AK529" s="112" t="s">
        <v>80</v>
      </c>
      <c r="AL529" s="112" t="s">
        <v>261</v>
      </c>
      <c r="AM529" s="112">
        <v>6</v>
      </c>
      <c r="AN529" s="112">
        <v>30</v>
      </c>
      <c r="AO529" s="112">
        <v>28</v>
      </c>
      <c r="AP529" s="112">
        <v>432</v>
      </c>
      <c r="AQ529" s="112">
        <v>515</v>
      </c>
      <c r="AR529" s="112">
        <v>0</v>
      </c>
      <c r="AS529" s="112">
        <v>0</v>
      </c>
    </row>
    <row r="530" spans="1:46" s="112" customFormat="1" x14ac:dyDescent="0.25">
      <c r="A530" s="112" t="s">
        <v>899</v>
      </c>
      <c r="B530" s="112" t="s">
        <v>900</v>
      </c>
      <c r="C530" s="112" t="s">
        <v>279</v>
      </c>
      <c r="D530" s="112" t="s">
        <v>279</v>
      </c>
      <c r="E530" s="112">
        <v>1677481.79</v>
      </c>
      <c r="F530" s="112">
        <v>1677481.79</v>
      </c>
      <c r="G530" s="112">
        <v>0</v>
      </c>
      <c r="H530" s="112">
        <v>0</v>
      </c>
      <c r="I530" s="112">
        <v>0</v>
      </c>
      <c r="J530" s="112">
        <v>1677481.79</v>
      </c>
      <c r="K530" s="170">
        <v>43686</v>
      </c>
      <c r="L530" s="169">
        <f>YEAR(tblBills[[#This Row],[received_date]])</f>
        <v>2019</v>
      </c>
      <c r="N530" s="112">
        <v>7</v>
      </c>
      <c r="O530" s="112" t="s">
        <v>278</v>
      </c>
      <c r="P530" s="112" t="s">
        <v>81</v>
      </c>
      <c r="Q530" s="112" t="s">
        <v>277</v>
      </c>
      <c r="R530" s="112" t="s">
        <v>276</v>
      </c>
      <c r="T530" s="112" t="s">
        <v>237</v>
      </c>
      <c r="U530" s="112" t="s">
        <v>122</v>
      </c>
      <c r="V530" s="112" t="s">
        <v>130</v>
      </c>
      <c r="X530" s="112" t="s">
        <v>157</v>
      </c>
      <c r="Y530" s="112" t="s">
        <v>6</v>
      </c>
      <c r="Z530" s="112">
        <v>0</v>
      </c>
      <c r="AA530" s="112">
        <v>100</v>
      </c>
      <c r="AB530" s="112" t="s">
        <v>234</v>
      </c>
      <c r="AC530" s="112" t="s">
        <v>233</v>
      </c>
      <c r="AD530" s="112" t="s">
        <v>232</v>
      </c>
      <c r="AG530" s="112" t="s">
        <v>6</v>
      </c>
      <c r="AH530" s="112">
        <v>13670</v>
      </c>
      <c r="AI530" s="112">
        <v>22</v>
      </c>
      <c r="AJ530" s="112">
        <v>108</v>
      </c>
      <c r="AK530" s="112" t="s">
        <v>80</v>
      </c>
      <c r="AL530" s="112" t="s">
        <v>261</v>
      </c>
      <c r="AM530" s="112">
        <v>6</v>
      </c>
      <c r="AN530" s="112">
        <v>30</v>
      </c>
      <c r="AO530" s="112">
        <v>28</v>
      </c>
      <c r="AP530" s="112">
        <v>85</v>
      </c>
      <c r="AQ530" s="112">
        <v>81</v>
      </c>
      <c r="AR530" s="112">
        <v>0</v>
      </c>
      <c r="AS530" s="112">
        <v>0</v>
      </c>
    </row>
    <row r="531" spans="1:46" s="112" customFormat="1" x14ac:dyDescent="0.25">
      <c r="A531" s="112" t="s">
        <v>899</v>
      </c>
      <c r="B531" s="112" t="s">
        <v>900</v>
      </c>
      <c r="C531" s="112" t="s">
        <v>275</v>
      </c>
      <c r="D531" s="112" t="s">
        <v>275</v>
      </c>
      <c r="E531" s="112">
        <v>28362.23</v>
      </c>
      <c r="F531" s="112">
        <v>28362.25</v>
      </c>
      <c r="G531" s="112">
        <v>-567.24</v>
      </c>
      <c r="H531" s="112">
        <v>0</v>
      </c>
      <c r="I531" s="112">
        <v>0</v>
      </c>
      <c r="J531" s="112">
        <v>27795.010000000002</v>
      </c>
      <c r="K531" s="170">
        <v>43528</v>
      </c>
      <c r="L531" s="169">
        <f>YEAR(tblBills[[#This Row],[received_date]])</f>
        <v>2019</v>
      </c>
      <c r="N531" s="112">
        <v>7</v>
      </c>
      <c r="O531" s="112" t="s">
        <v>273</v>
      </c>
      <c r="P531" s="112" t="s">
        <v>81</v>
      </c>
      <c r="Q531" s="112" t="s">
        <v>272</v>
      </c>
      <c r="R531" s="112" t="s">
        <v>271</v>
      </c>
      <c r="T531" s="112" t="s">
        <v>237</v>
      </c>
      <c r="U531" s="112" t="s">
        <v>122</v>
      </c>
      <c r="V531" s="112" t="s">
        <v>120</v>
      </c>
      <c r="X531" s="112" t="s">
        <v>155</v>
      </c>
      <c r="Y531" s="112" t="s">
        <v>6</v>
      </c>
      <c r="Z531" s="112">
        <v>0</v>
      </c>
      <c r="AA531" s="112">
        <v>100</v>
      </c>
      <c r="AB531" s="112" t="s">
        <v>234</v>
      </c>
      <c r="AC531" s="112" t="s">
        <v>233</v>
      </c>
      <c r="AD531" s="112" t="s">
        <v>232</v>
      </c>
      <c r="AG531" s="112" t="s">
        <v>6</v>
      </c>
      <c r="AH531" s="112">
        <v>13671</v>
      </c>
      <c r="AI531" s="112">
        <v>22</v>
      </c>
      <c r="AJ531" s="112">
        <v>22</v>
      </c>
      <c r="AK531" s="112" t="s">
        <v>80</v>
      </c>
      <c r="AL531" s="112" t="s">
        <v>261</v>
      </c>
      <c r="AM531" s="112">
        <v>6</v>
      </c>
      <c r="AN531" s="112">
        <v>30</v>
      </c>
      <c r="AO531" s="112">
        <v>28</v>
      </c>
      <c r="AP531" s="112">
        <v>18</v>
      </c>
      <c r="AQ531" s="112">
        <v>21</v>
      </c>
      <c r="AR531" s="112">
        <v>0</v>
      </c>
      <c r="AS531" s="112">
        <v>0</v>
      </c>
    </row>
    <row r="532" spans="1:46" s="112" customFormat="1" x14ac:dyDescent="0.25">
      <c r="A532" s="112" t="s">
        <v>899</v>
      </c>
      <c r="B532" s="112" t="s">
        <v>900</v>
      </c>
      <c r="C532" s="112" t="s">
        <v>270</v>
      </c>
      <c r="D532" s="112" t="s">
        <v>270</v>
      </c>
      <c r="E532" s="112">
        <v>1757.8700000000001</v>
      </c>
      <c r="F532" s="112">
        <v>1757.87</v>
      </c>
      <c r="G532" s="112">
        <v>-35.159999999999997</v>
      </c>
      <c r="H532" s="112">
        <v>0</v>
      </c>
      <c r="I532" s="112">
        <v>0</v>
      </c>
      <c r="J532" s="112">
        <v>1722.71</v>
      </c>
      <c r="K532" s="170">
        <v>43521</v>
      </c>
      <c r="L532" s="169">
        <f>YEAR(tblBills[[#This Row],[received_date]])</f>
        <v>2019</v>
      </c>
      <c r="N532" s="112">
        <v>7</v>
      </c>
      <c r="O532" s="112" t="s">
        <v>269</v>
      </c>
      <c r="P532" s="112" t="s">
        <v>81</v>
      </c>
      <c r="Q532" s="112" t="s">
        <v>268</v>
      </c>
      <c r="R532" s="112" t="s">
        <v>267</v>
      </c>
      <c r="T532" s="112" t="s">
        <v>237</v>
      </c>
      <c r="U532" s="112" t="s">
        <v>122</v>
      </c>
      <c r="V532" s="112" t="s">
        <v>120</v>
      </c>
      <c r="X532" s="112" t="s">
        <v>167</v>
      </c>
      <c r="Y532" s="112" t="s">
        <v>266</v>
      </c>
      <c r="Z532" s="112">
        <v>0</v>
      </c>
      <c r="AA532" s="112">
        <v>100</v>
      </c>
      <c r="AB532" s="112" t="s">
        <v>234</v>
      </c>
      <c r="AC532" s="112" t="s">
        <v>233</v>
      </c>
      <c r="AD532" s="112" t="s">
        <v>232</v>
      </c>
      <c r="AG532" s="112" t="s">
        <v>231</v>
      </c>
      <c r="AH532" s="112">
        <v>13672</v>
      </c>
      <c r="AI532" s="112">
        <v>22</v>
      </c>
      <c r="AJ532" s="112">
        <v>1219</v>
      </c>
      <c r="AK532" s="112" t="s">
        <v>80</v>
      </c>
      <c r="AL532" s="112" t="s">
        <v>261</v>
      </c>
      <c r="AM532" s="112">
        <v>6</v>
      </c>
      <c r="AN532" s="112">
        <v>30</v>
      </c>
      <c r="AO532" s="112">
        <v>28</v>
      </c>
      <c r="AP532" s="112">
        <v>867</v>
      </c>
      <c r="AQ532" s="112">
        <v>541</v>
      </c>
      <c r="AR532" s="112">
        <v>0</v>
      </c>
      <c r="AS532" s="112">
        <v>0</v>
      </c>
    </row>
    <row r="533" spans="1:46" s="112" customFormat="1" x14ac:dyDescent="0.25">
      <c r="A533" s="112" t="s">
        <v>899</v>
      </c>
      <c r="B533" s="112" t="s">
        <v>900</v>
      </c>
      <c r="C533" s="112" t="s">
        <v>265</v>
      </c>
      <c r="D533" s="112" t="s">
        <v>265</v>
      </c>
      <c r="E533" s="112">
        <v>130723.65000000001</v>
      </c>
      <c r="F533" s="112">
        <v>130723.65</v>
      </c>
      <c r="G533" s="112">
        <v>0</v>
      </c>
      <c r="H533" s="112">
        <v>0</v>
      </c>
      <c r="I533" s="112">
        <v>0</v>
      </c>
      <c r="J533" s="112">
        <v>130723.65000000001</v>
      </c>
      <c r="K533" s="170">
        <v>43559</v>
      </c>
      <c r="L533" s="169">
        <f>YEAR(tblBills[[#This Row],[received_date]])</f>
        <v>2019</v>
      </c>
      <c r="N533" s="112">
        <v>7</v>
      </c>
      <c r="O533" s="112" t="s">
        <v>264</v>
      </c>
      <c r="P533" s="112" t="s">
        <v>81</v>
      </c>
      <c r="Q533" s="112" t="s">
        <v>263</v>
      </c>
      <c r="R533" s="112" t="s">
        <v>262</v>
      </c>
      <c r="T533" s="112" t="s">
        <v>237</v>
      </c>
      <c r="U533" s="112" t="s">
        <v>122</v>
      </c>
      <c r="V533" s="112" t="s">
        <v>120</v>
      </c>
      <c r="X533" s="112" t="s">
        <v>144</v>
      </c>
      <c r="Y533" s="112" t="s">
        <v>6</v>
      </c>
      <c r="Z533" s="112">
        <v>0</v>
      </c>
      <c r="AA533" s="112">
        <v>100</v>
      </c>
      <c r="AB533" s="112" t="s">
        <v>234</v>
      </c>
      <c r="AC533" s="112" t="s">
        <v>233</v>
      </c>
      <c r="AD533" s="112" t="s">
        <v>232</v>
      </c>
      <c r="AG533" s="112" t="s">
        <v>6</v>
      </c>
      <c r="AH533" s="112">
        <v>13673</v>
      </c>
      <c r="AI533" s="112">
        <v>22</v>
      </c>
      <c r="AJ533" s="112">
        <v>57</v>
      </c>
      <c r="AK533" s="112" t="s">
        <v>80</v>
      </c>
      <c r="AL533" s="112" t="s">
        <v>261</v>
      </c>
      <c r="AM533" s="112">
        <v>6</v>
      </c>
      <c r="AN533" s="112">
        <v>30</v>
      </c>
      <c r="AO533" s="112">
        <v>28</v>
      </c>
      <c r="AP533" s="112">
        <v>48</v>
      </c>
      <c r="AQ533" s="112">
        <v>51</v>
      </c>
      <c r="AR533" s="112">
        <v>0</v>
      </c>
      <c r="AS533" s="112">
        <v>0</v>
      </c>
    </row>
    <row r="534" spans="1:46" s="112" customFormat="1" x14ac:dyDescent="0.25">
      <c r="A534" s="112" t="s">
        <v>899</v>
      </c>
      <c r="B534" s="112" t="s">
        <v>900</v>
      </c>
      <c r="C534" s="112" t="s">
        <v>260</v>
      </c>
      <c r="D534" s="112" t="s">
        <v>260</v>
      </c>
      <c r="E534" s="112">
        <v>38537.31</v>
      </c>
      <c r="F534" s="112">
        <v>38537.32</v>
      </c>
      <c r="G534" s="112">
        <v>0</v>
      </c>
      <c r="H534" s="112">
        <v>0</v>
      </c>
      <c r="I534" s="112">
        <v>0</v>
      </c>
      <c r="J534" s="112">
        <v>38537.32</v>
      </c>
      <c r="K534" s="170">
        <v>43515</v>
      </c>
      <c r="L534" s="169">
        <f>YEAR(tblBills[[#This Row],[received_date]])</f>
        <v>2019</v>
      </c>
      <c r="N534" s="112">
        <v>7</v>
      </c>
      <c r="O534" s="112" t="s">
        <v>259</v>
      </c>
      <c r="P534" s="112" t="s">
        <v>81</v>
      </c>
      <c r="Q534" s="112" t="s">
        <v>258</v>
      </c>
      <c r="R534" s="112" t="s">
        <v>257</v>
      </c>
      <c r="T534" s="112" t="s">
        <v>237</v>
      </c>
      <c r="U534" s="112" t="s">
        <v>222</v>
      </c>
      <c r="V534" s="112" t="s">
        <v>130</v>
      </c>
      <c r="X534" s="112" t="s">
        <v>223</v>
      </c>
      <c r="Y534" s="112" t="s">
        <v>6</v>
      </c>
      <c r="Z534" s="112">
        <v>0</v>
      </c>
      <c r="AA534" s="112">
        <v>100</v>
      </c>
      <c r="AB534" s="112" t="s">
        <v>234</v>
      </c>
      <c r="AC534" s="112" t="s">
        <v>233</v>
      </c>
      <c r="AD534" s="112" t="s">
        <v>232</v>
      </c>
      <c r="AG534" s="112" t="s">
        <v>6</v>
      </c>
      <c r="AH534" s="112">
        <v>13674</v>
      </c>
      <c r="AI534" s="112">
        <v>22</v>
      </c>
      <c r="AJ534" s="112">
        <v>109</v>
      </c>
      <c r="AK534" s="112" t="s">
        <v>80</v>
      </c>
      <c r="AL534" s="112" t="s">
        <v>256</v>
      </c>
      <c r="AM534" s="112">
        <v>6</v>
      </c>
      <c r="AN534" s="112">
        <v>30</v>
      </c>
      <c r="AO534" s="112">
        <v>28</v>
      </c>
      <c r="AP534" s="112">
        <v>86</v>
      </c>
      <c r="AQ534" s="112">
        <v>82</v>
      </c>
      <c r="AR534" s="112">
        <v>0</v>
      </c>
      <c r="AS534" s="112">
        <v>0</v>
      </c>
    </row>
    <row r="535" spans="1:46" s="112" customFormat="1" x14ac:dyDescent="0.25">
      <c r="A535" s="112" t="s">
        <v>899</v>
      </c>
      <c r="B535" s="112" t="s">
        <v>900</v>
      </c>
      <c r="C535" s="112" t="s">
        <v>255</v>
      </c>
      <c r="D535" s="112" t="s">
        <v>255</v>
      </c>
      <c r="E535" s="112">
        <v>35564.6</v>
      </c>
      <c r="F535" s="112">
        <v>35564.589999999997</v>
      </c>
      <c r="G535" s="112">
        <v>0</v>
      </c>
      <c r="H535" s="112">
        <v>0</v>
      </c>
      <c r="I535" s="112">
        <v>0</v>
      </c>
      <c r="J535" s="112">
        <v>35564.590000000004</v>
      </c>
      <c r="K535" s="170">
        <v>43647</v>
      </c>
      <c r="L535" s="169">
        <f>YEAR(tblBills[[#This Row],[received_date]])</f>
        <v>2019</v>
      </c>
      <c r="N535" s="112">
        <v>7</v>
      </c>
      <c r="O535" s="112" t="s">
        <v>254</v>
      </c>
      <c r="P535" s="112" t="s">
        <v>81</v>
      </c>
      <c r="Q535" s="112" t="s">
        <v>253</v>
      </c>
      <c r="R535" s="112" t="s">
        <v>252</v>
      </c>
      <c r="T535" s="112" t="s">
        <v>237</v>
      </c>
      <c r="U535" s="112" t="s">
        <v>152</v>
      </c>
      <c r="V535" s="112" t="s">
        <v>130</v>
      </c>
      <c r="X535" s="112" t="s">
        <v>189</v>
      </c>
      <c r="Y535" s="112" t="s">
        <v>6</v>
      </c>
      <c r="Z535" s="112">
        <v>0</v>
      </c>
      <c r="AA535" s="112">
        <v>100</v>
      </c>
      <c r="AB535" s="112" t="s">
        <v>234</v>
      </c>
      <c r="AC535" s="112" t="s">
        <v>233</v>
      </c>
      <c r="AD535" s="112" t="s">
        <v>232</v>
      </c>
      <c r="AG535" s="112" t="s">
        <v>6</v>
      </c>
      <c r="AH535" s="112">
        <v>147709</v>
      </c>
      <c r="AI535" s="112">
        <v>22</v>
      </c>
      <c r="AJ535" s="112">
        <v>110</v>
      </c>
      <c r="AK535" s="112" t="s">
        <v>80</v>
      </c>
      <c r="AL535" s="112" t="s">
        <v>251</v>
      </c>
      <c r="AM535" s="112">
        <v>6</v>
      </c>
      <c r="AN535" s="112">
        <v>30</v>
      </c>
      <c r="AO535" s="112">
        <v>28</v>
      </c>
      <c r="AP535" s="112">
        <v>87</v>
      </c>
      <c r="AQ535" s="112">
        <v>83</v>
      </c>
      <c r="AR535" s="112">
        <v>0</v>
      </c>
      <c r="AS535" s="112">
        <v>0</v>
      </c>
    </row>
    <row r="536" spans="1:46" s="112" customFormat="1" x14ac:dyDescent="0.25">
      <c r="A536" s="112" t="s">
        <v>899</v>
      </c>
      <c r="B536" s="112" t="s">
        <v>900</v>
      </c>
      <c r="C536" s="112" t="s">
        <v>250</v>
      </c>
      <c r="D536" s="112" t="s">
        <v>250</v>
      </c>
      <c r="E536" s="112">
        <v>55961.29</v>
      </c>
      <c r="F536" s="112">
        <v>55961.3</v>
      </c>
      <c r="G536" s="112">
        <v>0</v>
      </c>
      <c r="H536" s="112">
        <v>0</v>
      </c>
      <c r="I536" s="112">
        <v>0</v>
      </c>
      <c r="J536" s="112">
        <v>55961.3</v>
      </c>
      <c r="K536" s="170">
        <v>43509</v>
      </c>
      <c r="L536" s="169">
        <f>YEAR(tblBills[[#This Row],[received_date]])</f>
        <v>2019</v>
      </c>
      <c r="N536" s="112">
        <v>7</v>
      </c>
      <c r="O536" s="112" t="s">
        <v>248</v>
      </c>
      <c r="P536" s="112" t="s">
        <v>81</v>
      </c>
      <c r="Q536" s="112" t="s">
        <v>247</v>
      </c>
      <c r="R536" s="112" t="s">
        <v>246</v>
      </c>
      <c r="T536" s="112" t="s">
        <v>237</v>
      </c>
      <c r="U536" s="112" t="s">
        <v>206</v>
      </c>
      <c r="V536" s="112" t="s">
        <v>130</v>
      </c>
      <c r="X536" s="112" t="s">
        <v>211</v>
      </c>
      <c r="Y536" s="112" t="s">
        <v>245</v>
      </c>
      <c r="Z536" s="112">
        <v>0</v>
      </c>
      <c r="AA536" s="112">
        <v>100</v>
      </c>
      <c r="AB536" s="112" t="s">
        <v>234</v>
      </c>
      <c r="AC536" s="112" t="s">
        <v>233</v>
      </c>
      <c r="AD536" s="112" t="s">
        <v>232</v>
      </c>
      <c r="AG536" s="112" t="s">
        <v>6</v>
      </c>
      <c r="AH536" s="112">
        <v>13676</v>
      </c>
      <c r="AI536" s="112">
        <v>22</v>
      </c>
      <c r="AJ536" s="112">
        <v>113</v>
      </c>
      <c r="AK536" s="112" t="s">
        <v>80</v>
      </c>
      <c r="AL536" s="112" t="s">
        <v>244</v>
      </c>
      <c r="AM536" s="112">
        <v>6</v>
      </c>
      <c r="AN536" s="112">
        <v>30</v>
      </c>
      <c r="AO536" s="112">
        <v>28</v>
      </c>
      <c r="AP536" s="112">
        <v>89</v>
      </c>
      <c r="AQ536" s="112">
        <v>84</v>
      </c>
      <c r="AR536" s="112">
        <v>0</v>
      </c>
      <c r="AS536" s="112">
        <v>0</v>
      </c>
    </row>
    <row r="537" spans="1:46" s="112" customFormat="1" x14ac:dyDescent="0.25">
      <c r="A537" s="112" t="s">
        <v>899</v>
      </c>
      <c r="B537" s="112" t="s">
        <v>900</v>
      </c>
      <c r="C537" s="112" t="s">
        <v>242</v>
      </c>
      <c r="D537" s="112" t="s">
        <v>242</v>
      </c>
      <c r="E537" s="112">
        <v>6442.04</v>
      </c>
      <c r="F537" s="112">
        <v>6442.03</v>
      </c>
      <c r="G537" s="112">
        <v>0</v>
      </c>
      <c r="H537" s="112">
        <v>0</v>
      </c>
      <c r="I537" s="112">
        <v>0</v>
      </c>
      <c r="J537" s="112">
        <v>6442.03</v>
      </c>
      <c r="K537" s="170">
        <v>43585</v>
      </c>
      <c r="L537" s="169">
        <f>YEAR(tblBills[[#This Row],[received_date]])</f>
        <v>2019</v>
      </c>
      <c r="N537" s="112">
        <v>7</v>
      </c>
      <c r="O537" s="112" t="s">
        <v>240</v>
      </c>
      <c r="P537" s="112" t="s">
        <v>81</v>
      </c>
      <c r="Q537" s="112" t="s">
        <v>239</v>
      </c>
      <c r="R537" s="112" t="s">
        <v>238</v>
      </c>
      <c r="T537" s="112" t="s">
        <v>237</v>
      </c>
      <c r="U537" s="112" t="s">
        <v>175</v>
      </c>
      <c r="V537" s="112" t="s">
        <v>130</v>
      </c>
      <c r="X537" s="112" t="s">
        <v>176</v>
      </c>
      <c r="Y537" s="112" t="s">
        <v>235</v>
      </c>
      <c r="Z537" s="112">
        <v>0</v>
      </c>
      <c r="AA537" s="112">
        <v>100</v>
      </c>
      <c r="AB537" s="112" t="s">
        <v>234</v>
      </c>
      <c r="AC537" s="112" t="s">
        <v>233</v>
      </c>
      <c r="AD537" s="112" t="s">
        <v>232</v>
      </c>
      <c r="AG537" s="112" t="s">
        <v>231</v>
      </c>
      <c r="AH537" s="112">
        <v>13677</v>
      </c>
      <c r="AI537" s="112">
        <v>22</v>
      </c>
      <c r="AJ537" s="112">
        <v>116</v>
      </c>
      <c r="AK537" s="112" t="s">
        <v>80</v>
      </c>
      <c r="AL537" s="112" t="s">
        <v>230</v>
      </c>
      <c r="AM537" s="112">
        <v>6</v>
      </c>
      <c r="AN537" s="112">
        <v>30</v>
      </c>
      <c r="AO537" s="112">
        <v>28</v>
      </c>
      <c r="AP537" s="112">
        <v>91</v>
      </c>
      <c r="AQ537" s="112">
        <v>85</v>
      </c>
      <c r="AR537" s="112">
        <v>0</v>
      </c>
      <c r="AS537" s="112">
        <v>0</v>
      </c>
    </row>
    <row r="538" spans="1:46" x14ac:dyDescent="0.25">
      <c r="A538" s="112" t="s">
        <v>923</v>
      </c>
      <c r="B538" s="112" t="s">
        <v>924</v>
      </c>
      <c r="C538" s="112"/>
      <c r="D538" s="112" t="s">
        <v>617</v>
      </c>
      <c r="E538" s="112">
        <v>1594.63</v>
      </c>
      <c r="F538" s="171">
        <f>tblBills[[#This Row],[calculated_amount]]</f>
        <v>1594.63</v>
      </c>
      <c r="G538" s="112">
        <v>0</v>
      </c>
      <c r="H538" s="112">
        <v>0</v>
      </c>
      <c r="I538" s="112">
        <v>0</v>
      </c>
      <c r="J538" s="171" t="s">
        <v>972</v>
      </c>
      <c r="K538" s="170"/>
      <c r="L538" s="169">
        <v>2020</v>
      </c>
      <c r="M538" s="112"/>
      <c r="N538" s="112">
        <v>1</v>
      </c>
      <c r="O538" s="112" t="s">
        <v>616</v>
      </c>
      <c r="P538" s="112" t="s">
        <v>81</v>
      </c>
      <c r="Q538" s="112" t="s">
        <v>615</v>
      </c>
      <c r="R538" s="112" t="s">
        <v>614</v>
      </c>
      <c r="S538" s="112"/>
      <c r="T538" s="112" t="s">
        <v>237</v>
      </c>
      <c r="U538" s="112" t="s">
        <v>139</v>
      </c>
      <c r="V538" s="112" t="s">
        <v>130</v>
      </c>
      <c r="W538" s="112"/>
      <c r="X538" s="112" t="s">
        <v>140</v>
      </c>
      <c r="Y538" s="112" t="s">
        <v>613</v>
      </c>
      <c r="Z538" s="112">
        <v>0</v>
      </c>
      <c r="AA538" s="112">
        <v>100</v>
      </c>
      <c r="AB538" s="112" t="s">
        <v>234</v>
      </c>
      <c r="AC538" s="112" t="s">
        <v>233</v>
      </c>
      <c r="AD538" s="112" t="s">
        <v>232</v>
      </c>
      <c r="AE538" s="112"/>
      <c r="AF538" s="112"/>
      <c r="AG538" s="112" t="s">
        <v>612</v>
      </c>
      <c r="AH538" s="112">
        <v>12923</v>
      </c>
      <c r="AI538" s="112">
        <v>23</v>
      </c>
      <c r="AJ538" s="112">
        <v>104</v>
      </c>
      <c r="AK538" s="112" t="s">
        <v>237</v>
      </c>
      <c r="AL538" s="112" t="s">
        <v>925</v>
      </c>
      <c r="AM538" s="112">
        <v>6</v>
      </c>
      <c r="AN538" s="112">
        <v>31</v>
      </c>
      <c r="AO538" s="112">
        <v>29</v>
      </c>
      <c r="AP538" s="112">
        <v>82</v>
      </c>
      <c r="AQ538" s="112">
        <v>78</v>
      </c>
      <c r="AR538" s="112">
        <v>1</v>
      </c>
      <c r="AS538" s="112">
        <v>0</v>
      </c>
      <c r="AT538" s="112"/>
    </row>
    <row r="539" spans="1:46" x14ac:dyDescent="0.25">
      <c r="A539" s="112" t="s">
        <v>923</v>
      </c>
      <c r="B539" s="112" t="s">
        <v>924</v>
      </c>
      <c r="C539" s="112" t="s">
        <v>656</v>
      </c>
      <c r="D539" s="112" t="s">
        <v>657</v>
      </c>
      <c r="E539" s="112">
        <v>393.16</v>
      </c>
      <c r="F539" s="112">
        <v>393.16</v>
      </c>
      <c r="G539" s="112">
        <v>-7.86</v>
      </c>
      <c r="H539" s="112">
        <v>0</v>
      </c>
      <c r="I539" s="112">
        <v>0</v>
      </c>
      <c r="J539" s="112">
        <v>385.3</v>
      </c>
      <c r="K539" s="170">
        <v>43748</v>
      </c>
      <c r="L539" s="169">
        <f>YEAR(tblBills[[#This Row],[received_date]])</f>
        <v>2019</v>
      </c>
      <c r="M539" s="112"/>
      <c r="N539" s="112">
        <v>7</v>
      </c>
      <c r="O539" s="112" t="s">
        <v>658</v>
      </c>
      <c r="P539" s="112" t="s">
        <v>659</v>
      </c>
      <c r="Q539" s="112" t="s">
        <v>447</v>
      </c>
      <c r="R539" s="112" t="s">
        <v>446</v>
      </c>
      <c r="S539" s="112"/>
      <c r="T539" s="112" t="s">
        <v>237</v>
      </c>
      <c r="U539" s="112" t="s">
        <v>134</v>
      </c>
      <c r="V539" s="112" t="s">
        <v>135</v>
      </c>
      <c r="W539" s="112"/>
      <c r="X539" s="112" t="s">
        <v>657</v>
      </c>
      <c r="Y539" s="112" t="s">
        <v>926</v>
      </c>
      <c r="Z539" s="112">
        <v>0</v>
      </c>
      <c r="AA539" s="112">
        <v>100</v>
      </c>
      <c r="AB539" s="112" t="s">
        <v>234</v>
      </c>
      <c r="AC539" s="112" t="s">
        <v>233</v>
      </c>
      <c r="AD539" s="112" t="s">
        <v>232</v>
      </c>
      <c r="AE539" s="112"/>
      <c r="AF539" s="112"/>
      <c r="AG539" s="112" t="s">
        <v>926</v>
      </c>
      <c r="AH539" s="112">
        <v>8554</v>
      </c>
      <c r="AI539" s="112">
        <v>23</v>
      </c>
      <c r="AJ539" s="112">
        <v>77</v>
      </c>
      <c r="AK539" s="112" t="s">
        <v>237</v>
      </c>
      <c r="AL539" s="112" t="s">
        <v>927</v>
      </c>
      <c r="AM539" s="112">
        <v>224</v>
      </c>
      <c r="AN539" s="112">
        <v>31</v>
      </c>
      <c r="AO539" s="112">
        <v>29</v>
      </c>
      <c r="AP539" s="112">
        <v>65</v>
      </c>
      <c r="AQ539" s="112">
        <v>64</v>
      </c>
      <c r="AR539" s="112">
        <v>0</v>
      </c>
      <c r="AS539" s="112">
        <v>0</v>
      </c>
      <c r="AT539" s="112"/>
    </row>
    <row r="540" spans="1:46" x14ac:dyDescent="0.25">
      <c r="A540" s="112" t="s">
        <v>923</v>
      </c>
      <c r="B540" s="112" t="s">
        <v>924</v>
      </c>
      <c r="C540" s="112" t="s">
        <v>660</v>
      </c>
      <c r="D540" s="112" t="s">
        <v>661</v>
      </c>
      <c r="E540" s="112">
        <v>2174.13</v>
      </c>
      <c r="F540" s="112">
        <v>2180.13</v>
      </c>
      <c r="G540" s="112">
        <v>-43.6</v>
      </c>
      <c r="H540" s="112">
        <v>0</v>
      </c>
      <c r="I540" s="112">
        <v>0</v>
      </c>
      <c r="J540" s="112">
        <v>2136.5300000000002</v>
      </c>
      <c r="K540" s="170">
        <v>43748</v>
      </c>
      <c r="L540" s="169">
        <f>YEAR(tblBills[[#This Row],[received_date]])</f>
        <v>2019</v>
      </c>
      <c r="M540" s="112"/>
      <c r="N540" s="112">
        <v>7</v>
      </c>
      <c r="O540" s="112" t="s">
        <v>658</v>
      </c>
      <c r="P540" s="112" t="s">
        <v>659</v>
      </c>
      <c r="Q540" s="112" t="s">
        <v>447</v>
      </c>
      <c r="R540" s="112" t="s">
        <v>446</v>
      </c>
      <c r="S540" s="112"/>
      <c r="T540" s="112" t="s">
        <v>237</v>
      </c>
      <c r="U540" s="112" t="s">
        <v>134</v>
      </c>
      <c r="V540" s="112" t="s">
        <v>135</v>
      </c>
      <c r="W540" s="112"/>
      <c r="X540" s="112" t="s">
        <v>661</v>
      </c>
      <c r="Y540" s="112" t="s">
        <v>926</v>
      </c>
      <c r="Z540" s="112">
        <v>0</v>
      </c>
      <c r="AA540" s="112">
        <v>100</v>
      </c>
      <c r="AB540" s="112" t="s">
        <v>234</v>
      </c>
      <c r="AC540" s="112" t="s">
        <v>233</v>
      </c>
      <c r="AD540" s="112" t="s">
        <v>232</v>
      </c>
      <c r="AE540" s="112"/>
      <c r="AF540" s="112"/>
      <c r="AG540" s="112" t="s">
        <v>926</v>
      </c>
      <c r="AH540" s="112">
        <v>8555</v>
      </c>
      <c r="AI540" s="112">
        <v>23</v>
      </c>
      <c r="AJ540" s="112">
        <v>77</v>
      </c>
      <c r="AK540" s="112" t="s">
        <v>237</v>
      </c>
      <c r="AL540" s="112" t="s">
        <v>927</v>
      </c>
      <c r="AM540" s="112">
        <v>224</v>
      </c>
      <c r="AN540" s="112">
        <v>31</v>
      </c>
      <c r="AO540" s="112">
        <v>29</v>
      </c>
      <c r="AP540" s="112">
        <v>65</v>
      </c>
      <c r="AQ540" s="112">
        <v>64</v>
      </c>
      <c r="AR540" s="112">
        <v>0</v>
      </c>
      <c r="AS540" s="112">
        <v>0</v>
      </c>
      <c r="AT540" s="112"/>
    </row>
    <row r="541" spans="1:46" x14ac:dyDescent="0.25">
      <c r="A541" s="112" t="s">
        <v>923</v>
      </c>
      <c r="B541" s="112" t="s">
        <v>924</v>
      </c>
      <c r="C541" s="112" t="s">
        <v>662</v>
      </c>
      <c r="D541" s="112" t="s">
        <v>663</v>
      </c>
      <c r="E541" s="112">
        <v>5.88</v>
      </c>
      <c r="F541" s="112">
        <v>5.88</v>
      </c>
      <c r="G541" s="112">
        <v>-0.12</v>
      </c>
      <c r="H541" s="112">
        <v>0</v>
      </c>
      <c r="I541" s="112">
        <v>0</v>
      </c>
      <c r="J541" s="112">
        <v>5.76</v>
      </c>
      <c r="K541" s="170">
        <v>43748</v>
      </c>
      <c r="L541" s="169">
        <f>YEAR(tblBills[[#This Row],[received_date]])</f>
        <v>2019</v>
      </c>
      <c r="M541" s="112"/>
      <c r="N541" s="112">
        <v>7</v>
      </c>
      <c r="O541" s="112" t="s">
        <v>658</v>
      </c>
      <c r="P541" s="112" t="s">
        <v>659</v>
      </c>
      <c r="Q541" s="112" t="s">
        <v>447</v>
      </c>
      <c r="R541" s="112" t="s">
        <v>446</v>
      </c>
      <c r="S541" s="112"/>
      <c r="T541" s="112" t="s">
        <v>237</v>
      </c>
      <c r="U541" s="112" t="s">
        <v>134</v>
      </c>
      <c r="V541" s="112" t="s">
        <v>120</v>
      </c>
      <c r="W541" s="112"/>
      <c r="X541" s="112" t="s">
        <v>663</v>
      </c>
      <c r="Y541" s="112" t="s">
        <v>926</v>
      </c>
      <c r="Z541" s="112">
        <v>0</v>
      </c>
      <c r="AA541" s="112">
        <v>100</v>
      </c>
      <c r="AB541" s="112" t="s">
        <v>234</v>
      </c>
      <c r="AC541" s="112" t="s">
        <v>233</v>
      </c>
      <c r="AD541" s="112" t="s">
        <v>232</v>
      </c>
      <c r="AE541" s="112"/>
      <c r="AF541" s="112"/>
      <c r="AG541" s="112" t="s">
        <v>926</v>
      </c>
      <c r="AH541" s="112">
        <v>8556</v>
      </c>
      <c r="AI541" s="112">
        <v>23</v>
      </c>
      <c r="AJ541" s="112">
        <v>77</v>
      </c>
      <c r="AK541" s="112" t="s">
        <v>237</v>
      </c>
      <c r="AL541" s="112" t="s">
        <v>927</v>
      </c>
      <c r="AM541" s="112">
        <v>224</v>
      </c>
      <c r="AN541" s="112">
        <v>31</v>
      </c>
      <c r="AO541" s="112">
        <v>29</v>
      </c>
      <c r="AP541" s="112">
        <v>65</v>
      </c>
      <c r="AQ541" s="112">
        <v>64</v>
      </c>
      <c r="AR541" s="112">
        <v>0</v>
      </c>
      <c r="AS541" s="112">
        <v>0</v>
      </c>
      <c r="AT541" s="112"/>
    </row>
    <row r="542" spans="1:46" x14ac:dyDescent="0.25">
      <c r="A542" s="112" t="s">
        <v>923</v>
      </c>
      <c r="B542" s="112" t="s">
        <v>924</v>
      </c>
      <c r="C542" s="112" t="s">
        <v>928</v>
      </c>
      <c r="D542" s="112" t="s">
        <v>928</v>
      </c>
      <c r="E542" s="112">
        <v>1285.48</v>
      </c>
      <c r="F542" s="112">
        <v>1335.49</v>
      </c>
      <c r="G542" s="112">
        <v>-25.71</v>
      </c>
      <c r="H542" s="112">
        <v>0</v>
      </c>
      <c r="I542" s="112">
        <v>0</v>
      </c>
      <c r="J542" s="112">
        <v>1309.78</v>
      </c>
      <c r="K542" s="170">
        <v>43748</v>
      </c>
      <c r="L542" s="169">
        <f>YEAR(tblBills[[#This Row],[received_date]])</f>
        <v>2019</v>
      </c>
      <c r="M542" s="112" t="s">
        <v>929</v>
      </c>
      <c r="N542" s="112">
        <v>7</v>
      </c>
      <c r="O542" s="112" t="s">
        <v>574</v>
      </c>
      <c r="P542" s="112" t="s">
        <v>81</v>
      </c>
      <c r="Q542" s="112" t="s">
        <v>573</v>
      </c>
      <c r="R542" s="112" t="s">
        <v>572</v>
      </c>
      <c r="S542" s="112"/>
      <c r="T542" s="112" t="s">
        <v>237</v>
      </c>
      <c r="U542" s="112" t="s">
        <v>116</v>
      </c>
      <c r="V542" s="112" t="s">
        <v>117</v>
      </c>
      <c r="W542" s="112"/>
      <c r="X542" s="112" t="s">
        <v>928</v>
      </c>
      <c r="Y542" s="112" t="s">
        <v>926</v>
      </c>
      <c r="Z542" s="112">
        <v>0</v>
      </c>
      <c r="AA542" s="112">
        <v>100</v>
      </c>
      <c r="AB542" s="112" t="s">
        <v>234</v>
      </c>
      <c r="AC542" s="112" t="s">
        <v>233</v>
      </c>
      <c r="AD542" s="112" t="s">
        <v>232</v>
      </c>
      <c r="AE542" s="112"/>
      <c r="AF542" s="112"/>
      <c r="AG542" s="112" t="s">
        <v>926</v>
      </c>
      <c r="AH542" s="112">
        <v>181030</v>
      </c>
      <c r="AI542" s="112">
        <v>23</v>
      </c>
      <c r="AJ542" s="112">
        <v>64</v>
      </c>
      <c r="AK542" s="112" t="s">
        <v>237</v>
      </c>
      <c r="AL542" s="112" t="s">
        <v>930</v>
      </c>
      <c r="AM542" s="112">
        <v>6</v>
      </c>
      <c r="AN542" s="112">
        <v>31</v>
      </c>
      <c r="AO542" s="112">
        <v>29</v>
      </c>
      <c r="AP542" s="112">
        <v>54</v>
      </c>
      <c r="AQ542" s="112">
        <v>55</v>
      </c>
      <c r="AR542" s="112">
        <v>0</v>
      </c>
      <c r="AS542" s="112">
        <v>0</v>
      </c>
      <c r="AT542" s="112"/>
    </row>
    <row r="543" spans="1:46" x14ac:dyDescent="0.25">
      <c r="A543" s="112" t="s">
        <v>923</v>
      </c>
      <c r="B543" s="112" t="s">
        <v>924</v>
      </c>
      <c r="C543" s="112" t="s">
        <v>931</v>
      </c>
      <c r="D543" s="112" t="s">
        <v>931</v>
      </c>
      <c r="E543" s="112">
        <v>1714.05</v>
      </c>
      <c r="F543" s="112">
        <v>1743.2</v>
      </c>
      <c r="G543" s="112">
        <v>-33.86</v>
      </c>
      <c r="H543" s="112">
        <v>0</v>
      </c>
      <c r="I543" s="112">
        <v>0</v>
      </c>
      <c r="J543" s="112">
        <v>1709.34</v>
      </c>
      <c r="K543" s="170">
        <v>43748</v>
      </c>
      <c r="L543" s="169">
        <f>YEAR(tblBills[[#This Row],[received_date]])</f>
        <v>2019</v>
      </c>
      <c r="M543" s="112" t="s">
        <v>932</v>
      </c>
      <c r="N543" s="112">
        <v>7</v>
      </c>
      <c r="O543" s="112" t="s">
        <v>574</v>
      </c>
      <c r="P543" s="112" t="s">
        <v>81</v>
      </c>
      <c r="Q543" s="112" t="s">
        <v>573</v>
      </c>
      <c r="R543" s="112" t="s">
        <v>572</v>
      </c>
      <c r="S543" s="112"/>
      <c r="T543" s="112" t="s">
        <v>237</v>
      </c>
      <c r="U543" s="112" t="s">
        <v>116</v>
      </c>
      <c r="V543" s="112" t="s">
        <v>120</v>
      </c>
      <c r="W543" s="112"/>
      <c r="X543" s="112" t="s">
        <v>931</v>
      </c>
      <c r="Y543" s="112" t="s">
        <v>926</v>
      </c>
      <c r="Z543" s="112">
        <v>0</v>
      </c>
      <c r="AA543" s="112">
        <v>100</v>
      </c>
      <c r="AB543" s="112" t="s">
        <v>234</v>
      </c>
      <c r="AC543" s="112" t="s">
        <v>233</v>
      </c>
      <c r="AD543" s="112" t="s">
        <v>232</v>
      </c>
      <c r="AE543" s="112"/>
      <c r="AF543" s="112"/>
      <c r="AG543" s="112" t="s">
        <v>926</v>
      </c>
      <c r="AH543" s="112">
        <v>181031</v>
      </c>
      <c r="AI543" s="112">
        <v>23</v>
      </c>
      <c r="AJ543" s="112">
        <v>64</v>
      </c>
      <c r="AK543" s="112" t="s">
        <v>237</v>
      </c>
      <c r="AL543" s="112" t="s">
        <v>930</v>
      </c>
      <c r="AM543" s="112">
        <v>6</v>
      </c>
      <c r="AN543" s="112">
        <v>31</v>
      </c>
      <c r="AO543" s="112">
        <v>29</v>
      </c>
      <c r="AP543" s="112">
        <v>54</v>
      </c>
      <c r="AQ543" s="112">
        <v>55</v>
      </c>
      <c r="AR543" s="112">
        <v>0</v>
      </c>
      <c r="AS543" s="112">
        <v>0</v>
      </c>
      <c r="AT543" s="112"/>
    </row>
    <row r="544" spans="1:46" x14ac:dyDescent="0.25">
      <c r="A544" s="112" t="s">
        <v>923</v>
      </c>
      <c r="B544" s="112" t="s">
        <v>924</v>
      </c>
      <c r="C544" s="112" t="s">
        <v>933</v>
      </c>
      <c r="D544" s="112" t="s">
        <v>933</v>
      </c>
      <c r="E544" s="112">
        <v>0</v>
      </c>
      <c r="F544" s="112">
        <v>132.75</v>
      </c>
      <c r="G544" s="112">
        <v>0</v>
      </c>
      <c r="H544" s="112">
        <v>6.64</v>
      </c>
      <c r="I544" s="112">
        <v>0</v>
      </c>
      <c r="J544" s="112">
        <v>139.38999999999999</v>
      </c>
      <c r="K544" s="170">
        <v>43860</v>
      </c>
      <c r="L544" s="169">
        <f>YEAR(tblBills[[#This Row],[received_date]])</f>
        <v>2020</v>
      </c>
      <c r="M544" s="112" t="s">
        <v>934</v>
      </c>
      <c r="N544" s="112">
        <v>7</v>
      </c>
      <c r="O544" s="112" t="s">
        <v>574</v>
      </c>
      <c r="P544" s="112" t="s">
        <v>81</v>
      </c>
      <c r="Q544" s="112" t="s">
        <v>573</v>
      </c>
      <c r="R544" s="112" t="s">
        <v>572</v>
      </c>
      <c r="S544" s="112"/>
      <c r="T544" s="112" t="s">
        <v>237</v>
      </c>
      <c r="U544" s="112" t="s">
        <v>116</v>
      </c>
      <c r="V544" s="112" t="s">
        <v>120</v>
      </c>
      <c r="W544" s="112"/>
      <c r="X544" s="112" t="s">
        <v>931</v>
      </c>
      <c r="Y544" s="112" t="s">
        <v>935</v>
      </c>
      <c r="Z544" s="112">
        <v>0</v>
      </c>
      <c r="AA544" s="112">
        <v>100</v>
      </c>
      <c r="AB544" s="112" t="s">
        <v>234</v>
      </c>
      <c r="AC544" s="112" t="s">
        <v>233</v>
      </c>
      <c r="AD544" s="112" t="s">
        <v>232</v>
      </c>
      <c r="AE544" s="112"/>
      <c r="AF544" s="112"/>
      <c r="AG544" s="112" t="s">
        <v>926</v>
      </c>
      <c r="AH544" s="112">
        <v>189142</v>
      </c>
      <c r="AI544" s="112">
        <v>23</v>
      </c>
      <c r="AJ544" s="112">
        <v>64</v>
      </c>
      <c r="AK544" s="112" t="s">
        <v>237</v>
      </c>
      <c r="AL544" s="112" t="s">
        <v>930</v>
      </c>
      <c r="AM544" s="112">
        <v>6</v>
      </c>
      <c r="AN544" s="112">
        <v>31</v>
      </c>
      <c r="AO544" s="112">
        <v>29</v>
      </c>
      <c r="AP544" s="112">
        <v>54</v>
      </c>
      <c r="AQ544" s="112">
        <v>55</v>
      </c>
      <c r="AR544" s="112">
        <v>0</v>
      </c>
      <c r="AS544" s="112">
        <v>0</v>
      </c>
      <c r="AT544" s="112"/>
    </row>
    <row r="545" spans="1:46" x14ac:dyDescent="0.25">
      <c r="A545" s="112" t="s">
        <v>923</v>
      </c>
      <c r="B545" s="112" t="s">
        <v>924</v>
      </c>
      <c r="C545" s="112" t="s">
        <v>606</v>
      </c>
      <c r="D545" s="112" t="s">
        <v>602</v>
      </c>
      <c r="E545" s="112">
        <v>3041.39</v>
      </c>
      <c r="F545" s="112">
        <v>3041.39</v>
      </c>
      <c r="G545" s="112">
        <v>-60.83</v>
      </c>
      <c r="H545" s="112">
        <v>0</v>
      </c>
      <c r="I545" s="112">
        <v>0</v>
      </c>
      <c r="J545" s="112">
        <v>2980.56</v>
      </c>
      <c r="K545" s="170">
        <v>43735</v>
      </c>
      <c r="L545" s="169">
        <f>YEAR(tblBills[[#This Row],[received_date]])</f>
        <v>2019</v>
      </c>
      <c r="M545" s="112"/>
      <c r="N545" s="112">
        <v>7</v>
      </c>
      <c r="O545" s="112" t="s">
        <v>287</v>
      </c>
      <c r="P545" s="112" t="s">
        <v>81</v>
      </c>
      <c r="Q545" s="112" t="s">
        <v>286</v>
      </c>
      <c r="R545" s="112" t="s">
        <v>285</v>
      </c>
      <c r="S545" s="112"/>
      <c r="T545" s="112" t="s">
        <v>237</v>
      </c>
      <c r="U545" s="112" t="s">
        <v>119</v>
      </c>
      <c r="V545" s="112" t="s">
        <v>120</v>
      </c>
      <c r="W545" s="112"/>
      <c r="X545" s="112" t="s">
        <v>602</v>
      </c>
      <c r="Y545" s="112" t="s">
        <v>926</v>
      </c>
      <c r="Z545" s="112">
        <v>0</v>
      </c>
      <c r="AA545" s="112">
        <v>100</v>
      </c>
      <c r="AB545" s="112" t="s">
        <v>234</v>
      </c>
      <c r="AC545" s="112" t="s">
        <v>233</v>
      </c>
      <c r="AD545" s="112" t="s">
        <v>232</v>
      </c>
      <c r="AE545" s="112"/>
      <c r="AF545" s="112"/>
      <c r="AG545" s="112" t="s">
        <v>926</v>
      </c>
      <c r="AH545" s="112">
        <v>5322</v>
      </c>
      <c r="AI545" s="112">
        <v>23</v>
      </c>
      <c r="AJ545" s="112">
        <v>39</v>
      </c>
      <c r="AK545" s="112" t="s">
        <v>237</v>
      </c>
      <c r="AL545" s="112" t="s">
        <v>936</v>
      </c>
      <c r="AM545" s="112">
        <v>6</v>
      </c>
      <c r="AN545" s="112">
        <v>31</v>
      </c>
      <c r="AO545" s="112">
        <v>29</v>
      </c>
      <c r="AP545" s="112">
        <v>32</v>
      </c>
      <c r="AQ545" s="112">
        <v>35</v>
      </c>
      <c r="AR545" s="112">
        <v>0</v>
      </c>
      <c r="AS545" s="112">
        <v>0</v>
      </c>
      <c r="AT545" s="112"/>
    </row>
    <row r="546" spans="1:46" x14ac:dyDescent="0.25">
      <c r="A546" s="112" t="s">
        <v>923</v>
      </c>
      <c r="B546" s="112" t="s">
        <v>924</v>
      </c>
      <c r="C546" s="112" t="s">
        <v>604</v>
      </c>
      <c r="D546" s="112" t="s">
        <v>602</v>
      </c>
      <c r="E546" s="112">
        <v>10549.82</v>
      </c>
      <c r="F546" s="112">
        <v>10549.81</v>
      </c>
      <c r="G546" s="112">
        <v>-211</v>
      </c>
      <c r="H546" s="112">
        <v>0</v>
      </c>
      <c r="I546" s="112">
        <v>0</v>
      </c>
      <c r="J546" s="112">
        <v>10338.81</v>
      </c>
      <c r="K546" s="170">
        <v>43748</v>
      </c>
      <c r="L546" s="169">
        <f>YEAR(tblBills[[#This Row],[received_date]])</f>
        <v>2019</v>
      </c>
      <c r="M546" s="112"/>
      <c r="N546" s="112">
        <v>7</v>
      </c>
      <c r="O546" s="112" t="s">
        <v>291</v>
      </c>
      <c r="P546" s="112" t="s">
        <v>81</v>
      </c>
      <c r="Q546" s="112" t="s">
        <v>290</v>
      </c>
      <c r="R546" s="112" t="s">
        <v>289</v>
      </c>
      <c r="S546" s="112"/>
      <c r="T546" s="112" t="s">
        <v>237</v>
      </c>
      <c r="U546" s="112" t="s">
        <v>119</v>
      </c>
      <c r="V546" s="112" t="s">
        <v>120</v>
      </c>
      <c r="W546" s="112"/>
      <c r="X546" s="112" t="s">
        <v>602</v>
      </c>
      <c r="Y546" s="112" t="s">
        <v>926</v>
      </c>
      <c r="Z546" s="112">
        <v>0</v>
      </c>
      <c r="AA546" s="112">
        <v>100</v>
      </c>
      <c r="AB546" s="112" t="s">
        <v>234</v>
      </c>
      <c r="AC546" s="112" t="s">
        <v>233</v>
      </c>
      <c r="AD546" s="112" t="s">
        <v>232</v>
      </c>
      <c r="AE546" s="112"/>
      <c r="AF546" s="112"/>
      <c r="AG546" s="112" t="s">
        <v>926</v>
      </c>
      <c r="AH546" s="112">
        <v>5323</v>
      </c>
      <c r="AI546" s="112">
        <v>23</v>
      </c>
      <c r="AJ546" s="112">
        <v>107</v>
      </c>
      <c r="AK546" s="112" t="s">
        <v>237</v>
      </c>
      <c r="AL546" s="112" t="s">
        <v>936</v>
      </c>
      <c r="AM546" s="112">
        <v>6</v>
      </c>
      <c r="AN546" s="112">
        <v>31</v>
      </c>
      <c r="AO546" s="112">
        <v>29</v>
      </c>
      <c r="AP546" s="112">
        <v>84</v>
      </c>
      <c r="AQ546" s="112">
        <v>80</v>
      </c>
      <c r="AR546" s="112">
        <v>0</v>
      </c>
      <c r="AS546" s="112">
        <v>0</v>
      </c>
      <c r="AT546" s="112"/>
    </row>
    <row r="547" spans="1:46" x14ac:dyDescent="0.25">
      <c r="A547" s="112" t="s">
        <v>923</v>
      </c>
      <c r="B547" s="112" t="s">
        <v>924</v>
      </c>
      <c r="C547" s="112" t="s">
        <v>664</v>
      </c>
      <c r="D547" s="112" t="s">
        <v>665</v>
      </c>
      <c r="E547" s="112">
        <v>2050.21</v>
      </c>
      <c r="F547" s="112">
        <v>2049.79</v>
      </c>
      <c r="G547" s="112">
        <v>-41</v>
      </c>
      <c r="H547" s="112">
        <v>0</v>
      </c>
      <c r="I547" s="112">
        <v>0</v>
      </c>
      <c r="J547" s="112">
        <v>2008.79</v>
      </c>
      <c r="K547" s="170">
        <v>43748</v>
      </c>
      <c r="L547" s="169">
        <f>YEAR(tblBills[[#This Row],[received_date]])</f>
        <v>2019</v>
      </c>
      <c r="M547" s="112"/>
      <c r="N547" s="112">
        <v>7</v>
      </c>
      <c r="O547" s="112" t="s">
        <v>666</v>
      </c>
      <c r="P547" s="112" t="s">
        <v>659</v>
      </c>
      <c r="Q547" s="112" t="s">
        <v>247</v>
      </c>
      <c r="R547" s="112" t="s">
        <v>246</v>
      </c>
      <c r="S547" s="112"/>
      <c r="T547" s="112" t="s">
        <v>237</v>
      </c>
      <c r="U547" s="112" t="s">
        <v>206</v>
      </c>
      <c r="V547" s="112" t="s">
        <v>130</v>
      </c>
      <c r="W547" s="112"/>
      <c r="X547" s="112" t="s">
        <v>665</v>
      </c>
      <c r="Y547" s="112" t="s">
        <v>926</v>
      </c>
      <c r="Z547" s="112">
        <v>0</v>
      </c>
      <c r="AA547" s="112">
        <v>100</v>
      </c>
      <c r="AB547" s="112" t="s">
        <v>234</v>
      </c>
      <c r="AC547" s="112" t="s">
        <v>233</v>
      </c>
      <c r="AD547" s="112" t="s">
        <v>232</v>
      </c>
      <c r="AE547" s="112"/>
      <c r="AF547" s="112"/>
      <c r="AG547" s="112" t="s">
        <v>926</v>
      </c>
      <c r="AH547" s="112">
        <v>4683</v>
      </c>
      <c r="AI547" s="112">
        <v>23</v>
      </c>
      <c r="AJ547" s="112">
        <v>114</v>
      </c>
      <c r="AK547" s="112" t="s">
        <v>237</v>
      </c>
      <c r="AL547" s="112" t="s">
        <v>937</v>
      </c>
      <c r="AM547" s="112">
        <v>224</v>
      </c>
      <c r="AN547" s="112">
        <v>31</v>
      </c>
      <c r="AO547" s="112">
        <v>29</v>
      </c>
      <c r="AP547" s="112">
        <v>89</v>
      </c>
      <c r="AQ547" s="112">
        <v>84</v>
      </c>
      <c r="AR547" s="112">
        <v>0</v>
      </c>
      <c r="AS547" s="112">
        <v>0</v>
      </c>
      <c r="AT547" s="112"/>
    </row>
    <row r="548" spans="1:46" x14ac:dyDescent="0.25">
      <c r="A548" s="112" t="s">
        <v>923</v>
      </c>
      <c r="B548" s="112" t="s">
        <v>924</v>
      </c>
      <c r="C548" s="112" t="s">
        <v>747</v>
      </c>
      <c r="D548" s="112" t="s">
        <v>747</v>
      </c>
      <c r="E548" s="112">
        <v>56.77</v>
      </c>
      <c r="F548" s="112">
        <v>56.78</v>
      </c>
      <c r="G548" s="112">
        <v>-1.1399999999999999</v>
      </c>
      <c r="H548" s="112">
        <v>0</v>
      </c>
      <c r="I548" s="112">
        <v>0</v>
      </c>
      <c r="J548" s="112">
        <v>55.64</v>
      </c>
      <c r="K548" s="170">
        <v>43748</v>
      </c>
      <c r="L548" s="169">
        <f>YEAR(tblBills[[#This Row],[received_date]])</f>
        <v>2019</v>
      </c>
      <c r="M548" s="112"/>
      <c r="N548" s="112">
        <v>7</v>
      </c>
      <c r="O548" s="112" t="s">
        <v>668</v>
      </c>
      <c r="P548" s="112" t="s">
        <v>659</v>
      </c>
      <c r="Q548" s="112" t="s">
        <v>341</v>
      </c>
      <c r="R548" s="112" t="s">
        <v>340</v>
      </c>
      <c r="S548" s="112"/>
      <c r="T548" s="112" t="s">
        <v>237</v>
      </c>
      <c r="U548" s="112" t="s">
        <v>162</v>
      </c>
      <c r="V548" s="112" t="s">
        <v>130</v>
      </c>
      <c r="W548" s="112"/>
      <c r="X548" s="112" t="s">
        <v>747</v>
      </c>
      <c r="Y548" s="112" t="s">
        <v>707</v>
      </c>
      <c r="Z548" s="112">
        <v>0</v>
      </c>
      <c r="AA548" s="112">
        <v>100</v>
      </c>
      <c r="AB548" s="112" t="s">
        <v>234</v>
      </c>
      <c r="AC548" s="112" t="s">
        <v>233</v>
      </c>
      <c r="AD548" s="112" t="s">
        <v>232</v>
      </c>
      <c r="AE548" s="112"/>
      <c r="AF548" s="112"/>
      <c r="AG548" s="112" t="s">
        <v>926</v>
      </c>
      <c r="AH548" s="112">
        <v>155788</v>
      </c>
      <c r="AI548" s="112">
        <v>23</v>
      </c>
      <c r="AJ548" s="112">
        <v>88</v>
      </c>
      <c r="AK548" s="112" t="s">
        <v>237</v>
      </c>
      <c r="AL548" s="112" t="s">
        <v>938</v>
      </c>
      <c r="AM548" s="112">
        <v>224</v>
      </c>
      <c r="AN548" s="112">
        <v>31</v>
      </c>
      <c r="AO548" s="112">
        <v>29</v>
      </c>
      <c r="AP548" s="112">
        <v>74</v>
      </c>
      <c r="AQ548" s="112">
        <v>72</v>
      </c>
      <c r="AR548" s="112">
        <v>0</v>
      </c>
      <c r="AS548" s="112">
        <v>0</v>
      </c>
      <c r="AT548" s="112"/>
    </row>
    <row r="549" spans="1:46" x14ac:dyDescent="0.25">
      <c r="A549" s="112" t="s">
        <v>923</v>
      </c>
      <c r="B549" s="112" t="s">
        <v>924</v>
      </c>
      <c r="C549" s="112" t="s">
        <v>751</v>
      </c>
      <c r="D549" s="112" t="s">
        <v>751</v>
      </c>
      <c r="E549" s="112">
        <v>40.25</v>
      </c>
      <c r="F549" s="112">
        <v>40.26</v>
      </c>
      <c r="G549" s="112">
        <v>-0.81</v>
      </c>
      <c r="H549" s="112">
        <v>0</v>
      </c>
      <c r="I549" s="112">
        <v>0</v>
      </c>
      <c r="J549" s="112">
        <v>39.450000000000003</v>
      </c>
      <c r="K549" s="170">
        <v>43748</v>
      </c>
      <c r="L549" s="169">
        <f>YEAR(tblBills[[#This Row],[received_date]])</f>
        <v>2019</v>
      </c>
      <c r="M549" s="112"/>
      <c r="N549" s="112">
        <v>7</v>
      </c>
      <c r="O549" s="112" t="s">
        <v>668</v>
      </c>
      <c r="P549" s="112" t="s">
        <v>659</v>
      </c>
      <c r="Q549" s="112" t="s">
        <v>341</v>
      </c>
      <c r="R549" s="112" t="s">
        <v>340</v>
      </c>
      <c r="S549" s="112"/>
      <c r="T549" s="112" t="s">
        <v>237</v>
      </c>
      <c r="U549" s="112" t="s">
        <v>162</v>
      </c>
      <c r="V549" s="112" t="s">
        <v>130</v>
      </c>
      <c r="W549" s="112"/>
      <c r="X549" s="112" t="s">
        <v>751</v>
      </c>
      <c r="Y549" s="112" t="s">
        <v>721</v>
      </c>
      <c r="Z549" s="112">
        <v>0</v>
      </c>
      <c r="AA549" s="112">
        <v>100</v>
      </c>
      <c r="AB549" s="112" t="s">
        <v>234</v>
      </c>
      <c r="AC549" s="112" t="s">
        <v>233</v>
      </c>
      <c r="AD549" s="112" t="s">
        <v>232</v>
      </c>
      <c r="AE549" s="112"/>
      <c r="AF549" s="112"/>
      <c r="AG549" s="112" t="s">
        <v>926</v>
      </c>
      <c r="AH549" s="112">
        <v>148590</v>
      </c>
      <c r="AI549" s="112">
        <v>23</v>
      </c>
      <c r="AJ549" s="112">
        <v>88</v>
      </c>
      <c r="AK549" s="112" t="s">
        <v>237</v>
      </c>
      <c r="AL549" s="112" t="s">
        <v>938</v>
      </c>
      <c r="AM549" s="112">
        <v>224</v>
      </c>
      <c r="AN549" s="112">
        <v>31</v>
      </c>
      <c r="AO549" s="112">
        <v>29</v>
      </c>
      <c r="AP549" s="112">
        <v>74</v>
      </c>
      <c r="AQ549" s="112">
        <v>72</v>
      </c>
      <c r="AR549" s="112">
        <v>0</v>
      </c>
      <c r="AS549" s="112">
        <v>0</v>
      </c>
      <c r="AT549" s="112"/>
    </row>
    <row r="550" spans="1:46" x14ac:dyDescent="0.25">
      <c r="A550" s="112" t="s">
        <v>923</v>
      </c>
      <c r="B550" s="112" t="s">
        <v>924</v>
      </c>
      <c r="C550" s="112" t="s">
        <v>740</v>
      </c>
      <c r="D550" s="112" t="s">
        <v>741</v>
      </c>
      <c r="E550" s="112">
        <v>154.77000000000001</v>
      </c>
      <c r="F550" s="112">
        <v>154.77000000000001</v>
      </c>
      <c r="G550" s="112">
        <v>-3.1</v>
      </c>
      <c r="H550" s="112">
        <v>0</v>
      </c>
      <c r="I550" s="112">
        <v>0</v>
      </c>
      <c r="J550" s="112">
        <v>151.66999999999999</v>
      </c>
      <c r="K550" s="170">
        <v>43748</v>
      </c>
      <c r="L550" s="169">
        <f>YEAR(tblBills[[#This Row],[received_date]])</f>
        <v>2019</v>
      </c>
      <c r="M550" s="112"/>
      <c r="N550" s="112">
        <v>7</v>
      </c>
      <c r="O550" s="112" t="s">
        <v>728</v>
      </c>
      <c r="P550" s="112" t="s">
        <v>659</v>
      </c>
      <c r="Q550" s="112" t="s">
        <v>290</v>
      </c>
      <c r="R550" s="112" t="s">
        <v>289</v>
      </c>
      <c r="S550" s="112"/>
      <c r="T550" s="112" t="s">
        <v>237</v>
      </c>
      <c r="U550" s="112" t="s">
        <v>119</v>
      </c>
      <c r="V550" s="112" t="s">
        <v>120</v>
      </c>
      <c r="W550" s="112"/>
      <c r="X550" s="112" t="s">
        <v>741</v>
      </c>
      <c r="Y550" s="112" t="s">
        <v>926</v>
      </c>
      <c r="Z550" s="112">
        <v>0</v>
      </c>
      <c r="AA550" s="112">
        <v>100</v>
      </c>
      <c r="AB550" s="112" t="s">
        <v>234</v>
      </c>
      <c r="AC550" s="112" t="s">
        <v>233</v>
      </c>
      <c r="AD550" s="112" t="s">
        <v>232</v>
      </c>
      <c r="AE550" s="112"/>
      <c r="AF550" s="112"/>
      <c r="AG550" s="112" t="s">
        <v>926</v>
      </c>
      <c r="AH550" s="112">
        <v>134448</v>
      </c>
      <c r="AI550" s="112">
        <v>23</v>
      </c>
      <c r="AJ550" s="112">
        <v>12545</v>
      </c>
      <c r="AK550" s="112" t="s">
        <v>237</v>
      </c>
      <c r="AL550" s="112" t="s">
        <v>936</v>
      </c>
      <c r="AM550" s="112">
        <v>224</v>
      </c>
      <c r="AN550" s="112">
        <v>31</v>
      </c>
      <c r="AO550" s="112">
        <v>29</v>
      </c>
      <c r="AP550" s="112">
        <v>84</v>
      </c>
      <c r="AQ550" s="112">
        <v>80</v>
      </c>
      <c r="AR550" s="112">
        <v>0</v>
      </c>
      <c r="AS550" s="112">
        <v>0</v>
      </c>
      <c r="AT550" s="112"/>
    </row>
    <row r="551" spans="1:46" x14ac:dyDescent="0.25">
      <c r="A551" s="112" t="s">
        <v>923</v>
      </c>
      <c r="B551" s="112" t="s">
        <v>924</v>
      </c>
      <c r="C551" s="112" t="s">
        <v>753</v>
      </c>
      <c r="D551" s="112" t="s">
        <v>741</v>
      </c>
      <c r="E551" s="112">
        <v>46.65</v>
      </c>
      <c r="F551" s="112">
        <v>46.65</v>
      </c>
      <c r="G551" s="112">
        <v>-0.93</v>
      </c>
      <c r="H551" s="112">
        <v>0</v>
      </c>
      <c r="I551" s="112">
        <v>0</v>
      </c>
      <c r="J551" s="112">
        <v>45.72</v>
      </c>
      <c r="K551" s="170">
        <v>43735</v>
      </c>
      <c r="L551" s="169">
        <f>YEAR(tblBills[[#This Row],[received_date]])</f>
        <v>2019</v>
      </c>
      <c r="M551" s="112"/>
      <c r="N551" s="112">
        <v>7</v>
      </c>
      <c r="O551" s="112" t="s">
        <v>742</v>
      </c>
      <c r="P551" s="112" t="s">
        <v>659</v>
      </c>
      <c r="Q551" s="112" t="s">
        <v>286</v>
      </c>
      <c r="R551" s="112" t="s">
        <v>285</v>
      </c>
      <c r="S551" s="112"/>
      <c r="T551" s="112" t="s">
        <v>237</v>
      </c>
      <c r="U551" s="112" t="s">
        <v>119</v>
      </c>
      <c r="V551" s="112" t="s">
        <v>120</v>
      </c>
      <c r="W551" s="112"/>
      <c r="X551" s="112" t="s">
        <v>741</v>
      </c>
      <c r="Y551" s="112" t="s">
        <v>926</v>
      </c>
      <c r="Z551" s="112">
        <v>0</v>
      </c>
      <c r="AA551" s="112">
        <v>100</v>
      </c>
      <c r="AB551" s="112" t="s">
        <v>234</v>
      </c>
      <c r="AC551" s="112" t="s">
        <v>233</v>
      </c>
      <c r="AD551" s="112" t="s">
        <v>232</v>
      </c>
      <c r="AE551" s="112"/>
      <c r="AF551" s="112"/>
      <c r="AG551" s="112" t="s">
        <v>926</v>
      </c>
      <c r="AH551" s="112">
        <v>148568</v>
      </c>
      <c r="AI551" s="112">
        <v>23</v>
      </c>
      <c r="AJ551" s="112">
        <v>12633</v>
      </c>
      <c r="AK551" s="112" t="s">
        <v>237</v>
      </c>
      <c r="AL551" s="112" t="s">
        <v>936</v>
      </c>
      <c r="AM551" s="112">
        <v>224</v>
      </c>
      <c r="AN551" s="112">
        <v>31</v>
      </c>
      <c r="AO551" s="112">
        <v>29</v>
      </c>
      <c r="AP551" s="112">
        <v>32</v>
      </c>
      <c r="AQ551" s="112">
        <v>35</v>
      </c>
      <c r="AR551" s="112">
        <v>0</v>
      </c>
      <c r="AS551" s="112">
        <v>0</v>
      </c>
      <c r="AT551" s="112"/>
    </row>
    <row r="552" spans="1:46" x14ac:dyDescent="0.25">
      <c r="A552" s="112" t="s">
        <v>923</v>
      </c>
      <c r="B552" s="112" t="s">
        <v>924</v>
      </c>
      <c r="C552" s="112" t="s">
        <v>601</v>
      </c>
      <c r="D552" s="112" t="s">
        <v>599</v>
      </c>
      <c r="E552" s="112">
        <v>1289.73</v>
      </c>
      <c r="F552" s="112">
        <v>1289.73</v>
      </c>
      <c r="G552" s="112">
        <v>-25.79</v>
      </c>
      <c r="H552" s="112">
        <v>0</v>
      </c>
      <c r="I552" s="112">
        <v>0</v>
      </c>
      <c r="J552" s="112">
        <v>1263.94</v>
      </c>
      <c r="K552" s="170">
        <v>43748</v>
      </c>
      <c r="L552" s="169">
        <f>YEAR(tblBills[[#This Row],[received_date]])</f>
        <v>2019</v>
      </c>
      <c r="M552" s="112"/>
      <c r="N552" s="112">
        <v>7</v>
      </c>
      <c r="O552" s="112" t="s">
        <v>291</v>
      </c>
      <c r="P552" s="112" t="s">
        <v>81</v>
      </c>
      <c r="Q552" s="112" t="s">
        <v>290</v>
      </c>
      <c r="R552" s="112" t="s">
        <v>289</v>
      </c>
      <c r="S552" s="112"/>
      <c r="T552" s="112" t="s">
        <v>237</v>
      </c>
      <c r="U552" s="112" t="s">
        <v>119</v>
      </c>
      <c r="V552" s="112" t="s">
        <v>130</v>
      </c>
      <c r="W552" s="112"/>
      <c r="X552" s="112" t="s">
        <v>599</v>
      </c>
      <c r="Y552" s="112" t="s">
        <v>926</v>
      </c>
      <c r="Z552" s="112">
        <v>0</v>
      </c>
      <c r="AA552" s="112">
        <v>100</v>
      </c>
      <c r="AB552" s="112" t="s">
        <v>234</v>
      </c>
      <c r="AC552" s="112" t="s">
        <v>233</v>
      </c>
      <c r="AD552" s="112" t="s">
        <v>232</v>
      </c>
      <c r="AE552" s="112"/>
      <c r="AF552" s="112"/>
      <c r="AG552" s="112" t="s">
        <v>926</v>
      </c>
      <c r="AH552" s="112">
        <v>146088</v>
      </c>
      <c r="AI552" s="112">
        <v>23</v>
      </c>
      <c r="AJ552" s="112">
        <v>107</v>
      </c>
      <c r="AK552" s="112" t="s">
        <v>237</v>
      </c>
      <c r="AL552" s="112" t="s">
        <v>936</v>
      </c>
      <c r="AM552" s="112">
        <v>6</v>
      </c>
      <c r="AN552" s="112">
        <v>31</v>
      </c>
      <c r="AO552" s="112">
        <v>29</v>
      </c>
      <c r="AP552" s="112">
        <v>84</v>
      </c>
      <c r="AQ552" s="112">
        <v>80</v>
      </c>
      <c r="AR552" s="112">
        <v>0</v>
      </c>
      <c r="AS552" s="112">
        <v>0</v>
      </c>
      <c r="AT552" s="112"/>
    </row>
    <row r="553" spans="1:46" x14ac:dyDescent="0.25">
      <c r="A553" s="112" t="s">
        <v>923</v>
      </c>
      <c r="B553" s="112" t="s">
        <v>924</v>
      </c>
      <c r="C553" s="112" t="s">
        <v>939</v>
      </c>
      <c r="D553" s="112" t="s">
        <v>940</v>
      </c>
      <c r="E553" s="112"/>
      <c r="F553" s="112">
        <v>1219.55</v>
      </c>
      <c r="G553" s="112">
        <v>0</v>
      </c>
      <c r="H553" s="112">
        <v>0</v>
      </c>
      <c r="I553" s="112">
        <v>0</v>
      </c>
      <c r="J553" s="112">
        <v>1219.55</v>
      </c>
      <c r="K553" s="170">
        <v>43860</v>
      </c>
      <c r="L553" s="169">
        <f>YEAR(tblBills[[#This Row],[received_date]])</f>
        <v>2020</v>
      </c>
      <c r="M553" s="112"/>
      <c r="N553" s="112">
        <v>7</v>
      </c>
      <c r="O553" s="112" t="s">
        <v>569</v>
      </c>
      <c r="P553" s="112" t="s">
        <v>81</v>
      </c>
      <c r="Q553" s="112" t="s">
        <v>568</v>
      </c>
      <c r="R553" s="112" t="s">
        <v>567</v>
      </c>
      <c r="S553" s="112"/>
      <c r="T553" s="112" t="s">
        <v>237</v>
      </c>
      <c r="U553" s="112" t="s">
        <v>116</v>
      </c>
      <c r="V553" s="112" t="s">
        <v>120</v>
      </c>
      <c r="W553" s="112"/>
      <c r="X553" s="112" t="s">
        <v>931</v>
      </c>
      <c r="Y553" s="112"/>
      <c r="Z553" s="112">
        <v>0</v>
      </c>
      <c r="AA553" s="112">
        <v>100</v>
      </c>
      <c r="AB553" s="112" t="s">
        <v>234</v>
      </c>
      <c r="AC553" s="112" t="s">
        <v>233</v>
      </c>
      <c r="AD553" s="112" t="s">
        <v>232</v>
      </c>
      <c r="AE553" s="112"/>
      <c r="AF553" s="112"/>
      <c r="AG553" s="112" t="s">
        <v>926</v>
      </c>
      <c r="AH553" s="112">
        <v>189144</v>
      </c>
      <c r="AI553" s="112">
        <v>23</v>
      </c>
      <c r="AJ553" s="112">
        <v>17</v>
      </c>
      <c r="AK553" s="112" t="s">
        <v>237</v>
      </c>
      <c r="AL553" s="112" t="s">
        <v>930</v>
      </c>
      <c r="AM553" s="112">
        <v>6</v>
      </c>
      <c r="AN553" s="112">
        <v>31</v>
      </c>
      <c r="AO553" s="112">
        <v>29</v>
      </c>
      <c r="AP553" s="112">
        <v>13</v>
      </c>
      <c r="AQ553" s="112">
        <v>16</v>
      </c>
      <c r="AR553" s="112">
        <v>0</v>
      </c>
      <c r="AS553" s="112">
        <v>0</v>
      </c>
      <c r="AT553" s="112"/>
    </row>
    <row r="554" spans="1:46" x14ac:dyDescent="0.25">
      <c r="A554" s="112" t="s">
        <v>923</v>
      </c>
      <c r="B554" s="112" t="s">
        <v>924</v>
      </c>
      <c r="C554" s="112" t="s">
        <v>941</v>
      </c>
      <c r="D554" s="112" t="s">
        <v>942</v>
      </c>
      <c r="E554" s="112">
        <v>0</v>
      </c>
      <c r="F554" s="112">
        <v>70.650000000000006</v>
      </c>
      <c r="G554" s="112">
        <v>0</v>
      </c>
      <c r="H554" s="112">
        <v>0</v>
      </c>
      <c r="I554" s="112">
        <v>0</v>
      </c>
      <c r="J554" s="112">
        <v>70.650000000000006</v>
      </c>
      <c r="K554" s="170">
        <v>43860</v>
      </c>
      <c r="L554" s="169">
        <f>YEAR(tblBills[[#This Row],[received_date]])</f>
        <v>2020</v>
      </c>
      <c r="M554" s="112"/>
      <c r="N554" s="112">
        <v>7</v>
      </c>
      <c r="O554" s="112" t="s">
        <v>569</v>
      </c>
      <c r="P554" s="112" t="s">
        <v>81</v>
      </c>
      <c r="Q554" s="112" t="s">
        <v>568</v>
      </c>
      <c r="R554" s="112" t="s">
        <v>567</v>
      </c>
      <c r="S554" s="112"/>
      <c r="T554" s="112" t="s">
        <v>237</v>
      </c>
      <c r="U554" s="112" t="s">
        <v>116</v>
      </c>
      <c r="V554" s="112" t="s">
        <v>120</v>
      </c>
      <c r="W554" s="112"/>
      <c r="X554" s="112" t="s">
        <v>931</v>
      </c>
      <c r="Y554" s="112" t="s">
        <v>935</v>
      </c>
      <c r="Z554" s="112">
        <v>0</v>
      </c>
      <c r="AA554" s="112">
        <v>100</v>
      </c>
      <c r="AB554" s="112" t="s">
        <v>234</v>
      </c>
      <c r="AC554" s="112" t="s">
        <v>233</v>
      </c>
      <c r="AD554" s="112" t="s">
        <v>232</v>
      </c>
      <c r="AE554" s="112"/>
      <c r="AF554" s="112"/>
      <c r="AG554" s="112" t="s">
        <v>926</v>
      </c>
      <c r="AH554" s="112">
        <v>189143</v>
      </c>
      <c r="AI554" s="112">
        <v>23</v>
      </c>
      <c r="AJ554" s="112">
        <v>17</v>
      </c>
      <c r="AK554" s="112" t="s">
        <v>237</v>
      </c>
      <c r="AL554" s="112" t="s">
        <v>930</v>
      </c>
      <c r="AM554" s="112">
        <v>6</v>
      </c>
      <c r="AN554" s="112">
        <v>31</v>
      </c>
      <c r="AO554" s="112">
        <v>29</v>
      </c>
      <c r="AP554" s="112">
        <v>13</v>
      </c>
      <c r="AQ554" s="112">
        <v>16</v>
      </c>
      <c r="AR554" s="112">
        <v>0</v>
      </c>
      <c r="AS554" s="112">
        <v>0</v>
      </c>
      <c r="AT554" s="112"/>
    </row>
    <row r="555" spans="1:46" x14ac:dyDescent="0.25">
      <c r="A555" s="112" t="s">
        <v>923</v>
      </c>
      <c r="B555" s="112" t="s">
        <v>924</v>
      </c>
      <c r="C555" s="112" t="s">
        <v>598</v>
      </c>
      <c r="D555" s="112" t="s">
        <v>596</v>
      </c>
      <c r="E555" s="112">
        <v>2414.37</v>
      </c>
      <c r="F555" s="112">
        <v>2414.37</v>
      </c>
      <c r="G555" s="112">
        <v>-48.29</v>
      </c>
      <c r="H555" s="112">
        <v>0</v>
      </c>
      <c r="I555" s="112">
        <v>0</v>
      </c>
      <c r="J555" s="112">
        <v>2366.08</v>
      </c>
      <c r="K555" s="170">
        <v>43748</v>
      </c>
      <c r="L555" s="169">
        <f>YEAR(tblBills[[#This Row],[received_date]])</f>
        <v>2019</v>
      </c>
      <c r="M555" s="112"/>
      <c r="N555" s="112">
        <v>7</v>
      </c>
      <c r="O555" s="112" t="s">
        <v>291</v>
      </c>
      <c r="P555" s="112" t="s">
        <v>81</v>
      </c>
      <c r="Q555" s="112" t="s">
        <v>290</v>
      </c>
      <c r="R555" s="112" t="s">
        <v>289</v>
      </c>
      <c r="S555" s="112"/>
      <c r="T555" s="112" t="s">
        <v>237</v>
      </c>
      <c r="U555" s="112" t="s">
        <v>119</v>
      </c>
      <c r="V555" s="112" t="s">
        <v>130</v>
      </c>
      <c r="W555" s="112"/>
      <c r="X555" s="112" t="s">
        <v>596</v>
      </c>
      <c r="Y555" s="112" t="s">
        <v>926</v>
      </c>
      <c r="Z555" s="112">
        <v>0</v>
      </c>
      <c r="AA555" s="112">
        <v>100</v>
      </c>
      <c r="AB555" s="112" t="s">
        <v>234</v>
      </c>
      <c r="AC555" s="112" t="s">
        <v>233</v>
      </c>
      <c r="AD555" s="112" t="s">
        <v>232</v>
      </c>
      <c r="AE555" s="112"/>
      <c r="AF555" s="112"/>
      <c r="AG555" s="112" t="s">
        <v>926</v>
      </c>
      <c r="AH555" s="112">
        <v>138338</v>
      </c>
      <c r="AI555" s="112">
        <v>23</v>
      </c>
      <c r="AJ555" s="112">
        <v>107</v>
      </c>
      <c r="AK555" s="112" t="s">
        <v>237</v>
      </c>
      <c r="AL555" s="112" t="s">
        <v>936</v>
      </c>
      <c r="AM555" s="112">
        <v>6</v>
      </c>
      <c r="AN555" s="112">
        <v>31</v>
      </c>
      <c r="AO555" s="112">
        <v>29</v>
      </c>
      <c r="AP555" s="112">
        <v>84</v>
      </c>
      <c r="AQ555" s="112">
        <v>80</v>
      </c>
      <c r="AR555" s="112">
        <v>0</v>
      </c>
      <c r="AS555" s="112">
        <v>0</v>
      </c>
      <c r="AT555" s="112"/>
    </row>
    <row r="556" spans="1:46" x14ac:dyDescent="0.25">
      <c r="A556" s="112" t="s">
        <v>923</v>
      </c>
      <c r="B556" s="112" t="s">
        <v>924</v>
      </c>
      <c r="C556" s="112" t="s">
        <v>729</v>
      </c>
      <c r="D556" s="112" t="s">
        <v>729</v>
      </c>
      <c r="E556" s="112">
        <v>702.04</v>
      </c>
      <c r="F556" s="112">
        <v>757.04</v>
      </c>
      <c r="G556" s="112">
        <v>-14.04</v>
      </c>
      <c r="H556" s="112">
        <v>0</v>
      </c>
      <c r="I556" s="112">
        <v>0</v>
      </c>
      <c r="J556" s="112">
        <v>743</v>
      </c>
      <c r="K556" s="170">
        <v>43748</v>
      </c>
      <c r="L556" s="169">
        <f>YEAR(tblBills[[#This Row],[received_date]])</f>
        <v>2019</v>
      </c>
      <c r="M556" s="112"/>
      <c r="N556" s="112">
        <v>7</v>
      </c>
      <c r="O556" s="112" t="s">
        <v>730</v>
      </c>
      <c r="P556" s="112" t="s">
        <v>659</v>
      </c>
      <c r="Q556" s="112" t="s">
        <v>731</v>
      </c>
      <c r="R556" s="112" t="s">
        <v>732</v>
      </c>
      <c r="S556" s="112"/>
      <c r="T556" s="112" t="s">
        <v>237</v>
      </c>
      <c r="U556" s="112" t="s">
        <v>733</v>
      </c>
      <c r="V556" s="112" t="s">
        <v>130</v>
      </c>
      <c r="W556" s="112"/>
      <c r="X556" s="112" t="s">
        <v>729</v>
      </c>
      <c r="Y556" s="112" t="s">
        <v>926</v>
      </c>
      <c r="Z556" s="112">
        <v>0</v>
      </c>
      <c r="AA556" s="112">
        <v>100</v>
      </c>
      <c r="AB556" s="112" t="s">
        <v>234</v>
      </c>
      <c r="AC556" s="112" t="s">
        <v>233</v>
      </c>
      <c r="AD556" s="112" t="s">
        <v>232</v>
      </c>
      <c r="AE556" s="112"/>
      <c r="AF556" s="112"/>
      <c r="AG556" s="112" t="s">
        <v>926</v>
      </c>
      <c r="AH556" s="112">
        <v>144031</v>
      </c>
      <c r="AI556" s="112">
        <v>23</v>
      </c>
      <c r="AJ556" s="112">
        <v>78</v>
      </c>
      <c r="AK556" s="112" t="s">
        <v>237</v>
      </c>
      <c r="AL556" s="112" t="s">
        <v>943</v>
      </c>
      <c r="AM556" s="112">
        <v>224</v>
      </c>
      <c r="AN556" s="112">
        <v>31</v>
      </c>
      <c r="AO556" s="112">
        <v>29</v>
      </c>
      <c r="AP556" s="112">
        <v>66</v>
      </c>
      <c r="AQ556" s="112">
        <v>65</v>
      </c>
      <c r="AR556" s="112">
        <v>0</v>
      </c>
      <c r="AS556" s="112">
        <v>0</v>
      </c>
      <c r="AT556" s="112"/>
    </row>
    <row r="557" spans="1:46" x14ac:dyDescent="0.25">
      <c r="A557" s="112" t="s">
        <v>923</v>
      </c>
      <c r="B557" s="112" t="s">
        <v>924</v>
      </c>
      <c r="C557" s="112" t="s">
        <v>735</v>
      </c>
      <c r="D557" s="112" t="s">
        <v>736</v>
      </c>
      <c r="E557" s="112">
        <v>604.52</v>
      </c>
      <c r="F557" s="112">
        <v>604.53</v>
      </c>
      <c r="G557" s="112">
        <v>-12.09</v>
      </c>
      <c r="H557" s="112">
        <v>0</v>
      </c>
      <c r="I557" s="112">
        <v>0</v>
      </c>
      <c r="J557" s="112">
        <v>592.44000000000005</v>
      </c>
      <c r="K557" s="170">
        <v>43748</v>
      </c>
      <c r="L557" s="169">
        <f>YEAR(tblBills[[#This Row],[received_date]])</f>
        <v>2019</v>
      </c>
      <c r="M557" s="112"/>
      <c r="N557" s="112">
        <v>7</v>
      </c>
      <c r="O557" s="112" t="s">
        <v>737</v>
      </c>
      <c r="P557" s="112" t="s">
        <v>659</v>
      </c>
      <c r="Q557" s="112" t="s">
        <v>573</v>
      </c>
      <c r="R557" s="112" t="s">
        <v>572</v>
      </c>
      <c r="S557" s="112"/>
      <c r="T557" s="112" t="s">
        <v>237</v>
      </c>
      <c r="U557" s="112" t="s">
        <v>116</v>
      </c>
      <c r="V557" s="112" t="s">
        <v>117</v>
      </c>
      <c r="W557" s="112"/>
      <c r="X557" s="112" t="s">
        <v>736</v>
      </c>
      <c r="Y557" s="112" t="s">
        <v>926</v>
      </c>
      <c r="Z557" s="112">
        <v>0</v>
      </c>
      <c r="AA557" s="112">
        <v>100</v>
      </c>
      <c r="AB557" s="112" t="s">
        <v>234</v>
      </c>
      <c r="AC557" s="112" t="s">
        <v>233</v>
      </c>
      <c r="AD557" s="112" t="s">
        <v>232</v>
      </c>
      <c r="AE557" s="112"/>
      <c r="AF557" s="112"/>
      <c r="AG557" s="112" t="s">
        <v>926</v>
      </c>
      <c r="AH557" s="112">
        <v>8884</v>
      </c>
      <c r="AI557" s="112">
        <v>23</v>
      </c>
      <c r="AJ557" s="112">
        <v>65</v>
      </c>
      <c r="AK557" s="112" t="s">
        <v>237</v>
      </c>
      <c r="AL557" s="112" t="s">
        <v>930</v>
      </c>
      <c r="AM557" s="112">
        <v>224</v>
      </c>
      <c r="AN557" s="112">
        <v>31</v>
      </c>
      <c r="AO557" s="112">
        <v>29</v>
      </c>
      <c r="AP557" s="112">
        <v>54</v>
      </c>
      <c r="AQ557" s="112">
        <v>55</v>
      </c>
      <c r="AR557" s="112">
        <v>0</v>
      </c>
      <c r="AS557" s="112">
        <v>0</v>
      </c>
      <c r="AT557" s="112"/>
    </row>
    <row r="558" spans="1:46" x14ac:dyDescent="0.25">
      <c r="A558" s="112" t="s">
        <v>923</v>
      </c>
      <c r="B558" s="112" t="s">
        <v>924</v>
      </c>
      <c r="C558" s="112" t="s">
        <v>776</v>
      </c>
      <c r="D558" s="112" t="s">
        <v>776</v>
      </c>
      <c r="E558" s="112">
        <v>777.09</v>
      </c>
      <c r="F558" s="171">
        <v>4135433.99</v>
      </c>
      <c r="G558" s="112">
        <v>0</v>
      </c>
      <c r="H558" s="112">
        <v>0</v>
      </c>
      <c r="I558" s="112">
        <v>0</v>
      </c>
      <c r="J558" s="171">
        <v>4135433.99</v>
      </c>
      <c r="K558" s="170">
        <v>43770</v>
      </c>
      <c r="L558" s="169">
        <f>YEAR(tblBills[[#This Row],[received_date]])</f>
        <v>2019</v>
      </c>
      <c r="M558" s="112"/>
      <c r="N558" s="112">
        <v>1</v>
      </c>
      <c r="O558" s="112" t="s">
        <v>586</v>
      </c>
      <c r="P558" s="112" t="s">
        <v>81</v>
      </c>
      <c r="Q558" s="112" t="s">
        <v>585</v>
      </c>
      <c r="R558" s="112" t="s">
        <v>584</v>
      </c>
      <c r="S558" s="112"/>
      <c r="T558" s="112" t="s">
        <v>237</v>
      </c>
      <c r="U558" s="112"/>
      <c r="V558" s="112"/>
      <c r="W558" s="112"/>
      <c r="X558" s="112" t="s">
        <v>236</v>
      </c>
      <c r="Y558" s="112"/>
      <c r="Z558" s="112">
        <v>0</v>
      </c>
      <c r="AA558" s="112">
        <v>100</v>
      </c>
      <c r="AB558" s="112" t="s">
        <v>234</v>
      </c>
      <c r="AC558" s="112" t="s">
        <v>233</v>
      </c>
      <c r="AD558" s="112" t="s">
        <v>232</v>
      </c>
      <c r="AE558" s="112"/>
      <c r="AF558" s="112"/>
      <c r="AG558" s="112"/>
      <c r="AH558" s="112">
        <v>156732</v>
      </c>
      <c r="AI558" s="112">
        <v>23</v>
      </c>
      <c r="AJ558" s="112">
        <v>13020</v>
      </c>
      <c r="AK558" s="112" t="s">
        <v>237</v>
      </c>
      <c r="AL558" s="112"/>
      <c r="AM558" s="112">
        <v>6</v>
      </c>
      <c r="AN558" s="112">
        <v>31</v>
      </c>
      <c r="AO558" s="112">
        <v>29</v>
      </c>
      <c r="AP558" s="112">
        <v>35</v>
      </c>
      <c r="AQ558" s="112">
        <v>38</v>
      </c>
      <c r="AR558" s="112">
        <v>1</v>
      </c>
      <c r="AS558" s="112">
        <v>0</v>
      </c>
      <c r="AT558" s="112"/>
    </row>
    <row r="559" spans="1:46" x14ac:dyDescent="0.25">
      <c r="A559" s="112" t="s">
        <v>923</v>
      </c>
      <c r="B559" s="112" t="s">
        <v>924</v>
      </c>
      <c r="C559" s="112" t="s">
        <v>580</v>
      </c>
      <c r="D559" s="112" t="s">
        <v>580</v>
      </c>
      <c r="E559" s="112">
        <v>875.84</v>
      </c>
      <c r="F559" s="112">
        <v>875.83</v>
      </c>
      <c r="G559" s="112">
        <v>0</v>
      </c>
      <c r="H559" s="112">
        <v>0</v>
      </c>
      <c r="I559" s="112">
        <v>0</v>
      </c>
      <c r="J559" s="112">
        <v>875.83</v>
      </c>
      <c r="K559" s="170">
        <v>43878</v>
      </c>
      <c r="L559" s="169">
        <f>YEAR(tblBills[[#This Row],[received_date]])</f>
        <v>2020</v>
      </c>
      <c r="M559" s="112"/>
      <c r="N559" s="112">
        <v>7</v>
      </c>
      <c r="O559" s="112" t="s">
        <v>579</v>
      </c>
      <c r="P559" s="112" t="s">
        <v>81</v>
      </c>
      <c r="Q559" s="112" t="s">
        <v>578</v>
      </c>
      <c r="R559" s="112" t="s">
        <v>577</v>
      </c>
      <c r="S559" s="112"/>
      <c r="T559" s="112" t="s">
        <v>237</v>
      </c>
      <c r="U559" s="112" t="s">
        <v>209</v>
      </c>
      <c r="V559" s="112" t="s">
        <v>130</v>
      </c>
      <c r="W559" s="112"/>
      <c r="X559" s="112" t="s">
        <v>224</v>
      </c>
      <c r="Y559" s="112" t="s">
        <v>926</v>
      </c>
      <c r="Z559" s="112">
        <v>0</v>
      </c>
      <c r="AA559" s="112">
        <v>100</v>
      </c>
      <c r="AB559" s="112" t="s">
        <v>234</v>
      </c>
      <c r="AC559" s="112" t="s">
        <v>233</v>
      </c>
      <c r="AD559" s="112" t="s">
        <v>232</v>
      </c>
      <c r="AE559" s="112"/>
      <c r="AF559" s="112"/>
      <c r="AG559" s="112" t="s">
        <v>926</v>
      </c>
      <c r="AH559" s="112">
        <v>9318</v>
      </c>
      <c r="AI559" s="112">
        <v>23</v>
      </c>
      <c r="AJ559" s="112">
        <v>62</v>
      </c>
      <c r="AK559" s="112" t="s">
        <v>237</v>
      </c>
      <c r="AL559" s="112" t="s">
        <v>944</v>
      </c>
      <c r="AM559" s="112">
        <v>6</v>
      </c>
      <c r="AN559" s="112">
        <v>31</v>
      </c>
      <c r="AO559" s="112">
        <v>29</v>
      </c>
      <c r="AP559" s="112">
        <v>52</v>
      </c>
      <c r="AQ559" s="112">
        <v>54</v>
      </c>
      <c r="AR559" s="112">
        <v>0</v>
      </c>
      <c r="AS559" s="112">
        <v>0</v>
      </c>
      <c r="AT559" s="112"/>
    </row>
    <row r="560" spans="1:46" x14ac:dyDescent="0.25">
      <c r="A560" s="112" t="s">
        <v>923</v>
      </c>
      <c r="B560" s="112" t="s">
        <v>924</v>
      </c>
      <c r="C560" s="112" t="s">
        <v>575</v>
      </c>
      <c r="D560" s="112" t="s">
        <v>575</v>
      </c>
      <c r="E560" s="112">
        <v>1034221.59</v>
      </c>
      <c r="F560" s="112">
        <v>1034221.62</v>
      </c>
      <c r="G560" s="112">
        <v>-20684.43</v>
      </c>
      <c r="H560" s="112">
        <v>0</v>
      </c>
      <c r="I560" s="112">
        <v>0</v>
      </c>
      <c r="J560" s="112">
        <v>1013537.19</v>
      </c>
      <c r="K560" s="170">
        <v>43878</v>
      </c>
      <c r="L560" s="169">
        <f>YEAR(tblBills[[#This Row],[received_date]])</f>
        <v>2020</v>
      </c>
      <c r="M560" s="112"/>
      <c r="N560" s="112">
        <v>7</v>
      </c>
      <c r="O560" s="112" t="s">
        <v>574</v>
      </c>
      <c r="P560" s="112" t="s">
        <v>81</v>
      </c>
      <c r="Q560" s="112" t="s">
        <v>573</v>
      </c>
      <c r="R560" s="112" t="s">
        <v>572</v>
      </c>
      <c r="S560" s="112"/>
      <c r="T560" s="112" t="s">
        <v>237</v>
      </c>
      <c r="U560" s="112" t="s">
        <v>116</v>
      </c>
      <c r="V560" s="112"/>
      <c r="W560" s="112"/>
      <c r="X560" s="112" t="s">
        <v>236</v>
      </c>
      <c r="Y560" s="112" t="s">
        <v>926</v>
      </c>
      <c r="Z560" s="112">
        <v>0</v>
      </c>
      <c r="AA560" s="112">
        <v>100</v>
      </c>
      <c r="AB560" s="112" t="s">
        <v>234</v>
      </c>
      <c r="AC560" s="112" t="s">
        <v>233</v>
      </c>
      <c r="AD560" s="112" t="s">
        <v>232</v>
      </c>
      <c r="AE560" s="112"/>
      <c r="AF560" s="112"/>
      <c r="AG560" s="112" t="s">
        <v>926</v>
      </c>
      <c r="AH560" s="112">
        <v>13621</v>
      </c>
      <c r="AI560" s="112">
        <v>23</v>
      </c>
      <c r="AJ560" s="112">
        <v>64</v>
      </c>
      <c r="AK560" s="112" t="s">
        <v>237</v>
      </c>
      <c r="AL560" s="112" t="s">
        <v>930</v>
      </c>
      <c r="AM560" s="112">
        <v>6</v>
      </c>
      <c r="AN560" s="112">
        <v>31</v>
      </c>
      <c r="AO560" s="112">
        <v>29</v>
      </c>
      <c r="AP560" s="112">
        <v>54</v>
      </c>
      <c r="AQ560" s="112">
        <v>55</v>
      </c>
      <c r="AR560" s="112">
        <v>0</v>
      </c>
      <c r="AS560" s="112">
        <v>0</v>
      </c>
      <c r="AT560" s="112"/>
    </row>
    <row r="561" spans="1:46" x14ac:dyDescent="0.25">
      <c r="A561" s="112" t="s">
        <v>923</v>
      </c>
      <c r="B561" s="112" t="s">
        <v>924</v>
      </c>
      <c r="C561" s="112" t="s">
        <v>571</v>
      </c>
      <c r="D561" s="112" t="s">
        <v>571</v>
      </c>
      <c r="E561" s="112">
        <v>178430.79</v>
      </c>
      <c r="F561" s="112">
        <v>178430.79</v>
      </c>
      <c r="G561" s="112">
        <v>0</v>
      </c>
      <c r="H561" s="112">
        <v>0</v>
      </c>
      <c r="I561" s="112">
        <v>0</v>
      </c>
      <c r="J561" s="112">
        <v>178430.79</v>
      </c>
      <c r="K561" s="170">
        <v>43900</v>
      </c>
      <c r="L561" s="169">
        <f>YEAR(tblBills[[#This Row],[received_date]])</f>
        <v>2020</v>
      </c>
      <c r="M561" s="112"/>
      <c r="N561" s="112">
        <v>7</v>
      </c>
      <c r="O561" s="112" t="s">
        <v>569</v>
      </c>
      <c r="P561" s="112" t="s">
        <v>81</v>
      </c>
      <c r="Q561" s="112" t="s">
        <v>568</v>
      </c>
      <c r="R561" s="112" t="s">
        <v>567</v>
      </c>
      <c r="S561" s="112"/>
      <c r="T561" s="112" t="s">
        <v>237</v>
      </c>
      <c r="U561" s="112" t="s">
        <v>116</v>
      </c>
      <c r="V561" s="112" t="s">
        <v>120</v>
      </c>
      <c r="W561" s="112"/>
      <c r="X561" s="112" t="s">
        <v>236</v>
      </c>
      <c r="Y561" s="112" t="s">
        <v>566</v>
      </c>
      <c r="Z561" s="112">
        <v>0</v>
      </c>
      <c r="AA561" s="112">
        <v>100</v>
      </c>
      <c r="AB561" s="112" t="s">
        <v>234</v>
      </c>
      <c r="AC561" s="112" t="s">
        <v>233</v>
      </c>
      <c r="AD561" s="112" t="s">
        <v>232</v>
      </c>
      <c r="AE561" s="112"/>
      <c r="AF561" s="112"/>
      <c r="AG561" s="112" t="s">
        <v>231</v>
      </c>
      <c r="AH561" s="112">
        <v>13622</v>
      </c>
      <c r="AI561" s="112">
        <v>23</v>
      </c>
      <c r="AJ561" s="112">
        <v>17</v>
      </c>
      <c r="AK561" s="112" t="s">
        <v>237</v>
      </c>
      <c r="AL561" s="112" t="s">
        <v>930</v>
      </c>
      <c r="AM561" s="112">
        <v>6</v>
      </c>
      <c r="AN561" s="112">
        <v>31</v>
      </c>
      <c r="AO561" s="112">
        <v>29</v>
      </c>
      <c r="AP561" s="112">
        <v>13</v>
      </c>
      <c r="AQ561" s="112">
        <v>16</v>
      </c>
      <c r="AR561" s="112">
        <v>0</v>
      </c>
      <c r="AS561" s="112">
        <v>0</v>
      </c>
      <c r="AT561" s="112"/>
    </row>
    <row r="562" spans="1:46" x14ac:dyDescent="0.25">
      <c r="A562" s="112" t="s">
        <v>923</v>
      </c>
      <c r="B562" s="112" t="s">
        <v>924</v>
      </c>
      <c r="C562" s="112" t="s">
        <v>565</v>
      </c>
      <c r="D562" s="112" t="s">
        <v>565</v>
      </c>
      <c r="E562" s="112">
        <v>8150.28</v>
      </c>
      <c r="F562" s="112">
        <v>8150.28</v>
      </c>
      <c r="G562" s="112">
        <v>0</v>
      </c>
      <c r="H562" s="112">
        <v>0</v>
      </c>
      <c r="I562" s="112">
        <v>0</v>
      </c>
      <c r="J562" s="112">
        <v>8150.28</v>
      </c>
      <c r="K562" s="170">
        <v>43878</v>
      </c>
      <c r="L562" s="169">
        <f>YEAR(tblBills[[#This Row],[received_date]])</f>
        <v>2020</v>
      </c>
      <c r="M562" s="112"/>
      <c r="N562" s="112">
        <v>7</v>
      </c>
      <c r="O562" s="112" t="s">
        <v>563</v>
      </c>
      <c r="P562" s="112" t="s">
        <v>81</v>
      </c>
      <c r="Q562" s="112" t="s">
        <v>562</v>
      </c>
      <c r="R562" s="112" t="s">
        <v>561</v>
      </c>
      <c r="S562" s="112"/>
      <c r="T562" s="112" t="s">
        <v>237</v>
      </c>
      <c r="U562" s="112" t="s">
        <v>116</v>
      </c>
      <c r="V562" s="112" t="s">
        <v>120</v>
      </c>
      <c r="W562" s="112"/>
      <c r="X562" s="112" t="s">
        <v>236</v>
      </c>
      <c r="Y562" s="112" t="s">
        <v>926</v>
      </c>
      <c r="Z562" s="112">
        <v>0</v>
      </c>
      <c r="AA562" s="112">
        <v>100</v>
      </c>
      <c r="AB562" s="112" t="s">
        <v>234</v>
      </c>
      <c r="AC562" s="112" t="s">
        <v>233</v>
      </c>
      <c r="AD562" s="112" t="s">
        <v>232</v>
      </c>
      <c r="AE562" s="112"/>
      <c r="AF562" s="112"/>
      <c r="AG562" s="112" t="s">
        <v>926</v>
      </c>
      <c r="AH562" s="112">
        <v>13623</v>
      </c>
      <c r="AI562" s="112">
        <v>23</v>
      </c>
      <c r="AJ562" s="112">
        <v>18</v>
      </c>
      <c r="AK562" s="112" t="s">
        <v>237</v>
      </c>
      <c r="AL562" s="112" t="s">
        <v>930</v>
      </c>
      <c r="AM562" s="112">
        <v>6</v>
      </c>
      <c r="AN562" s="112">
        <v>31</v>
      </c>
      <c r="AO562" s="112">
        <v>29</v>
      </c>
      <c r="AP562" s="112">
        <v>14</v>
      </c>
      <c r="AQ562" s="112">
        <v>17</v>
      </c>
      <c r="AR562" s="112">
        <v>0</v>
      </c>
      <c r="AS562" s="112">
        <v>0</v>
      </c>
      <c r="AT562" s="112"/>
    </row>
    <row r="563" spans="1:46" x14ac:dyDescent="0.25">
      <c r="A563" s="112" t="s">
        <v>923</v>
      </c>
      <c r="B563" s="112" t="s">
        <v>924</v>
      </c>
      <c r="C563" s="112" t="s">
        <v>559</v>
      </c>
      <c r="D563" s="112" t="s">
        <v>559</v>
      </c>
      <c r="E563" s="112">
        <v>16819.73</v>
      </c>
      <c r="F563" s="112">
        <v>16819.73</v>
      </c>
      <c r="G563" s="112">
        <v>0</v>
      </c>
      <c r="H563" s="112">
        <v>0</v>
      </c>
      <c r="I563" s="112">
        <v>0</v>
      </c>
      <c r="J563" s="112">
        <v>16819.73</v>
      </c>
      <c r="K563" s="170">
        <v>43878</v>
      </c>
      <c r="L563" s="169">
        <f>YEAR(tblBills[[#This Row],[received_date]])</f>
        <v>2020</v>
      </c>
      <c r="M563" s="112"/>
      <c r="N563" s="112">
        <v>7</v>
      </c>
      <c r="O563" s="112" t="s">
        <v>558</v>
      </c>
      <c r="P563" s="112" t="s">
        <v>81</v>
      </c>
      <c r="Q563" s="112" t="s">
        <v>557</v>
      </c>
      <c r="R563" s="112" t="s">
        <v>556</v>
      </c>
      <c r="S563" s="112"/>
      <c r="T563" s="112" t="s">
        <v>237</v>
      </c>
      <c r="U563" s="112" t="s">
        <v>205</v>
      </c>
      <c r="V563" s="112" t="s">
        <v>130</v>
      </c>
      <c r="W563" s="112"/>
      <c r="X563" s="112" t="s">
        <v>221</v>
      </c>
      <c r="Y563" s="112" t="s">
        <v>555</v>
      </c>
      <c r="Z563" s="112">
        <v>0</v>
      </c>
      <c r="AA563" s="112">
        <v>100</v>
      </c>
      <c r="AB563" s="112" t="s">
        <v>234</v>
      </c>
      <c r="AC563" s="112" t="s">
        <v>233</v>
      </c>
      <c r="AD563" s="112" t="s">
        <v>232</v>
      </c>
      <c r="AE563" s="112"/>
      <c r="AF563" s="112"/>
      <c r="AG563" s="112" t="s">
        <v>231</v>
      </c>
      <c r="AH563" s="112">
        <v>13624</v>
      </c>
      <c r="AI563" s="112">
        <v>23</v>
      </c>
      <c r="AJ563" s="112">
        <v>66</v>
      </c>
      <c r="AK563" s="112" t="s">
        <v>237</v>
      </c>
      <c r="AL563" s="112" t="s">
        <v>945</v>
      </c>
      <c r="AM563" s="112">
        <v>6</v>
      </c>
      <c r="AN563" s="112">
        <v>31</v>
      </c>
      <c r="AO563" s="112">
        <v>29</v>
      </c>
      <c r="AP563" s="112">
        <v>55</v>
      </c>
      <c r="AQ563" s="112">
        <v>56</v>
      </c>
      <c r="AR563" s="112">
        <v>0</v>
      </c>
      <c r="AS563" s="112">
        <v>0</v>
      </c>
      <c r="AT563" s="112"/>
    </row>
    <row r="564" spans="1:46" x14ac:dyDescent="0.25">
      <c r="A564" s="112" t="s">
        <v>923</v>
      </c>
      <c r="B564" s="112" t="s">
        <v>924</v>
      </c>
      <c r="C564" s="112" t="s">
        <v>553</v>
      </c>
      <c r="D564" s="112" t="s">
        <v>553</v>
      </c>
      <c r="E564" s="112">
        <v>276950.71000000002</v>
      </c>
      <c r="F564" s="112">
        <v>276950.71999999997</v>
      </c>
      <c r="G564" s="112">
        <v>0</v>
      </c>
      <c r="H564" s="112">
        <v>0</v>
      </c>
      <c r="I564" s="112">
        <v>0</v>
      </c>
      <c r="J564" s="112">
        <v>276950.71999999997</v>
      </c>
      <c r="K564" s="170">
        <v>43869</v>
      </c>
      <c r="L564" s="169">
        <f>YEAR(tblBills[[#This Row],[received_date]])</f>
        <v>2020</v>
      </c>
      <c r="M564" s="112"/>
      <c r="N564" s="112">
        <v>7</v>
      </c>
      <c r="O564" s="112" t="s">
        <v>551</v>
      </c>
      <c r="P564" s="112" t="s">
        <v>81</v>
      </c>
      <c r="Q564" s="112" t="s">
        <v>550</v>
      </c>
      <c r="R564" s="112" t="s">
        <v>905</v>
      </c>
      <c r="S564" s="112"/>
      <c r="T564" s="112" t="s">
        <v>237</v>
      </c>
      <c r="U564" s="112" t="s">
        <v>131</v>
      </c>
      <c r="V564" s="112" t="s">
        <v>130</v>
      </c>
      <c r="W564" s="112"/>
      <c r="X564" s="112" t="s">
        <v>164</v>
      </c>
      <c r="Y564" s="112" t="s">
        <v>926</v>
      </c>
      <c r="Z564" s="112">
        <v>0</v>
      </c>
      <c r="AA564" s="112">
        <v>100</v>
      </c>
      <c r="AB564" s="112" t="s">
        <v>234</v>
      </c>
      <c r="AC564" s="112" t="s">
        <v>233</v>
      </c>
      <c r="AD564" s="112" t="s">
        <v>232</v>
      </c>
      <c r="AE564" s="112"/>
      <c r="AF564" s="112"/>
      <c r="AG564" s="112" t="s">
        <v>926</v>
      </c>
      <c r="AH564" s="112">
        <v>13625</v>
      </c>
      <c r="AI564" s="112">
        <v>23</v>
      </c>
      <c r="AJ564" s="112">
        <v>67</v>
      </c>
      <c r="AK564" s="112" t="s">
        <v>237</v>
      </c>
      <c r="AL564" s="112" t="s">
        <v>946</v>
      </c>
      <c r="AM564" s="112">
        <v>6</v>
      </c>
      <c r="AN564" s="112">
        <v>31</v>
      </c>
      <c r="AO564" s="112">
        <v>29</v>
      </c>
      <c r="AP564" s="112">
        <v>56</v>
      </c>
      <c r="AQ564" s="112">
        <v>57</v>
      </c>
      <c r="AR564" s="112">
        <v>0</v>
      </c>
      <c r="AS564" s="112">
        <v>0</v>
      </c>
      <c r="AT564" s="112"/>
    </row>
    <row r="565" spans="1:46" x14ac:dyDescent="0.25">
      <c r="A565" s="112" t="s">
        <v>923</v>
      </c>
      <c r="B565" s="112" t="s">
        <v>924</v>
      </c>
      <c r="C565" s="112" t="s">
        <v>544</v>
      </c>
      <c r="D565" s="112" t="s">
        <v>544</v>
      </c>
      <c r="E565" s="112">
        <v>6584.85</v>
      </c>
      <c r="F565" s="112">
        <v>6584.85</v>
      </c>
      <c r="G565" s="112">
        <v>-131.69999999999999</v>
      </c>
      <c r="H565" s="112">
        <v>0</v>
      </c>
      <c r="I565" s="112">
        <v>0</v>
      </c>
      <c r="J565" s="112">
        <v>6453.15</v>
      </c>
      <c r="K565" s="170">
        <v>43869</v>
      </c>
      <c r="L565" s="169">
        <f>YEAR(tblBills[[#This Row],[received_date]])</f>
        <v>2020</v>
      </c>
      <c r="M565" s="112"/>
      <c r="N565" s="112">
        <v>7</v>
      </c>
      <c r="O565" s="112" t="s">
        <v>543</v>
      </c>
      <c r="P565" s="112" t="s">
        <v>81</v>
      </c>
      <c r="Q565" s="112" t="s">
        <v>542</v>
      </c>
      <c r="R565" s="112" t="s">
        <v>541</v>
      </c>
      <c r="S565" s="112"/>
      <c r="T565" s="112" t="s">
        <v>237</v>
      </c>
      <c r="U565" s="112" t="s">
        <v>131</v>
      </c>
      <c r="V565" s="112" t="s">
        <v>135</v>
      </c>
      <c r="W565" s="112"/>
      <c r="X565" s="112" t="s">
        <v>141</v>
      </c>
      <c r="Y565" s="112" t="s">
        <v>540</v>
      </c>
      <c r="Z565" s="112">
        <v>0</v>
      </c>
      <c r="AA565" s="112">
        <v>100</v>
      </c>
      <c r="AB565" s="112" t="s">
        <v>234</v>
      </c>
      <c r="AC565" s="112" t="s">
        <v>233</v>
      </c>
      <c r="AD565" s="112" t="s">
        <v>232</v>
      </c>
      <c r="AE565" s="112"/>
      <c r="AF565" s="112"/>
      <c r="AG565" s="112" t="s">
        <v>231</v>
      </c>
      <c r="AH565" s="112">
        <v>13627</v>
      </c>
      <c r="AI565" s="112">
        <v>23</v>
      </c>
      <c r="AJ565" s="112">
        <v>41</v>
      </c>
      <c r="AK565" s="112" t="s">
        <v>237</v>
      </c>
      <c r="AL565" s="112" t="s">
        <v>946</v>
      </c>
      <c r="AM565" s="112">
        <v>6</v>
      </c>
      <c r="AN565" s="112">
        <v>31</v>
      </c>
      <c r="AO565" s="112">
        <v>29</v>
      </c>
      <c r="AP565" s="112">
        <v>34</v>
      </c>
      <c r="AQ565" s="112">
        <v>37</v>
      </c>
      <c r="AR565" s="112">
        <v>0</v>
      </c>
      <c r="AS565" s="112">
        <v>0</v>
      </c>
      <c r="AT565" s="112"/>
    </row>
    <row r="566" spans="1:46" x14ac:dyDescent="0.25">
      <c r="A566" s="112" t="s">
        <v>923</v>
      </c>
      <c r="B566" s="112" t="s">
        <v>924</v>
      </c>
      <c r="C566" s="112" t="s">
        <v>544</v>
      </c>
      <c r="D566" s="112" t="s">
        <v>544</v>
      </c>
      <c r="E566" s="112">
        <v>7162.9</v>
      </c>
      <c r="F566" s="112">
        <v>7162.9</v>
      </c>
      <c r="G566" s="112">
        <v>-143.26</v>
      </c>
      <c r="H566" s="112">
        <v>0</v>
      </c>
      <c r="I566" s="112">
        <v>0</v>
      </c>
      <c r="J566" s="112">
        <v>7019.64</v>
      </c>
      <c r="K566" s="170">
        <v>43899</v>
      </c>
      <c r="L566" s="169">
        <f>YEAR(tblBills[[#This Row],[received_date]])</f>
        <v>2020</v>
      </c>
      <c r="M566" s="112"/>
      <c r="N566" s="112">
        <v>7</v>
      </c>
      <c r="O566" s="112" t="s">
        <v>548</v>
      </c>
      <c r="P566" s="112" t="s">
        <v>81</v>
      </c>
      <c r="Q566" s="112" t="s">
        <v>547</v>
      </c>
      <c r="R566" s="112" t="s">
        <v>546</v>
      </c>
      <c r="S566" s="112"/>
      <c r="T566" s="112" t="s">
        <v>237</v>
      </c>
      <c r="U566" s="112" t="s">
        <v>131</v>
      </c>
      <c r="V566" s="112" t="s">
        <v>120</v>
      </c>
      <c r="W566" s="112"/>
      <c r="X566" s="112" t="s">
        <v>136</v>
      </c>
      <c r="Y566" s="112" t="s">
        <v>545</v>
      </c>
      <c r="Z566" s="112">
        <v>0</v>
      </c>
      <c r="AA566" s="112">
        <v>100</v>
      </c>
      <c r="AB566" s="112" t="s">
        <v>234</v>
      </c>
      <c r="AC566" s="112" t="s">
        <v>233</v>
      </c>
      <c r="AD566" s="112" t="s">
        <v>232</v>
      </c>
      <c r="AE566" s="112"/>
      <c r="AF566" s="112"/>
      <c r="AG566" s="112" t="s">
        <v>231</v>
      </c>
      <c r="AH566" s="112">
        <v>13626</v>
      </c>
      <c r="AI566" s="112">
        <v>23</v>
      </c>
      <c r="AJ566" s="112">
        <v>40</v>
      </c>
      <c r="AK566" s="112" t="s">
        <v>237</v>
      </c>
      <c r="AL566" s="112" t="s">
        <v>946</v>
      </c>
      <c r="AM566" s="112">
        <v>6</v>
      </c>
      <c r="AN566" s="112">
        <v>31</v>
      </c>
      <c r="AO566" s="112">
        <v>29</v>
      </c>
      <c r="AP566" s="112">
        <v>33</v>
      </c>
      <c r="AQ566" s="112">
        <v>36</v>
      </c>
      <c r="AR566" s="112">
        <v>0</v>
      </c>
      <c r="AS566" s="112">
        <v>0</v>
      </c>
      <c r="AT566" s="112"/>
    </row>
    <row r="567" spans="1:46" x14ac:dyDescent="0.25">
      <c r="A567" s="112" t="s">
        <v>923</v>
      </c>
      <c r="B567" s="112" t="s">
        <v>924</v>
      </c>
      <c r="C567" s="112" t="s">
        <v>538</v>
      </c>
      <c r="D567" s="112" t="s">
        <v>538</v>
      </c>
      <c r="E567" s="112">
        <v>12296.17</v>
      </c>
      <c r="F567" s="112">
        <v>12296.67</v>
      </c>
      <c r="G567" s="112">
        <v>0</v>
      </c>
      <c r="H567" s="112">
        <v>0</v>
      </c>
      <c r="I567" s="112">
        <v>0</v>
      </c>
      <c r="J567" s="112">
        <v>12296.67</v>
      </c>
      <c r="K567" s="170">
        <v>43900</v>
      </c>
      <c r="L567" s="169">
        <f>YEAR(tblBills[[#This Row],[received_date]])</f>
        <v>2020</v>
      </c>
      <c r="M567" s="112"/>
      <c r="N567" s="112">
        <v>7</v>
      </c>
      <c r="O567" s="112" t="s">
        <v>536</v>
      </c>
      <c r="P567" s="112" t="s">
        <v>81</v>
      </c>
      <c r="Q567" s="112" t="s">
        <v>535</v>
      </c>
      <c r="R567" s="112" t="s">
        <v>534</v>
      </c>
      <c r="S567" s="112"/>
      <c r="T567" s="112" t="s">
        <v>237</v>
      </c>
      <c r="U567" s="112" t="s">
        <v>204</v>
      </c>
      <c r="V567" s="112" t="s">
        <v>130</v>
      </c>
      <c r="W567" s="112"/>
      <c r="X567" s="112" t="s">
        <v>212</v>
      </c>
      <c r="Y567" s="112" t="s">
        <v>926</v>
      </c>
      <c r="Z567" s="112">
        <v>0</v>
      </c>
      <c r="AA567" s="112">
        <v>100</v>
      </c>
      <c r="AB567" s="112" t="s">
        <v>234</v>
      </c>
      <c r="AC567" s="112" t="s">
        <v>233</v>
      </c>
      <c r="AD567" s="112" t="s">
        <v>232</v>
      </c>
      <c r="AE567" s="112"/>
      <c r="AF567" s="112"/>
      <c r="AG567" s="112" t="s">
        <v>926</v>
      </c>
      <c r="AH567" s="112">
        <v>13628</v>
      </c>
      <c r="AI567" s="112">
        <v>23</v>
      </c>
      <c r="AJ567" s="112">
        <v>70</v>
      </c>
      <c r="AK567" s="112" t="s">
        <v>237</v>
      </c>
      <c r="AL567" s="112" t="s">
        <v>947</v>
      </c>
      <c r="AM567" s="112">
        <v>6</v>
      </c>
      <c r="AN567" s="112">
        <v>31</v>
      </c>
      <c r="AO567" s="112">
        <v>29</v>
      </c>
      <c r="AP567" s="112">
        <v>59</v>
      </c>
      <c r="AQ567" s="112">
        <v>59</v>
      </c>
      <c r="AR567" s="112">
        <v>0</v>
      </c>
      <c r="AS567" s="112">
        <v>0</v>
      </c>
      <c r="AT567" s="112"/>
    </row>
    <row r="568" spans="1:46" x14ac:dyDescent="0.25">
      <c r="A568" s="112" t="s">
        <v>923</v>
      </c>
      <c r="B568" s="112" t="s">
        <v>924</v>
      </c>
      <c r="C568" s="112" t="s">
        <v>532</v>
      </c>
      <c r="D568" s="112" t="s">
        <v>532</v>
      </c>
      <c r="E568" s="112">
        <v>229415.67</v>
      </c>
      <c r="F568" s="112">
        <v>229415.65</v>
      </c>
      <c r="G568" s="112">
        <v>0</v>
      </c>
      <c r="H568" s="112">
        <v>0</v>
      </c>
      <c r="I568" s="112">
        <v>0</v>
      </c>
      <c r="J568" s="112">
        <v>229415.65</v>
      </c>
      <c r="K568" s="170">
        <v>43878</v>
      </c>
      <c r="L568" s="169">
        <f>YEAR(tblBills[[#This Row],[received_date]])</f>
        <v>2020</v>
      </c>
      <c r="M568" s="112"/>
      <c r="N568" s="112">
        <v>7</v>
      </c>
      <c r="O568" s="112" t="s">
        <v>531</v>
      </c>
      <c r="P568" s="112" t="s">
        <v>81</v>
      </c>
      <c r="Q568" s="112" t="s">
        <v>530</v>
      </c>
      <c r="R568" s="112" t="s">
        <v>529</v>
      </c>
      <c r="S568" s="112"/>
      <c r="T568" s="112" t="s">
        <v>237</v>
      </c>
      <c r="U568" s="112" t="s">
        <v>156</v>
      </c>
      <c r="V568" s="112" t="s">
        <v>130</v>
      </c>
      <c r="W568" s="112"/>
      <c r="X568" s="112" t="s">
        <v>187</v>
      </c>
      <c r="Y568" s="112" t="s">
        <v>926</v>
      </c>
      <c r="Z568" s="112">
        <v>0</v>
      </c>
      <c r="AA568" s="112">
        <v>100</v>
      </c>
      <c r="AB568" s="112" t="s">
        <v>234</v>
      </c>
      <c r="AC568" s="112" t="s">
        <v>233</v>
      </c>
      <c r="AD568" s="112" t="s">
        <v>232</v>
      </c>
      <c r="AE568" s="112"/>
      <c r="AF568" s="112"/>
      <c r="AG568" s="112" t="s">
        <v>926</v>
      </c>
      <c r="AH568" s="112">
        <v>13629</v>
      </c>
      <c r="AI568" s="112">
        <v>23</v>
      </c>
      <c r="AJ568" s="112">
        <v>71</v>
      </c>
      <c r="AK568" s="112" t="s">
        <v>237</v>
      </c>
      <c r="AL568" s="112" t="s">
        <v>948</v>
      </c>
      <c r="AM568" s="112">
        <v>6</v>
      </c>
      <c r="AN568" s="112">
        <v>31</v>
      </c>
      <c r="AO568" s="112">
        <v>29</v>
      </c>
      <c r="AP568" s="112">
        <v>60</v>
      </c>
      <c r="AQ568" s="112">
        <v>60</v>
      </c>
      <c r="AR568" s="112">
        <v>0</v>
      </c>
      <c r="AS568" s="112">
        <v>0</v>
      </c>
      <c r="AT568" s="112"/>
    </row>
    <row r="569" spans="1:46" x14ac:dyDescent="0.25">
      <c r="A569" s="112" t="s">
        <v>923</v>
      </c>
      <c r="B569" s="112" t="s">
        <v>924</v>
      </c>
      <c r="C569" s="112" t="s">
        <v>528</v>
      </c>
      <c r="D569" s="112" t="s">
        <v>528</v>
      </c>
      <c r="E569" s="112">
        <v>6945.54</v>
      </c>
      <c r="F569" s="112">
        <v>6945.54</v>
      </c>
      <c r="G569" s="112">
        <v>-138.91</v>
      </c>
      <c r="H569" s="112">
        <v>0</v>
      </c>
      <c r="I569" s="112">
        <v>0</v>
      </c>
      <c r="J569" s="112">
        <v>6806.63</v>
      </c>
      <c r="K569" s="170">
        <v>43966</v>
      </c>
      <c r="L569" s="169">
        <f>YEAR(tblBills[[#This Row],[received_date]])</f>
        <v>2020</v>
      </c>
      <c r="M569" s="112"/>
      <c r="N569" s="112">
        <v>7</v>
      </c>
      <c r="O569" s="112" t="s">
        <v>526</v>
      </c>
      <c r="P569" s="112" t="s">
        <v>81</v>
      </c>
      <c r="Q569" s="112" t="s">
        <v>525</v>
      </c>
      <c r="R569" s="112" t="s">
        <v>524</v>
      </c>
      <c r="S569" s="112"/>
      <c r="T569" s="112" t="s">
        <v>237</v>
      </c>
      <c r="U569" s="112" t="s">
        <v>156</v>
      </c>
      <c r="V569" s="112" t="s">
        <v>120</v>
      </c>
      <c r="W569" s="112"/>
      <c r="X569" s="112" t="s">
        <v>186</v>
      </c>
      <c r="Y569" s="112" t="s">
        <v>926</v>
      </c>
      <c r="Z569" s="112">
        <v>0</v>
      </c>
      <c r="AA569" s="112">
        <v>100</v>
      </c>
      <c r="AB569" s="112" t="s">
        <v>234</v>
      </c>
      <c r="AC569" s="112" t="s">
        <v>233</v>
      </c>
      <c r="AD569" s="112" t="s">
        <v>232</v>
      </c>
      <c r="AE569" s="112"/>
      <c r="AF569" s="112"/>
      <c r="AG569" s="112" t="s">
        <v>926</v>
      </c>
      <c r="AH569" s="112">
        <v>13630</v>
      </c>
      <c r="AI569" s="112">
        <v>23</v>
      </c>
      <c r="AJ569" s="112">
        <v>20</v>
      </c>
      <c r="AK569" s="112" t="s">
        <v>237</v>
      </c>
      <c r="AL569" s="112" t="s">
        <v>948</v>
      </c>
      <c r="AM569" s="112">
        <v>6</v>
      </c>
      <c r="AN569" s="112">
        <v>31</v>
      </c>
      <c r="AO569" s="112">
        <v>29</v>
      </c>
      <c r="AP569" s="112">
        <v>16</v>
      </c>
      <c r="AQ569" s="112">
        <v>19</v>
      </c>
      <c r="AR569" s="112">
        <v>0</v>
      </c>
      <c r="AS569" s="112">
        <v>0</v>
      </c>
      <c r="AT569" s="112"/>
    </row>
    <row r="570" spans="1:46" x14ac:dyDescent="0.25">
      <c r="A570" s="112" t="s">
        <v>923</v>
      </c>
      <c r="B570" s="112" t="s">
        <v>924</v>
      </c>
      <c r="C570" s="112" t="s">
        <v>523</v>
      </c>
      <c r="D570" s="112" t="s">
        <v>523</v>
      </c>
      <c r="E570" s="112">
        <v>286.55</v>
      </c>
      <c r="F570" s="112">
        <v>286.55</v>
      </c>
      <c r="G570" s="112">
        <v>-5.74</v>
      </c>
      <c r="H570" s="112">
        <v>0</v>
      </c>
      <c r="I570" s="112">
        <v>0</v>
      </c>
      <c r="J570" s="112">
        <v>280.81</v>
      </c>
      <c r="K570" s="170">
        <v>43994</v>
      </c>
      <c r="L570" s="169">
        <f>YEAR(tblBills[[#This Row],[received_date]])</f>
        <v>2020</v>
      </c>
      <c r="M570" s="112"/>
      <c r="N570" s="112">
        <v>7</v>
      </c>
      <c r="O570" s="112" t="s">
        <v>522</v>
      </c>
      <c r="P570" s="112" t="s">
        <v>81</v>
      </c>
      <c r="Q570" s="112" t="s">
        <v>521</v>
      </c>
      <c r="R570" s="112" t="s">
        <v>520</v>
      </c>
      <c r="S570" s="112"/>
      <c r="T570" s="112" t="s">
        <v>237</v>
      </c>
      <c r="U570" s="112" t="s">
        <v>156</v>
      </c>
      <c r="V570" s="112" t="s">
        <v>120</v>
      </c>
      <c r="W570" s="112"/>
      <c r="X570" s="112" t="s">
        <v>188</v>
      </c>
      <c r="Y570" s="112" t="s">
        <v>519</v>
      </c>
      <c r="Z570" s="112">
        <v>0</v>
      </c>
      <c r="AA570" s="112">
        <v>100</v>
      </c>
      <c r="AB570" s="112" t="s">
        <v>234</v>
      </c>
      <c r="AC570" s="112" t="s">
        <v>233</v>
      </c>
      <c r="AD570" s="112" t="s">
        <v>232</v>
      </c>
      <c r="AE570" s="112"/>
      <c r="AF570" s="112"/>
      <c r="AG570" s="112" t="s">
        <v>231</v>
      </c>
      <c r="AH570" s="112">
        <v>13631</v>
      </c>
      <c r="AI570" s="112">
        <v>23</v>
      </c>
      <c r="AJ570" s="112">
        <v>54</v>
      </c>
      <c r="AK570" s="112" t="s">
        <v>237</v>
      </c>
      <c r="AL570" s="112" t="s">
        <v>948</v>
      </c>
      <c r="AM570" s="112">
        <v>6</v>
      </c>
      <c r="AN570" s="112">
        <v>31</v>
      </c>
      <c r="AO570" s="112">
        <v>29</v>
      </c>
      <c r="AP570" s="112">
        <v>45</v>
      </c>
      <c r="AQ570" s="112">
        <v>48</v>
      </c>
      <c r="AR570" s="112">
        <v>0</v>
      </c>
      <c r="AS570" s="112">
        <v>0</v>
      </c>
      <c r="AT570" s="112"/>
    </row>
    <row r="571" spans="1:46" x14ac:dyDescent="0.25">
      <c r="A571" s="112" t="s">
        <v>923</v>
      </c>
      <c r="B571" s="112" t="s">
        <v>924</v>
      </c>
      <c r="C571" s="112" t="s">
        <v>517</v>
      </c>
      <c r="D571" s="112" t="s">
        <v>517</v>
      </c>
      <c r="E571" s="112">
        <v>6668.63</v>
      </c>
      <c r="F571" s="112">
        <v>6668.64</v>
      </c>
      <c r="G571" s="112">
        <v>0</v>
      </c>
      <c r="H571" s="112">
        <v>0</v>
      </c>
      <c r="I571" s="112">
        <v>0</v>
      </c>
      <c r="J571" s="112">
        <v>6668.64</v>
      </c>
      <c r="K571" s="170">
        <v>43869</v>
      </c>
      <c r="L571" s="169">
        <f>YEAR(tblBills[[#This Row],[received_date]])</f>
        <v>2020</v>
      </c>
      <c r="M571" s="112"/>
      <c r="N571" s="112">
        <v>7</v>
      </c>
      <c r="O571" s="112" t="s">
        <v>515</v>
      </c>
      <c r="P571" s="112" t="s">
        <v>81</v>
      </c>
      <c r="Q571" s="112" t="s">
        <v>514</v>
      </c>
      <c r="R571" s="112" t="s">
        <v>513</v>
      </c>
      <c r="S571" s="112"/>
      <c r="T571" s="112" t="s">
        <v>237</v>
      </c>
      <c r="U571" s="112" t="s">
        <v>137</v>
      </c>
      <c r="V571" s="112" t="s">
        <v>130</v>
      </c>
      <c r="W571" s="112"/>
      <c r="X571" s="112" t="s">
        <v>138</v>
      </c>
      <c r="Y571" s="112" t="s">
        <v>926</v>
      </c>
      <c r="Z571" s="112">
        <v>0</v>
      </c>
      <c r="AA571" s="112">
        <v>100</v>
      </c>
      <c r="AB571" s="112" t="s">
        <v>234</v>
      </c>
      <c r="AC571" s="112" t="s">
        <v>233</v>
      </c>
      <c r="AD571" s="112" t="s">
        <v>232</v>
      </c>
      <c r="AE571" s="112"/>
      <c r="AF571" s="112"/>
      <c r="AG571" s="112" t="s">
        <v>926</v>
      </c>
      <c r="AH571" s="112">
        <v>9324</v>
      </c>
      <c r="AI571" s="112">
        <v>23</v>
      </c>
      <c r="AJ571" s="112">
        <v>73</v>
      </c>
      <c r="AK571" s="112" t="s">
        <v>237</v>
      </c>
      <c r="AL571" s="112" t="s">
        <v>949</v>
      </c>
      <c r="AM571" s="112">
        <v>6</v>
      </c>
      <c r="AN571" s="112">
        <v>31</v>
      </c>
      <c r="AO571" s="112">
        <v>29</v>
      </c>
      <c r="AP571" s="112">
        <v>62</v>
      </c>
      <c r="AQ571" s="112">
        <v>61</v>
      </c>
      <c r="AR571" s="112">
        <v>0</v>
      </c>
      <c r="AS571" s="112">
        <v>0</v>
      </c>
      <c r="AT571" s="112"/>
    </row>
    <row r="572" spans="1:46" x14ac:dyDescent="0.25">
      <c r="A572" s="112" t="s">
        <v>923</v>
      </c>
      <c r="B572" s="112" t="s">
        <v>924</v>
      </c>
      <c r="C572" s="112" t="s">
        <v>511</v>
      </c>
      <c r="D572" s="112" t="s">
        <v>511</v>
      </c>
      <c r="E572" s="112">
        <v>3322.75</v>
      </c>
      <c r="F572" s="171">
        <f>tblBills[[#This Row],[calculated_amount]]</f>
        <v>3322.75</v>
      </c>
      <c r="G572" s="112">
        <v>0</v>
      </c>
      <c r="H572" s="112">
        <v>0</v>
      </c>
      <c r="I572" s="112">
        <v>0</v>
      </c>
      <c r="J572" s="171" t="s">
        <v>972</v>
      </c>
      <c r="K572" s="170"/>
      <c r="L572" s="169">
        <v>2020</v>
      </c>
      <c r="M572" s="112"/>
      <c r="N572" s="112">
        <v>1</v>
      </c>
      <c r="O572" s="112" t="s">
        <v>510</v>
      </c>
      <c r="P572" s="112" t="s">
        <v>81</v>
      </c>
      <c r="Q572" s="112" t="s">
        <v>509</v>
      </c>
      <c r="R572" s="112" t="s">
        <v>906</v>
      </c>
      <c r="S572" s="112"/>
      <c r="T572" s="112" t="s">
        <v>237</v>
      </c>
      <c r="U572" s="112" t="s">
        <v>158</v>
      </c>
      <c r="V572" s="112" t="s">
        <v>130</v>
      </c>
      <c r="W572" s="112"/>
      <c r="X572" s="112" t="s">
        <v>165</v>
      </c>
      <c r="Y572" s="112" t="s">
        <v>926</v>
      </c>
      <c r="Z572" s="112">
        <v>0</v>
      </c>
      <c r="AA572" s="112">
        <v>100</v>
      </c>
      <c r="AB572" s="112" t="s">
        <v>234</v>
      </c>
      <c r="AC572" s="112" t="s">
        <v>233</v>
      </c>
      <c r="AD572" s="112" t="s">
        <v>232</v>
      </c>
      <c r="AE572" s="112"/>
      <c r="AF572" s="112"/>
      <c r="AG572" s="112" t="s">
        <v>926</v>
      </c>
      <c r="AH572" s="112">
        <v>9369</v>
      </c>
      <c r="AI572" s="112">
        <v>23</v>
      </c>
      <c r="AJ572" s="112">
        <v>1218</v>
      </c>
      <c r="AK572" s="112" t="s">
        <v>237</v>
      </c>
      <c r="AL572" s="112" t="s">
        <v>950</v>
      </c>
      <c r="AM572" s="112">
        <v>6</v>
      </c>
      <c r="AN572" s="112">
        <v>31</v>
      </c>
      <c r="AO572" s="112">
        <v>29</v>
      </c>
      <c r="AP572" s="112">
        <v>866</v>
      </c>
      <c r="AQ572" s="112">
        <v>540</v>
      </c>
      <c r="AR572" s="112">
        <v>1</v>
      </c>
      <c r="AS572" s="112">
        <v>0</v>
      </c>
      <c r="AT572" s="112"/>
    </row>
    <row r="573" spans="1:46" x14ac:dyDescent="0.25">
      <c r="A573" s="112" t="s">
        <v>923</v>
      </c>
      <c r="B573" s="112" t="s">
        <v>924</v>
      </c>
      <c r="C573" s="112" t="s">
        <v>506</v>
      </c>
      <c r="D573" s="112" t="s">
        <v>506</v>
      </c>
      <c r="E573" s="112">
        <v>943773.97</v>
      </c>
      <c r="F573" s="112">
        <v>943773.96</v>
      </c>
      <c r="G573" s="112">
        <v>0</v>
      </c>
      <c r="H573" s="112">
        <v>0</v>
      </c>
      <c r="I573" s="112">
        <v>0</v>
      </c>
      <c r="J573" s="112">
        <v>943773.96</v>
      </c>
      <c r="K573" s="170">
        <v>43888</v>
      </c>
      <c r="L573" s="169">
        <f>YEAR(tblBills[[#This Row],[received_date]])</f>
        <v>2020</v>
      </c>
      <c r="M573" s="112"/>
      <c r="N573" s="112">
        <v>7</v>
      </c>
      <c r="O573" s="112" t="s">
        <v>504</v>
      </c>
      <c r="P573" s="112" t="s">
        <v>81</v>
      </c>
      <c r="Q573" s="112" t="s">
        <v>503</v>
      </c>
      <c r="R573" s="112" t="s">
        <v>502</v>
      </c>
      <c r="S573" s="112"/>
      <c r="T573" s="112" t="s">
        <v>237</v>
      </c>
      <c r="U573" s="112" t="s">
        <v>143</v>
      </c>
      <c r="V573" s="112" t="s">
        <v>117</v>
      </c>
      <c r="W573" s="112"/>
      <c r="X573" s="112" t="s">
        <v>177</v>
      </c>
      <c r="Y573" s="112" t="s">
        <v>501</v>
      </c>
      <c r="Z573" s="112">
        <v>0</v>
      </c>
      <c r="AA573" s="112">
        <v>100</v>
      </c>
      <c r="AB573" s="112" t="s">
        <v>234</v>
      </c>
      <c r="AC573" s="112" t="s">
        <v>233</v>
      </c>
      <c r="AD573" s="112" t="s">
        <v>232</v>
      </c>
      <c r="AE573" s="112"/>
      <c r="AF573" s="112"/>
      <c r="AG573" s="112" t="s">
        <v>231</v>
      </c>
      <c r="AH573" s="112">
        <v>13632</v>
      </c>
      <c r="AI573" s="112">
        <v>23</v>
      </c>
      <c r="AJ573" s="112">
        <v>74</v>
      </c>
      <c r="AK573" s="112" t="s">
        <v>237</v>
      </c>
      <c r="AL573" s="112" t="s">
        <v>951</v>
      </c>
      <c r="AM573" s="112">
        <v>6</v>
      </c>
      <c r="AN573" s="112">
        <v>31</v>
      </c>
      <c r="AO573" s="112">
        <v>29</v>
      </c>
      <c r="AP573" s="112">
        <v>63</v>
      </c>
      <c r="AQ573" s="112">
        <v>62</v>
      </c>
      <c r="AR573" s="112">
        <v>0</v>
      </c>
      <c r="AS573" s="112">
        <v>0</v>
      </c>
      <c r="AT573" s="112"/>
    </row>
    <row r="574" spans="1:46" x14ac:dyDescent="0.25">
      <c r="A574" s="112" t="s">
        <v>923</v>
      </c>
      <c r="B574" s="112" t="s">
        <v>924</v>
      </c>
      <c r="C574" s="112" t="s">
        <v>500</v>
      </c>
      <c r="D574" s="112" t="s">
        <v>500</v>
      </c>
      <c r="E574" s="112">
        <v>18888.09</v>
      </c>
      <c r="F574" s="112">
        <v>18888.09</v>
      </c>
      <c r="G574" s="112">
        <v>0</v>
      </c>
      <c r="H574" s="112">
        <v>0</v>
      </c>
      <c r="I574" s="112">
        <v>0</v>
      </c>
      <c r="J574" s="112">
        <v>18888.09</v>
      </c>
      <c r="K574" s="170">
        <v>43888</v>
      </c>
      <c r="L574" s="169">
        <f>YEAR(tblBills[[#This Row],[received_date]])</f>
        <v>2020</v>
      </c>
      <c r="M574" s="112"/>
      <c r="N574" s="112">
        <v>7</v>
      </c>
      <c r="O574" s="112" t="s">
        <v>499</v>
      </c>
      <c r="P574" s="112" t="s">
        <v>81</v>
      </c>
      <c r="Q574" s="112" t="s">
        <v>498</v>
      </c>
      <c r="R574" s="112" t="s">
        <v>497</v>
      </c>
      <c r="S574" s="112"/>
      <c r="T574" s="112" t="s">
        <v>237</v>
      </c>
      <c r="U574" s="112" t="s">
        <v>143</v>
      </c>
      <c r="V574" s="112" t="s">
        <v>120</v>
      </c>
      <c r="W574" s="112"/>
      <c r="X574" s="112" t="s">
        <v>816</v>
      </c>
      <c r="Y574" s="112" t="s">
        <v>496</v>
      </c>
      <c r="Z574" s="112">
        <v>0</v>
      </c>
      <c r="AA574" s="112">
        <v>100</v>
      </c>
      <c r="AB574" s="112" t="s">
        <v>234</v>
      </c>
      <c r="AC574" s="112" t="s">
        <v>233</v>
      </c>
      <c r="AD574" s="112" t="s">
        <v>232</v>
      </c>
      <c r="AE574" s="112"/>
      <c r="AF574" s="112"/>
      <c r="AG574" s="112" t="s">
        <v>231</v>
      </c>
      <c r="AH574" s="112">
        <v>13633</v>
      </c>
      <c r="AI574" s="112">
        <v>23</v>
      </c>
      <c r="AJ574" s="112">
        <v>694</v>
      </c>
      <c r="AK574" s="112" t="s">
        <v>237</v>
      </c>
      <c r="AL574" s="112" t="s">
        <v>951</v>
      </c>
      <c r="AM574" s="112">
        <v>6</v>
      </c>
      <c r="AN574" s="112">
        <v>31</v>
      </c>
      <c r="AO574" s="112">
        <v>29</v>
      </c>
      <c r="AP574" s="112">
        <v>419</v>
      </c>
      <c r="AQ574" s="112">
        <v>503</v>
      </c>
      <c r="AR574" s="112">
        <v>0</v>
      </c>
      <c r="AS574" s="112">
        <v>0</v>
      </c>
      <c r="AT574" s="112"/>
    </row>
    <row r="575" spans="1:46" x14ac:dyDescent="0.25">
      <c r="A575" s="112" t="s">
        <v>923</v>
      </c>
      <c r="B575" s="112" t="s">
        <v>924</v>
      </c>
      <c r="C575" s="112" t="s">
        <v>495</v>
      </c>
      <c r="D575" s="112" t="s">
        <v>495</v>
      </c>
      <c r="E575" s="112">
        <v>3136.05</v>
      </c>
      <c r="F575" s="112">
        <v>3136.06</v>
      </c>
      <c r="G575" s="112">
        <v>0</v>
      </c>
      <c r="H575" s="112">
        <v>0</v>
      </c>
      <c r="I575" s="112">
        <v>0</v>
      </c>
      <c r="J575" s="112">
        <v>3136.06</v>
      </c>
      <c r="K575" s="170">
        <v>43900</v>
      </c>
      <c r="L575" s="169">
        <f>YEAR(tblBills[[#This Row],[received_date]])</f>
        <v>2020</v>
      </c>
      <c r="M575" s="112"/>
      <c r="N575" s="112">
        <v>7</v>
      </c>
      <c r="O575" s="112" t="s">
        <v>494</v>
      </c>
      <c r="P575" s="112" t="s">
        <v>81</v>
      </c>
      <c r="Q575" s="112" t="s">
        <v>493</v>
      </c>
      <c r="R575" s="112" t="s">
        <v>492</v>
      </c>
      <c r="S575" s="112"/>
      <c r="T575" s="112" t="s">
        <v>237</v>
      </c>
      <c r="U575" s="112" t="s">
        <v>143</v>
      </c>
      <c r="V575" s="112" t="s">
        <v>120</v>
      </c>
      <c r="W575" s="112"/>
      <c r="X575" s="112" t="s">
        <v>806</v>
      </c>
      <c r="Y575" s="112" t="s">
        <v>491</v>
      </c>
      <c r="Z575" s="112">
        <v>0</v>
      </c>
      <c r="AA575" s="112">
        <v>100</v>
      </c>
      <c r="AB575" s="112" t="s">
        <v>234</v>
      </c>
      <c r="AC575" s="112" t="s">
        <v>233</v>
      </c>
      <c r="AD575" s="112" t="s">
        <v>232</v>
      </c>
      <c r="AE575" s="112"/>
      <c r="AF575" s="112"/>
      <c r="AG575" s="112" t="s">
        <v>231</v>
      </c>
      <c r="AH575" s="112">
        <v>13634</v>
      </c>
      <c r="AI575" s="112">
        <v>23</v>
      </c>
      <c r="AJ575" s="112">
        <v>705</v>
      </c>
      <c r="AK575" s="112" t="s">
        <v>237</v>
      </c>
      <c r="AL575" s="112" t="s">
        <v>951</v>
      </c>
      <c r="AM575" s="112">
        <v>6</v>
      </c>
      <c r="AN575" s="112">
        <v>31</v>
      </c>
      <c r="AO575" s="112">
        <v>29</v>
      </c>
      <c r="AP575" s="112">
        <v>429</v>
      </c>
      <c r="AQ575" s="112">
        <v>513</v>
      </c>
      <c r="AR575" s="112">
        <v>0</v>
      </c>
      <c r="AS575" s="112">
        <v>0</v>
      </c>
      <c r="AT575" s="112"/>
    </row>
    <row r="576" spans="1:46" x14ac:dyDescent="0.25">
      <c r="A576" s="112" t="s">
        <v>923</v>
      </c>
      <c r="B576" s="112" t="s">
        <v>924</v>
      </c>
      <c r="C576" s="112" t="s">
        <v>490</v>
      </c>
      <c r="D576" s="112" t="s">
        <v>490</v>
      </c>
      <c r="E576" s="112">
        <v>3662.22</v>
      </c>
      <c r="F576" s="171">
        <f>tblBills[[#This Row],[calculated_amount]]</f>
        <v>3662.22</v>
      </c>
      <c r="G576" s="112">
        <v>0</v>
      </c>
      <c r="H576" s="112">
        <v>0</v>
      </c>
      <c r="I576" s="112">
        <v>0</v>
      </c>
      <c r="J576" s="171" t="s">
        <v>972</v>
      </c>
      <c r="K576" s="170"/>
      <c r="L576" s="169">
        <v>2020</v>
      </c>
      <c r="M576" s="112"/>
      <c r="N576" s="112">
        <v>1</v>
      </c>
      <c r="O576" s="112" t="s">
        <v>488</v>
      </c>
      <c r="P576" s="112" t="s">
        <v>81</v>
      </c>
      <c r="Q576" s="112" t="s">
        <v>487</v>
      </c>
      <c r="R576" s="112" t="s">
        <v>486</v>
      </c>
      <c r="S576" s="112"/>
      <c r="T576" s="112" t="s">
        <v>237</v>
      </c>
      <c r="U576" s="112" t="s">
        <v>143</v>
      </c>
      <c r="V576" s="112" t="s">
        <v>120</v>
      </c>
      <c r="W576" s="112"/>
      <c r="X576" s="112" t="s">
        <v>193</v>
      </c>
      <c r="Y576" s="112" t="s">
        <v>490</v>
      </c>
      <c r="Z576" s="112">
        <v>0</v>
      </c>
      <c r="AA576" s="112">
        <v>100</v>
      </c>
      <c r="AB576" s="112" t="s">
        <v>234</v>
      </c>
      <c r="AC576" s="112" t="s">
        <v>233</v>
      </c>
      <c r="AD576" s="112" t="s">
        <v>232</v>
      </c>
      <c r="AE576" s="112"/>
      <c r="AF576" s="112"/>
      <c r="AG576" s="112" t="s">
        <v>231</v>
      </c>
      <c r="AH576" s="112">
        <v>132857</v>
      </c>
      <c r="AI576" s="112">
        <v>23</v>
      </c>
      <c r="AJ576" s="112">
        <v>756</v>
      </c>
      <c r="AK576" s="112" t="s">
        <v>237</v>
      </c>
      <c r="AL576" s="112" t="s">
        <v>951</v>
      </c>
      <c r="AM576" s="112">
        <v>6</v>
      </c>
      <c r="AN576" s="112">
        <v>31</v>
      </c>
      <c r="AO576" s="112">
        <v>29</v>
      </c>
      <c r="AP576" s="112">
        <v>470</v>
      </c>
      <c r="AQ576" s="112">
        <v>520</v>
      </c>
      <c r="AR576" s="112">
        <v>1</v>
      </c>
      <c r="AS576" s="112">
        <v>0</v>
      </c>
      <c r="AT576" s="112"/>
    </row>
    <row r="577" spans="1:46" x14ac:dyDescent="0.25">
      <c r="A577" s="112" t="s">
        <v>923</v>
      </c>
      <c r="B577" s="112" t="s">
        <v>924</v>
      </c>
      <c r="C577" s="112" t="s">
        <v>484</v>
      </c>
      <c r="D577" s="112" t="s">
        <v>484</v>
      </c>
      <c r="E577" s="112">
        <v>1779.55</v>
      </c>
      <c r="F577" s="171">
        <f>tblBills[[#This Row],[calculated_amount]]</f>
        <v>1779.55</v>
      </c>
      <c r="G577" s="112">
        <v>0</v>
      </c>
      <c r="H577" s="112">
        <v>0</v>
      </c>
      <c r="I577" s="112">
        <v>0</v>
      </c>
      <c r="J577" s="171" t="s">
        <v>972</v>
      </c>
      <c r="K577" s="170"/>
      <c r="L577" s="169">
        <v>2020</v>
      </c>
      <c r="M577" s="112"/>
      <c r="N577" s="112">
        <v>1</v>
      </c>
      <c r="O577" s="112" t="s">
        <v>483</v>
      </c>
      <c r="P577" s="112" t="s">
        <v>81</v>
      </c>
      <c r="Q577" s="112" t="s">
        <v>482</v>
      </c>
      <c r="R577" s="112" t="s">
        <v>481</v>
      </c>
      <c r="S577" s="112"/>
      <c r="T577" s="112" t="s">
        <v>237</v>
      </c>
      <c r="U577" s="112" t="s">
        <v>143</v>
      </c>
      <c r="V577" s="112" t="s">
        <v>120</v>
      </c>
      <c r="W577" s="112"/>
      <c r="X577" s="112" t="s">
        <v>192</v>
      </c>
      <c r="Y577" s="112" t="s">
        <v>480</v>
      </c>
      <c r="Z577" s="112">
        <v>0</v>
      </c>
      <c r="AA577" s="112">
        <v>100</v>
      </c>
      <c r="AB577" s="112" t="s">
        <v>234</v>
      </c>
      <c r="AC577" s="112" t="s">
        <v>233</v>
      </c>
      <c r="AD577" s="112" t="s">
        <v>232</v>
      </c>
      <c r="AE577" s="112"/>
      <c r="AF577" s="112"/>
      <c r="AG577" s="112" t="s">
        <v>231</v>
      </c>
      <c r="AH577" s="112">
        <v>13636</v>
      </c>
      <c r="AI577" s="112">
        <v>23</v>
      </c>
      <c r="AJ577" s="112">
        <v>1220</v>
      </c>
      <c r="AK577" s="112" t="s">
        <v>237</v>
      </c>
      <c r="AL577" s="112" t="s">
        <v>951</v>
      </c>
      <c r="AM577" s="112">
        <v>6</v>
      </c>
      <c r="AN577" s="112">
        <v>31</v>
      </c>
      <c r="AO577" s="112">
        <v>29</v>
      </c>
      <c r="AP577" s="112">
        <v>868</v>
      </c>
      <c r="AQ577" s="112">
        <v>542</v>
      </c>
      <c r="AR577" s="112">
        <v>1</v>
      </c>
      <c r="AS577" s="112">
        <v>0</v>
      </c>
      <c r="AT577" s="112"/>
    </row>
    <row r="578" spans="1:46" x14ac:dyDescent="0.25">
      <c r="A578" s="112" t="s">
        <v>923</v>
      </c>
      <c r="B578" s="112" t="s">
        <v>924</v>
      </c>
      <c r="C578" s="112" t="s">
        <v>478</v>
      </c>
      <c r="D578" s="112" t="s">
        <v>478</v>
      </c>
      <c r="E578" s="112">
        <v>538.29999999999995</v>
      </c>
      <c r="F578" s="112">
        <v>538.30999999999995</v>
      </c>
      <c r="G578" s="112">
        <v>0</v>
      </c>
      <c r="H578" s="112">
        <v>0</v>
      </c>
      <c r="I578" s="112">
        <v>0</v>
      </c>
      <c r="J578" s="112">
        <v>538.30999999999995</v>
      </c>
      <c r="K578" s="170">
        <v>43878</v>
      </c>
      <c r="L578" s="169">
        <f>YEAR(tblBills[[#This Row],[received_date]])</f>
        <v>2020</v>
      </c>
      <c r="M578" s="112"/>
      <c r="N578" s="112">
        <v>7</v>
      </c>
      <c r="O578" s="112" t="s">
        <v>476</v>
      </c>
      <c r="P578" s="112" t="s">
        <v>81</v>
      </c>
      <c r="Q578" s="112" t="s">
        <v>475</v>
      </c>
      <c r="R578" s="112" t="s">
        <v>474</v>
      </c>
      <c r="S578" s="112"/>
      <c r="T578" s="112" t="s">
        <v>237</v>
      </c>
      <c r="U578" s="112" t="s">
        <v>173</v>
      </c>
      <c r="V578" s="112" t="s">
        <v>130</v>
      </c>
      <c r="W578" s="112"/>
      <c r="X578" s="112" t="s">
        <v>174</v>
      </c>
      <c r="Y578" s="112" t="s">
        <v>926</v>
      </c>
      <c r="Z578" s="112">
        <v>0</v>
      </c>
      <c r="AA578" s="112">
        <v>100</v>
      </c>
      <c r="AB578" s="112" t="s">
        <v>234</v>
      </c>
      <c r="AC578" s="112" t="s">
        <v>233</v>
      </c>
      <c r="AD578" s="112" t="s">
        <v>232</v>
      </c>
      <c r="AE578" s="112"/>
      <c r="AF578" s="112"/>
      <c r="AG578" s="112" t="s">
        <v>926</v>
      </c>
      <c r="AH578" s="112">
        <v>13637</v>
      </c>
      <c r="AI578" s="112">
        <v>23</v>
      </c>
      <c r="AJ578" s="112">
        <v>1147</v>
      </c>
      <c r="AK578" s="112" t="s">
        <v>237</v>
      </c>
      <c r="AL578" s="112" t="s">
        <v>952</v>
      </c>
      <c r="AM578" s="112">
        <v>6</v>
      </c>
      <c r="AN578" s="112">
        <v>31</v>
      </c>
      <c r="AO578" s="112">
        <v>29</v>
      </c>
      <c r="AP578" s="112">
        <v>824</v>
      </c>
      <c r="AQ578" s="112">
        <v>530</v>
      </c>
      <c r="AR578" s="112">
        <v>0</v>
      </c>
      <c r="AS578" s="112">
        <v>0</v>
      </c>
      <c r="AT578" s="112"/>
    </row>
    <row r="579" spans="1:46" x14ac:dyDescent="0.25">
      <c r="A579" s="112" t="s">
        <v>923</v>
      </c>
      <c r="B579" s="112" t="s">
        <v>924</v>
      </c>
      <c r="C579" s="112" t="s">
        <v>472</v>
      </c>
      <c r="D579" s="112" t="s">
        <v>472</v>
      </c>
      <c r="E579" s="112">
        <v>52458.239999999998</v>
      </c>
      <c r="F579" s="112">
        <v>52458.38</v>
      </c>
      <c r="G579" s="112">
        <v>0</v>
      </c>
      <c r="H579" s="112">
        <v>0</v>
      </c>
      <c r="I579" s="112">
        <v>0</v>
      </c>
      <c r="J579" s="112">
        <v>52458.38</v>
      </c>
      <c r="K579" s="170">
        <v>43869</v>
      </c>
      <c r="L579" s="169">
        <f>YEAR(tblBills[[#This Row],[received_date]])</f>
        <v>2020</v>
      </c>
      <c r="M579" s="112"/>
      <c r="N579" s="112">
        <v>7</v>
      </c>
      <c r="O579" s="112" t="s">
        <v>471</v>
      </c>
      <c r="P579" s="112" t="s">
        <v>81</v>
      </c>
      <c r="Q579" s="112" t="s">
        <v>470</v>
      </c>
      <c r="R579" s="112" t="s">
        <v>469</v>
      </c>
      <c r="S579" s="112"/>
      <c r="T579" s="112" t="s">
        <v>237</v>
      </c>
      <c r="U579" s="112" t="s">
        <v>216</v>
      </c>
      <c r="V579" s="112" t="s">
        <v>130</v>
      </c>
      <c r="W579" s="112"/>
      <c r="X579" s="112" t="s">
        <v>217</v>
      </c>
      <c r="Y579" s="112" t="s">
        <v>926</v>
      </c>
      <c r="Z579" s="112">
        <v>0</v>
      </c>
      <c r="AA579" s="112">
        <v>100</v>
      </c>
      <c r="AB579" s="112" t="s">
        <v>234</v>
      </c>
      <c r="AC579" s="112" t="s">
        <v>233</v>
      </c>
      <c r="AD579" s="112" t="s">
        <v>232</v>
      </c>
      <c r="AE579" s="112"/>
      <c r="AF579" s="112"/>
      <c r="AG579" s="112" t="s">
        <v>231</v>
      </c>
      <c r="AH579" s="112">
        <v>13638</v>
      </c>
      <c r="AI579" s="112">
        <v>23</v>
      </c>
      <c r="AJ579" s="112">
        <v>75</v>
      </c>
      <c r="AK579" s="112" t="s">
        <v>237</v>
      </c>
      <c r="AL579" s="112" t="s">
        <v>953</v>
      </c>
      <c r="AM579" s="112">
        <v>6</v>
      </c>
      <c r="AN579" s="112">
        <v>31</v>
      </c>
      <c r="AO579" s="112">
        <v>29</v>
      </c>
      <c r="AP579" s="112">
        <v>64</v>
      </c>
      <c r="AQ579" s="112">
        <v>63</v>
      </c>
      <c r="AR579" s="112">
        <v>0</v>
      </c>
      <c r="AS579" s="112">
        <v>0</v>
      </c>
      <c r="AT579" s="112"/>
    </row>
    <row r="580" spans="1:46" x14ac:dyDescent="0.25">
      <c r="A580" s="112" t="s">
        <v>923</v>
      </c>
      <c r="B580" s="112" t="s">
        <v>924</v>
      </c>
      <c r="C580" s="112" t="s">
        <v>467</v>
      </c>
      <c r="D580" s="112" t="s">
        <v>467</v>
      </c>
      <c r="E580" s="112">
        <v>458.67</v>
      </c>
      <c r="F580" s="112">
        <v>458.67</v>
      </c>
      <c r="G580" s="112">
        <v>-9.17</v>
      </c>
      <c r="H580" s="112">
        <v>0</v>
      </c>
      <c r="I580" s="112">
        <v>0</v>
      </c>
      <c r="J580" s="112">
        <v>449.5</v>
      </c>
      <c r="K580" s="170">
        <v>43878</v>
      </c>
      <c r="L580" s="169">
        <f>YEAR(tblBills[[#This Row],[received_date]])</f>
        <v>2020</v>
      </c>
      <c r="M580" s="112"/>
      <c r="N580" s="112">
        <v>7</v>
      </c>
      <c r="O580" s="112" t="s">
        <v>466</v>
      </c>
      <c r="P580" s="112" t="s">
        <v>81</v>
      </c>
      <c r="Q580" s="112" t="s">
        <v>465</v>
      </c>
      <c r="R580" s="112" t="s">
        <v>464</v>
      </c>
      <c r="S580" s="112"/>
      <c r="T580" s="112" t="s">
        <v>237</v>
      </c>
      <c r="U580" s="112" t="s">
        <v>134</v>
      </c>
      <c r="V580" s="112" t="s">
        <v>120</v>
      </c>
      <c r="W580" s="112"/>
      <c r="X580" s="112" t="s">
        <v>178</v>
      </c>
      <c r="Y580" s="112" t="s">
        <v>926</v>
      </c>
      <c r="Z580" s="112">
        <v>0</v>
      </c>
      <c r="AA580" s="112">
        <v>100</v>
      </c>
      <c r="AB580" s="112" t="s">
        <v>234</v>
      </c>
      <c r="AC580" s="112" t="s">
        <v>233</v>
      </c>
      <c r="AD580" s="112" t="s">
        <v>232</v>
      </c>
      <c r="AE580" s="112"/>
      <c r="AF580" s="112"/>
      <c r="AG580" s="112" t="s">
        <v>926</v>
      </c>
      <c r="AH580" s="112">
        <v>10053</v>
      </c>
      <c r="AI580" s="112">
        <v>23</v>
      </c>
      <c r="AJ580" s="112">
        <v>19</v>
      </c>
      <c r="AK580" s="112" t="s">
        <v>237</v>
      </c>
      <c r="AL580" s="112" t="s">
        <v>927</v>
      </c>
      <c r="AM580" s="112">
        <v>6</v>
      </c>
      <c r="AN580" s="112">
        <v>31</v>
      </c>
      <c r="AO580" s="112">
        <v>29</v>
      </c>
      <c r="AP580" s="112">
        <v>15</v>
      </c>
      <c r="AQ580" s="112">
        <v>18</v>
      </c>
      <c r="AR580" s="112">
        <v>0</v>
      </c>
      <c r="AS580" s="112">
        <v>0</v>
      </c>
      <c r="AT580" s="112"/>
    </row>
    <row r="581" spans="1:46" x14ac:dyDescent="0.25">
      <c r="A581" s="112" t="s">
        <v>923</v>
      </c>
      <c r="B581" s="112" t="s">
        <v>924</v>
      </c>
      <c r="C581" s="112" t="s">
        <v>461</v>
      </c>
      <c r="D581" s="112" t="s">
        <v>461</v>
      </c>
      <c r="E581" s="112">
        <v>44.32</v>
      </c>
      <c r="F581" s="112">
        <v>44.32</v>
      </c>
      <c r="G581" s="112">
        <v>0</v>
      </c>
      <c r="H581" s="112">
        <v>0</v>
      </c>
      <c r="I581" s="112">
        <v>0</v>
      </c>
      <c r="J581" s="112">
        <v>44.32</v>
      </c>
      <c r="K581" s="170">
        <v>43921</v>
      </c>
      <c r="L581" s="169">
        <f>YEAR(tblBills[[#This Row],[received_date]])</f>
        <v>2020</v>
      </c>
      <c r="M581" s="112"/>
      <c r="N581" s="112">
        <v>7</v>
      </c>
      <c r="O581" s="112" t="s">
        <v>459</v>
      </c>
      <c r="P581" s="112" t="s">
        <v>81</v>
      </c>
      <c r="Q581" s="112" t="s">
        <v>458</v>
      </c>
      <c r="R581" s="112" t="s">
        <v>457</v>
      </c>
      <c r="S581" s="112"/>
      <c r="T581" s="112" t="s">
        <v>237</v>
      </c>
      <c r="U581" s="112" t="s">
        <v>134</v>
      </c>
      <c r="V581" s="112" t="s">
        <v>120</v>
      </c>
      <c r="W581" s="112"/>
      <c r="X581" s="112" t="s">
        <v>159</v>
      </c>
      <c r="Y581" s="112"/>
      <c r="Z581" s="112">
        <v>0</v>
      </c>
      <c r="AA581" s="112">
        <v>100</v>
      </c>
      <c r="AB581" s="112" t="s">
        <v>234</v>
      </c>
      <c r="AC581" s="112" t="s">
        <v>233</v>
      </c>
      <c r="AD581" s="112" t="s">
        <v>232</v>
      </c>
      <c r="AE581" s="112"/>
      <c r="AF581" s="112"/>
      <c r="AG581" s="112" t="s">
        <v>762</v>
      </c>
      <c r="AH581" s="112">
        <v>158765</v>
      </c>
      <c r="AI581" s="112">
        <v>23</v>
      </c>
      <c r="AJ581" s="112">
        <v>6</v>
      </c>
      <c r="AK581" s="112" t="s">
        <v>237</v>
      </c>
      <c r="AL581" s="112" t="s">
        <v>927</v>
      </c>
      <c r="AM581" s="112">
        <v>6</v>
      </c>
      <c r="AN581" s="112">
        <v>31</v>
      </c>
      <c r="AO581" s="112">
        <v>29</v>
      </c>
      <c r="AP581" s="112">
        <v>5</v>
      </c>
      <c r="AQ581" s="112">
        <v>5</v>
      </c>
      <c r="AR581" s="112">
        <v>0</v>
      </c>
      <c r="AS581" s="112">
        <v>0</v>
      </c>
      <c r="AT581" s="112"/>
    </row>
    <row r="582" spans="1:46" x14ac:dyDescent="0.25">
      <c r="A582" s="112" t="s">
        <v>923</v>
      </c>
      <c r="B582" s="112" t="s">
        <v>924</v>
      </c>
      <c r="C582" s="112" t="s">
        <v>882</v>
      </c>
      <c r="D582" s="112" t="s">
        <v>882</v>
      </c>
      <c r="E582" s="112">
        <v>0</v>
      </c>
      <c r="F582" s="112">
        <v>0</v>
      </c>
      <c r="G582" s="112">
        <v>0</v>
      </c>
      <c r="H582" s="112">
        <v>0</v>
      </c>
      <c r="I582" s="112">
        <v>0</v>
      </c>
      <c r="J582" s="171" t="s">
        <v>972</v>
      </c>
      <c r="K582" s="170"/>
      <c r="L582" s="169">
        <v>2020</v>
      </c>
      <c r="M582" s="112"/>
      <c r="N582" s="112">
        <v>1</v>
      </c>
      <c r="O582" s="112" t="s">
        <v>459</v>
      </c>
      <c r="P582" s="112" t="s">
        <v>81</v>
      </c>
      <c r="Q582" s="112" t="s">
        <v>458</v>
      </c>
      <c r="R582" s="112" t="s">
        <v>457</v>
      </c>
      <c r="S582" s="112"/>
      <c r="T582" s="112" t="s">
        <v>237</v>
      </c>
      <c r="U582" s="112" t="s">
        <v>134</v>
      </c>
      <c r="V582" s="112" t="s">
        <v>120</v>
      </c>
      <c r="W582" s="112"/>
      <c r="X582" s="112" t="s">
        <v>159</v>
      </c>
      <c r="Y582" s="112"/>
      <c r="Z582" s="112">
        <v>0</v>
      </c>
      <c r="AA582" s="112">
        <v>100</v>
      </c>
      <c r="AB582" s="112" t="s">
        <v>234</v>
      </c>
      <c r="AC582" s="112" t="s">
        <v>233</v>
      </c>
      <c r="AD582" s="112" t="s">
        <v>232</v>
      </c>
      <c r="AE582" s="112"/>
      <c r="AF582" s="112"/>
      <c r="AG582" s="112" t="s">
        <v>762</v>
      </c>
      <c r="AH582" s="112">
        <v>175079</v>
      </c>
      <c r="AI582" s="112">
        <v>23</v>
      </c>
      <c r="AJ582" s="112">
        <v>6</v>
      </c>
      <c r="AK582" s="112" t="s">
        <v>237</v>
      </c>
      <c r="AL582" s="112" t="s">
        <v>927</v>
      </c>
      <c r="AM582" s="112">
        <v>6</v>
      </c>
      <c r="AN582" s="112">
        <v>31</v>
      </c>
      <c r="AO582" s="112">
        <v>29</v>
      </c>
      <c r="AP582" s="112">
        <v>5</v>
      </c>
      <c r="AQ582" s="112">
        <v>5</v>
      </c>
      <c r="AR582" s="112">
        <v>1</v>
      </c>
      <c r="AS582" s="112">
        <v>0</v>
      </c>
      <c r="AT582" s="112"/>
    </row>
    <row r="583" spans="1:46" x14ac:dyDescent="0.25">
      <c r="A583" s="112" t="s">
        <v>923</v>
      </c>
      <c r="B583" s="112" t="s">
        <v>924</v>
      </c>
      <c r="C583" s="112" t="s">
        <v>454</v>
      </c>
      <c r="D583" s="112" t="s">
        <v>454</v>
      </c>
      <c r="E583" s="112">
        <v>160.34</v>
      </c>
      <c r="F583" s="112">
        <v>160.34</v>
      </c>
      <c r="G583" s="112">
        <v>0</v>
      </c>
      <c r="H583" s="112">
        <v>0</v>
      </c>
      <c r="I583" s="112">
        <v>0</v>
      </c>
      <c r="J583" s="112">
        <v>160.34</v>
      </c>
      <c r="K583" s="170">
        <v>43878</v>
      </c>
      <c r="L583" s="169">
        <f>YEAR(tblBills[[#This Row],[received_date]])</f>
        <v>2020</v>
      </c>
      <c r="M583" s="112"/>
      <c r="N583" s="112">
        <v>7</v>
      </c>
      <c r="O583" s="112" t="s">
        <v>453</v>
      </c>
      <c r="P583" s="112" t="s">
        <v>81</v>
      </c>
      <c r="Q583" s="112" t="s">
        <v>452</v>
      </c>
      <c r="R583" s="112" t="s">
        <v>451</v>
      </c>
      <c r="S583" s="112"/>
      <c r="T583" s="112" t="s">
        <v>237</v>
      </c>
      <c r="U583" s="112" t="s">
        <v>134</v>
      </c>
      <c r="V583" s="112" t="s">
        <v>120</v>
      </c>
      <c r="W583" s="112"/>
      <c r="X583" s="112" t="s">
        <v>804</v>
      </c>
      <c r="Y583" s="112" t="s">
        <v>926</v>
      </c>
      <c r="Z583" s="112">
        <v>0</v>
      </c>
      <c r="AA583" s="112">
        <v>100</v>
      </c>
      <c r="AB583" s="112" t="s">
        <v>234</v>
      </c>
      <c r="AC583" s="112" t="s">
        <v>233</v>
      </c>
      <c r="AD583" s="112" t="s">
        <v>232</v>
      </c>
      <c r="AE583" s="112"/>
      <c r="AF583" s="112"/>
      <c r="AG583" s="112" t="s">
        <v>926</v>
      </c>
      <c r="AH583" s="112">
        <v>10055</v>
      </c>
      <c r="AI583" s="112">
        <v>23</v>
      </c>
      <c r="AJ583" s="112">
        <v>1125</v>
      </c>
      <c r="AK583" s="112" t="s">
        <v>237</v>
      </c>
      <c r="AL583" s="112" t="s">
        <v>927</v>
      </c>
      <c r="AM583" s="112">
        <v>6</v>
      </c>
      <c r="AN583" s="112">
        <v>31</v>
      </c>
      <c r="AO583" s="112">
        <v>29</v>
      </c>
      <c r="AP583" s="112">
        <v>810</v>
      </c>
      <c r="AQ583" s="112">
        <v>524</v>
      </c>
      <c r="AR583" s="112">
        <v>0</v>
      </c>
      <c r="AS583" s="112">
        <v>0</v>
      </c>
      <c r="AT583" s="112"/>
    </row>
    <row r="584" spans="1:46" x14ac:dyDescent="0.25">
      <c r="A584" s="112" t="s">
        <v>923</v>
      </c>
      <c r="B584" s="112" t="s">
        <v>924</v>
      </c>
      <c r="C584" s="112" t="s">
        <v>450</v>
      </c>
      <c r="D584" s="112" t="s">
        <v>450</v>
      </c>
      <c r="E584" s="112">
        <v>557233.81000000006</v>
      </c>
      <c r="F584" s="112">
        <v>557232.18000000005</v>
      </c>
      <c r="G584" s="112">
        <v>0</v>
      </c>
      <c r="H584" s="112">
        <v>0</v>
      </c>
      <c r="I584" s="112">
        <v>0</v>
      </c>
      <c r="J584" s="112">
        <v>557232.18000000005</v>
      </c>
      <c r="K584" s="170">
        <v>43874</v>
      </c>
      <c r="L584" s="169">
        <f>YEAR(tblBills[[#This Row],[received_date]])</f>
        <v>2020</v>
      </c>
      <c r="M584" s="112"/>
      <c r="N584" s="112">
        <v>7</v>
      </c>
      <c r="O584" s="112" t="s">
        <v>448</v>
      </c>
      <c r="P584" s="112" t="s">
        <v>81</v>
      </c>
      <c r="Q584" s="112" t="s">
        <v>447</v>
      </c>
      <c r="R584" s="112" t="s">
        <v>446</v>
      </c>
      <c r="S584" s="112"/>
      <c r="T584" s="112" t="s">
        <v>237</v>
      </c>
      <c r="U584" s="112" t="s">
        <v>134</v>
      </c>
      <c r="V584" s="112"/>
      <c r="W584" s="112"/>
      <c r="X584" s="112" t="s">
        <v>236</v>
      </c>
      <c r="Y584" s="112" t="s">
        <v>926</v>
      </c>
      <c r="Z584" s="112">
        <v>0</v>
      </c>
      <c r="AA584" s="112">
        <v>100</v>
      </c>
      <c r="AB584" s="112" t="s">
        <v>234</v>
      </c>
      <c r="AC584" s="112" t="s">
        <v>233</v>
      </c>
      <c r="AD584" s="112" t="s">
        <v>232</v>
      </c>
      <c r="AE584" s="112"/>
      <c r="AF584" s="112"/>
      <c r="AG584" s="112" t="s">
        <v>926</v>
      </c>
      <c r="AH584" s="112">
        <v>13639</v>
      </c>
      <c r="AI584" s="112">
        <v>23</v>
      </c>
      <c r="AJ584" s="112">
        <v>76</v>
      </c>
      <c r="AK584" s="112" t="s">
        <v>237</v>
      </c>
      <c r="AL584" s="112" t="s">
        <v>927</v>
      </c>
      <c r="AM584" s="112">
        <v>6</v>
      </c>
      <c r="AN584" s="112">
        <v>31</v>
      </c>
      <c r="AO584" s="112">
        <v>29</v>
      </c>
      <c r="AP584" s="112">
        <v>65</v>
      </c>
      <c r="AQ584" s="112">
        <v>64</v>
      </c>
      <c r="AR584" s="112">
        <v>0</v>
      </c>
      <c r="AS584" s="112">
        <v>0</v>
      </c>
      <c r="AT584" s="112"/>
    </row>
    <row r="585" spans="1:46" x14ac:dyDescent="0.25">
      <c r="A585" s="112" t="s">
        <v>923</v>
      </c>
      <c r="B585" s="112" t="s">
        <v>924</v>
      </c>
      <c r="C585" s="112" t="s">
        <v>445</v>
      </c>
      <c r="D585" s="112" t="s">
        <v>445</v>
      </c>
      <c r="E585" s="112">
        <v>35020.65</v>
      </c>
      <c r="F585" s="112">
        <v>35020.65</v>
      </c>
      <c r="G585" s="112">
        <v>0</v>
      </c>
      <c r="H585" s="112">
        <v>0</v>
      </c>
      <c r="I585" s="112">
        <v>0</v>
      </c>
      <c r="J585" s="112">
        <v>35020.65</v>
      </c>
      <c r="K585" s="170">
        <v>43874</v>
      </c>
      <c r="L585" s="169">
        <f>YEAR(tblBills[[#This Row],[received_date]])</f>
        <v>2020</v>
      </c>
      <c r="M585" s="112"/>
      <c r="N585" s="112">
        <v>7</v>
      </c>
      <c r="O585" s="112" t="s">
        <v>443</v>
      </c>
      <c r="P585" s="112" t="s">
        <v>81</v>
      </c>
      <c r="Q585" s="112" t="s">
        <v>442</v>
      </c>
      <c r="R585" s="112" t="s">
        <v>441</v>
      </c>
      <c r="S585" s="112"/>
      <c r="T585" s="112" t="s">
        <v>237</v>
      </c>
      <c r="U585" s="112" t="s">
        <v>134</v>
      </c>
      <c r="V585" s="112" t="s">
        <v>120</v>
      </c>
      <c r="W585" s="112"/>
      <c r="X585" s="112" t="s">
        <v>163</v>
      </c>
      <c r="Y585" s="112" t="s">
        <v>440</v>
      </c>
      <c r="Z585" s="112">
        <v>0</v>
      </c>
      <c r="AA585" s="112">
        <v>100</v>
      </c>
      <c r="AB585" s="112" t="s">
        <v>234</v>
      </c>
      <c r="AC585" s="112" t="s">
        <v>233</v>
      </c>
      <c r="AD585" s="112" t="s">
        <v>232</v>
      </c>
      <c r="AE585" s="112"/>
      <c r="AF585" s="112"/>
      <c r="AG585" s="112" t="s">
        <v>231</v>
      </c>
      <c r="AH585" s="112">
        <v>13640</v>
      </c>
      <c r="AI585" s="112">
        <v>23</v>
      </c>
      <c r="AJ585" s="112">
        <v>23</v>
      </c>
      <c r="AK585" s="112" t="s">
        <v>237</v>
      </c>
      <c r="AL585" s="112" t="s">
        <v>927</v>
      </c>
      <c r="AM585" s="112">
        <v>6</v>
      </c>
      <c r="AN585" s="112">
        <v>31</v>
      </c>
      <c r="AO585" s="112">
        <v>29</v>
      </c>
      <c r="AP585" s="112">
        <v>19</v>
      </c>
      <c r="AQ585" s="112">
        <v>22</v>
      </c>
      <c r="AR585" s="112">
        <v>0</v>
      </c>
      <c r="AS585" s="112">
        <v>0</v>
      </c>
      <c r="AT585" s="112"/>
    </row>
    <row r="586" spans="1:46" x14ac:dyDescent="0.25">
      <c r="A586" s="112" t="s">
        <v>923</v>
      </c>
      <c r="B586" s="112" t="s">
        <v>924</v>
      </c>
      <c r="C586" s="112" t="s">
        <v>439</v>
      </c>
      <c r="D586" s="112" t="s">
        <v>439</v>
      </c>
      <c r="E586" s="112">
        <v>2934.66</v>
      </c>
      <c r="F586" s="112">
        <v>2941.62</v>
      </c>
      <c r="G586" s="112">
        <v>0</v>
      </c>
      <c r="H586" s="112">
        <v>0</v>
      </c>
      <c r="I586" s="112">
        <v>0</v>
      </c>
      <c r="J586" s="112">
        <v>2941.62</v>
      </c>
      <c r="K586" s="170">
        <v>43878</v>
      </c>
      <c r="L586" s="169">
        <f>YEAR(tblBills[[#This Row],[received_date]])</f>
        <v>2020</v>
      </c>
      <c r="M586" s="112"/>
      <c r="N586" s="112">
        <v>7</v>
      </c>
      <c r="O586" s="112" t="s">
        <v>438</v>
      </c>
      <c r="P586" s="112" t="s">
        <v>81</v>
      </c>
      <c r="Q586" s="112" t="s">
        <v>437</v>
      </c>
      <c r="R586" s="112" t="s">
        <v>436</v>
      </c>
      <c r="S586" s="112"/>
      <c r="T586" s="112" t="s">
        <v>237</v>
      </c>
      <c r="U586" s="112" t="s">
        <v>134</v>
      </c>
      <c r="V586" s="112" t="s">
        <v>120</v>
      </c>
      <c r="W586" s="112"/>
      <c r="X586" s="112" t="s">
        <v>142</v>
      </c>
      <c r="Y586" s="112" t="s">
        <v>926</v>
      </c>
      <c r="Z586" s="112">
        <v>0</v>
      </c>
      <c r="AA586" s="112">
        <v>100</v>
      </c>
      <c r="AB586" s="112" t="s">
        <v>234</v>
      </c>
      <c r="AC586" s="112" t="s">
        <v>233</v>
      </c>
      <c r="AD586" s="112" t="s">
        <v>232</v>
      </c>
      <c r="AE586" s="112"/>
      <c r="AF586" s="112"/>
      <c r="AG586" s="112" t="s">
        <v>926</v>
      </c>
      <c r="AH586" s="112">
        <v>13641</v>
      </c>
      <c r="AI586" s="112">
        <v>23</v>
      </c>
      <c r="AJ586" s="112">
        <v>703</v>
      </c>
      <c r="AK586" s="112" t="s">
        <v>237</v>
      </c>
      <c r="AL586" s="112" t="s">
        <v>927</v>
      </c>
      <c r="AM586" s="112">
        <v>6</v>
      </c>
      <c r="AN586" s="112">
        <v>31</v>
      </c>
      <c r="AO586" s="112">
        <v>29</v>
      </c>
      <c r="AP586" s="112">
        <v>427</v>
      </c>
      <c r="AQ586" s="112">
        <v>511</v>
      </c>
      <c r="AR586" s="112">
        <v>0</v>
      </c>
      <c r="AS586" s="112">
        <v>0</v>
      </c>
      <c r="AT586" s="112"/>
    </row>
    <row r="587" spans="1:46" x14ac:dyDescent="0.25">
      <c r="A587" s="112" t="s">
        <v>923</v>
      </c>
      <c r="B587" s="112" t="s">
        <v>924</v>
      </c>
      <c r="C587" s="112" t="s">
        <v>435</v>
      </c>
      <c r="D587" s="112" t="s">
        <v>435</v>
      </c>
      <c r="E587" s="112">
        <v>5676.47</v>
      </c>
      <c r="F587" s="112">
        <v>5544.99</v>
      </c>
      <c r="G587" s="112">
        <v>0</v>
      </c>
      <c r="H587" s="112">
        <v>0</v>
      </c>
      <c r="I587" s="112">
        <v>0</v>
      </c>
      <c r="J587" s="112">
        <v>5544.99</v>
      </c>
      <c r="K587" s="170">
        <v>43874</v>
      </c>
      <c r="L587" s="169">
        <f>YEAR(tblBills[[#This Row],[received_date]])</f>
        <v>2020</v>
      </c>
      <c r="M587" s="112"/>
      <c r="N587" s="112">
        <v>7</v>
      </c>
      <c r="O587" s="112" t="s">
        <v>434</v>
      </c>
      <c r="P587" s="112" t="s">
        <v>81</v>
      </c>
      <c r="Q587" s="112" t="s">
        <v>433</v>
      </c>
      <c r="R587" s="112" t="s">
        <v>432</v>
      </c>
      <c r="S587" s="112"/>
      <c r="T587" s="112" t="s">
        <v>237</v>
      </c>
      <c r="U587" s="112" t="s">
        <v>134</v>
      </c>
      <c r="V587" s="112" t="s">
        <v>120</v>
      </c>
      <c r="W587" s="112"/>
      <c r="X587" s="112" t="s">
        <v>170</v>
      </c>
      <c r="Y587" s="112" t="s">
        <v>431</v>
      </c>
      <c r="Z587" s="112">
        <v>0</v>
      </c>
      <c r="AA587" s="112">
        <v>100</v>
      </c>
      <c r="AB587" s="112" t="s">
        <v>234</v>
      </c>
      <c r="AC587" s="112" t="s">
        <v>233</v>
      </c>
      <c r="AD587" s="112" t="s">
        <v>232</v>
      </c>
      <c r="AE587" s="112"/>
      <c r="AF587" s="112"/>
      <c r="AG587" s="112" t="s">
        <v>231</v>
      </c>
      <c r="AH587" s="112">
        <v>13642</v>
      </c>
      <c r="AI587" s="112">
        <v>23</v>
      </c>
      <c r="AJ587" s="112">
        <v>693</v>
      </c>
      <c r="AK587" s="112" t="s">
        <v>237</v>
      </c>
      <c r="AL587" s="112" t="s">
        <v>927</v>
      </c>
      <c r="AM587" s="112">
        <v>6</v>
      </c>
      <c r="AN587" s="112">
        <v>31</v>
      </c>
      <c r="AO587" s="112">
        <v>29</v>
      </c>
      <c r="AP587" s="112">
        <v>418</v>
      </c>
      <c r="AQ587" s="112">
        <v>502</v>
      </c>
      <c r="AR587" s="112">
        <v>0</v>
      </c>
      <c r="AS587" s="112">
        <v>0</v>
      </c>
      <c r="AT587" s="112"/>
    </row>
    <row r="588" spans="1:46" x14ac:dyDescent="0.25">
      <c r="A588" s="112" t="s">
        <v>923</v>
      </c>
      <c r="B588" s="112" t="s">
        <v>924</v>
      </c>
      <c r="C588" s="112" t="s">
        <v>430</v>
      </c>
      <c r="D588" s="112" t="s">
        <v>430</v>
      </c>
      <c r="E588" s="112">
        <v>2158.67</v>
      </c>
      <c r="F588" s="112">
        <v>2158.67</v>
      </c>
      <c r="G588" s="112">
        <v>0</v>
      </c>
      <c r="H588" s="112">
        <v>0</v>
      </c>
      <c r="I588" s="112">
        <v>0</v>
      </c>
      <c r="J588" s="112">
        <v>2158.67</v>
      </c>
      <c r="K588" s="170">
        <v>43874</v>
      </c>
      <c r="L588" s="169">
        <f>YEAR(tblBills[[#This Row],[received_date]])</f>
        <v>2020</v>
      </c>
      <c r="M588" s="112"/>
      <c r="N588" s="112">
        <v>7</v>
      </c>
      <c r="O588" s="112" t="s">
        <v>429</v>
      </c>
      <c r="P588" s="112" t="s">
        <v>81</v>
      </c>
      <c r="Q588" s="112" t="s">
        <v>428</v>
      </c>
      <c r="R588" s="112" t="s">
        <v>427</v>
      </c>
      <c r="S588" s="112"/>
      <c r="T588" s="112" t="s">
        <v>237</v>
      </c>
      <c r="U588" s="112" t="s">
        <v>134</v>
      </c>
      <c r="V588" s="112" t="s">
        <v>120</v>
      </c>
      <c r="W588" s="112"/>
      <c r="X588" s="112" t="s">
        <v>184</v>
      </c>
      <c r="Y588" s="112" t="s">
        <v>426</v>
      </c>
      <c r="Z588" s="112">
        <v>0</v>
      </c>
      <c r="AA588" s="112">
        <v>100</v>
      </c>
      <c r="AB588" s="112" t="s">
        <v>234</v>
      </c>
      <c r="AC588" s="112" t="s">
        <v>233</v>
      </c>
      <c r="AD588" s="112" t="s">
        <v>232</v>
      </c>
      <c r="AE588" s="112"/>
      <c r="AF588" s="112"/>
      <c r="AG588" s="112" t="s">
        <v>231</v>
      </c>
      <c r="AH588" s="112">
        <v>13643</v>
      </c>
      <c r="AI588" s="112">
        <v>23</v>
      </c>
      <c r="AJ588" s="112">
        <v>21</v>
      </c>
      <c r="AK588" s="112" t="s">
        <v>237</v>
      </c>
      <c r="AL588" s="112" t="s">
        <v>927</v>
      </c>
      <c r="AM588" s="112">
        <v>6</v>
      </c>
      <c r="AN588" s="112">
        <v>31</v>
      </c>
      <c r="AO588" s="112">
        <v>29</v>
      </c>
      <c r="AP588" s="112">
        <v>17</v>
      </c>
      <c r="AQ588" s="112">
        <v>20</v>
      </c>
      <c r="AR588" s="112">
        <v>0</v>
      </c>
      <c r="AS588" s="112">
        <v>0</v>
      </c>
      <c r="AT588" s="112"/>
    </row>
    <row r="589" spans="1:46" x14ac:dyDescent="0.25">
      <c r="A589" s="112" t="s">
        <v>923</v>
      </c>
      <c r="B589" s="112" t="s">
        <v>924</v>
      </c>
      <c r="C589" s="112" t="s">
        <v>425</v>
      </c>
      <c r="D589" s="112" t="s">
        <v>425</v>
      </c>
      <c r="E589" s="112">
        <v>9583.0300000000007</v>
      </c>
      <c r="F589" s="112">
        <v>9583.0300000000007</v>
      </c>
      <c r="G589" s="112">
        <v>0</v>
      </c>
      <c r="H589" s="112">
        <v>0</v>
      </c>
      <c r="I589" s="112">
        <v>0</v>
      </c>
      <c r="J589" s="112">
        <v>9583.0300000000007</v>
      </c>
      <c r="K589" s="170">
        <v>43878</v>
      </c>
      <c r="L589" s="169">
        <f>YEAR(tblBills[[#This Row],[received_date]])</f>
        <v>2020</v>
      </c>
      <c r="M589" s="112"/>
      <c r="N589" s="112">
        <v>7</v>
      </c>
      <c r="O589" s="112" t="s">
        <v>424</v>
      </c>
      <c r="P589" s="112" t="s">
        <v>81</v>
      </c>
      <c r="Q589" s="112" t="s">
        <v>423</v>
      </c>
      <c r="R589" s="112" t="s">
        <v>422</v>
      </c>
      <c r="S589" s="112"/>
      <c r="T589" s="112" t="s">
        <v>237</v>
      </c>
      <c r="U589" s="112" t="s">
        <v>134</v>
      </c>
      <c r="V589" s="112" t="s">
        <v>120</v>
      </c>
      <c r="W589" s="112"/>
      <c r="X589" s="112" t="s">
        <v>185</v>
      </c>
      <c r="Y589" s="112" t="s">
        <v>421</v>
      </c>
      <c r="Z589" s="112">
        <v>0</v>
      </c>
      <c r="AA589" s="112">
        <v>100</v>
      </c>
      <c r="AB589" s="112" t="s">
        <v>234</v>
      </c>
      <c r="AC589" s="112" t="s">
        <v>233</v>
      </c>
      <c r="AD589" s="112" t="s">
        <v>232</v>
      </c>
      <c r="AE589" s="112"/>
      <c r="AF589" s="112"/>
      <c r="AG589" s="112" t="s">
        <v>231</v>
      </c>
      <c r="AH589" s="112">
        <v>13644</v>
      </c>
      <c r="AI589" s="112">
        <v>23</v>
      </c>
      <c r="AJ589" s="112">
        <v>24</v>
      </c>
      <c r="AK589" s="112" t="s">
        <v>237</v>
      </c>
      <c r="AL589" s="112" t="s">
        <v>927</v>
      </c>
      <c r="AM589" s="112">
        <v>6</v>
      </c>
      <c r="AN589" s="112">
        <v>31</v>
      </c>
      <c r="AO589" s="112">
        <v>29</v>
      </c>
      <c r="AP589" s="112">
        <v>20</v>
      </c>
      <c r="AQ589" s="112">
        <v>23</v>
      </c>
      <c r="AR589" s="112">
        <v>0</v>
      </c>
      <c r="AS589" s="112">
        <v>0</v>
      </c>
      <c r="AT589" s="112"/>
    </row>
    <row r="590" spans="1:46" x14ac:dyDescent="0.25">
      <c r="A590" s="112" t="s">
        <v>923</v>
      </c>
      <c r="B590" s="112" t="s">
        <v>924</v>
      </c>
      <c r="C590" s="112" t="s">
        <v>419</v>
      </c>
      <c r="D590" s="112" t="s">
        <v>419</v>
      </c>
      <c r="E590" s="112">
        <v>19351.41</v>
      </c>
      <c r="F590" s="112">
        <v>19351.41</v>
      </c>
      <c r="G590" s="112">
        <v>0</v>
      </c>
      <c r="H590" s="112">
        <v>0</v>
      </c>
      <c r="I590" s="112">
        <v>0</v>
      </c>
      <c r="J590" s="112">
        <v>19351.41</v>
      </c>
      <c r="K590" s="170">
        <v>43869</v>
      </c>
      <c r="L590" s="169">
        <f>YEAR(tblBills[[#This Row],[received_date]])</f>
        <v>2020</v>
      </c>
      <c r="M590" s="112"/>
      <c r="N590" s="112">
        <v>7</v>
      </c>
      <c r="O590" s="112" t="s">
        <v>418</v>
      </c>
      <c r="P590" s="112" t="s">
        <v>81</v>
      </c>
      <c r="Q590" s="112" t="s">
        <v>417</v>
      </c>
      <c r="R590" s="112" t="s">
        <v>416</v>
      </c>
      <c r="S590" s="112"/>
      <c r="T590" s="112" t="s">
        <v>237</v>
      </c>
      <c r="U590" s="112" t="s">
        <v>208</v>
      </c>
      <c r="V590" s="112" t="s">
        <v>130</v>
      </c>
      <c r="W590" s="112"/>
      <c r="X590" s="112" t="s">
        <v>220</v>
      </c>
      <c r="Y590" s="112" t="s">
        <v>926</v>
      </c>
      <c r="Z590" s="112">
        <v>0</v>
      </c>
      <c r="AA590" s="112">
        <v>100</v>
      </c>
      <c r="AB590" s="112" t="s">
        <v>234</v>
      </c>
      <c r="AC590" s="112" t="s">
        <v>233</v>
      </c>
      <c r="AD590" s="112" t="s">
        <v>232</v>
      </c>
      <c r="AE590" s="112"/>
      <c r="AF590" s="112"/>
      <c r="AG590" s="112" t="s">
        <v>926</v>
      </c>
      <c r="AH590" s="112">
        <v>13645</v>
      </c>
      <c r="AI590" s="112">
        <v>23</v>
      </c>
      <c r="AJ590" s="112">
        <v>702</v>
      </c>
      <c r="AK590" s="112" t="s">
        <v>237</v>
      </c>
      <c r="AL590" s="112" t="s">
        <v>954</v>
      </c>
      <c r="AM590" s="112">
        <v>6</v>
      </c>
      <c r="AN590" s="112">
        <v>31</v>
      </c>
      <c r="AO590" s="112">
        <v>29</v>
      </c>
      <c r="AP590" s="112">
        <v>426</v>
      </c>
      <c r="AQ590" s="112">
        <v>510</v>
      </c>
      <c r="AR590" s="112">
        <v>0</v>
      </c>
      <c r="AS590" s="112">
        <v>0</v>
      </c>
      <c r="AT590" s="112"/>
    </row>
    <row r="591" spans="1:46" x14ac:dyDescent="0.25">
      <c r="A591" s="112" t="s">
        <v>923</v>
      </c>
      <c r="B591" s="112" t="s">
        <v>924</v>
      </c>
      <c r="C591" s="112" t="s">
        <v>414</v>
      </c>
      <c r="D591" s="112" t="s">
        <v>414</v>
      </c>
      <c r="E591" s="112">
        <v>15544.38</v>
      </c>
      <c r="F591" s="112">
        <v>15544.38</v>
      </c>
      <c r="G591" s="112">
        <v>0</v>
      </c>
      <c r="H591" s="112">
        <v>0</v>
      </c>
      <c r="I591" s="112">
        <v>0</v>
      </c>
      <c r="J591" s="112">
        <v>15544.38</v>
      </c>
      <c r="K591" s="170">
        <v>43869</v>
      </c>
      <c r="L591" s="169">
        <f>YEAR(tblBills[[#This Row],[received_date]])</f>
        <v>2020</v>
      </c>
      <c r="M591" s="112"/>
      <c r="N591" s="112">
        <v>7</v>
      </c>
      <c r="O591" s="112" t="s">
        <v>412</v>
      </c>
      <c r="P591" s="112" t="s">
        <v>81</v>
      </c>
      <c r="Q591" s="112" t="s">
        <v>411</v>
      </c>
      <c r="R591" s="112" t="s">
        <v>410</v>
      </c>
      <c r="S591" s="112"/>
      <c r="T591" s="112" t="s">
        <v>237</v>
      </c>
      <c r="U591" s="112" t="s">
        <v>207</v>
      </c>
      <c r="V591" s="112" t="s">
        <v>130</v>
      </c>
      <c r="W591" s="112"/>
      <c r="X591" s="112" t="s">
        <v>213</v>
      </c>
      <c r="Y591" s="112" t="s">
        <v>409</v>
      </c>
      <c r="Z591" s="112">
        <v>0</v>
      </c>
      <c r="AA591" s="112">
        <v>100</v>
      </c>
      <c r="AB591" s="112" t="s">
        <v>234</v>
      </c>
      <c r="AC591" s="112" t="s">
        <v>233</v>
      </c>
      <c r="AD591" s="112" t="s">
        <v>232</v>
      </c>
      <c r="AE591" s="112"/>
      <c r="AF591" s="112"/>
      <c r="AG591" s="112" t="s">
        <v>231</v>
      </c>
      <c r="AH591" s="112">
        <v>13646</v>
      </c>
      <c r="AI591" s="112">
        <v>23</v>
      </c>
      <c r="AJ591" s="112">
        <v>79</v>
      </c>
      <c r="AK591" s="112" t="s">
        <v>237</v>
      </c>
      <c r="AL591" s="112" t="s">
        <v>955</v>
      </c>
      <c r="AM591" s="112">
        <v>6</v>
      </c>
      <c r="AN591" s="112">
        <v>31</v>
      </c>
      <c r="AO591" s="112">
        <v>29</v>
      </c>
      <c r="AP591" s="112">
        <v>67</v>
      </c>
      <c r="AQ591" s="112">
        <v>66</v>
      </c>
      <c r="AR591" s="112">
        <v>0</v>
      </c>
      <c r="AS591" s="112">
        <v>0</v>
      </c>
      <c r="AT591" s="112"/>
    </row>
    <row r="592" spans="1:46" x14ac:dyDescent="0.25">
      <c r="A592" s="112" t="s">
        <v>923</v>
      </c>
      <c r="B592" s="112" t="s">
        <v>924</v>
      </c>
      <c r="C592" s="112" t="s">
        <v>407</v>
      </c>
      <c r="D592" s="112" t="s">
        <v>407</v>
      </c>
      <c r="E592" s="112">
        <v>196936.26</v>
      </c>
      <c r="F592" s="112">
        <v>196936.25</v>
      </c>
      <c r="G592" s="112">
        <v>0</v>
      </c>
      <c r="H592" s="112">
        <v>0</v>
      </c>
      <c r="I592" s="112">
        <v>0</v>
      </c>
      <c r="J592" s="112">
        <v>196936.25</v>
      </c>
      <c r="K592" s="170">
        <v>43878</v>
      </c>
      <c r="L592" s="169">
        <f>YEAR(tblBills[[#This Row],[received_date]])</f>
        <v>2020</v>
      </c>
      <c r="M592" s="112"/>
      <c r="N592" s="112">
        <v>7</v>
      </c>
      <c r="O592" s="112" t="s">
        <v>405</v>
      </c>
      <c r="P592" s="112" t="s">
        <v>81</v>
      </c>
      <c r="Q592" s="112" t="s">
        <v>404</v>
      </c>
      <c r="R592" s="112" t="s">
        <v>403</v>
      </c>
      <c r="S592" s="112"/>
      <c r="T592" s="112" t="s">
        <v>237</v>
      </c>
      <c r="U592" s="112" t="s">
        <v>124</v>
      </c>
      <c r="V592" s="112" t="s">
        <v>130</v>
      </c>
      <c r="W592" s="112"/>
      <c r="X592" s="112" t="s">
        <v>195</v>
      </c>
      <c r="Y592" s="112" t="s">
        <v>926</v>
      </c>
      <c r="Z592" s="112">
        <v>0</v>
      </c>
      <c r="AA592" s="112">
        <v>100</v>
      </c>
      <c r="AB592" s="112" t="s">
        <v>234</v>
      </c>
      <c r="AC592" s="112" t="s">
        <v>233</v>
      </c>
      <c r="AD592" s="112" t="s">
        <v>232</v>
      </c>
      <c r="AE592" s="112"/>
      <c r="AF592" s="112"/>
      <c r="AG592" s="112" t="s">
        <v>926</v>
      </c>
      <c r="AH592" s="112">
        <v>13647</v>
      </c>
      <c r="AI592" s="112">
        <v>23</v>
      </c>
      <c r="AJ592" s="112">
        <v>80</v>
      </c>
      <c r="AK592" s="112" t="s">
        <v>237</v>
      </c>
      <c r="AL592" s="112" t="s">
        <v>956</v>
      </c>
      <c r="AM592" s="112">
        <v>6</v>
      </c>
      <c r="AN592" s="112">
        <v>31</v>
      </c>
      <c r="AO592" s="112">
        <v>29</v>
      </c>
      <c r="AP592" s="112">
        <v>68</v>
      </c>
      <c r="AQ592" s="112">
        <v>67</v>
      </c>
      <c r="AR592" s="112">
        <v>0</v>
      </c>
      <c r="AS592" s="112">
        <v>0</v>
      </c>
      <c r="AT592" s="112"/>
    </row>
    <row r="593" spans="1:46" x14ac:dyDescent="0.25">
      <c r="A593" s="112" t="s">
        <v>923</v>
      </c>
      <c r="B593" s="112" t="s">
        <v>924</v>
      </c>
      <c r="C593" s="112" t="s">
        <v>402</v>
      </c>
      <c r="D593" s="112" t="s">
        <v>402</v>
      </c>
      <c r="E593" s="112">
        <v>82187.429999999993</v>
      </c>
      <c r="F593" s="112">
        <v>82187.41</v>
      </c>
      <c r="G593" s="112">
        <v>-1643.74</v>
      </c>
      <c r="H593" s="112">
        <v>0</v>
      </c>
      <c r="I593" s="112">
        <v>0</v>
      </c>
      <c r="J593" s="112">
        <v>80543.67</v>
      </c>
      <c r="K593" s="170">
        <v>43921</v>
      </c>
      <c r="L593" s="169">
        <f>YEAR(tblBills[[#This Row],[received_date]])</f>
        <v>2020</v>
      </c>
      <c r="M593" s="112"/>
      <c r="N593" s="112">
        <v>7</v>
      </c>
      <c r="O593" s="112" t="s">
        <v>400</v>
      </c>
      <c r="P593" s="112" t="s">
        <v>81</v>
      </c>
      <c r="Q593" s="112" t="s">
        <v>399</v>
      </c>
      <c r="R593" s="112" t="s">
        <v>398</v>
      </c>
      <c r="S593" s="112"/>
      <c r="T593" s="112" t="s">
        <v>237</v>
      </c>
      <c r="U593" s="112" t="s">
        <v>124</v>
      </c>
      <c r="V593" s="112" t="s">
        <v>120</v>
      </c>
      <c r="W593" s="112"/>
      <c r="X593" s="112" t="s">
        <v>194</v>
      </c>
      <c r="Y593" s="112" t="s">
        <v>926</v>
      </c>
      <c r="Z593" s="112">
        <v>0</v>
      </c>
      <c r="AA593" s="112">
        <v>100</v>
      </c>
      <c r="AB593" s="112" t="s">
        <v>234</v>
      </c>
      <c r="AC593" s="112" t="s">
        <v>233</v>
      </c>
      <c r="AD593" s="112" t="s">
        <v>232</v>
      </c>
      <c r="AE593" s="112"/>
      <c r="AF593" s="112"/>
      <c r="AG593" s="112" t="s">
        <v>926</v>
      </c>
      <c r="AH593" s="112">
        <v>13648</v>
      </c>
      <c r="AI593" s="112">
        <v>23</v>
      </c>
      <c r="AJ593" s="112">
        <v>695</v>
      </c>
      <c r="AK593" s="112" t="s">
        <v>237</v>
      </c>
      <c r="AL593" s="112" t="s">
        <v>956</v>
      </c>
      <c r="AM593" s="112">
        <v>6</v>
      </c>
      <c r="AN593" s="112">
        <v>31</v>
      </c>
      <c r="AO593" s="112">
        <v>29</v>
      </c>
      <c r="AP593" s="112">
        <v>420</v>
      </c>
      <c r="AQ593" s="112">
        <v>504</v>
      </c>
      <c r="AR593" s="112">
        <v>0</v>
      </c>
      <c r="AS593" s="112">
        <v>0</v>
      </c>
      <c r="AT593" s="112"/>
    </row>
    <row r="594" spans="1:46" x14ac:dyDescent="0.25">
      <c r="A594" s="112" t="s">
        <v>923</v>
      </c>
      <c r="B594" s="112" t="s">
        <v>924</v>
      </c>
      <c r="C594" s="112" t="s">
        <v>396</v>
      </c>
      <c r="D594" s="112" t="s">
        <v>396</v>
      </c>
      <c r="E594" s="112">
        <v>589211.92000000004</v>
      </c>
      <c r="F594" s="112">
        <v>589211.92000000004</v>
      </c>
      <c r="G594" s="112">
        <v>0</v>
      </c>
      <c r="H594" s="112">
        <v>0</v>
      </c>
      <c r="I594" s="112">
        <v>0</v>
      </c>
      <c r="J594" s="112">
        <v>589211.92000000004</v>
      </c>
      <c r="K594" s="170">
        <v>43869</v>
      </c>
      <c r="L594" s="169">
        <f>YEAR(tblBills[[#This Row],[received_date]])</f>
        <v>2020</v>
      </c>
      <c r="M594" s="112"/>
      <c r="N594" s="112">
        <v>7</v>
      </c>
      <c r="O594" s="112" t="s">
        <v>394</v>
      </c>
      <c r="P594" s="112" t="s">
        <v>81</v>
      </c>
      <c r="Q594" s="112" t="s">
        <v>393</v>
      </c>
      <c r="R594" s="112" t="s">
        <v>392</v>
      </c>
      <c r="S594" s="112"/>
      <c r="T594" s="112" t="s">
        <v>237</v>
      </c>
      <c r="U594" s="112" t="s">
        <v>166</v>
      </c>
      <c r="V594" s="112" t="s">
        <v>130</v>
      </c>
      <c r="W594" s="112"/>
      <c r="X594" s="112" t="s">
        <v>196</v>
      </c>
      <c r="Y594" s="112" t="s">
        <v>926</v>
      </c>
      <c r="Z594" s="112">
        <v>0</v>
      </c>
      <c r="AA594" s="112">
        <v>100</v>
      </c>
      <c r="AB594" s="112" t="s">
        <v>234</v>
      </c>
      <c r="AC594" s="112" t="s">
        <v>233</v>
      </c>
      <c r="AD594" s="112" t="s">
        <v>232</v>
      </c>
      <c r="AE594" s="112"/>
      <c r="AF594" s="112"/>
      <c r="AG594" s="112" t="s">
        <v>926</v>
      </c>
      <c r="AH594" s="112">
        <v>13649</v>
      </c>
      <c r="AI594" s="112">
        <v>23</v>
      </c>
      <c r="AJ594" s="112">
        <v>46</v>
      </c>
      <c r="AK594" s="112" t="s">
        <v>237</v>
      </c>
      <c r="AL594" s="112" t="s">
        <v>957</v>
      </c>
      <c r="AM594" s="112">
        <v>6</v>
      </c>
      <c r="AN594" s="112">
        <v>31</v>
      </c>
      <c r="AO594" s="112">
        <v>29</v>
      </c>
      <c r="AP594" s="112">
        <v>37</v>
      </c>
      <c r="AQ594" s="112">
        <v>40</v>
      </c>
      <c r="AR594" s="112">
        <v>0</v>
      </c>
      <c r="AS594" s="112">
        <v>0</v>
      </c>
      <c r="AT594" s="112"/>
    </row>
    <row r="595" spans="1:46" x14ac:dyDescent="0.25">
      <c r="A595" s="112" t="s">
        <v>923</v>
      </c>
      <c r="B595" s="112" t="s">
        <v>924</v>
      </c>
      <c r="C595" s="112" t="s">
        <v>391</v>
      </c>
      <c r="D595" s="112" t="s">
        <v>391</v>
      </c>
      <c r="E595" s="112">
        <v>1713.92</v>
      </c>
      <c r="F595" s="112">
        <v>1713.92</v>
      </c>
      <c r="G595" s="112">
        <v>-34.28</v>
      </c>
      <c r="H595" s="112">
        <v>0</v>
      </c>
      <c r="I595" s="112">
        <v>0</v>
      </c>
      <c r="J595" s="112">
        <v>1679.64</v>
      </c>
      <c r="K595" s="170">
        <v>43878</v>
      </c>
      <c r="L595" s="169">
        <f>YEAR(tblBills[[#This Row],[received_date]])</f>
        <v>2020</v>
      </c>
      <c r="M595" s="112"/>
      <c r="N595" s="112">
        <v>7</v>
      </c>
      <c r="O595" s="112" t="s">
        <v>390</v>
      </c>
      <c r="P595" s="112" t="s">
        <v>81</v>
      </c>
      <c r="Q595" s="112" t="s">
        <v>389</v>
      </c>
      <c r="R595" s="112" t="s">
        <v>388</v>
      </c>
      <c r="S595" s="112"/>
      <c r="T595" s="112" t="s">
        <v>237</v>
      </c>
      <c r="U595" s="112" t="s">
        <v>166</v>
      </c>
      <c r="V595" s="112" t="s">
        <v>120</v>
      </c>
      <c r="W595" s="112"/>
      <c r="X595" s="112" t="s">
        <v>197</v>
      </c>
      <c r="Y595" s="112" t="s">
        <v>387</v>
      </c>
      <c r="Z595" s="112">
        <v>0</v>
      </c>
      <c r="AA595" s="112">
        <v>100</v>
      </c>
      <c r="AB595" s="112" t="s">
        <v>234</v>
      </c>
      <c r="AC595" s="112" t="s">
        <v>233</v>
      </c>
      <c r="AD595" s="112" t="s">
        <v>232</v>
      </c>
      <c r="AE595" s="112"/>
      <c r="AF595" s="112"/>
      <c r="AG595" s="112" t="s">
        <v>231</v>
      </c>
      <c r="AH595" s="112">
        <v>13650</v>
      </c>
      <c r="AI595" s="112">
        <v>23</v>
      </c>
      <c r="AJ595" s="112">
        <v>704</v>
      </c>
      <c r="AK595" s="112" t="s">
        <v>237</v>
      </c>
      <c r="AL595" s="112" t="s">
        <v>957</v>
      </c>
      <c r="AM595" s="112">
        <v>6</v>
      </c>
      <c r="AN595" s="112">
        <v>31</v>
      </c>
      <c r="AO595" s="112">
        <v>29</v>
      </c>
      <c r="AP595" s="112">
        <v>428</v>
      </c>
      <c r="AQ595" s="112">
        <v>512</v>
      </c>
      <c r="AR595" s="112">
        <v>0</v>
      </c>
      <c r="AS595" s="112">
        <v>0</v>
      </c>
      <c r="AT595" s="112"/>
    </row>
    <row r="596" spans="1:46" x14ac:dyDescent="0.25">
      <c r="A596" s="112" t="s">
        <v>923</v>
      </c>
      <c r="B596" s="112" t="s">
        <v>924</v>
      </c>
      <c r="C596" s="112" t="s">
        <v>385</v>
      </c>
      <c r="D596" s="112" t="s">
        <v>385</v>
      </c>
      <c r="E596" s="112">
        <v>8526.9500000000007</v>
      </c>
      <c r="F596" s="112">
        <v>8526.9599999999991</v>
      </c>
      <c r="G596" s="112">
        <v>0</v>
      </c>
      <c r="H596" s="112">
        <v>0</v>
      </c>
      <c r="I596" s="112">
        <v>0</v>
      </c>
      <c r="J596" s="112">
        <v>8526.9599999999991</v>
      </c>
      <c r="K596" s="170">
        <v>43878</v>
      </c>
      <c r="L596" s="169">
        <f>YEAR(tblBills[[#This Row],[received_date]])</f>
        <v>2020</v>
      </c>
      <c r="M596" s="112"/>
      <c r="N596" s="112">
        <v>7</v>
      </c>
      <c r="O596" s="112" t="s">
        <v>384</v>
      </c>
      <c r="P596" s="112" t="s">
        <v>81</v>
      </c>
      <c r="Q596" s="112" t="s">
        <v>383</v>
      </c>
      <c r="R596" s="112" t="s">
        <v>382</v>
      </c>
      <c r="S596" s="112"/>
      <c r="T596" s="112" t="s">
        <v>237</v>
      </c>
      <c r="U596" s="112" t="s">
        <v>210</v>
      </c>
      <c r="V596" s="112" t="s">
        <v>130</v>
      </c>
      <c r="W596" s="112"/>
      <c r="X596" s="112" t="s">
        <v>225</v>
      </c>
      <c r="Y596" s="112" t="s">
        <v>926</v>
      </c>
      <c r="Z596" s="112">
        <v>0</v>
      </c>
      <c r="AA596" s="112">
        <v>100</v>
      </c>
      <c r="AB596" s="112" t="s">
        <v>234</v>
      </c>
      <c r="AC596" s="112" t="s">
        <v>233</v>
      </c>
      <c r="AD596" s="112" t="s">
        <v>232</v>
      </c>
      <c r="AE596" s="112"/>
      <c r="AF596" s="112"/>
      <c r="AG596" s="112" t="s">
        <v>926</v>
      </c>
      <c r="AH596" s="112">
        <v>10060</v>
      </c>
      <c r="AI596" s="112">
        <v>23</v>
      </c>
      <c r="AJ596" s="112">
        <v>83</v>
      </c>
      <c r="AK596" s="112" t="s">
        <v>237</v>
      </c>
      <c r="AL596" s="112" t="s">
        <v>958</v>
      </c>
      <c r="AM596" s="112">
        <v>6</v>
      </c>
      <c r="AN596" s="112">
        <v>31</v>
      </c>
      <c r="AO596" s="112">
        <v>29</v>
      </c>
      <c r="AP596" s="112">
        <v>70</v>
      </c>
      <c r="AQ596" s="112">
        <v>68</v>
      </c>
      <c r="AR596" s="112">
        <v>0</v>
      </c>
      <c r="AS596" s="112">
        <v>0</v>
      </c>
      <c r="AT596" s="112"/>
    </row>
    <row r="597" spans="1:46" x14ac:dyDescent="0.25">
      <c r="A597" s="112" t="s">
        <v>923</v>
      </c>
      <c r="B597" s="112" t="s">
        <v>924</v>
      </c>
      <c r="C597" s="112" t="s">
        <v>380</v>
      </c>
      <c r="D597" s="112" t="s">
        <v>380</v>
      </c>
      <c r="E597" s="112">
        <v>734130.33</v>
      </c>
      <c r="F597" s="112">
        <v>734130.32</v>
      </c>
      <c r="G597" s="112">
        <v>0</v>
      </c>
      <c r="H597" s="112">
        <v>0</v>
      </c>
      <c r="I597" s="112">
        <v>0</v>
      </c>
      <c r="J597" s="112">
        <v>734130.32</v>
      </c>
      <c r="K597" s="170">
        <v>43869</v>
      </c>
      <c r="L597" s="169">
        <f>YEAR(tblBills[[#This Row],[received_date]])</f>
        <v>2020</v>
      </c>
      <c r="M597" s="112"/>
      <c r="N597" s="112">
        <v>7</v>
      </c>
      <c r="O597" s="112" t="s">
        <v>378</v>
      </c>
      <c r="P597" s="112" t="s">
        <v>81</v>
      </c>
      <c r="Q597" s="112" t="s">
        <v>377</v>
      </c>
      <c r="R597" s="112" t="s">
        <v>376</v>
      </c>
      <c r="S597" s="112"/>
      <c r="T597" s="112" t="s">
        <v>237</v>
      </c>
      <c r="U597" s="112" t="s">
        <v>123</v>
      </c>
      <c r="V597" s="112" t="s">
        <v>130</v>
      </c>
      <c r="W597" s="112"/>
      <c r="X597" s="112" t="s">
        <v>153</v>
      </c>
      <c r="Y597" s="112" t="s">
        <v>926</v>
      </c>
      <c r="Z597" s="112">
        <v>0</v>
      </c>
      <c r="AA597" s="112">
        <v>100</v>
      </c>
      <c r="AB597" s="112" t="s">
        <v>234</v>
      </c>
      <c r="AC597" s="112" t="s">
        <v>233</v>
      </c>
      <c r="AD597" s="112" t="s">
        <v>232</v>
      </c>
      <c r="AE597" s="112"/>
      <c r="AF597" s="112"/>
      <c r="AG597" s="112" t="s">
        <v>926</v>
      </c>
      <c r="AH597" s="112">
        <v>13651</v>
      </c>
      <c r="AI597" s="112">
        <v>23</v>
      </c>
      <c r="AJ597" s="112">
        <v>84</v>
      </c>
      <c r="AK597" s="112" t="s">
        <v>237</v>
      </c>
      <c r="AL597" s="112" t="s">
        <v>959</v>
      </c>
      <c r="AM597" s="112">
        <v>6</v>
      </c>
      <c r="AN597" s="112">
        <v>31</v>
      </c>
      <c r="AO597" s="112">
        <v>29</v>
      </c>
      <c r="AP597" s="112">
        <v>71</v>
      </c>
      <c r="AQ597" s="112">
        <v>69</v>
      </c>
      <c r="AR597" s="112">
        <v>0</v>
      </c>
      <c r="AS597" s="112">
        <v>0</v>
      </c>
      <c r="AT597" s="112"/>
    </row>
    <row r="598" spans="1:46" x14ac:dyDescent="0.25">
      <c r="A598" s="112" t="s">
        <v>923</v>
      </c>
      <c r="B598" s="112" t="s">
        <v>924</v>
      </c>
      <c r="C598" s="112" t="s">
        <v>375</v>
      </c>
      <c r="D598" s="112" t="s">
        <v>375</v>
      </c>
      <c r="E598" s="112">
        <v>6909.04</v>
      </c>
      <c r="F598" s="112">
        <v>6909.04</v>
      </c>
      <c r="G598" s="112">
        <v>-138.18</v>
      </c>
      <c r="H598" s="112">
        <v>0</v>
      </c>
      <c r="I598" s="112">
        <v>0</v>
      </c>
      <c r="J598" s="112">
        <v>6770.86</v>
      </c>
      <c r="K598" s="170">
        <v>43900</v>
      </c>
      <c r="L598" s="169">
        <f>YEAR(tblBills[[#This Row],[received_date]])</f>
        <v>2020</v>
      </c>
      <c r="M598" s="112"/>
      <c r="N598" s="112">
        <v>7</v>
      </c>
      <c r="O598" s="112" t="s">
        <v>373</v>
      </c>
      <c r="P598" s="112" t="s">
        <v>81</v>
      </c>
      <c r="Q598" s="112" t="s">
        <v>372</v>
      </c>
      <c r="R598" s="112" t="s">
        <v>371</v>
      </c>
      <c r="S598" s="112"/>
      <c r="T598" s="112" t="s">
        <v>237</v>
      </c>
      <c r="U598" s="112" t="s">
        <v>123</v>
      </c>
      <c r="V598" s="112" t="s">
        <v>120</v>
      </c>
      <c r="W598" s="112"/>
      <c r="X598" s="112" t="s">
        <v>236</v>
      </c>
      <c r="Y598" s="112" t="s">
        <v>926</v>
      </c>
      <c r="Z598" s="112">
        <v>0</v>
      </c>
      <c r="AA598" s="112">
        <v>100</v>
      </c>
      <c r="AB598" s="112" t="s">
        <v>234</v>
      </c>
      <c r="AC598" s="112" t="s">
        <v>233</v>
      </c>
      <c r="AD598" s="112" t="s">
        <v>232</v>
      </c>
      <c r="AE598" s="112"/>
      <c r="AF598" s="112"/>
      <c r="AG598" s="112" t="s">
        <v>926</v>
      </c>
      <c r="AH598" s="112">
        <v>150368</v>
      </c>
      <c r="AI598" s="112">
        <v>23</v>
      </c>
      <c r="AJ598" s="112">
        <v>742</v>
      </c>
      <c r="AK598" s="112" t="s">
        <v>237</v>
      </c>
      <c r="AL598" s="112" t="s">
        <v>959</v>
      </c>
      <c r="AM598" s="112">
        <v>6</v>
      </c>
      <c r="AN598" s="112">
        <v>31</v>
      </c>
      <c r="AO598" s="112">
        <v>29</v>
      </c>
      <c r="AP598" s="112">
        <v>456</v>
      </c>
      <c r="AQ598" s="112">
        <v>518</v>
      </c>
      <c r="AR598" s="112">
        <v>0</v>
      </c>
      <c r="AS598" s="112">
        <v>0</v>
      </c>
      <c r="AT598" s="112"/>
    </row>
    <row r="599" spans="1:46" x14ac:dyDescent="0.25">
      <c r="A599" s="112" t="s">
        <v>923</v>
      </c>
      <c r="B599" s="112" t="s">
        <v>924</v>
      </c>
      <c r="C599" s="112" t="s">
        <v>369</v>
      </c>
      <c r="D599" s="112" t="s">
        <v>369</v>
      </c>
      <c r="E599" s="112">
        <v>358443.93</v>
      </c>
      <c r="F599" s="112">
        <v>358443.93</v>
      </c>
      <c r="G599" s="112">
        <v>0</v>
      </c>
      <c r="H599" s="112">
        <v>0</v>
      </c>
      <c r="I599" s="112">
        <v>0</v>
      </c>
      <c r="J599" s="112">
        <v>358443.93</v>
      </c>
      <c r="K599" s="170">
        <v>43888</v>
      </c>
      <c r="L599" s="169">
        <f>YEAR(tblBills[[#This Row],[received_date]])</f>
        <v>2020</v>
      </c>
      <c r="M599" s="112"/>
      <c r="N599" s="112">
        <v>7</v>
      </c>
      <c r="O599" s="112" t="s">
        <v>367</v>
      </c>
      <c r="P599" s="112" t="s">
        <v>81</v>
      </c>
      <c r="Q599" s="112" t="s">
        <v>366</v>
      </c>
      <c r="R599" s="112" t="s">
        <v>365</v>
      </c>
      <c r="S599" s="112"/>
      <c r="T599" s="112" t="s">
        <v>237</v>
      </c>
      <c r="U599" s="112" t="s">
        <v>151</v>
      </c>
      <c r="V599" s="112"/>
      <c r="W599" s="112"/>
      <c r="X599" s="112" t="s">
        <v>236</v>
      </c>
      <c r="Y599" s="112" t="s">
        <v>926</v>
      </c>
      <c r="Z599" s="112">
        <v>0</v>
      </c>
      <c r="AA599" s="112">
        <v>100</v>
      </c>
      <c r="AB599" s="112" t="s">
        <v>234</v>
      </c>
      <c r="AC599" s="112" t="s">
        <v>233</v>
      </c>
      <c r="AD599" s="112" t="s">
        <v>232</v>
      </c>
      <c r="AE599" s="112"/>
      <c r="AF599" s="112"/>
      <c r="AG599" s="112" t="s">
        <v>926</v>
      </c>
      <c r="AH599" s="112">
        <v>13653</v>
      </c>
      <c r="AI599" s="112">
        <v>23</v>
      </c>
      <c r="AJ599" s="112">
        <v>85</v>
      </c>
      <c r="AK599" s="112" t="s">
        <v>237</v>
      </c>
      <c r="AL599" s="112" t="s">
        <v>960</v>
      </c>
      <c r="AM599" s="112">
        <v>6</v>
      </c>
      <c r="AN599" s="112">
        <v>31</v>
      </c>
      <c r="AO599" s="112">
        <v>29</v>
      </c>
      <c r="AP599" s="112">
        <v>72</v>
      </c>
      <c r="AQ599" s="112">
        <v>70</v>
      </c>
      <c r="AR599" s="112">
        <v>0</v>
      </c>
      <c r="AS599" s="112">
        <v>0</v>
      </c>
      <c r="AT599" s="112"/>
    </row>
    <row r="600" spans="1:46" x14ac:dyDescent="0.25">
      <c r="A600" s="112" t="s">
        <v>923</v>
      </c>
      <c r="B600" s="112" t="s">
        <v>924</v>
      </c>
      <c r="C600" s="112" t="s">
        <v>363</v>
      </c>
      <c r="D600" s="112" t="s">
        <v>363</v>
      </c>
      <c r="E600" s="112">
        <v>561353.61</v>
      </c>
      <c r="F600" s="112">
        <v>561353.61</v>
      </c>
      <c r="G600" s="112">
        <v>0</v>
      </c>
      <c r="H600" s="112">
        <v>0</v>
      </c>
      <c r="I600" s="112">
        <v>0</v>
      </c>
      <c r="J600" s="112">
        <v>561353.61</v>
      </c>
      <c r="K600" s="170">
        <v>43878</v>
      </c>
      <c r="L600" s="169">
        <f>YEAR(tblBills[[#This Row],[received_date]])</f>
        <v>2020</v>
      </c>
      <c r="M600" s="112"/>
      <c r="N600" s="112">
        <v>7</v>
      </c>
      <c r="O600" s="112" t="s">
        <v>361</v>
      </c>
      <c r="P600" s="112" t="s">
        <v>81</v>
      </c>
      <c r="Q600" s="112" t="s">
        <v>360</v>
      </c>
      <c r="R600" s="112" t="s">
        <v>359</v>
      </c>
      <c r="S600" s="112"/>
      <c r="T600" s="112" t="s">
        <v>237</v>
      </c>
      <c r="U600" s="112" t="s">
        <v>127</v>
      </c>
      <c r="V600" s="112" t="s">
        <v>130</v>
      </c>
      <c r="W600" s="112"/>
      <c r="X600" s="112" t="s">
        <v>199</v>
      </c>
      <c r="Y600" s="112" t="s">
        <v>926</v>
      </c>
      <c r="Z600" s="112">
        <v>0</v>
      </c>
      <c r="AA600" s="112">
        <v>100</v>
      </c>
      <c r="AB600" s="112" t="s">
        <v>234</v>
      </c>
      <c r="AC600" s="112" t="s">
        <v>233</v>
      </c>
      <c r="AD600" s="112" t="s">
        <v>232</v>
      </c>
      <c r="AE600" s="112"/>
      <c r="AF600" s="112"/>
      <c r="AG600" s="112" t="s">
        <v>926</v>
      </c>
      <c r="AH600" s="112">
        <v>13654</v>
      </c>
      <c r="AI600" s="112">
        <v>23</v>
      </c>
      <c r="AJ600" s="112">
        <v>86</v>
      </c>
      <c r="AK600" s="112" t="s">
        <v>237</v>
      </c>
      <c r="AL600" s="112" t="s">
        <v>961</v>
      </c>
      <c r="AM600" s="112">
        <v>6</v>
      </c>
      <c r="AN600" s="112">
        <v>31</v>
      </c>
      <c r="AO600" s="112">
        <v>29</v>
      </c>
      <c r="AP600" s="112">
        <v>73</v>
      </c>
      <c r="AQ600" s="112">
        <v>71</v>
      </c>
      <c r="AR600" s="112">
        <v>0</v>
      </c>
      <c r="AS600" s="112">
        <v>0</v>
      </c>
      <c r="AT600" s="112"/>
    </row>
    <row r="601" spans="1:46" x14ac:dyDescent="0.25">
      <c r="A601" s="112" t="s">
        <v>923</v>
      </c>
      <c r="B601" s="112" t="s">
        <v>924</v>
      </c>
      <c r="C601" s="112" t="s">
        <v>358</v>
      </c>
      <c r="D601" s="112" t="s">
        <v>358</v>
      </c>
      <c r="E601" s="112">
        <v>11272.22</v>
      </c>
      <c r="F601" s="112">
        <v>11272.22</v>
      </c>
      <c r="G601" s="112">
        <v>0</v>
      </c>
      <c r="H601" s="112">
        <v>0</v>
      </c>
      <c r="I601" s="112">
        <v>0</v>
      </c>
      <c r="J601" s="112">
        <v>11272.22</v>
      </c>
      <c r="K601" s="170">
        <v>43921</v>
      </c>
      <c r="L601" s="169">
        <f>YEAR(tblBills[[#This Row],[received_date]])</f>
        <v>2020</v>
      </c>
      <c r="M601" s="112"/>
      <c r="N601" s="112">
        <v>7</v>
      </c>
      <c r="O601" s="112" t="s">
        <v>357</v>
      </c>
      <c r="P601" s="112" t="s">
        <v>81</v>
      </c>
      <c r="Q601" s="112" t="s">
        <v>356</v>
      </c>
      <c r="R601" s="112" t="s">
        <v>355</v>
      </c>
      <c r="S601" s="112"/>
      <c r="T601" s="112" t="s">
        <v>237</v>
      </c>
      <c r="U601" s="112" t="s">
        <v>127</v>
      </c>
      <c r="V601" s="112"/>
      <c r="W601" s="112"/>
      <c r="X601" s="112" t="s">
        <v>198</v>
      </c>
      <c r="Y601" s="112" t="s">
        <v>926</v>
      </c>
      <c r="Z601" s="112">
        <v>0</v>
      </c>
      <c r="AA601" s="112">
        <v>100</v>
      </c>
      <c r="AB601" s="112" t="s">
        <v>234</v>
      </c>
      <c r="AC601" s="112" t="s">
        <v>233</v>
      </c>
      <c r="AD601" s="112" t="s">
        <v>232</v>
      </c>
      <c r="AE601" s="112"/>
      <c r="AF601" s="112"/>
      <c r="AG601" s="112" t="s">
        <v>926</v>
      </c>
      <c r="AH601" s="112">
        <v>13656</v>
      </c>
      <c r="AI601" s="112">
        <v>23</v>
      </c>
      <c r="AJ601" s="112">
        <v>743</v>
      </c>
      <c r="AK601" s="112" t="s">
        <v>237</v>
      </c>
      <c r="AL601" s="112" t="s">
        <v>961</v>
      </c>
      <c r="AM601" s="112">
        <v>6</v>
      </c>
      <c r="AN601" s="112">
        <v>31</v>
      </c>
      <c r="AO601" s="112">
        <v>29</v>
      </c>
      <c r="AP601" s="112">
        <v>457</v>
      </c>
      <c r="AQ601" s="112">
        <v>519</v>
      </c>
      <c r="AR601" s="112">
        <v>0</v>
      </c>
      <c r="AS601" s="112">
        <v>0</v>
      </c>
      <c r="AT601" s="112"/>
    </row>
    <row r="602" spans="1:46" x14ac:dyDescent="0.25">
      <c r="A602" s="112" t="s">
        <v>923</v>
      </c>
      <c r="B602" s="112" t="s">
        <v>924</v>
      </c>
      <c r="C602" s="112" t="s">
        <v>354</v>
      </c>
      <c r="D602" s="112" t="s">
        <v>354</v>
      </c>
      <c r="E602" s="112">
        <v>5809.61</v>
      </c>
      <c r="F602" s="112">
        <v>5811.12</v>
      </c>
      <c r="G602" s="112">
        <v>0</v>
      </c>
      <c r="H602" s="112">
        <v>0</v>
      </c>
      <c r="I602" s="112">
        <v>0</v>
      </c>
      <c r="J602" s="112">
        <v>5811.12</v>
      </c>
      <c r="K602" s="170">
        <v>43878</v>
      </c>
      <c r="L602" s="169">
        <f>YEAR(tblBills[[#This Row],[received_date]])</f>
        <v>2020</v>
      </c>
      <c r="M602" s="112"/>
      <c r="N602" s="112">
        <v>7</v>
      </c>
      <c r="O602" s="112" t="s">
        <v>353</v>
      </c>
      <c r="P602" s="112" t="s">
        <v>81</v>
      </c>
      <c r="Q602" s="112" t="s">
        <v>352</v>
      </c>
      <c r="R602" s="112" t="s">
        <v>351</v>
      </c>
      <c r="S602" s="112"/>
      <c r="T602" s="112" t="s">
        <v>237</v>
      </c>
      <c r="U602" s="112" t="s">
        <v>127</v>
      </c>
      <c r="V602" s="112" t="s">
        <v>120</v>
      </c>
      <c r="W602" s="112"/>
      <c r="X602" s="112" t="s">
        <v>200</v>
      </c>
      <c r="Y602" s="112" t="s">
        <v>926</v>
      </c>
      <c r="Z602" s="112">
        <v>0</v>
      </c>
      <c r="AA602" s="112">
        <v>100</v>
      </c>
      <c r="AB602" s="112" t="s">
        <v>234</v>
      </c>
      <c r="AC602" s="112" t="s">
        <v>233</v>
      </c>
      <c r="AD602" s="112" t="s">
        <v>232</v>
      </c>
      <c r="AE602" s="112"/>
      <c r="AF602" s="112"/>
      <c r="AG602" s="112" t="s">
        <v>926</v>
      </c>
      <c r="AH602" s="112">
        <v>13657</v>
      </c>
      <c r="AI602" s="112">
        <v>23</v>
      </c>
      <c r="AJ602" s="112">
        <v>30</v>
      </c>
      <c r="AK602" s="112" t="s">
        <v>237</v>
      </c>
      <c r="AL602" s="112" t="s">
        <v>961</v>
      </c>
      <c r="AM602" s="112">
        <v>6</v>
      </c>
      <c r="AN602" s="112">
        <v>31</v>
      </c>
      <c r="AO602" s="112">
        <v>29</v>
      </c>
      <c r="AP602" s="112">
        <v>25</v>
      </c>
      <c r="AQ602" s="112">
        <v>28</v>
      </c>
      <c r="AR602" s="112">
        <v>0</v>
      </c>
      <c r="AS602" s="112">
        <v>0</v>
      </c>
      <c r="AT602" s="112"/>
    </row>
    <row r="603" spans="1:46" x14ac:dyDescent="0.25">
      <c r="A603" s="112" t="s">
        <v>923</v>
      </c>
      <c r="B603" s="112" t="s">
        <v>924</v>
      </c>
      <c r="C603" s="112" t="s">
        <v>350</v>
      </c>
      <c r="D603" s="112" t="s">
        <v>350</v>
      </c>
      <c r="E603" s="112">
        <v>12999.66</v>
      </c>
      <c r="F603" s="171">
        <f>tblBills[[#This Row],[calculated_amount]]</f>
        <v>12999.66</v>
      </c>
      <c r="G603" s="112">
        <v>0</v>
      </c>
      <c r="H603" s="112">
        <v>0</v>
      </c>
      <c r="I603" s="112">
        <v>0</v>
      </c>
      <c r="J603" s="171" t="s">
        <v>972</v>
      </c>
      <c r="K603" s="170"/>
      <c r="L603" s="169">
        <v>2020</v>
      </c>
      <c r="M603" s="112"/>
      <c r="N603" s="112">
        <v>1</v>
      </c>
      <c r="O603" s="112" t="s">
        <v>349</v>
      </c>
      <c r="P603" s="112" t="s">
        <v>81</v>
      </c>
      <c r="Q603" s="112" t="s">
        <v>348</v>
      </c>
      <c r="R603" s="112" t="s">
        <v>347</v>
      </c>
      <c r="S603" s="112"/>
      <c r="T603" s="112" t="s">
        <v>237</v>
      </c>
      <c r="U603" s="112" t="s">
        <v>127</v>
      </c>
      <c r="V603" s="112" t="s">
        <v>120</v>
      </c>
      <c r="W603" s="112"/>
      <c r="X603" s="112" t="s">
        <v>129</v>
      </c>
      <c r="Y603" s="112" t="s">
        <v>346</v>
      </c>
      <c r="Z603" s="112">
        <v>0</v>
      </c>
      <c r="AA603" s="112">
        <v>100</v>
      </c>
      <c r="AB603" s="112" t="s">
        <v>234</v>
      </c>
      <c r="AC603" s="112" t="s">
        <v>233</v>
      </c>
      <c r="AD603" s="112" t="s">
        <v>232</v>
      </c>
      <c r="AE603" s="112"/>
      <c r="AF603" s="112"/>
      <c r="AG603" s="112" t="s">
        <v>231</v>
      </c>
      <c r="AH603" s="112">
        <v>13658</v>
      </c>
      <c r="AI603" s="112">
        <v>23</v>
      </c>
      <c r="AJ603" s="112">
        <v>692</v>
      </c>
      <c r="AK603" s="112" t="s">
        <v>237</v>
      </c>
      <c r="AL603" s="112" t="s">
        <v>961</v>
      </c>
      <c r="AM603" s="112">
        <v>6</v>
      </c>
      <c r="AN603" s="112">
        <v>31</v>
      </c>
      <c r="AO603" s="112">
        <v>29</v>
      </c>
      <c r="AP603" s="112">
        <v>417</v>
      </c>
      <c r="AQ603" s="112">
        <v>501</v>
      </c>
      <c r="AR603" s="112">
        <v>1</v>
      </c>
      <c r="AS603" s="112">
        <v>0</v>
      </c>
      <c r="AT603" s="112"/>
    </row>
    <row r="604" spans="1:46" x14ac:dyDescent="0.25">
      <c r="A604" s="112" t="s">
        <v>923</v>
      </c>
      <c r="B604" s="112" t="s">
        <v>924</v>
      </c>
      <c r="C604" s="112" t="s">
        <v>344</v>
      </c>
      <c r="D604" s="112" t="s">
        <v>344</v>
      </c>
      <c r="E604" s="112">
        <v>144582.70000000001</v>
      </c>
      <c r="F604" s="112">
        <v>144582.69</v>
      </c>
      <c r="G604" s="112">
        <v>0</v>
      </c>
      <c r="H604" s="112">
        <v>0</v>
      </c>
      <c r="I604" s="112">
        <v>0</v>
      </c>
      <c r="J604" s="112">
        <v>144582.69</v>
      </c>
      <c r="K604" s="170">
        <v>43874</v>
      </c>
      <c r="L604" s="169">
        <f>YEAR(tblBills[[#This Row],[received_date]])</f>
        <v>2020</v>
      </c>
      <c r="M604" s="112"/>
      <c r="N604" s="112">
        <v>7</v>
      </c>
      <c r="O604" s="112" t="s">
        <v>342</v>
      </c>
      <c r="P604" s="112" t="s">
        <v>81</v>
      </c>
      <c r="Q604" s="112" t="s">
        <v>341</v>
      </c>
      <c r="R604" s="112" t="s">
        <v>340</v>
      </c>
      <c r="S604" s="112"/>
      <c r="T604" s="112" t="s">
        <v>237</v>
      </c>
      <c r="U604" s="112" t="s">
        <v>162</v>
      </c>
      <c r="V604" s="112"/>
      <c r="W604" s="112"/>
      <c r="X604" s="112" t="s">
        <v>236</v>
      </c>
      <c r="Y604" s="112" t="s">
        <v>926</v>
      </c>
      <c r="Z604" s="112">
        <v>0</v>
      </c>
      <c r="AA604" s="112">
        <v>100</v>
      </c>
      <c r="AB604" s="112" t="s">
        <v>234</v>
      </c>
      <c r="AC604" s="112" t="s">
        <v>233</v>
      </c>
      <c r="AD604" s="112" t="s">
        <v>232</v>
      </c>
      <c r="AE604" s="112"/>
      <c r="AF604" s="112"/>
      <c r="AG604" s="112" t="s">
        <v>926</v>
      </c>
      <c r="AH604" s="112">
        <v>13659</v>
      </c>
      <c r="AI604" s="112">
        <v>23</v>
      </c>
      <c r="AJ604" s="112">
        <v>87</v>
      </c>
      <c r="AK604" s="112" t="s">
        <v>237</v>
      </c>
      <c r="AL604" s="112" t="s">
        <v>938</v>
      </c>
      <c r="AM604" s="112">
        <v>6</v>
      </c>
      <c r="AN604" s="112">
        <v>31</v>
      </c>
      <c r="AO604" s="112">
        <v>29</v>
      </c>
      <c r="AP604" s="112">
        <v>74</v>
      </c>
      <c r="AQ604" s="112">
        <v>72</v>
      </c>
      <c r="AR604" s="112">
        <v>0</v>
      </c>
      <c r="AS604" s="112">
        <v>0</v>
      </c>
      <c r="AT604" s="112"/>
    </row>
    <row r="605" spans="1:46" x14ac:dyDescent="0.25">
      <c r="A605" s="112" t="s">
        <v>923</v>
      </c>
      <c r="B605" s="112" t="s">
        <v>924</v>
      </c>
      <c r="C605" s="112" t="s">
        <v>338</v>
      </c>
      <c r="D605" s="112" t="s">
        <v>338</v>
      </c>
      <c r="E605" s="112">
        <v>168234.04</v>
      </c>
      <c r="F605" s="112">
        <v>168234.03</v>
      </c>
      <c r="G605" s="112">
        <v>0</v>
      </c>
      <c r="H605" s="112">
        <v>0</v>
      </c>
      <c r="I605" s="112">
        <v>0</v>
      </c>
      <c r="J605" s="112">
        <v>168234.03</v>
      </c>
      <c r="K605" s="170">
        <v>43874</v>
      </c>
      <c r="L605" s="169">
        <f>YEAR(tblBills[[#This Row],[received_date]])</f>
        <v>2020</v>
      </c>
      <c r="M605" s="112"/>
      <c r="N605" s="112">
        <v>7</v>
      </c>
      <c r="O605" s="112" t="s">
        <v>336</v>
      </c>
      <c r="P605" s="112" t="s">
        <v>81</v>
      </c>
      <c r="Q605" s="112" t="s">
        <v>335</v>
      </c>
      <c r="R605" s="112" t="s">
        <v>334</v>
      </c>
      <c r="S605" s="112"/>
      <c r="T605" s="112" t="s">
        <v>237</v>
      </c>
      <c r="U605" s="112" t="s">
        <v>145</v>
      </c>
      <c r="V605" s="112" t="s">
        <v>130</v>
      </c>
      <c r="W605" s="112"/>
      <c r="X605" s="112" t="s">
        <v>146</v>
      </c>
      <c r="Y605" s="112" t="s">
        <v>333</v>
      </c>
      <c r="Z605" s="112">
        <v>0</v>
      </c>
      <c r="AA605" s="112">
        <v>100</v>
      </c>
      <c r="AB605" s="112" t="s">
        <v>234</v>
      </c>
      <c r="AC605" s="112" t="s">
        <v>233</v>
      </c>
      <c r="AD605" s="112" t="s">
        <v>232</v>
      </c>
      <c r="AE605" s="112"/>
      <c r="AF605" s="112"/>
      <c r="AG605" s="112" t="s">
        <v>926</v>
      </c>
      <c r="AH605" s="112">
        <v>13660</v>
      </c>
      <c r="AI605" s="112">
        <v>23</v>
      </c>
      <c r="AJ605" s="112">
        <v>89</v>
      </c>
      <c r="AK605" s="112" t="s">
        <v>237</v>
      </c>
      <c r="AL605" s="112" t="s">
        <v>962</v>
      </c>
      <c r="AM605" s="112">
        <v>6</v>
      </c>
      <c r="AN605" s="112">
        <v>31</v>
      </c>
      <c r="AO605" s="112">
        <v>29</v>
      </c>
      <c r="AP605" s="112">
        <v>75</v>
      </c>
      <c r="AQ605" s="112">
        <v>73</v>
      </c>
      <c r="AR605" s="112">
        <v>0</v>
      </c>
      <c r="AS605" s="112">
        <v>0</v>
      </c>
      <c r="AT605" s="112"/>
    </row>
    <row r="606" spans="1:46" x14ac:dyDescent="0.25">
      <c r="A606" s="112" t="s">
        <v>923</v>
      </c>
      <c r="B606" s="112" t="s">
        <v>924</v>
      </c>
      <c r="C606" s="112" t="s">
        <v>332</v>
      </c>
      <c r="D606" s="112" t="s">
        <v>332</v>
      </c>
      <c r="E606" s="112">
        <v>16736.84</v>
      </c>
      <c r="F606" s="112">
        <v>16736.86</v>
      </c>
      <c r="G606" s="112">
        <v>0</v>
      </c>
      <c r="H606" s="112">
        <v>0</v>
      </c>
      <c r="I606" s="112">
        <v>0</v>
      </c>
      <c r="J606" s="112">
        <v>16736.86</v>
      </c>
      <c r="K606" s="170">
        <v>43869</v>
      </c>
      <c r="L606" s="169">
        <f>YEAR(tblBills[[#This Row],[received_date]])</f>
        <v>2020</v>
      </c>
      <c r="M606" s="112"/>
      <c r="N606" s="112">
        <v>7</v>
      </c>
      <c r="O606" s="112" t="s">
        <v>330</v>
      </c>
      <c r="P606" s="112" t="s">
        <v>81</v>
      </c>
      <c r="Q606" s="112" t="s">
        <v>329</v>
      </c>
      <c r="R606" s="112" t="s">
        <v>328</v>
      </c>
      <c r="S606" s="112"/>
      <c r="T606" s="112" t="s">
        <v>237</v>
      </c>
      <c r="U606" s="112" t="s">
        <v>145</v>
      </c>
      <c r="V606" s="112" t="s">
        <v>120</v>
      </c>
      <c r="W606" s="112"/>
      <c r="X606" s="112" t="s">
        <v>147</v>
      </c>
      <c r="Y606" s="112" t="s">
        <v>926</v>
      </c>
      <c r="Z606" s="112">
        <v>0</v>
      </c>
      <c r="AA606" s="112">
        <v>100</v>
      </c>
      <c r="AB606" s="112" t="s">
        <v>234</v>
      </c>
      <c r="AC606" s="112" t="s">
        <v>233</v>
      </c>
      <c r="AD606" s="112" t="s">
        <v>232</v>
      </c>
      <c r="AE606" s="112"/>
      <c r="AF606" s="112"/>
      <c r="AG606" s="112" t="s">
        <v>926</v>
      </c>
      <c r="AH606" s="112">
        <v>13661</v>
      </c>
      <c r="AI606" s="112">
        <v>23</v>
      </c>
      <c r="AJ606" s="112">
        <v>61</v>
      </c>
      <c r="AK606" s="112" t="s">
        <v>237</v>
      </c>
      <c r="AL606" s="112" t="s">
        <v>962</v>
      </c>
      <c r="AM606" s="112">
        <v>6</v>
      </c>
      <c r="AN606" s="112">
        <v>31</v>
      </c>
      <c r="AO606" s="112">
        <v>29</v>
      </c>
      <c r="AP606" s="112">
        <v>51</v>
      </c>
      <c r="AQ606" s="112">
        <v>53</v>
      </c>
      <c r="AR606" s="112">
        <v>0</v>
      </c>
      <c r="AS606" s="112">
        <v>0</v>
      </c>
      <c r="AT606" s="112"/>
    </row>
    <row r="607" spans="1:46" x14ac:dyDescent="0.25">
      <c r="A607" s="112" t="s">
        <v>923</v>
      </c>
      <c r="B607" s="112" t="s">
        <v>924</v>
      </c>
      <c r="C607" s="112" t="s">
        <v>326</v>
      </c>
      <c r="D607" s="112" t="s">
        <v>326</v>
      </c>
      <c r="E607" s="112">
        <v>383534</v>
      </c>
      <c r="F607" s="112">
        <v>383534.01</v>
      </c>
      <c r="G607" s="112">
        <v>0</v>
      </c>
      <c r="H607" s="112">
        <v>0</v>
      </c>
      <c r="I607" s="112">
        <v>0</v>
      </c>
      <c r="J607" s="112">
        <v>383534.01</v>
      </c>
      <c r="K607" s="170">
        <v>43878</v>
      </c>
      <c r="L607" s="169">
        <f>YEAR(tblBills[[#This Row],[received_date]])</f>
        <v>2020</v>
      </c>
      <c r="M607" s="112"/>
      <c r="N607" s="112">
        <v>7</v>
      </c>
      <c r="O607" s="112" t="s">
        <v>324</v>
      </c>
      <c r="P607" s="112" t="s">
        <v>81</v>
      </c>
      <c r="Q607" s="112" t="s">
        <v>323</v>
      </c>
      <c r="R607" s="112" t="s">
        <v>322</v>
      </c>
      <c r="S607" s="112"/>
      <c r="T607" s="112" t="s">
        <v>237</v>
      </c>
      <c r="U607" s="112" t="s">
        <v>148</v>
      </c>
      <c r="V607" s="112"/>
      <c r="W607" s="112"/>
      <c r="X607" s="112" t="s">
        <v>236</v>
      </c>
      <c r="Y607" s="112" t="s">
        <v>926</v>
      </c>
      <c r="Z607" s="112">
        <v>0</v>
      </c>
      <c r="AA607" s="112">
        <v>100</v>
      </c>
      <c r="AB607" s="112" t="s">
        <v>234</v>
      </c>
      <c r="AC607" s="112" t="s">
        <v>233</v>
      </c>
      <c r="AD607" s="112" t="s">
        <v>232</v>
      </c>
      <c r="AE607" s="112"/>
      <c r="AF607" s="112"/>
      <c r="AG607" s="112" t="s">
        <v>926</v>
      </c>
      <c r="AH607" s="112">
        <v>13662</v>
      </c>
      <c r="AI607" s="112">
        <v>23</v>
      </c>
      <c r="AJ607" s="112">
        <v>95</v>
      </c>
      <c r="AK607" s="112" t="s">
        <v>237</v>
      </c>
      <c r="AL607" s="112" t="s">
        <v>963</v>
      </c>
      <c r="AM607" s="112">
        <v>6</v>
      </c>
      <c r="AN607" s="112">
        <v>31</v>
      </c>
      <c r="AO607" s="112">
        <v>29</v>
      </c>
      <c r="AP607" s="112">
        <v>77</v>
      </c>
      <c r="AQ607" s="112">
        <v>74</v>
      </c>
      <c r="AR607" s="112">
        <v>0</v>
      </c>
      <c r="AS607" s="112">
        <v>0</v>
      </c>
      <c r="AT607" s="112"/>
    </row>
    <row r="608" spans="1:46" x14ac:dyDescent="0.25">
      <c r="A608" s="112" t="s">
        <v>923</v>
      </c>
      <c r="B608" s="112" t="s">
        <v>924</v>
      </c>
      <c r="C608" s="112" t="s">
        <v>320</v>
      </c>
      <c r="D608" s="112" t="s">
        <v>320</v>
      </c>
      <c r="E608" s="112">
        <v>60871.23</v>
      </c>
      <c r="F608" s="112">
        <v>60838.47</v>
      </c>
      <c r="G608" s="112">
        <v>0</v>
      </c>
      <c r="H608" s="112">
        <v>0</v>
      </c>
      <c r="I608" s="112">
        <v>0</v>
      </c>
      <c r="J608" s="112">
        <v>60838.47</v>
      </c>
      <c r="K608" s="170">
        <v>43878</v>
      </c>
      <c r="L608" s="169">
        <f>YEAR(tblBills[[#This Row],[received_date]])</f>
        <v>2020</v>
      </c>
      <c r="M608" s="112"/>
      <c r="N608" s="112">
        <v>7</v>
      </c>
      <c r="O608" s="112" t="s">
        <v>319</v>
      </c>
      <c r="P608" s="112" t="s">
        <v>81</v>
      </c>
      <c r="Q608" s="112" t="s">
        <v>318</v>
      </c>
      <c r="R608" s="112" t="s">
        <v>317</v>
      </c>
      <c r="S608" s="112"/>
      <c r="T608" s="112" t="s">
        <v>237</v>
      </c>
      <c r="U608" s="112" t="s">
        <v>160</v>
      </c>
      <c r="V608" s="112" t="s">
        <v>130</v>
      </c>
      <c r="W608" s="112"/>
      <c r="X608" s="112" t="s">
        <v>161</v>
      </c>
      <c r="Y608" s="112" t="s">
        <v>926</v>
      </c>
      <c r="Z608" s="112">
        <v>0</v>
      </c>
      <c r="AA608" s="112">
        <v>100</v>
      </c>
      <c r="AB608" s="112" t="s">
        <v>234</v>
      </c>
      <c r="AC608" s="112" t="s">
        <v>233</v>
      </c>
      <c r="AD608" s="112" t="s">
        <v>232</v>
      </c>
      <c r="AE608" s="112"/>
      <c r="AF608" s="112"/>
      <c r="AG608" s="112" t="s">
        <v>926</v>
      </c>
      <c r="AH608" s="112">
        <v>13663</v>
      </c>
      <c r="AI608" s="112">
        <v>23</v>
      </c>
      <c r="AJ608" s="112">
        <v>97</v>
      </c>
      <c r="AK608" s="112" t="s">
        <v>237</v>
      </c>
      <c r="AL608" s="112" t="s">
        <v>964</v>
      </c>
      <c r="AM608" s="112">
        <v>6</v>
      </c>
      <c r="AN608" s="112">
        <v>31</v>
      </c>
      <c r="AO608" s="112">
        <v>29</v>
      </c>
      <c r="AP608" s="112">
        <v>78</v>
      </c>
      <c r="AQ608" s="112">
        <v>75</v>
      </c>
      <c r="AR608" s="112">
        <v>0</v>
      </c>
      <c r="AS608" s="112">
        <v>0</v>
      </c>
      <c r="AT608" s="112"/>
    </row>
    <row r="609" spans="1:46" x14ac:dyDescent="0.25">
      <c r="A609" s="112" t="s">
        <v>923</v>
      </c>
      <c r="B609" s="112" t="s">
        <v>924</v>
      </c>
      <c r="C609" s="112" t="s">
        <v>315</v>
      </c>
      <c r="D609" s="112" t="s">
        <v>315</v>
      </c>
      <c r="E609" s="112">
        <v>71604.490000000005</v>
      </c>
      <c r="F609" s="112">
        <v>71604.490000000005</v>
      </c>
      <c r="G609" s="112">
        <v>0</v>
      </c>
      <c r="H609" s="112">
        <v>0</v>
      </c>
      <c r="I609" s="112">
        <v>0</v>
      </c>
      <c r="J609" s="112">
        <v>71604.490000000005</v>
      </c>
      <c r="K609" s="170">
        <v>43878</v>
      </c>
      <c r="L609" s="169">
        <f>YEAR(tblBills[[#This Row],[received_date]])</f>
        <v>2020</v>
      </c>
      <c r="M609" s="112"/>
      <c r="N609" s="112">
        <v>7</v>
      </c>
      <c r="O609" s="112" t="s">
        <v>313</v>
      </c>
      <c r="P609" s="112" t="s">
        <v>81</v>
      </c>
      <c r="Q609" s="112" t="s">
        <v>312</v>
      </c>
      <c r="R609" s="112" t="s">
        <v>311</v>
      </c>
      <c r="S609" s="112"/>
      <c r="T609" s="112" t="s">
        <v>237</v>
      </c>
      <c r="U609" s="112" t="s">
        <v>149</v>
      </c>
      <c r="V609" s="112" t="s">
        <v>130</v>
      </c>
      <c r="W609" s="112"/>
      <c r="X609" s="112" t="s">
        <v>190</v>
      </c>
      <c r="Y609" s="112" t="s">
        <v>926</v>
      </c>
      <c r="Z609" s="112">
        <v>0</v>
      </c>
      <c r="AA609" s="112">
        <v>100</v>
      </c>
      <c r="AB609" s="112" t="s">
        <v>234</v>
      </c>
      <c r="AC609" s="112" t="s">
        <v>233</v>
      </c>
      <c r="AD609" s="112" t="s">
        <v>232</v>
      </c>
      <c r="AE609" s="112"/>
      <c r="AF609" s="112"/>
      <c r="AG609" s="112" t="s">
        <v>926</v>
      </c>
      <c r="AH609" s="112">
        <v>13664</v>
      </c>
      <c r="AI609" s="112">
        <v>23</v>
      </c>
      <c r="AJ609" s="112">
        <v>102</v>
      </c>
      <c r="AK609" s="112" t="s">
        <v>237</v>
      </c>
      <c r="AL609" s="112" t="s">
        <v>965</v>
      </c>
      <c r="AM609" s="112">
        <v>6</v>
      </c>
      <c r="AN609" s="112">
        <v>31</v>
      </c>
      <c r="AO609" s="112">
        <v>29</v>
      </c>
      <c r="AP609" s="112">
        <v>80</v>
      </c>
      <c r="AQ609" s="112">
        <v>76</v>
      </c>
      <c r="AR609" s="112">
        <v>0</v>
      </c>
      <c r="AS609" s="112">
        <v>0</v>
      </c>
      <c r="AT609" s="112"/>
    </row>
    <row r="610" spans="1:46" x14ac:dyDescent="0.25">
      <c r="A610" s="112" t="s">
        <v>923</v>
      </c>
      <c r="B610" s="112" t="s">
        <v>924</v>
      </c>
      <c r="C610" s="112" t="s">
        <v>310</v>
      </c>
      <c r="D610" s="112" t="s">
        <v>310</v>
      </c>
      <c r="E610" s="112">
        <v>3300.08</v>
      </c>
      <c r="F610" s="112">
        <v>3300.08</v>
      </c>
      <c r="G610" s="112">
        <v>-66</v>
      </c>
      <c r="H610" s="112">
        <v>0</v>
      </c>
      <c r="I610" s="112">
        <v>0</v>
      </c>
      <c r="J610" s="112">
        <v>3234.08</v>
      </c>
      <c r="K610" s="170">
        <v>43878</v>
      </c>
      <c r="L610" s="169">
        <f>YEAR(tblBills[[#This Row],[received_date]])</f>
        <v>2020</v>
      </c>
      <c r="M610" s="112"/>
      <c r="N610" s="112">
        <v>7</v>
      </c>
      <c r="O610" s="112" t="s">
        <v>308</v>
      </c>
      <c r="P610" s="112" t="s">
        <v>81</v>
      </c>
      <c r="Q610" s="112" t="s">
        <v>307</v>
      </c>
      <c r="R610" s="112" t="s">
        <v>306</v>
      </c>
      <c r="S610" s="112"/>
      <c r="T610" s="112" t="s">
        <v>237</v>
      </c>
      <c r="U610" s="112" t="s">
        <v>149</v>
      </c>
      <c r="V610" s="112" t="s">
        <v>120</v>
      </c>
      <c r="W610" s="112"/>
      <c r="X610" s="112" t="s">
        <v>154</v>
      </c>
      <c r="Y610" s="112" t="s">
        <v>926</v>
      </c>
      <c r="Z610" s="112">
        <v>0</v>
      </c>
      <c r="AA610" s="112">
        <v>100</v>
      </c>
      <c r="AB610" s="112" t="s">
        <v>234</v>
      </c>
      <c r="AC610" s="112" t="s">
        <v>233</v>
      </c>
      <c r="AD610" s="112" t="s">
        <v>232</v>
      </c>
      <c r="AE610" s="112"/>
      <c r="AF610" s="112"/>
      <c r="AG610" s="112" t="s">
        <v>926</v>
      </c>
      <c r="AH610" s="112">
        <v>13665</v>
      </c>
      <c r="AI610" s="112">
        <v>23</v>
      </c>
      <c r="AJ610" s="112">
        <v>689</v>
      </c>
      <c r="AK610" s="112" t="s">
        <v>237</v>
      </c>
      <c r="AL610" s="112" t="s">
        <v>965</v>
      </c>
      <c r="AM610" s="112">
        <v>6</v>
      </c>
      <c r="AN610" s="112">
        <v>31</v>
      </c>
      <c r="AO610" s="112">
        <v>29</v>
      </c>
      <c r="AP610" s="112">
        <v>415</v>
      </c>
      <c r="AQ610" s="112">
        <v>498</v>
      </c>
      <c r="AR610" s="112">
        <v>0</v>
      </c>
      <c r="AS610" s="112">
        <v>0</v>
      </c>
      <c r="AT610" s="112"/>
    </row>
    <row r="611" spans="1:46" x14ac:dyDescent="0.25">
      <c r="A611" s="112" t="s">
        <v>923</v>
      </c>
      <c r="B611" s="112" t="s">
        <v>924</v>
      </c>
      <c r="C611" s="112" t="s">
        <v>304</v>
      </c>
      <c r="D611" s="112" t="s">
        <v>304</v>
      </c>
      <c r="E611" s="112">
        <v>68747.509999999995</v>
      </c>
      <c r="F611" s="112">
        <v>68747.5</v>
      </c>
      <c r="G611" s="112">
        <v>0</v>
      </c>
      <c r="H611" s="112">
        <v>0</v>
      </c>
      <c r="I611" s="112">
        <v>0</v>
      </c>
      <c r="J611" s="112">
        <v>68747.5</v>
      </c>
      <c r="K611" s="170">
        <v>43869</v>
      </c>
      <c r="L611" s="169">
        <f>YEAR(tblBills[[#This Row],[received_date]])</f>
        <v>2020</v>
      </c>
      <c r="M611" s="112"/>
      <c r="N611" s="112">
        <v>7</v>
      </c>
      <c r="O611" s="112" t="s">
        <v>302</v>
      </c>
      <c r="P611" s="112" t="s">
        <v>81</v>
      </c>
      <c r="Q611" s="112" t="s">
        <v>301</v>
      </c>
      <c r="R611" s="112" t="s">
        <v>300</v>
      </c>
      <c r="S611" s="112"/>
      <c r="T611" s="112" t="s">
        <v>237</v>
      </c>
      <c r="U611" s="112" t="s">
        <v>214</v>
      </c>
      <c r="V611" s="112" t="s">
        <v>130</v>
      </c>
      <c r="W611" s="112"/>
      <c r="X611" s="112" t="s">
        <v>215</v>
      </c>
      <c r="Y611" s="112" t="s">
        <v>299</v>
      </c>
      <c r="Z611" s="112">
        <v>0</v>
      </c>
      <c r="AA611" s="112">
        <v>100</v>
      </c>
      <c r="AB611" s="112" t="s">
        <v>234</v>
      </c>
      <c r="AC611" s="112" t="s">
        <v>233</v>
      </c>
      <c r="AD611" s="112" t="s">
        <v>232</v>
      </c>
      <c r="AE611" s="112"/>
      <c r="AF611" s="112"/>
      <c r="AG611" s="112" t="s">
        <v>926</v>
      </c>
      <c r="AH611" s="112">
        <v>13666</v>
      </c>
      <c r="AI611" s="112">
        <v>23</v>
      </c>
      <c r="AJ611" s="112">
        <v>103</v>
      </c>
      <c r="AK611" s="112" t="s">
        <v>237</v>
      </c>
      <c r="AL611" s="112" t="s">
        <v>966</v>
      </c>
      <c r="AM611" s="112">
        <v>6</v>
      </c>
      <c r="AN611" s="112">
        <v>31</v>
      </c>
      <c r="AO611" s="112">
        <v>29</v>
      </c>
      <c r="AP611" s="112">
        <v>81</v>
      </c>
      <c r="AQ611" s="112">
        <v>77</v>
      </c>
      <c r="AR611" s="112">
        <v>0</v>
      </c>
      <c r="AS611" s="112">
        <v>0</v>
      </c>
      <c r="AT611" s="112"/>
    </row>
    <row r="612" spans="1:46" x14ac:dyDescent="0.25">
      <c r="A612" s="112" t="s">
        <v>923</v>
      </c>
      <c r="B612" s="112" t="s">
        <v>924</v>
      </c>
      <c r="C612" s="112" t="s">
        <v>297</v>
      </c>
      <c r="D612" s="112" t="s">
        <v>297</v>
      </c>
      <c r="E612" s="112">
        <v>45924.93</v>
      </c>
      <c r="F612" s="112">
        <v>45923.54</v>
      </c>
      <c r="G612" s="112">
        <v>-918.47</v>
      </c>
      <c r="H612" s="112">
        <v>0</v>
      </c>
      <c r="I612" s="112">
        <v>0</v>
      </c>
      <c r="J612" s="112">
        <v>45005.07</v>
      </c>
      <c r="K612" s="170">
        <v>43869</v>
      </c>
      <c r="L612" s="169">
        <f>YEAR(tblBills[[#This Row],[received_date]])</f>
        <v>2020</v>
      </c>
      <c r="M612" s="112"/>
      <c r="N612" s="112">
        <v>7</v>
      </c>
      <c r="O612" s="112" t="s">
        <v>296</v>
      </c>
      <c r="P612" s="112" t="s">
        <v>81</v>
      </c>
      <c r="Q612" s="112" t="s">
        <v>295</v>
      </c>
      <c r="R612" s="112" t="s">
        <v>294</v>
      </c>
      <c r="S612" s="112"/>
      <c r="T612" s="112" t="s">
        <v>237</v>
      </c>
      <c r="U612" s="112" t="s">
        <v>218</v>
      </c>
      <c r="V612" s="112" t="s">
        <v>130</v>
      </c>
      <c r="W612" s="112"/>
      <c r="X612" s="112" t="s">
        <v>219</v>
      </c>
      <c r="Y612" s="112" t="s">
        <v>926</v>
      </c>
      <c r="Z612" s="112">
        <v>0</v>
      </c>
      <c r="AA612" s="112">
        <v>100</v>
      </c>
      <c r="AB612" s="112" t="s">
        <v>234</v>
      </c>
      <c r="AC612" s="112" t="s">
        <v>233</v>
      </c>
      <c r="AD612" s="112" t="s">
        <v>232</v>
      </c>
      <c r="AE612" s="112"/>
      <c r="AF612" s="112"/>
      <c r="AG612" s="112" t="s">
        <v>926</v>
      </c>
      <c r="AH612" s="112">
        <v>13667</v>
      </c>
      <c r="AI612" s="112">
        <v>23</v>
      </c>
      <c r="AJ612" s="112">
        <v>106</v>
      </c>
      <c r="AK612" s="112" t="s">
        <v>237</v>
      </c>
      <c r="AL612" s="112" t="s">
        <v>967</v>
      </c>
      <c r="AM612" s="112">
        <v>6</v>
      </c>
      <c r="AN612" s="112">
        <v>31</v>
      </c>
      <c r="AO612" s="112">
        <v>29</v>
      </c>
      <c r="AP612" s="112">
        <v>83</v>
      </c>
      <c r="AQ612" s="112">
        <v>79</v>
      </c>
      <c r="AR612" s="112">
        <v>0</v>
      </c>
      <c r="AS612" s="112">
        <v>0</v>
      </c>
      <c r="AT612" s="112"/>
    </row>
    <row r="613" spans="1:46" x14ac:dyDescent="0.25">
      <c r="A613" s="112" t="s">
        <v>923</v>
      </c>
      <c r="B613" s="112" t="s">
        <v>924</v>
      </c>
      <c r="C613" s="112" t="s">
        <v>292</v>
      </c>
      <c r="D613" s="112" t="s">
        <v>292</v>
      </c>
      <c r="E613" s="112">
        <v>723448.72</v>
      </c>
      <c r="F613" s="112">
        <v>723448.73</v>
      </c>
      <c r="G613" s="112">
        <v>0</v>
      </c>
      <c r="H613" s="112">
        <v>0</v>
      </c>
      <c r="I613" s="112">
        <v>0</v>
      </c>
      <c r="J613" s="112">
        <v>723448.73</v>
      </c>
      <c r="K613" s="170">
        <v>43888</v>
      </c>
      <c r="L613" s="169">
        <f>YEAR(tblBills[[#This Row],[received_date]])</f>
        <v>2020</v>
      </c>
      <c r="M613" s="112"/>
      <c r="N613" s="112">
        <v>7</v>
      </c>
      <c r="O613" s="112" t="s">
        <v>291</v>
      </c>
      <c r="P613" s="112" t="s">
        <v>81</v>
      </c>
      <c r="Q613" s="112" t="s">
        <v>290</v>
      </c>
      <c r="R613" s="112" t="s">
        <v>289</v>
      </c>
      <c r="S613" s="112"/>
      <c r="T613" s="112" t="s">
        <v>237</v>
      </c>
      <c r="U613" s="112" t="s">
        <v>119</v>
      </c>
      <c r="V613" s="112"/>
      <c r="W613" s="112"/>
      <c r="X613" s="112" t="s">
        <v>236</v>
      </c>
      <c r="Y613" s="112" t="s">
        <v>926</v>
      </c>
      <c r="Z613" s="112">
        <v>0</v>
      </c>
      <c r="AA613" s="112">
        <v>100</v>
      </c>
      <c r="AB613" s="112" t="s">
        <v>234</v>
      </c>
      <c r="AC613" s="112" t="s">
        <v>233</v>
      </c>
      <c r="AD613" s="112" t="s">
        <v>232</v>
      </c>
      <c r="AE613" s="112"/>
      <c r="AF613" s="112"/>
      <c r="AG613" s="112" t="s">
        <v>926</v>
      </c>
      <c r="AH613" s="112">
        <v>13668</v>
      </c>
      <c r="AI613" s="112">
        <v>23</v>
      </c>
      <c r="AJ613" s="112">
        <v>107</v>
      </c>
      <c r="AK613" s="112" t="s">
        <v>237</v>
      </c>
      <c r="AL613" s="112" t="s">
        <v>936</v>
      </c>
      <c r="AM613" s="112">
        <v>6</v>
      </c>
      <c r="AN613" s="112">
        <v>31</v>
      </c>
      <c r="AO613" s="112">
        <v>29</v>
      </c>
      <c r="AP613" s="112">
        <v>84</v>
      </c>
      <c r="AQ613" s="112">
        <v>80</v>
      </c>
      <c r="AR613" s="112">
        <v>0</v>
      </c>
      <c r="AS613" s="112">
        <v>0</v>
      </c>
      <c r="AT613" s="112"/>
    </row>
    <row r="614" spans="1:46" x14ac:dyDescent="0.25">
      <c r="A614" s="112" t="s">
        <v>923</v>
      </c>
      <c r="B614" s="112" t="s">
        <v>924</v>
      </c>
      <c r="C614" s="112" t="s">
        <v>288</v>
      </c>
      <c r="D614" s="112" t="s">
        <v>288</v>
      </c>
      <c r="E614" s="112">
        <v>47803.95</v>
      </c>
      <c r="F614" s="112">
        <v>47803.95</v>
      </c>
      <c r="G614" s="112">
        <v>-956.07</v>
      </c>
      <c r="H614" s="112">
        <v>0</v>
      </c>
      <c r="I614" s="112">
        <v>0</v>
      </c>
      <c r="J614" s="112">
        <v>46847.88</v>
      </c>
      <c r="K614" s="170">
        <v>43869</v>
      </c>
      <c r="L614" s="169">
        <f>YEAR(tblBills[[#This Row],[received_date]])</f>
        <v>2020</v>
      </c>
      <c r="M614" s="112"/>
      <c r="N614" s="112">
        <v>7</v>
      </c>
      <c r="O614" s="112" t="s">
        <v>287</v>
      </c>
      <c r="P614" s="112" t="s">
        <v>81</v>
      </c>
      <c r="Q614" s="112" t="s">
        <v>286</v>
      </c>
      <c r="R614" s="112" t="s">
        <v>285</v>
      </c>
      <c r="S614" s="112"/>
      <c r="T614" s="112" t="s">
        <v>237</v>
      </c>
      <c r="U614" s="112" t="s">
        <v>119</v>
      </c>
      <c r="V614" s="112" t="s">
        <v>120</v>
      </c>
      <c r="W614" s="112"/>
      <c r="X614" s="112" t="s">
        <v>133</v>
      </c>
      <c r="Y614" s="112" t="s">
        <v>926</v>
      </c>
      <c r="Z614" s="112">
        <v>0</v>
      </c>
      <c r="AA614" s="112">
        <v>100</v>
      </c>
      <c r="AB614" s="112" t="s">
        <v>234</v>
      </c>
      <c r="AC614" s="112" t="s">
        <v>233</v>
      </c>
      <c r="AD614" s="112" t="s">
        <v>232</v>
      </c>
      <c r="AE614" s="112"/>
      <c r="AF614" s="112"/>
      <c r="AG614" s="112" t="s">
        <v>926</v>
      </c>
      <c r="AH614" s="112">
        <v>13669</v>
      </c>
      <c r="AI614" s="112">
        <v>23</v>
      </c>
      <c r="AJ614" s="112">
        <v>39</v>
      </c>
      <c r="AK614" s="112" t="s">
        <v>237</v>
      </c>
      <c r="AL614" s="112" t="s">
        <v>936</v>
      </c>
      <c r="AM614" s="112">
        <v>6</v>
      </c>
      <c r="AN614" s="112">
        <v>31</v>
      </c>
      <c r="AO614" s="112">
        <v>29</v>
      </c>
      <c r="AP614" s="112">
        <v>32</v>
      </c>
      <c r="AQ614" s="112">
        <v>35</v>
      </c>
      <c r="AR614" s="112">
        <v>0</v>
      </c>
      <c r="AS614" s="112">
        <v>0</v>
      </c>
      <c r="AT614" s="112"/>
    </row>
    <row r="615" spans="1:46" x14ac:dyDescent="0.25">
      <c r="A615" s="112" t="s">
        <v>923</v>
      </c>
      <c r="B615" s="112" t="s">
        <v>924</v>
      </c>
      <c r="C615" s="112" t="s">
        <v>283</v>
      </c>
      <c r="D615" s="112" t="s">
        <v>283</v>
      </c>
      <c r="E615" s="112">
        <v>1025.02</v>
      </c>
      <c r="F615" s="112">
        <v>1025.02</v>
      </c>
      <c r="G615" s="112">
        <v>-20.5</v>
      </c>
      <c r="H615" s="112">
        <v>0</v>
      </c>
      <c r="I615" s="112">
        <v>0</v>
      </c>
      <c r="J615" s="112">
        <v>1004.52</v>
      </c>
      <c r="K615" s="170">
        <v>43878</v>
      </c>
      <c r="L615" s="169">
        <f>YEAR(tblBills[[#This Row],[received_date]])</f>
        <v>2020</v>
      </c>
      <c r="M615" s="112"/>
      <c r="N615" s="112">
        <v>7</v>
      </c>
      <c r="O615" s="112" t="s">
        <v>282</v>
      </c>
      <c r="P615" s="112" t="s">
        <v>81</v>
      </c>
      <c r="Q615" s="112" t="s">
        <v>281</v>
      </c>
      <c r="R615" s="112" t="s">
        <v>280</v>
      </c>
      <c r="S615" s="112"/>
      <c r="T615" s="112" t="s">
        <v>237</v>
      </c>
      <c r="U615" s="112" t="s">
        <v>122</v>
      </c>
      <c r="V615" s="112" t="s">
        <v>120</v>
      </c>
      <c r="W615" s="112"/>
      <c r="X615" s="112" t="s">
        <v>168</v>
      </c>
      <c r="Y615" s="112" t="s">
        <v>926</v>
      </c>
      <c r="Z615" s="112">
        <v>0</v>
      </c>
      <c r="AA615" s="112">
        <v>100</v>
      </c>
      <c r="AB615" s="112" t="s">
        <v>234</v>
      </c>
      <c r="AC615" s="112" t="s">
        <v>233</v>
      </c>
      <c r="AD615" s="112" t="s">
        <v>232</v>
      </c>
      <c r="AE615" s="112"/>
      <c r="AF615" s="112"/>
      <c r="AG615" s="112" t="s">
        <v>926</v>
      </c>
      <c r="AH615" s="112">
        <v>10059</v>
      </c>
      <c r="AI615" s="112">
        <v>23</v>
      </c>
      <c r="AJ615" s="112">
        <v>709</v>
      </c>
      <c r="AK615" s="112" t="s">
        <v>237</v>
      </c>
      <c r="AL615" s="112" t="s">
        <v>968</v>
      </c>
      <c r="AM615" s="112">
        <v>6</v>
      </c>
      <c r="AN615" s="112">
        <v>31</v>
      </c>
      <c r="AO615" s="112">
        <v>29</v>
      </c>
      <c r="AP615" s="112">
        <v>432</v>
      </c>
      <c r="AQ615" s="112">
        <v>515</v>
      </c>
      <c r="AR615" s="112">
        <v>0</v>
      </c>
      <c r="AS615" s="112">
        <v>0</v>
      </c>
      <c r="AT615" s="112"/>
    </row>
    <row r="616" spans="1:46" x14ac:dyDescent="0.25">
      <c r="A616" s="112" t="s">
        <v>923</v>
      </c>
      <c r="B616" s="112" t="s">
        <v>924</v>
      </c>
      <c r="C616" s="112" t="s">
        <v>279</v>
      </c>
      <c r="D616" s="112" t="s">
        <v>279</v>
      </c>
      <c r="E616" s="112">
        <v>1935916.49</v>
      </c>
      <c r="F616" s="112">
        <v>1935916.49</v>
      </c>
      <c r="G616" s="112">
        <v>0</v>
      </c>
      <c r="H616" s="112">
        <v>0</v>
      </c>
      <c r="I616" s="112">
        <v>0</v>
      </c>
      <c r="J616" s="112">
        <v>1935916.49</v>
      </c>
      <c r="K616" s="170">
        <v>43888</v>
      </c>
      <c r="L616" s="169">
        <f>YEAR(tblBills[[#This Row],[received_date]])</f>
        <v>2020</v>
      </c>
      <c r="M616" s="112"/>
      <c r="N616" s="112">
        <v>7</v>
      </c>
      <c r="O616" s="112" t="s">
        <v>278</v>
      </c>
      <c r="P616" s="112" t="s">
        <v>81</v>
      </c>
      <c r="Q616" s="112" t="s">
        <v>277</v>
      </c>
      <c r="R616" s="112" t="s">
        <v>276</v>
      </c>
      <c r="S616" s="112"/>
      <c r="T616" s="112" t="s">
        <v>237</v>
      </c>
      <c r="U616" s="112" t="s">
        <v>122</v>
      </c>
      <c r="V616" s="112" t="s">
        <v>130</v>
      </c>
      <c r="W616" s="112"/>
      <c r="X616" s="112" t="s">
        <v>157</v>
      </c>
      <c r="Y616" s="112" t="s">
        <v>926</v>
      </c>
      <c r="Z616" s="112">
        <v>0</v>
      </c>
      <c r="AA616" s="112">
        <v>100</v>
      </c>
      <c r="AB616" s="112" t="s">
        <v>234</v>
      </c>
      <c r="AC616" s="112" t="s">
        <v>233</v>
      </c>
      <c r="AD616" s="112" t="s">
        <v>232</v>
      </c>
      <c r="AE616" s="112"/>
      <c r="AF616" s="112"/>
      <c r="AG616" s="112" t="s">
        <v>926</v>
      </c>
      <c r="AH616" s="112">
        <v>13670</v>
      </c>
      <c r="AI616" s="112">
        <v>23</v>
      </c>
      <c r="AJ616" s="112">
        <v>108</v>
      </c>
      <c r="AK616" s="112" t="s">
        <v>237</v>
      </c>
      <c r="AL616" s="112" t="s">
        <v>968</v>
      </c>
      <c r="AM616" s="112">
        <v>6</v>
      </c>
      <c r="AN616" s="112">
        <v>31</v>
      </c>
      <c r="AO616" s="112">
        <v>29</v>
      </c>
      <c r="AP616" s="112">
        <v>85</v>
      </c>
      <c r="AQ616" s="112">
        <v>81</v>
      </c>
      <c r="AR616" s="112">
        <v>0</v>
      </c>
      <c r="AS616" s="112">
        <v>0</v>
      </c>
      <c r="AT616" s="112"/>
    </row>
    <row r="617" spans="1:46" x14ac:dyDescent="0.25">
      <c r="A617" s="112" t="s">
        <v>923</v>
      </c>
      <c r="B617" s="112" t="s">
        <v>924</v>
      </c>
      <c r="C617" s="112" t="s">
        <v>275</v>
      </c>
      <c r="D617" s="112" t="s">
        <v>275</v>
      </c>
      <c r="E617" s="112">
        <v>26763.77</v>
      </c>
      <c r="F617" s="112">
        <v>26763.78</v>
      </c>
      <c r="G617" s="112">
        <v>-535.28</v>
      </c>
      <c r="H617" s="112">
        <v>0</v>
      </c>
      <c r="I617" s="112">
        <v>0</v>
      </c>
      <c r="J617" s="112">
        <v>26228.5</v>
      </c>
      <c r="K617" s="170">
        <v>43888</v>
      </c>
      <c r="L617" s="169">
        <f>YEAR(tblBills[[#This Row],[received_date]])</f>
        <v>2020</v>
      </c>
      <c r="M617" s="112"/>
      <c r="N617" s="112">
        <v>7</v>
      </c>
      <c r="O617" s="112" t="s">
        <v>273</v>
      </c>
      <c r="P617" s="112" t="s">
        <v>81</v>
      </c>
      <c r="Q617" s="112" t="s">
        <v>272</v>
      </c>
      <c r="R617" s="112" t="s">
        <v>271</v>
      </c>
      <c r="S617" s="112"/>
      <c r="T617" s="112" t="s">
        <v>237</v>
      </c>
      <c r="U617" s="112" t="s">
        <v>122</v>
      </c>
      <c r="V617" s="112" t="s">
        <v>120</v>
      </c>
      <c r="W617" s="112"/>
      <c r="X617" s="112" t="s">
        <v>155</v>
      </c>
      <c r="Y617" s="112" t="s">
        <v>926</v>
      </c>
      <c r="Z617" s="112">
        <v>0</v>
      </c>
      <c r="AA617" s="112">
        <v>100</v>
      </c>
      <c r="AB617" s="112" t="s">
        <v>234</v>
      </c>
      <c r="AC617" s="112" t="s">
        <v>233</v>
      </c>
      <c r="AD617" s="112" t="s">
        <v>232</v>
      </c>
      <c r="AE617" s="112"/>
      <c r="AF617" s="112"/>
      <c r="AG617" s="112" t="s">
        <v>926</v>
      </c>
      <c r="AH617" s="112">
        <v>13671</v>
      </c>
      <c r="AI617" s="112">
        <v>23</v>
      </c>
      <c r="AJ617" s="112">
        <v>22</v>
      </c>
      <c r="AK617" s="112" t="s">
        <v>237</v>
      </c>
      <c r="AL617" s="112" t="s">
        <v>968</v>
      </c>
      <c r="AM617" s="112">
        <v>6</v>
      </c>
      <c r="AN617" s="112">
        <v>31</v>
      </c>
      <c r="AO617" s="112">
        <v>29</v>
      </c>
      <c r="AP617" s="112">
        <v>18</v>
      </c>
      <c r="AQ617" s="112">
        <v>21</v>
      </c>
      <c r="AR617" s="112">
        <v>0</v>
      </c>
      <c r="AS617" s="112">
        <v>0</v>
      </c>
      <c r="AT617" s="112"/>
    </row>
    <row r="618" spans="1:46" x14ac:dyDescent="0.25">
      <c r="A618" s="112" t="s">
        <v>923</v>
      </c>
      <c r="B618" s="112" t="s">
        <v>924</v>
      </c>
      <c r="C618" s="112" t="s">
        <v>270</v>
      </c>
      <c r="D618" s="112" t="s">
        <v>270</v>
      </c>
      <c r="E618" s="112">
        <v>1723.78</v>
      </c>
      <c r="F618" s="112">
        <v>1723.78</v>
      </c>
      <c r="G618" s="112">
        <v>-34.479999999999997</v>
      </c>
      <c r="H618" s="112">
        <v>0</v>
      </c>
      <c r="I618" s="112">
        <v>0</v>
      </c>
      <c r="J618" s="112">
        <v>1689.3</v>
      </c>
      <c r="K618" s="170">
        <v>43900</v>
      </c>
      <c r="L618" s="169">
        <f>YEAR(tblBills[[#This Row],[received_date]])</f>
        <v>2020</v>
      </c>
      <c r="M618" s="112"/>
      <c r="N618" s="112">
        <v>7</v>
      </c>
      <c r="O618" s="112" t="s">
        <v>269</v>
      </c>
      <c r="P618" s="112" t="s">
        <v>81</v>
      </c>
      <c r="Q618" s="112" t="s">
        <v>268</v>
      </c>
      <c r="R618" s="112" t="s">
        <v>267</v>
      </c>
      <c r="S618" s="112"/>
      <c r="T618" s="112" t="s">
        <v>237</v>
      </c>
      <c r="U618" s="112" t="s">
        <v>122</v>
      </c>
      <c r="V618" s="112" t="s">
        <v>120</v>
      </c>
      <c r="W618" s="112"/>
      <c r="X618" s="112" t="s">
        <v>167</v>
      </c>
      <c r="Y618" s="112" t="s">
        <v>266</v>
      </c>
      <c r="Z618" s="112">
        <v>0</v>
      </c>
      <c r="AA618" s="112">
        <v>100</v>
      </c>
      <c r="AB618" s="112" t="s">
        <v>234</v>
      </c>
      <c r="AC618" s="112" t="s">
        <v>233</v>
      </c>
      <c r="AD618" s="112" t="s">
        <v>232</v>
      </c>
      <c r="AE618" s="112"/>
      <c r="AF618" s="112"/>
      <c r="AG618" s="112" t="s">
        <v>231</v>
      </c>
      <c r="AH618" s="112">
        <v>13672</v>
      </c>
      <c r="AI618" s="112">
        <v>23</v>
      </c>
      <c r="AJ618" s="112">
        <v>1219</v>
      </c>
      <c r="AK618" s="112" t="s">
        <v>237</v>
      </c>
      <c r="AL618" s="112" t="s">
        <v>968</v>
      </c>
      <c r="AM618" s="112">
        <v>6</v>
      </c>
      <c r="AN618" s="112">
        <v>31</v>
      </c>
      <c r="AO618" s="112">
        <v>29</v>
      </c>
      <c r="AP618" s="112">
        <v>867</v>
      </c>
      <c r="AQ618" s="112">
        <v>541</v>
      </c>
      <c r="AR618" s="112">
        <v>0</v>
      </c>
      <c r="AS618" s="112">
        <v>0</v>
      </c>
      <c r="AT618" s="112"/>
    </row>
    <row r="619" spans="1:46" x14ac:dyDescent="0.25">
      <c r="A619" s="112" t="s">
        <v>923</v>
      </c>
      <c r="B619" s="112" t="s">
        <v>924</v>
      </c>
      <c r="C619" s="112" t="s">
        <v>265</v>
      </c>
      <c r="D619" s="112" t="s">
        <v>265</v>
      </c>
      <c r="E619" s="112">
        <v>120484.49</v>
      </c>
      <c r="F619" s="112">
        <v>120484.49</v>
      </c>
      <c r="G619" s="112">
        <v>0</v>
      </c>
      <c r="H619" s="112">
        <v>0</v>
      </c>
      <c r="I619" s="112">
        <v>0</v>
      </c>
      <c r="J619" s="112">
        <v>120484.49</v>
      </c>
      <c r="K619" s="170">
        <v>43888</v>
      </c>
      <c r="L619" s="169">
        <f>YEAR(tblBills[[#This Row],[received_date]])</f>
        <v>2020</v>
      </c>
      <c r="M619" s="112"/>
      <c r="N619" s="112">
        <v>7</v>
      </c>
      <c r="O619" s="112" t="s">
        <v>264</v>
      </c>
      <c r="P619" s="112" t="s">
        <v>81</v>
      </c>
      <c r="Q619" s="112" t="s">
        <v>263</v>
      </c>
      <c r="R619" s="112" t="s">
        <v>262</v>
      </c>
      <c r="S619" s="112"/>
      <c r="T619" s="112" t="s">
        <v>237</v>
      </c>
      <c r="U619" s="112" t="s">
        <v>122</v>
      </c>
      <c r="V619" s="112" t="s">
        <v>120</v>
      </c>
      <c r="W619" s="112"/>
      <c r="X619" s="112" t="s">
        <v>144</v>
      </c>
      <c r="Y619" s="112" t="s">
        <v>926</v>
      </c>
      <c r="Z619" s="112">
        <v>0</v>
      </c>
      <c r="AA619" s="112">
        <v>100</v>
      </c>
      <c r="AB619" s="112" t="s">
        <v>234</v>
      </c>
      <c r="AC619" s="112" t="s">
        <v>233</v>
      </c>
      <c r="AD619" s="112" t="s">
        <v>232</v>
      </c>
      <c r="AE619" s="112"/>
      <c r="AF619" s="112"/>
      <c r="AG619" s="112" t="s">
        <v>926</v>
      </c>
      <c r="AH619" s="112">
        <v>13673</v>
      </c>
      <c r="AI619" s="112">
        <v>23</v>
      </c>
      <c r="AJ619" s="112">
        <v>57</v>
      </c>
      <c r="AK619" s="112" t="s">
        <v>237</v>
      </c>
      <c r="AL619" s="112" t="s">
        <v>968</v>
      </c>
      <c r="AM619" s="112">
        <v>6</v>
      </c>
      <c r="AN619" s="112">
        <v>31</v>
      </c>
      <c r="AO619" s="112">
        <v>29</v>
      </c>
      <c r="AP619" s="112">
        <v>48</v>
      </c>
      <c r="AQ619" s="112">
        <v>51</v>
      </c>
      <c r="AR619" s="112">
        <v>0</v>
      </c>
      <c r="AS619" s="112">
        <v>0</v>
      </c>
      <c r="AT619" s="112"/>
    </row>
    <row r="620" spans="1:46" x14ac:dyDescent="0.25">
      <c r="A620" s="112" t="s">
        <v>923</v>
      </c>
      <c r="B620" s="112" t="s">
        <v>924</v>
      </c>
      <c r="C620" s="112" t="s">
        <v>260</v>
      </c>
      <c r="D620" s="112" t="s">
        <v>260</v>
      </c>
      <c r="E620" s="112">
        <v>39183.519999999997</v>
      </c>
      <c r="F620" s="112">
        <v>39183.519999999997</v>
      </c>
      <c r="G620" s="112">
        <v>0</v>
      </c>
      <c r="H620" s="112">
        <v>0</v>
      </c>
      <c r="I620" s="112">
        <v>0</v>
      </c>
      <c r="J620" s="112">
        <v>39183.519999999997</v>
      </c>
      <c r="K620" s="170">
        <v>43869</v>
      </c>
      <c r="L620" s="169">
        <f>YEAR(tblBills[[#This Row],[received_date]])</f>
        <v>2020</v>
      </c>
      <c r="M620" s="112"/>
      <c r="N620" s="112">
        <v>7</v>
      </c>
      <c r="O620" s="112" t="s">
        <v>259</v>
      </c>
      <c r="P620" s="112" t="s">
        <v>81</v>
      </c>
      <c r="Q620" s="112" t="s">
        <v>258</v>
      </c>
      <c r="R620" s="112" t="s">
        <v>257</v>
      </c>
      <c r="S620" s="112"/>
      <c r="T620" s="112" t="s">
        <v>237</v>
      </c>
      <c r="U620" s="112" t="s">
        <v>222</v>
      </c>
      <c r="V620" s="112" t="s">
        <v>130</v>
      </c>
      <c r="W620" s="112"/>
      <c r="X620" s="112" t="s">
        <v>223</v>
      </c>
      <c r="Y620" s="112" t="s">
        <v>926</v>
      </c>
      <c r="Z620" s="112">
        <v>0</v>
      </c>
      <c r="AA620" s="112">
        <v>100</v>
      </c>
      <c r="AB620" s="112" t="s">
        <v>234</v>
      </c>
      <c r="AC620" s="112" t="s">
        <v>233</v>
      </c>
      <c r="AD620" s="112" t="s">
        <v>232</v>
      </c>
      <c r="AE620" s="112"/>
      <c r="AF620" s="112"/>
      <c r="AG620" s="112" t="s">
        <v>926</v>
      </c>
      <c r="AH620" s="112">
        <v>13674</v>
      </c>
      <c r="AI620" s="112">
        <v>23</v>
      </c>
      <c r="AJ620" s="112">
        <v>109</v>
      </c>
      <c r="AK620" s="112" t="s">
        <v>237</v>
      </c>
      <c r="AL620" s="112" t="s">
        <v>969</v>
      </c>
      <c r="AM620" s="112">
        <v>6</v>
      </c>
      <c r="AN620" s="112">
        <v>31</v>
      </c>
      <c r="AO620" s="112">
        <v>29</v>
      </c>
      <c r="AP620" s="112">
        <v>86</v>
      </c>
      <c r="AQ620" s="112">
        <v>82</v>
      </c>
      <c r="AR620" s="112">
        <v>0</v>
      </c>
      <c r="AS620" s="112">
        <v>0</v>
      </c>
      <c r="AT620" s="112"/>
    </row>
    <row r="621" spans="1:46" x14ac:dyDescent="0.25">
      <c r="A621" s="112" t="s">
        <v>923</v>
      </c>
      <c r="B621" s="112" t="s">
        <v>924</v>
      </c>
      <c r="C621" s="112" t="s">
        <v>255</v>
      </c>
      <c r="D621" s="112" t="s">
        <v>255</v>
      </c>
      <c r="E621" s="112">
        <v>43596.92</v>
      </c>
      <c r="F621" s="112">
        <v>43596.92</v>
      </c>
      <c r="G621" s="112">
        <v>0</v>
      </c>
      <c r="H621" s="112">
        <v>0</v>
      </c>
      <c r="I621" s="112">
        <v>0</v>
      </c>
      <c r="J621" s="112">
        <v>43596.92</v>
      </c>
      <c r="K621" s="170">
        <v>43878</v>
      </c>
      <c r="L621" s="169">
        <f>YEAR(tblBills[[#This Row],[received_date]])</f>
        <v>2020</v>
      </c>
      <c r="M621" s="112"/>
      <c r="N621" s="112">
        <v>7</v>
      </c>
      <c r="O621" s="112" t="s">
        <v>254</v>
      </c>
      <c r="P621" s="112" t="s">
        <v>81</v>
      </c>
      <c r="Q621" s="112" t="s">
        <v>253</v>
      </c>
      <c r="R621" s="112" t="s">
        <v>252</v>
      </c>
      <c r="S621" s="112"/>
      <c r="T621" s="112" t="s">
        <v>237</v>
      </c>
      <c r="U621" s="112" t="s">
        <v>152</v>
      </c>
      <c r="V621" s="112" t="s">
        <v>130</v>
      </c>
      <c r="W621" s="112"/>
      <c r="X621" s="112" t="s">
        <v>189</v>
      </c>
      <c r="Y621" s="112" t="s">
        <v>926</v>
      </c>
      <c r="Z621" s="112">
        <v>0</v>
      </c>
      <c r="AA621" s="112">
        <v>100</v>
      </c>
      <c r="AB621" s="112" t="s">
        <v>234</v>
      </c>
      <c r="AC621" s="112" t="s">
        <v>233</v>
      </c>
      <c r="AD621" s="112" t="s">
        <v>232</v>
      </c>
      <c r="AE621" s="112"/>
      <c r="AF621" s="112"/>
      <c r="AG621" s="112" t="s">
        <v>926</v>
      </c>
      <c r="AH621" s="112">
        <v>147709</v>
      </c>
      <c r="AI621" s="112">
        <v>23</v>
      </c>
      <c r="AJ621" s="112">
        <v>110</v>
      </c>
      <c r="AK621" s="112" t="s">
        <v>237</v>
      </c>
      <c r="AL621" s="112" t="s">
        <v>970</v>
      </c>
      <c r="AM621" s="112">
        <v>6</v>
      </c>
      <c r="AN621" s="112">
        <v>31</v>
      </c>
      <c r="AO621" s="112">
        <v>29</v>
      </c>
      <c r="AP621" s="112">
        <v>87</v>
      </c>
      <c r="AQ621" s="112">
        <v>83</v>
      </c>
      <c r="AR621" s="112">
        <v>0</v>
      </c>
      <c r="AS621" s="112">
        <v>0</v>
      </c>
      <c r="AT621" s="112"/>
    </row>
    <row r="622" spans="1:46" x14ac:dyDescent="0.25">
      <c r="A622" s="112" t="s">
        <v>923</v>
      </c>
      <c r="B622" s="112" t="s">
        <v>924</v>
      </c>
      <c r="C622" s="112" t="s">
        <v>250</v>
      </c>
      <c r="D622" s="112" t="s">
        <v>250</v>
      </c>
      <c r="E622" s="112">
        <v>56751.86</v>
      </c>
      <c r="F622" s="112">
        <v>56752</v>
      </c>
      <c r="G622" s="112">
        <v>0</v>
      </c>
      <c r="H622" s="112">
        <v>0</v>
      </c>
      <c r="I622" s="112">
        <v>0</v>
      </c>
      <c r="J622" s="112">
        <v>56752</v>
      </c>
      <c r="K622" s="170">
        <v>43869</v>
      </c>
      <c r="L622" s="169">
        <f>YEAR(tblBills[[#This Row],[received_date]])</f>
        <v>2020</v>
      </c>
      <c r="M622" s="112"/>
      <c r="N622" s="112">
        <v>7</v>
      </c>
      <c r="O622" s="112" t="s">
        <v>248</v>
      </c>
      <c r="P622" s="112" t="s">
        <v>81</v>
      </c>
      <c r="Q622" s="112" t="s">
        <v>247</v>
      </c>
      <c r="R622" s="112" t="s">
        <v>246</v>
      </c>
      <c r="S622" s="112"/>
      <c r="T622" s="112" t="s">
        <v>237</v>
      </c>
      <c r="U622" s="112" t="s">
        <v>206</v>
      </c>
      <c r="V622" s="112" t="s">
        <v>130</v>
      </c>
      <c r="W622" s="112"/>
      <c r="X622" s="112" t="s">
        <v>211</v>
      </c>
      <c r="Y622" s="112" t="s">
        <v>245</v>
      </c>
      <c r="Z622" s="112">
        <v>0</v>
      </c>
      <c r="AA622" s="112">
        <v>100</v>
      </c>
      <c r="AB622" s="112" t="s">
        <v>234</v>
      </c>
      <c r="AC622" s="112" t="s">
        <v>233</v>
      </c>
      <c r="AD622" s="112" t="s">
        <v>232</v>
      </c>
      <c r="AE622" s="112"/>
      <c r="AF622" s="112"/>
      <c r="AG622" s="112" t="s">
        <v>926</v>
      </c>
      <c r="AH622" s="112">
        <v>13676</v>
      </c>
      <c r="AI622" s="112">
        <v>23</v>
      </c>
      <c r="AJ622" s="112">
        <v>113</v>
      </c>
      <c r="AK622" s="112" t="s">
        <v>237</v>
      </c>
      <c r="AL622" s="112" t="s">
        <v>937</v>
      </c>
      <c r="AM622" s="112">
        <v>6</v>
      </c>
      <c r="AN622" s="112">
        <v>31</v>
      </c>
      <c r="AO622" s="112">
        <v>29</v>
      </c>
      <c r="AP622" s="112">
        <v>89</v>
      </c>
      <c r="AQ622" s="112">
        <v>84</v>
      </c>
      <c r="AR622" s="112">
        <v>0</v>
      </c>
      <c r="AS622" s="112">
        <v>0</v>
      </c>
      <c r="AT622" s="112"/>
    </row>
    <row r="623" spans="1:46" x14ac:dyDescent="0.25">
      <c r="A623" s="112" t="s">
        <v>923</v>
      </c>
      <c r="B623" s="112" t="s">
        <v>924</v>
      </c>
      <c r="C623" s="112" t="s">
        <v>242</v>
      </c>
      <c r="D623" s="112" t="s">
        <v>242</v>
      </c>
      <c r="E623" s="112">
        <v>9551.0499999999993</v>
      </c>
      <c r="F623" s="112">
        <v>9551.0400000000009</v>
      </c>
      <c r="G623" s="112">
        <v>0</v>
      </c>
      <c r="H623" s="112">
        <v>0</v>
      </c>
      <c r="I623" s="112">
        <v>0</v>
      </c>
      <c r="J623" s="112">
        <v>9551.0400000000009</v>
      </c>
      <c r="K623" s="170">
        <v>43869</v>
      </c>
      <c r="L623" s="169">
        <f>YEAR(tblBills[[#This Row],[received_date]])</f>
        <v>2020</v>
      </c>
      <c r="M623" s="112"/>
      <c r="N623" s="112">
        <v>7</v>
      </c>
      <c r="O623" s="112" t="s">
        <v>240</v>
      </c>
      <c r="P623" s="112" t="s">
        <v>81</v>
      </c>
      <c r="Q623" s="112" t="s">
        <v>239</v>
      </c>
      <c r="R623" s="112" t="s">
        <v>238</v>
      </c>
      <c r="S623" s="112"/>
      <c r="T623" s="112" t="s">
        <v>237</v>
      </c>
      <c r="U623" s="112" t="s">
        <v>175</v>
      </c>
      <c r="V623" s="112" t="s">
        <v>130</v>
      </c>
      <c r="W623" s="112"/>
      <c r="X623" s="112" t="s">
        <v>176</v>
      </c>
      <c r="Y623" s="112" t="s">
        <v>235</v>
      </c>
      <c r="Z623" s="112">
        <v>0</v>
      </c>
      <c r="AA623" s="112">
        <v>100</v>
      </c>
      <c r="AB623" s="112" t="s">
        <v>234</v>
      </c>
      <c r="AC623" s="112" t="s">
        <v>233</v>
      </c>
      <c r="AD623" s="112" t="s">
        <v>232</v>
      </c>
      <c r="AE623" s="112"/>
      <c r="AF623" s="112"/>
      <c r="AG623" s="112" t="s">
        <v>231</v>
      </c>
      <c r="AH623" s="112">
        <v>13677</v>
      </c>
      <c r="AI623" s="112">
        <v>23</v>
      </c>
      <c r="AJ623" s="112">
        <v>116</v>
      </c>
      <c r="AK623" s="112" t="s">
        <v>237</v>
      </c>
      <c r="AL623" s="112" t="s">
        <v>971</v>
      </c>
      <c r="AM623" s="112">
        <v>6</v>
      </c>
      <c r="AN623" s="112">
        <v>31</v>
      </c>
      <c r="AO623" s="112">
        <v>29</v>
      </c>
      <c r="AP623" s="112">
        <v>91</v>
      </c>
      <c r="AQ623" s="112">
        <v>85</v>
      </c>
      <c r="AR623" s="112">
        <v>0</v>
      </c>
      <c r="AS623" s="112">
        <v>0</v>
      </c>
      <c r="AT623" s="112"/>
    </row>
    <row r="624" spans="1:46" x14ac:dyDescent="0.25">
      <c r="A624" s="258"/>
      <c r="B624" s="258"/>
      <c r="C624" s="258"/>
      <c r="D624" s="258"/>
      <c r="E624" s="258"/>
      <c r="F624" s="258"/>
      <c r="G624" s="258"/>
      <c r="H624" s="258"/>
      <c r="I624" s="258"/>
      <c r="J624" s="258">
        <f>SUBTOTAL(109,tblBills[paid_amount])</f>
        <v>79391575.63000001</v>
      </c>
      <c r="K624" s="259"/>
      <c r="L624" s="260"/>
      <c r="M624" s="258"/>
      <c r="N624" s="258"/>
      <c r="O624" s="258"/>
      <c r="P624" s="258"/>
      <c r="Q624" s="258"/>
      <c r="R624" s="258"/>
      <c r="S624" s="258"/>
      <c r="T624" s="258"/>
      <c r="U624" s="258"/>
      <c r="V624" s="258"/>
      <c r="W624" s="258"/>
      <c r="X624" s="258"/>
      <c r="Y624" s="258"/>
      <c r="Z624" s="258"/>
      <c r="AA624" s="258"/>
      <c r="AB624" s="258"/>
      <c r="AC624" s="258"/>
      <c r="AD624" s="258"/>
      <c r="AE624" s="258"/>
      <c r="AF624" s="258"/>
      <c r="AG624" s="258"/>
      <c r="AH624" s="258"/>
      <c r="AI624" s="258"/>
      <c r="AJ624" s="258"/>
      <c r="AK624" s="258"/>
      <c r="AL624" s="258"/>
      <c r="AM624" s="258"/>
      <c r="AN624" s="258"/>
      <c r="AO624" s="258"/>
      <c r="AP624" s="258"/>
      <c r="AQ624" s="258"/>
      <c r="AR624" s="258"/>
      <c r="AS624" s="258"/>
      <c r="AT624" s="258"/>
    </row>
  </sheetData>
  <pageMargins left="0.75" right="0.75" top="1" bottom="1" header="0.5" footer="0.5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5MzZlMjJkNS00NWE3LTRjYjctOTVhYi0xYWE4YzdjODg3ODk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zM3OTU5PC9Vc2VyTmFtZT48RGF0ZVRpbWU+OS8yMC8yMDIzIDc6MTM6MDcgUE08L0RhdGVUaW1lPjxMYWJlbFN0cmluZz5VbmNhdGVnb3JpemVkPC9MYWJlbFN0cmluZz48L2l0ZW0+PC9sYWJlbEhpc3Rvcnk+</Value>
</WrappedLabelHistor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04090FC8-8406-4A5A-882C-BD0D85FDA06B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D8F37FEB-D165-40E4-A717-D150FFF27F3F}">
  <ds:schemaRefs>
    <ds:schemaRef ds:uri="http://www.w3.org/2001/XMLSchema"/>
    <ds:schemaRef ds:uri="http://www.boldonjames.com/2016/02/Classifier/internal/wrappedLabelHistory"/>
  </ds:schemaRefs>
</ds:datastoreItem>
</file>

<file path=customXml/itemProps3.xml><?xml version="1.0" encoding="utf-8"?>
<ds:datastoreItem xmlns:ds="http://schemas.openxmlformats.org/officeDocument/2006/customXml" ds:itemID="{EE3B3C4A-9E0C-42EF-B291-F4A3591A5BC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FC830CA-AD95-40B7-BD7F-0B6417F262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824EA59-D475-439E-BC2B-3E3D481499B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2021 KPCo Forecast</vt:lpstr>
      <vt:lpstr>Market Value + Est Tax</vt:lpstr>
      <vt:lpstr>Historical Taxes Paid</vt:lpstr>
      <vt:lpstr>BU Split</vt:lpstr>
      <vt:lpstr>KY 2020 Ledger Summary</vt:lpstr>
      <vt:lpstr>2019 Assessment</vt:lpstr>
      <vt:lpstr>BSIS Trends</vt:lpstr>
      <vt:lpstr>Classifying Tables</vt:lpstr>
      <vt:lpstr>TY2011-2019 Bill Center</vt:lpstr>
      <vt:lpstr>Company</vt:lpstr>
      <vt:lpstr>Forecast_Year</vt:lpstr>
      <vt:lpstr>'2021 KPCo Forecast'!Print_Area</vt:lpstr>
      <vt:lpstr>'Market Value + Est Tax'!Print_Area</vt:lpstr>
      <vt:lpstr>State</vt:lpstr>
      <vt:lpstr>Tax_Year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Michelle Caldwell</cp:lastModifiedBy>
  <cp:lastPrinted>2020-12-22T18:56:40Z</cp:lastPrinted>
  <dcterms:created xsi:type="dcterms:W3CDTF">2006-09-21T13:19:21Z</dcterms:created>
  <dcterms:modified xsi:type="dcterms:W3CDTF">2023-11-10T15:59:18Z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6c7870c7-adeb-4f5e-8594-22dc4e3a66e1</vt:lpwstr>
  </property>
  <property fmtid="{D5CDD505-2E9C-101B-9397-08002B2CF9AE}" pid="3" name="bjSaver">
    <vt:lpwstr>eWwbiVtbybrMXt9zxVoetp7BtgzslVKD</vt:lpwstr>
  </property>
  <property fmtid="{D5CDD505-2E9C-101B-9397-08002B2CF9AE}" pid="4" name="bjDocumentSecurityLabel">
    <vt:lpwstr>Uncategorized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8" name="MSIP_Label_574d496c-7ac4-4b13-81fd-698eca66b217_SiteId">
    <vt:lpwstr>15f3c881-6b03-4ff6-8559-77bf5177818f</vt:lpwstr>
  </property>
  <property fmtid="{D5CDD505-2E9C-101B-9397-08002B2CF9AE}" pid="9" name="MSIP_Label_574d496c-7ac4-4b13-81fd-698eca66b217_Name">
    <vt:lpwstr>Uncategorized</vt:lpwstr>
  </property>
  <property fmtid="{D5CDD505-2E9C-101B-9397-08002B2CF9AE}" pid="10" name="MSIP_Label_574d496c-7ac4-4b13-81fd-698eca66b217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{D8F37FEB-D165-40E4-A717-D150FFF27F3F}</vt:lpwstr>
  </property>
</Properties>
</file>