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icing\Rate Cases\KPCo\2023 Base Case\Discovery\Staff\Set 5\"/>
    </mc:Choice>
  </mc:AlternateContent>
  <xr:revisionPtr revIDLastSave="0" documentId="8_{6434BF61-4EEF-480B-8B1C-2B3DB104E4A3}" xr6:coauthVersionLast="47" xr6:coauthVersionMax="47" xr10:uidLastSave="{00000000-0000-0000-0000-000000000000}"/>
  <bookViews>
    <workbookView xWindow="-120" yWindow="-120" windowWidth="29040" windowHeight="15720" tabRatio="571" xr2:uid="{00000000-000D-0000-FFFF-FFFF00000000}"/>
  </bookViews>
  <sheets>
    <sheet name="Typical Bill" sheetId="17" r:id="rId1"/>
    <sheet name="Rate Export from RD" sheetId="20" state="hidden" r:id="rId2"/>
    <sheet name="Res seasonal - save" sheetId="21" state="hidden" r:id="rId3"/>
  </sheets>
  <externalReferences>
    <externalReference r:id="rId4"/>
    <externalReference r:id="rId5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'Res seasonal - save'!$A$1:$S$68</definedName>
    <definedName name="_xlnm.Print_Area" localSheetId="0">'Typical Bill'!$B$1:$S$260</definedName>
    <definedName name="_xlnm.Print_Titles" localSheetId="0">'Typical Bill'!$3:$4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47" i="17" l="1"/>
  <c r="BZ47" i="17"/>
  <c r="BZ160" i="17"/>
  <c r="BZ161" i="17"/>
  <c r="BZ162" i="17"/>
  <c r="BZ163" i="17"/>
  <c r="BZ164" i="17"/>
  <c r="BZ165" i="17"/>
  <c r="BZ166" i="17"/>
  <c r="BZ167" i="17"/>
  <c r="BZ168" i="17"/>
  <c r="BZ169" i="17"/>
  <c r="BZ170" i="17"/>
  <c r="BZ171" i="17"/>
  <c r="BZ172" i="17"/>
  <c r="BZ173" i="17"/>
  <c r="BZ174" i="17"/>
  <c r="BZ175" i="17"/>
  <c r="BZ176" i="17"/>
  <c r="BZ177" i="17"/>
  <c r="BZ178" i="17"/>
  <c r="BZ179" i="17"/>
  <c r="BZ180" i="17"/>
  <c r="BZ181" i="17"/>
  <c r="BZ182" i="17"/>
  <c r="BZ183" i="17"/>
  <c r="BZ184" i="17"/>
  <c r="BZ185" i="17"/>
  <c r="BZ186" i="17"/>
  <c r="BZ187" i="17"/>
  <c r="BZ188" i="17"/>
  <c r="BZ189" i="17"/>
  <c r="BZ190" i="17"/>
  <c r="BZ191" i="17"/>
  <c r="BZ192" i="17"/>
  <c r="BZ193" i="17"/>
  <c r="BZ194" i="17"/>
  <c r="BZ195" i="17"/>
  <c r="BZ196" i="17"/>
  <c r="BZ197" i="17"/>
  <c r="BZ198" i="17"/>
  <c r="BZ199" i="17"/>
  <c r="BZ200" i="17"/>
  <c r="BZ201" i="17"/>
  <c r="BZ202" i="17"/>
  <c r="BZ203" i="17"/>
  <c r="BZ204" i="17"/>
  <c r="BZ205" i="17"/>
  <c r="BZ206" i="17"/>
  <c r="BZ207" i="17"/>
  <c r="BZ208" i="17"/>
  <c r="BZ219" i="17"/>
  <c r="BZ230" i="17"/>
  <c r="BZ231" i="17"/>
  <c r="BZ232" i="17"/>
  <c r="BZ233" i="17"/>
  <c r="BZ234" i="17"/>
  <c r="BZ235" i="17"/>
  <c r="BZ236" i="17"/>
  <c r="BZ237" i="17"/>
  <c r="BZ238" i="17"/>
  <c r="BZ239" i="17"/>
  <c r="BZ240" i="17"/>
  <c r="BZ241" i="17"/>
  <c r="BZ242" i="17"/>
  <c r="BZ243" i="17"/>
  <c r="BZ244" i="17"/>
  <c r="BZ245" i="17"/>
  <c r="BZ246" i="17"/>
  <c r="BZ247" i="17"/>
  <c r="BZ248" i="17"/>
  <c r="BZ249" i="17"/>
  <c r="BZ250" i="17"/>
  <c r="BZ251" i="17"/>
  <c r="BZ252" i="17"/>
  <c r="BZ253" i="17"/>
  <c r="BZ254" i="17"/>
  <c r="BZ255" i="17"/>
  <c r="BZ256" i="17"/>
  <c r="BZ257" i="17"/>
  <c r="BZ258" i="17"/>
  <c r="BZ259" i="17"/>
  <c r="BZ260" i="17"/>
  <c r="BZ94" i="17"/>
  <c r="BZ95" i="17"/>
  <c r="BZ96" i="17"/>
  <c r="BZ97" i="17"/>
  <c r="BZ98" i="17"/>
  <c r="BZ99" i="17"/>
  <c r="BZ100" i="17"/>
  <c r="BZ101" i="17"/>
  <c r="BZ102" i="17"/>
  <c r="BZ103" i="17"/>
  <c r="BZ104" i="17"/>
  <c r="BZ105" i="17"/>
  <c r="BZ106" i="17"/>
  <c r="BZ107" i="17"/>
  <c r="BZ108" i="17"/>
  <c r="BZ109" i="17"/>
  <c r="BZ110" i="17"/>
  <c r="BZ111" i="17"/>
  <c r="BZ112" i="17"/>
  <c r="BZ113" i="17"/>
  <c r="BZ114" i="17"/>
  <c r="BZ115" i="17"/>
  <c r="BZ116" i="17"/>
  <c r="BZ117" i="17"/>
  <c r="BZ118" i="17"/>
  <c r="BZ119" i="17"/>
  <c r="BZ120" i="17"/>
  <c r="BZ121" i="17"/>
  <c r="BZ122" i="17"/>
  <c r="BZ123" i="17"/>
  <c r="BZ124" i="17"/>
  <c r="BZ125" i="17"/>
  <c r="BZ126" i="17"/>
  <c r="BZ127" i="17"/>
  <c r="BZ128" i="17"/>
  <c r="BZ129" i="17"/>
  <c r="BZ130" i="17"/>
  <c r="BZ131" i="17"/>
  <c r="BZ132" i="17"/>
  <c r="BZ133" i="17"/>
  <c r="BZ134" i="17"/>
  <c r="BZ135" i="17"/>
  <c r="BZ136" i="17"/>
  <c r="BZ137" i="17"/>
  <c r="BZ138" i="17"/>
  <c r="BZ139" i="17"/>
  <c r="BZ140" i="17"/>
  <c r="BZ141" i="17"/>
  <c r="BZ142" i="17"/>
  <c r="BZ143" i="17"/>
  <c r="BZ144" i="17"/>
  <c r="BZ145" i="17"/>
  <c r="BZ146" i="17"/>
  <c r="BZ147" i="17"/>
  <c r="BZ148" i="17"/>
  <c r="BZ149" i="17"/>
  <c r="BZ150" i="17"/>
  <c r="BZ151" i="17"/>
  <c r="BZ152" i="17"/>
  <c r="BZ153" i="17"/>
  <c r="BZ154" i="17"/>
  <c r="BZ155" i="17"/>
  <c r="BZ156" i="17"/>
  <c r="BZ157" i="17"/>
  <c r="BZ158" i="17"/>
  <c r="BZ159" i="17"/>
  <c r="BZ54" i="17"/>
  <c r="BZ55" i="17"/>
  <c r="BZ56" i="17"/>
  <c r="BZ57" i="17"/>
  <c r="BZ58" i="17"/>
  <c r="BZ59" i="17"/>
  <c r="BZ60" i="17"/>
  <c r="BZ61" i="17"/>
  <c r="BZ62" i="17"/>
  <c r="BZ63" i="17"/>
  <c r="BZ64" i="17"/>
  <c r="BZ65" i="17"/>
  <c r="BZ66" i="17"/>
  <c r="BZ67" i="17"/>
  <c r="BZ68" i="17"/>
  <c r="BZ69" i="17"/>
  <c r="BZ70" i="17"/>
  <c r="BZ71" i="17"/>
  <c r="BZ72" i="17"/>
  <c r="BZ73" i="17"/>
  <c r="BZ74" i="17"/>
  <c r="BZ75" i="17"/>
  <c r="BZ76" i="17"/>
  <c r="BZ77" i="17"/>
  <c r="BZ78" i="17"/>
  <c r="BZ79" i="17"/>
  <c r="BZ80" i="17"/>
  <c r="BZ81" i="17"/>
  <c r="BZ82" i="17"/>
  <c r="BZ83" i="17"/>
  <c r="BZ84" i="17"/>
  <c r="BZ85" i="17"/>
  <c r="BZ86" i="17"/>
  <c r="BZ87" i="17"/>
  <c r="BZ88" i="17"/>
  <c r="BZ89" i="17"/>
  <c r="BZ90" i="17"/>
  <c r="BZ91" i="17"/>
  <c r="BZ92" i="17"/>
  <c r="BZ93" i="17"/>
  <c r="BZ53" i="17"/>
  <c r="BZ49" i="17"/>
  <c r="BZ50" i="17"/>
  <c r="BZ51" i="17"/>
  <c r="BZ52" i="17"/>
  <c r="BZ48" i="17"/>
  <c r="BZ27" i="17"/>
  <c r="BY47" i="17"/>
  <c r="U16" i="17" l="1"/>
  <c r="V16" i="17"/>
  <c r="W16" i="17"/>
  <c r="X16" i="17"/>
  <c r="Y16" i="17"/>
  <c r="Z16" i="17"/>
  <c r="U15" i="17"/>
  <c r="V15" i="17"/>
  <c r="W15" i="17"/>
  <c r="X15" i="17"/>
  <c r="AA15" i="17"/>
  <c r="AB15" i="17"/>
  <c r="AC15" i="17"/>
  <c r="AD15" i="17"/>
  <c r="AE15" i="17"/>
  <c r="AF15" i="17"/>
  <c r="AG15" i="17"/>
  <c r="AH15" i="17"/>
  <c r="AJ15" i="17"/>
  <c r="AK15" i="17"/>
  <c r="AL15" i="17"/>
  <c r="AM15" i="17"/>
  <c r="AN15" i="17"/>
  <c r="AO15" i="17"/>
  <c r="AP15" i="17"/>
  <c r="BA15" i="17"/>
  <c r="BB15" i="17"/>
  <c r="BC15" i="17"/>
  <c r="BD15" i="17"/>
  <c r="BU253" i="17"/>
  <c r="BU242" i="17"/>
  <c r="BU231" i="17"/>
  <c r="BU187" i="17"/>
  <c r="BT253" i="17"/>
  <c r="BT231" i="17"/>
  <c r="BT209" i="17"/>
  <c r="BT187" i="17"/>
  <c r="BT167" i="17"/>
  <c r="BT143" i="17"/>
  <c r="BT119" i="17"/>
  <c r="BT95" i="17"/>
  <c r="BT81" i="17"/>
  <c r="BT67" i="17"/>
  <c r="BT47" i="17"/>
  <c r="BN54" i="17" l="1"/>
  <c r="BO54" i="17"/>
  <c r="BO57" i="17"/>
  <c r="BN60" i="17"/>
  <c r="BO60" i="17"/>
  <c r="BN66" i="17"/>
  <c r="BO66" i="17"/>
  <c r="BN67" i="17"/>
  <c r="BN73" i="17"/>
  <c r="BO73" i="17"/>
  <c r="BN80" i="17"/>
  <c r="BO80" i="17"/>
  <c r="BN81" i="17"/>
  <c r="BN87" i="17"/>
  <c r="BO87" i="17"/>
  <c r="BN94" i="17"/>
  <c r="BO94" i="17"/>
  <c r="BN95" i="17"/>
  <c r="BO95" i="17"/>
  <c r="BN100" i="17"/>
  <c r="BO100" i="17"/>
  <c r="BO102" i="17"/>
  <c r="BN106" i="17"/>
  <c r="BO106" i="17"/>
  <c r="BN112" i="17"/>
  <c r="BO112" i="17"/>
  <c r="BO113" i="17"/>
  <c r="BO117" i="17"/>
  <c r="BN118" i="17"/>
  <c r="BO118" i="17"/>
  <c r="BN119" i="17"/>
  <c r="BO119" i="17"/>
  <c r="BO122" i="17"/>
  <c r="BN124" i="17"/>
  <c r="BO124" i="17"/>
  <c r="BN130" i="17"/>
  <c r="BO130" i="17"/>
  <c r="BO133" i="17"/>
  <c r="BN136" i="17"/>
  <c r="BO136" i="17"/>
  <c r="BN142" i="17"/>
  <c r="BO142" i="17"/>
  <c r="BN143" i="17"/>
  <c r="BO143" i="17"/>
  <c r="BN148" i="17"/>
  <c r="BO148" i="17"/>
  <c r="BO150" i="17"/>
  <c r="BN154" i="17"/>
  <c r="BO154" i="17"/>
  <c r="BN160" i="17"/>
  <c r="BO160" i="17"/>
  <c r="BO161" i="17"/>
  <c r="BO165" i="17"/>
  <c r="BN166" i="17"/>
  <c r="BO166" i="17"/>
  <c r="BN167" i="17"/>
  <c r="BO167" i="17"/>
  <c r="BN171" i="17"/>
  <c r="BO171" i="17"/>
  <c r="BN176" i="17"/>
  <c r="BO176" i="17"/>
  <c r="BO178" i="17"/>
  <c r="BN181" i="17"/>
  <c r="BO181" i="17"/>
  <c r="BO185" i="17"/>
  <c r="BN186" i="17"/>
  <c r="BO186" i="17"/>
  <c r="BN187" i="17"/>
  <c r="BO187" i="17"/>
  <c r="BO189" i="17"/>
  <c r="BO190" i="17"/>
  <c r="BN197" i="17"/>
  <c r="BO197" i="17"/>
  <c r="BO201" i="17"/>
  <c r="BO205" i="17"/>
  <c r="BO206" i="17"/>
  <c r="BN208" i="17"/>
  <c r="BO208" i="17"/>
  <c r="BN209" i="17"/>
  <c r="BO209" i="17"/>
  <c r="BO210" i="17"/>
  <c r="BO213" i="17"/>
  <c r="BO214" i="17"/>
  <c r="BO217" i="17"/>
  <c r="BO218" i="17"/>
  <c r="BN219" i="17"/>
  <c r="BO219" i="17"/>
  <c r="BO221" i="17"/>
  <c r="BO222" i="17"/>
  <c r="BO225" i="17"/>
  <c r="BO226" i="17"/>
  <c r="BO229" i="17"/>
  <c r="BN230" i="17"/>
  <c r="BO230" i="17"/>
  <c r="BN241" i="17"/>
  <c r="BO241" i="17"/>
  <c r="BN252" i="17"/>
  <c r="BO252" i="17"/>
  <c r="BN253" i="17"/>
  <c r="BO253" i="17"/>
  <c r="BO254" i="17"/>
  <c r="BO257" i="17"/>
  <c r="BO258" i="17"/>
  <c r="BO47" i="17"/>
  <c r="BN47" i="17"/>
  <c r="BM47" i="17"/>
  <c r="BA253" i="17"/>
  <c r="BA231" i="17"/>
  <c r="BA187" i="17"/>
  <c r="BA167" i="17"/>
  <c r="BA143" i="17"/>
  <c r="BA144" i="17" s="1"/>
  <c r="BA119" i="17"/>
  <c r="BA95" i="17"/>
  <c r="BA101" i="17" s="1"/>
  <c r="BA81" i="17"/>
  <c r="BA67" i="17"/>
  <c r="BA47" i="17"/>
  <c r="BC81" i="17"/>
  <c r="BC67" i="17"/>
  <c r="BB67" i="17"/>
  <c r="BC47" i="17"/>
  <c r="BB253" i="17"/>
  <c r="BB231" i="17"/>
  <c r="BB209" i="17"/>
  <c r="BB210" i="17" s="1"/>
  <c r="BB211" i="17" s="1"/>
  <c r="BB212" i="17" s="1"/>
  <c r="BB213" i="17" s="1"/>
  <c r="BB214" i="17" s="1"/>
  <c r="BB215" i="17" s="1"/>
  <c r="BB216" i="17" s="1"/>
  <c r="BB217" i="17" s="1"/>
  <c r="BB218" i="17" s="1"/>
  <c r="BB187" i="17"/>
  <c r="BB167" i="17"/>
  <c r="BB143" i="17"/>
  <c r="BB119" i="17"/>
  <c r="BB95" i="17"/>
  <c r="BB81" i="17"/>
  <c r="BB47" i="17"/>
  <c r="CD260" i="17"/>
  <c r="BK260" i="17"/>
  <c r="BJ260" i="17"/>
  <c r="BH260" i="17"/>
  <c r="AW260" i="17"/>
  <c r="AO260" i="17"/>
  <c r="AN260" i="17"/>
  <c r="AM260" i="17"/>
  <c r="AL260" i="17"/>
  <c r="BR260" i="17" s="1"/>
  <c r="AK260" i="17"/>
  <c r="AI260" i="17"/>
  <c r="BO260" i="17" s="1"/>
  <c r="AH260" i="17"/>
  <c r="BN260" i="17" s="1"/>
  <c r="AG260" i="17"/>
  <c r="AF260" i="17"/>
  <c r="BL260" i="17" s="1"/>
  <c r="AE260" i="17"/>
  <c r="AD260" i="17"/>
  <c r="AC260" i="17"/>
  <c r="BI260" i="17" s="1"/>
  <c r="V260" i="17"/>
  <c r="CD259" i="17"/>
  <c r="BI259" i="17"/>
  <c r="BH259" i="17"/>
  <c r="AW259" i="17"/>
  <c r="AO259" i="17"/>
  <c r="AN259" i="17"/>
  <c r="AM259" i="17"/>
  <c r="AL259" i="17"/>
  <c r="BR259" i="17" s="1"/>
  <c r="AK259" i="17"/>
  <c r="AI259" i="17"/>
  <c r="BO259" i="17" s="1"/>
  <c r="AH259" i="17"/>
  <c r="BN259" i="17" s="1"/>
  <c r="AG259" i="17"/>
  <c r="AF259" i="17"/>
  <c r="BL259" i="17" s="1"/>
  <c r="AE259" i="17"/>
  <c r="BK259" i="17" s="1"/>
  <c r="AD259" i="17"/>
  <c r="BJ259" i="17" s="1"/>
  <c r="AC259" i="17"/>
  <c r="V259" i="17"/>
  <c r="CD258" i="17"/>
  <c r="BH258" i="17"/>
  <c r="AW258" i="17"/>
  <c r="AO258" i="17"/>
  <c r="AN258" i="17"/>
  <c r="AM258" i="17"/>
  <c r="AL258" i="17"/>
  <c r="BR258" i="17" s="1"/>
  <c r="AK258" i="17"/>
  <c r="AI258" i="17"/>
  <c r="AH258" i="17"/>
  <c r="BN258" i="17" s="1"/>
  <c r="AG258" i="17"/>
  <c r="AF258" i="17"/>
  <c r="BL258" i="17" s="1"/>
  <c r="AE258" i="17"/>
  <c r="BK258" i="17" s="1"/>
  <c r="AD258" i="17"/>
  <c r="BJ258" i="17" s="1"/>
  <c r="AC258" i="17"/>
  <c r="BI258" i="17" s="1"/>
  <c r="V258" i="17"/>
  <c r="CD257" i="17"/>
  <c r="BR257" i="17"/>
  <c r="BH257" i="17"/>
  <c r="AW257" i="17"/>
  <c r="AO257" i="17"/>
  <c r="AN257" i="17"/>
  <c r="AM257" i="17"/>
  <c r="AL257" i="17"/>
  <c r="AK257" i="17"/>
  <c r="AI257" i="17"/>
  <c r="AH257" i="17"/>
  <c r="BN257" i="17" s="1"/>
  <c r="AG257" i="17"/>
  <c r="AF257" i="17"/>
  <c r="BL257" i="17" s="1"/>
  <c r="AE257" i="17"/>
  <c r="BK257" i="17" s="1"/>
  <c r="AD257" i="17"/>
  <c r="BJ257" i="17" s="1"/>
  <c r="AC257" i="17"/>
  <c r="BI257" i="17" s="1"/>
  <c r="V257" i="17"/>
  <c r="CD256" i="17"/>
  <c r="BH256" i="17"/>
  <c r="AW256" i="17"/>
  <c r="AO256" i="17"/>
  <c r="AN256" i="17"/>
  <c r="AM256" i="17"/>
  <c r="AL256" i="17"/>
  <c r="BR256" i="17" s="1"/>
  <c r="AK256" i="17"/>
  <c r="AI256" i="17"/>
  <c r="BO256" i="17" s="1"/>
  <c r="AH256" i="17"/>
  <c r="BN256" i="17" s="1"/>
  <c r="AG256" i="17"/>
  <c r="AF256" i="17"/>
  <c r="BL256" i="17" s="1"/>
  <c r="AE256" i="17"/>
  <c r="BK256" i="17" s="1"/>
  <c r="AD256" i="17"/>
  <c r="BJ256" i="17" s="1"/>
  <c r="AC256" i="17"/>
  <c r="V256" i="17"/>
  <c r="CD255" i="17"/>
  <c r="BJ255" i="17"/>
  <c r="BH255" i="17"/>
  <c r="BF255" i="17"/>
  <c r="BF256" i="17" s="1"/>
  <c r="BF257" i="17" s="1"/>
  <c r="BF258" i="17" s="1"/>
  <c r="BF259" i="17" s="1"/>
  <c r="BF260" i="17" s="1"/>
  <c r="AW255" i="17"/>
  <c r="AO255" i="17"/>
  <c r="AN255" i="17"/>
  <c r="AM255" i="17"/>
  <c r="AL255" i="17"/>
  <c r="BR255" i="17" s="1"/>
  <c r="AK255" i="17"/>
  <c r="AI255" i="17"/>
  <c r="BO255" i="17" s="1"/>
  <c r="AH255" i="17"/>
  <c r="BN255" i="17" s="1"/>
  <c r="AG255" i="17"/>
  <c r="AF255" i="17"/>
  <c r="BL255" i="17" s="1"/>
  <c r="AE255" i="17"/>
  <c r="BK255" i="17" s="1"/>
  <c r="AD255" i="17"/>
  <c r="AC255" i="17"/>
  <c r="BI255" i="17" s="1"/>
  <c r="Z255" i="17"/>
  <c r="Z256" i="17" s="1"/>
  <c r="Z257" i="17" s="1"/>
  <c r="Z258" i="17" s="1"/>
  <c r="Z259" i="17" s="1"/>
  <c r="Z260" i="17" s="1"/>
  <c r="X255" i="17"/>
  <c r="X256" i="17" s="1"/>
  <c r="X257" i="17" s="1"/>
  <c r="X258" i="17" s="1"/>
  <c r="X259" i="17" s="1"/>
  <c r="X260" i="17" s="1"/>
  <c r="V255" i="17"/>
  <c r="CD254" i="17"/>
  <c r="BV254" i="17"/>
  <c r="BV255" i="17" s="1"/>
  <c r="BV256" i="17" s="1"/>
  <c r="BV257" i="17" s="1"/>
  <c r="BV258" i="17" s="1"/>
  <c r="BV259" i="17" s="1"/>
  <c r="BV260" i="17" s="1"/>
  <c r="BH254" i="17"/>
  <c r="BF254" i="17"/>
  <c r="BE254" i="17"/>
  <c r="BE255" i="17" s="1"/>
  <c r="BE256" i="17" s="1"/>
  <c r="BE257" i="17" s="1"/>
  <c r="BE258" i="17" s="1"/>
  <c r="BE259" i="17" s="1"/>
  <c r="BE260" i="17" s="1"/>
  <c r="BD254" i="17"/>
  <c r="BD255" i="17" s="1"/>
  <c r="BD256" i="17" s="1"/>
  <c r="BD257" i="17" s="1"/>
  <c r="BD258" i="17" s="1"/>
  <c r="BD259" i="17" s="1"/>
  <c r="BD260" i="17" s="1"/>
  <c r="AW254" i="17"/>
  <c r="AP254" i="17"/>
  <c r="AP255" i="17" s="1"/>
  <c r="AP256" i="17" s="1"/>
  <c r="AP257" i="17" s="1"/>
  <c r="AP258" i="17" s="1"/>
  <c r="AP259" i="17" s="1"/>
  <c r="AP260" i="17" s="1"/>
  <c r="AO254" i="17"/>
  <c r="AN254" i="17"/>
  <c r="AM254" i="17"/>
  <c r="AL254" i="17"/>
  <c r="BR254" i="17" s="1"/>
  <c r="AK254" i="17"/>
  <c r="CB253" i="17" s="1"/>
  <c r="AI254" i="17"/>
  <c r="AH254" i="17"/>
  <c r="BN254" i="17" s="1"/>
  <c r="AG254" i="17"/>
  <c r="AF254" i="17"/>
  <c r="BL254" i="17" s="1"/>
  <c r="AE254" i="17"/>
  <c r="BK254" i="17" s="1"/>
  <c r="AD254" i="17"/>
  <c r="BJ254" i="17" s="1"/>
  <c r="AC254" i="17"/>
  <c r="Z254" i="17"/>
  <c r="Y254" i="17"/>
  <c r="Y255" i="17" s="1"/>
  <c r="Y256" i="17" s="1"/>
  <c r="Y257" i="17" s="1"/>
  <c r="Y258" i="17" s="1"/>
  <c r="Y259" i="17" s="1"/>
  <c r="Y260" i="17" s="1"/>
  <c r="X254" i="17"/>
  <c r="V254" i="17"/>
  <c r="U254" i="17"/>
  <c r="U255" i="17" s="1"/>
  <c r="CD253" i="17"/>
  <c r="BU254" i="17"/>
  <c r="BU255" i="17" s="1"/>
  <c r="BU256" i="17" s="1"/>
  <c r="BU257" i="17" s="1"/>
  <c r="BU258" i="17" s="1"/>
  <c r="BU259" i="17" s="1"/>
  <c r="BU260" i="17" s="1"/>
  <c r="BT254" i="17"/>
  <c r="BT255" i="17" s="1"/>
  <c r="BT256" i="17" s="1"/>
  <c r="BT257" i="17" s="1"/>
  <c r="BT258" i="17" s="1"/>
  <c r="BT259" i="17" s="1"/>
  <c r="BT260" i="17" s="1"/>
  <c r="BR253" i="17"/>
  <c r="BL253" i="17"/>
  <c r="BK253" i="17"/>
  <c r="BH253" i="17"/>
  <c r="AW253" i="17"/>
  <c r="AU253" i="17"/>
  <c r="AD253" i="17"/>
  <c r="BJ253" i="17" s="1"/>
  <c r="AC253" i="17"/>
  <c r="BI253" i="17" s="1"/>
  <c r="W253" i="17"/>
  <c r="CD251" i="17"/>
  <c r="BJ251" i="17"/>
  <c r="BH251" i="17"/>
  <c r="AW251" i="17"/>
  <c r="AO251" i="17"/>
  <c r="AN251" i="17"/>
  <c r="AM251" i="17"/>
  <c r="AL251" i="17"/>
  <c r="BR251" i="17" s="1"/>
  <c r="AK251" i="17"/>
  <c r="AG251" i="17"/>
  <c r="AF251" i="17"/>
  <c r="BL251" i="17" s="1"/>
  <c r="AE251" i="17"/>
  <c r="BK251" i="17" s="1"/>
  <c r="AD251" i="17"/>
  <c r="AC251" i="17"/>
  <c r="V251" i="17"/>
  <c r="U251" i="17"/>
  <c r="CD250" i="17"/>
  <c r="BR250" i="17"/>
  <c r="BH250" i="17"/>
  <c r="AW250" i="17"/>
  <c r="AO250" i="17"/>
  <c r="AN250" i="17"/>
  <c r="AM250" i="17"/>
  <c r="AL250" i="17"/>
  <c r="AK250" i="17"/>
  <c r="AG250" i="17"/>
  <c r="AF250" i="17"/>
  <c r="BL250" i="17" s="1"/>
  <c r="AE250" i="17"/>
  <c r="BK250" i="17" s="1"/>
  <c r="AD250" i="17"/>
  <c r="BJ250" i="17" s="1"/>
  <c r="AC250" i="17"/>
  <c r="BI250" i="17" s="1"/>
  <c r="V250" i="17"/>
  <c r="U250" i="17"/>
  <c r="CD249" i="17"/>
  <c r="BL249" i="17"/>
  <c r="BH249" i="17"/>
  <c r="AW249" i="17"/>
  <c r="AO249" i="17"/>
  <c r="AN249" i="17"/>
  <c r="AM249" i="17"/>
  <c r="AL249" i="17"/>
  <c r="BR249" i="17" s="1"/>
  <c r="AK249" i="17"/>
  <c r="AG249" i="17"/>
  <c r="AF249" i="17"/>
  <c r="AE249" i="17"/>
  <c r="BK249" i="17" s="1"/>
  <c r="AD249" i="17"/>
  <c r="BJ249" i="17" s="1"/>
  <c r="AC249" i="17"/>
  <c r="V249" i="17"/>
  <c r="U249" i="17"/>
  <c r="CD248" i="17"/>
  <c r="BH248" i="17"/>
  <c r="AW248" i="17"/>
  <c r="AO248" i="17"/>
  <c r="AN248" i="17"/>
  <c r="AM248" i="17"/>
  <c r="AL248" i="17"/>
  <c r="BR248" i="17" s="1"/>
  <c r="AK248" i="17"/>
  <c r="AG248" i="17"/>
  <c r="AF248" i="17"/>
  <c r="BL248" i="17" s="1"/>
  <c r="AE248" i="17"/>
  <c r="BK248" i="17" s="1"/>
  <c r="AD248" i="17"/>
  <c r="BJ248" i="17" s="1"/>
  <c r="AC248" i="17"/>
  <c r="BI248" i="17" s="1"/>
  <c r="V248" i="17"/>
  <c r="U248" i="17"/>
  <c r="CD247" i="17"/>
  <c r="BJ247" i="17"/>
  <c r="BH247" i="17"/>
  <c r="AW247" i="17"/>
  <c r="AO247" i="17"/>
  <c r="AN247" i="17"/>
  <c r="AM247" i="17"/>
  <c r="AL247" i="17"/>
  <c r="BR247" i="17" s="1"/>
  <c r="AK247" i="17"/>
  <c r="AG247" i="17"/>
  <c r="AF247" i="17"/>
  <c r="BL247" i="17" s="1"/>
  <c r="AE247" i="17"/>
  <c r="BK247" i="17" s="1"/>
  <c r="AD247" i="17"/>
  <c r="AC247" i="17"/>
  <c r="V247" i="17"/>
  <c r="U247" i="17"/>
  <c r="CD246" i="17"/>
  <c r="BR246" i="17"/>
  <c r="BH246" i="17"/>
  <c r="AW246" i="17"/>
  <c r="AO246" i="17"/>
  <c r="AN246" i="17"/>
  <c r="AM246" i="17"/>
  <c r="AL246" i="17"/>
  <c r="AK246" i="17"/>
  <c r="AG246" i="17"/>
  <c r="AF246" i="17"/>
  <c r="BL246" i="17" s="1"/>
  <c r="AE246" i="17"/>
  <c r="BK246" i="17" s="1"/>
  <c r="AD246" i="17"/>
  <c r="BJ246" i="17" s="1"/>
  <c r="AC246" i="17"/>
  <c r="BI246" i="17" s="1"/>
  <c r="V246" i="17"/>
  <c r="U246" i="17"/>
  <c r="CD245" i="17"/>
  <c r="BH245" i="17"/>
  <c r="AW245" i="17"/>
  <c r="AO245" i="17"/>
  <c r="AN245" i="17"/>
  <c r="AM245" i="17"/>
  <c r="AL245" i="17"/>
  <c r="BR245" i="17" s="1"/>
  <c r="AK245" i="17"/>
  <c r="AG245" i="17"/>
  <c r="AF245" i="17"/>
  <c r="BL245" i="17" s="1"/>
  <c r="AE245" i="17"/>
  <c r="BK245" i="17" s="1"/>
  <c r="AD245" i="17"/>
  <c r="BJ245" i="17" s="1"/>
  <c r="AC245" i="17"/>
  <c r="BI245" i="17" s="1"/>
  <c r="V245" i="17"/>
  <c r="U245" i="17"/>
  <c r="CD244" i="17"/>
  <c r="BI244" i="17"/>
  <c r="BH244" i="17"/>
  <c r="BF244" i="17"/>
  <c r="BF245" i="17" s="1"/>
  <c r="BF246" i="17" s="1"/>
  <c r="BF247" i="17" s="1"/>
  <c r="BF248" i="17" s="1"/>
  <c r="BF249" i="17" s="1"/>
  <c r="BF250" i="17" s="1"/>
  <c r="BF251" i="17" s="1"/>
  <c r="AW244" i="17"/>
  <c r="AO244" i="17"/>
  <c r="AN244" i="17"/>
  <c r="AM244" i="17"/>
  <c r="AL244" i="17"/>
  <c r="BR244" i="17" s="1"/>
  <c r="AK244" i="17"/>
  <c r="AG244" i="17"/>
  <c r="AF244" i="17"/>
  <c r="BL244" i="17" s="1"/>
  <c r="AE244" i="17"/>
  <c r="BK244" i="17" s="1"/>
  <c r="AD244" i="17"/>
  <c r="BJ244" i="17" s="1"/>
  <c r="AC244" i="17"/>
  <c r="Z244" i="17"/>
  <c r="Z245" i="17" s="1"/>
  <c r="Z246" i="17" s="1"/>
  <c r="Z247" i="17" s="1"/>
  <c r="Z248" i="17" s="1"/>
  <c r="Z249" i="17" s="1"/>
  <c r="Z250" i="17" s="1"/>
  <c r="Z251" i="17" s="1"/>
  <c r="V244" i="17"/>
  <c r="U244" i="17"/>
  <c r="CD243" i="17"/>
  <c r="BH243" i="17"/>
  <c r="BF243" i="17"/>
  <c r="BE243" i="17"/>
  <c r="BE244" i="17" s="1"/>
  <c r="BE245" i="17" s="1"/>
  <c r="BE246" i="17" s="1"/>
  <c r="BE247" i="17" s="1"/>
  <c r="BE248" i="17" s="1"/>
  <c r="BE249" i="17" s="1"/>
  <c r="BE250" i="17" s="1"/>
  <c r="BE251" i="17" s="1"/>
  <c r="BD243" i="17"/>
  <c r="BD244" i="17" s="1"/>
  <c r="BD245" i="17" s="1"/>
  <c r="BD246" i="17" s="1"/>
  <c r="BD247" i="17" s="1"/>
  <c r="BD248" i="17" s="1"/>
  <c r="BD249" i="17" s="1"/>
  <c r="BD250" i="17" s="1"/>
  <c r="BD251" i="17" s="1"/>
  <c r="AW243" i="17"/>
  <c r="AO243" i="17"/>
  <c r="AN243" i="17"/>
  <c r="AM243" i="17"/>
  <c r="AL243" i="17"/>
  <c r="BR243" i="17" s="1"/>
  <c r="AK243" i="17"/>
  <c r="AG243" i="17"/>
  <c r="AF243" i="17"/>
  <c r="BL243" i="17" s="1"/>
  <c r="AE243" i="17"/>
  <c r="BK243" i="17" s="1"/>
  <c r="AD243" i="17"/>
  <c r="BJ243" i="17" s="1"/>
  <c r="AC243" i="17"/>
  <c r="BI243" i="17" s="1"/>
  <c r="Z243" i="17"/>
  <c r="Y243" i="17"/>
  <c r="Y244" i="17" s="1"/>
  <c r="Y245" i="17" s="1"/>
  <c r="Y246" i="17" s="1"/>
  <c r="Y247" i="17" s="1"/>
  <c r="Y248" i="17" s="1"/>
  <c r="Y249" i="17" s="1"/>
  <c r="Y250" i="17" s="1"/>
  <c r="Y251" i="17" s="1"/>
  <c r="X243" i="17"/>
  <c r="X244" i="17" s="1"/>
  <c r="X245" i="17" s="1"/>
  <c r="X246" i="17" s="1"/>
  <c r="X247" i="17" s="1"/>
  <c r="X248" i="17" s="1"/>
  <c r="X249" i="17" s="1"/>
  <c r="X250" i="17" s="1"/>
  <c r="X251" i="17" s="1"/>
  <c r="V243" i="17"/>
  <c r="U243" i="17"/>
  <c r="CD242" i="17"/>
  <c r="CB242" i="17"/>
  <c r="CB251" i="17" s="1"/>
  <c r="BV242" i="17"/>
  <c r="BH242" i="17"/>
  <c r="AW242" i="17"/>
  <c r="AU242" i="17"/>
  <c r="AP242" i="17"/>
  <c r="AO242" i="17"/>
  <c r="AN242" i="17"/>
  <c r="AM242" i="17"/>
  <c r="AL242" i="17"/>
  <c r="BR242" i="17" s="1"/>
  <c r="AK242" i="17"/>
  <c r="AG242" i="17"/>
  <c r="AF242" i="17"/>
  <c r="BL242" i="17" s="1"/>
  <c r="AE242" i="17"/>
  <c r="BK242" i="17" s="1"/>
  <c r="AD242" i="17"/>
  <c r="BJ242" i="17" s="1"/>
  <c r="AC242" i="17"/>
  <c r="V242" i="17"/>
  <c r="U242" i="17"/>
  <c r="CD240" i="17"/>
  <c r="BH240" i="17"/>
  <c r="AW240" i="17"/>
  <c r="AO240" i="17"/>
  <c r="BU240" i="17" s="1"/>
  <c r="BU251" i="17" s="1"/>
  <c r="AN240" i="17"/>
  <c r="BT240" i="17" s="1"/>
  <c r="BT251" i="17" s="1"/>
  <c r="AM240" i="17"/>
  <c r="AL240" i="17"/>
  <c r="BR240" i="17" s="1"/>
  <c r="AK240" i="17"/>
  <c r="AG240" i="17"/>
  <c r="AF240" i="17"/>
  <c r="BL240" i="17" s="1"/>
  <c r="AE240" i="17"/>
  <c r="BK240" i="17" s="1"/>
  <c r="AD240" i="17"/>
  <c r="BJ240" i="17" s="1"/>
  <c r="AC240" i="17"/>
  <c r="BI240" i="17" s="1"/>
  <c r="V240" i="17"/>
  <c r="U240" i="17"/>
  <c r="CD239" i="17"/>
  <c r="BH239" i="17"/>
  <c r="AW239" i="17"/>
  <c r="AO239" i="17"/>
  <c r="BU239" i="17" s="1"/>
  <c r="BU250" i="17" s="1"/>
  <c r="AN239" i="17"/>
  <c r="BT239" i="17" s="1"/>
  <c r="BT250" i="17" s="1"/>
  <c r="AM239" i="17"/>
  <c r="AL239" i="17"/>
  <c r="BR239" i="17" s="1"/>
  <c r="AK239" i="17"/>
  <c r="AG239" i="17"/>
  <c r="AF239" i="17"/>
  <c r="BL239" i="17" s="1"/>
  <c r="AE239" i="17"/>
  <c r="BK239" i="17" s="1"/>
  <c r="AD239" i="17"/>
  <c r="BJ239" i="17" s="1"/>
  <c r="AC239" i="17"/>
  <c r="BI239" i="17" s="1"/>
  <c r="V239" i="17"/>
  <c r="U239" i="17"/>
  <c r="CD238" i="17"/>
  <c r="BH238" i="17"/>
  <c r="AW238" i="17"/>
  <c r="AU238" i="17"/>
  <c r="K238" i="17" s="1"/>
  <c r="AO238" i="17"/>
  <c r="BU238" i="17" s="1"/>
  <c r="BU249" i="17" s="1"/>
  <c r="AN238" i="17"/>
  <c r="BT238" i="17" s="1"/>
  <c r="BT249" i="17" s="1"/>
  <c r="AM238" i="17"/>
  <c r="AL238" i="17"/>
  <c r="BR238" i="17" s="1"/>
  <c r="AK238" i="17"/>
  <c r="AG238" i="17"/>
  <c r="AF238" i="17"/>
  <c r="BL238" i="17" s="1"/>
  <c r="AE238" i="17"/>
  <c r="BK238" i="17" s="1"/>
  <c r="AD238" i="17"/>
  <c r="BJ238" i="17" s="1"/>
  <c r="AC238" i="17"/>
  <c r="BI238" i="17" s="1"/>
  <c r="V238" i="17"/>
  <c r="U238" i="17"/>
  <c r="CD237" i="17"/>
  <c r="BK237" i="17"/>
  <c r="BH237" i="17"/>
  <c r="AW237" i="17"/>
  <c r="AO237" i="17"/>
  <c r="BU237" i="17" s="1"/>
  <c r="BU248" i="17" s="1"/>
  <c r="AN237" i="17"/>
  <c r="BT237" i="17" s="1"/>
  <c r="BT248" i="17" s="1"/>
  <c r="AM237" i="17"/>
  <c r="AL237" i="17"/>
  <c r="BR237" i="17" s="1"/>
  <c r="AK237" i="17"/>
  <c r="AG237" i="17"/>
  <c r="AF237" i="17"/>
  <c r="BL237" i="17" s="1"/>
  <c r="AE237" i="17"/>
  <c r="AD237" i="17"/>
  <c r="BJ237" i="17" s="1"/>
  <c r="AC237" i="17"/>
  <c r="V237" i="17"/>
  <c r="U237" i="17"/>
  <c r="CD236" i="17"/>
  <c r="BK236" i="17"/>
  <c r="BH236" i="17"/>
  <c r="AW236" i="17"/>
  <c r="AO236" i="17"/>
  <c r="BU236" i="17" s="1"/>
  <c r="BU247" i="17" s="1"/>
  <c r="AN236" i="17"/>
  <c r="BT236" i="17" s="1"/>
  <c r="BT247" i="17" s="1"/>
  <c r="AM236" i="17"/>
  <c r="AL236" i="17"/>
  <c r="BR236" i="17" s="1"/>
  <c r="AK236" i="17"/>
  <c r="AG236" i="17"/>
  <c r="AF236" i="17"/>
  <c r="BL236" i="17" s="1"/>
  <c r="AE236" i="17"/>
  <c r="AD236" i="17"/>
  <c r="BJ236" i="17" s="1"/>
  <c r="AC236" i="17"/>
  <c r="V236" i="17"/>
  <c r="U236" i="17"/>
  <c r="CD235" i="17"/>
  <c r="BH235" i="17"/>
  <c r="AW235" i="17"/>
  <c r="AO235" i="17"/>
  <c r="BU235" i="17" s="1"/>
  <c r="BU246" i="17" s="1"/>
  <c r="AN235" i="17"/>
  <c r="BT235" i="17" s="1"/>
  <c r="BT246" i="17" s="1"/>
  <c r="AM235" i="17"/>
  <c r="AL235" i="17"/>
  <c r="BR235" i="17" s="1"/>
  <c r="AK235" i="17"/>
  <c r="AG235" i="17"/>
  <c r="AF235" i="17"/>
  <c r="BL235" i="17" s="1"/>
  <c r="AE235" i="17"/>
  <c r="BK235" i="17" s="1"/>
  <c r="AD235" i="17"/>
  <c r="BJ235" i="17" s="1"/>
  <c r="AC235" i="17"/>
  <c r="BI235" i="17" s="1"/>
  <c r="V235" i="17"/>
  <c r="U235" i="17"/>
  <c r="CD234" i="17"/>
  <c r="BJ234" i="17"/>
  <c r="BH234" i="17"/>
  <c r="AW234" i="17"/>
  <c r="AO234" i="17"/>
  <c r="BU234" i="17" s="1"/>
  <c r="BU245" i="17" s="1"/>
  <c r="AN234" i="17"/>
  <c r="BT234" i="17" s="1"/>
  <c r="BT245" i="17" s="1"/>
  <c r="AM234" i="17"/>
  <c r="AL234" i="17"/>
  <c r="BR234" i="17" s="1"/>
  <c r="AK234" i="17"/>
  <c r="AG234" i="17"/>
  <c r="AF234" i="17"/>
  <c r="BL234" i="17" s="1"/>
  <c r="AE234" i="17"/>
  <c r="BK234" i="17" s="1"/>
  <c r="AD234" i="17"/>
  <c r="AC234" i="17"/>
  <c r="V234" i="17"/>
  <c r="U234" i="17"/>
  <c r="CD233" i="17"/>
  <c r="BV233" i="17"/>
  <c r="BK233" i="17"/>
  <c r="BH233" i="17"/>
  <c r="AW233" i="17"/>
  <c r="AO233" i="17"/>
  <c r="BU233" i="17" s="1"/>
  <c r="BU244" i="17" s="1"/>
  <c r="AN233" i="17"/>
  <c r="BT233" i="17" s="1"/>
  <c r="BT244" i="17" s="1"/>
  <c r="AM233" i="17"/>
  <c r="AL233" i="17"/>
  <c r="BR233" i="17" s="1"/>
  <c r="AK233" i="17"/>
  <c r="AG233" i="17"/>
  <c r="AF233" i="17"/>
  <c r="BL233" i="17" s="1"/>
  <c r="AE233" i="17"/>
  <c r="AD233" i="17"/>
  <c r="BJ233" i="17" s="1"/>
  <c r="AC233" i="17"/>
  <c r="BI233" i="17" s="1"/>
  <c r="Z233" i="17"/>
  <c r="Z234" i="17" s="1"/>
  <c r="Z235" i="17" s="1"/>
  <c r="Z236" i="17" s="1"/>
  <c r="Z237" i="17" s="1"/>
  <c r="Z238" i="17" s="1"/>
  <c r="Z239" i="17" s="1"/>
  <c r="Z240" i="17" s="1"/>
  <c r="V233" i="17"/>
  <c r="U233" i="17"/>
  <c r="CD232" i="17"/>
  <c r="BV232" i="17"/>
  <c r="BV243" i="17" s="1"/>
  <c r="BH232" i="17"/>
  <c r="BF232" i="17"/>
  <c r="BF233" i="17" s="1"/>
  <c r="BF234" i="17" s="1"/>
  <c r="BF235" i="17" s="1"/>
  <c r="BF236" i="17" s="1"/>
  <c r="BF237" i="17" s="1"/>
  <c r="BF238" i="17" s="1"/>
  <c r="BF239" i="17" s="1"/>
  <c r="BF240" i="17" s="1"/>
  <c r="BE232" i="17"/>
  <c r="BE233" i="17" s="1"/>
  <c r="BE234" i="17" s="1"/>
  <c r="BE235" i="17" s="1"/>
  <c r="BE236" i="17" s="1"/>
  <c r="BE237" i="17" s="1"/>
  <c r="BE238" i="17" s="1"/>
  <c r="BE239" i="17" s="1"/>
  <c r="BE240" i="17" s="1"/>
  <c r="BD232" i="17"/>
  <c r="BD233" i="17" s="1"/>
  <c r="BD234" i="17" s="1"/>
  <c r="BD235" i="17" s="1"/>
  <c r="BD236" i="17" s="1"/>
  <c r="BD237" i="17" s="1"/>
  <c r="BD238" i="17" s="1"/>
  <c r="BD239" i="17" s="1"/>
  <c r="BD240" i="17" s="1"/>
  <c r="AW232" i="17"/>
  <c r="AP232" i="17"/>
  <c r="AO232" i="17"/>
  <c r="BU232" i="17" s="1"/>
  <c r="BU243" i="17" s="1"/>
  <c r="AN232" i="17"/>
  <c r="BT232" i="17" s="1"/>
  <c r="BT243" i="17" s="1"/>
  <c r="AM232" i="17"/>
  <c r="AL232" i="17"/>
  <c r="BR232" i="17" s="1"/>
  <c r="AK232" i="17"/>
  <c r="CB231" i="17" s="1"/>
  <c r="CB234" i="17" s="1"/>
  <c r="AG232" i="17"/>
  <c r="AF232" i="17"/>
  <c r="BL232" i="17" s="1"/>
  <c r="AE232" i="17"/>
  <c r="BK232" i="17" s="1"/>
  <c r="AD232" i="17"/>
  <c r="BJ232" i="17" s="1"/>
  <c r="AC232" i="17"/>
  <c r="BI232" i="17" s="1"/>
  <c r="Z232" i="17"/>
  <c r="Y232" i="17"/>
  <c r="Y233" i="17" s="1"/>
  <c r="Y234" i="17" s="1"/>
  <c r="Y235" i="17" s="1"/>
  <c r="Y236" i="17" s="1"/>
  <c r="Y237" i="17" s="1"/>
  <c r="Y238" i="17" s="1"/>
  <c r="Y239" i="17" s="1"/>
  <c r="Y240" i="17" s="1"/>
  <c r="X232" i="17"/>
  <c r="X233" i="17" s="1"/>
  <c r="X234" i="17" s="1"/>
  <c r="X235" i="17" s="1"/>
  <c r="X236" i="17" s="1"/>
  <c r="X237" i="17" s="1"/>
  <c r="X238" i="17" s="1"/>
  <c r="X239" i="17" s="1"/>
  <c r="X240" i="17" s="1"/>
  <c r="V232" i="17"/>
  <c r="U232" i="17"/>
  <c r="CD231" i="17"/>
  <c r="BT242" i="17"/>
  <c r="BR231" i="17"/>
  <c r="BL231" i="17"/>
  <c r="BK231" i="17"/>
  <c r="BH231" i="17"/>
  <c r="BA242" i="17"/>
  <c r="BA243" i="17" s="1"/>
  <c r="AW231" i="17"/>
  <c r="AU231" i="17"/>
  <c r="AU237" i="17" s="1"/>
  <c r="K237" i="17" s="1"/>
  <c r="CE237" i="17" s="1"/>
  <c r="AI231" i="17"/>
  <c r="BO231" i="17" s="1"/>
  <c r="AH231" i="17"/>
  <c r="AH244" i="17" s="1"/>
  <c r="BN244" i="17" s="1"/>
  <c r="AD231" i="17"/>
  <c r="BJ231" i="17" s="1"/>
  <c r="AC231" i="17"/>
  <c r="W231" i="17"/>
  <c r="K231" i="17"/>
  <c r="CD229" i="17"/>
  <c r="BI229" i="17"/>
  <c r="BH229" i="17"/>
  <c r="AW229" i="17"/>
  <c r="AO229" i="17"/>
  <c r="AN229" i="17"/>
  <c r="AM229" i="17"/>
  <c r="AL229" i="17"/>
  <c r="BR229" i="17" s="1"/>
  <c r="AK229" i="17"/>
  <c r="AI229" i="17"/>
  <c r="AH229" i="17"/>
  <c r="BN229" i="17" s="1"/>
  <c r="AG229" i="17"/>
  <c r="AF229" i="17"/>
  <c r="BL229" i="17" s="1"/>
  <c r="AE229" i="17"/>
  <c r="BK229" i="17" s="1"/>
  <c r="AD229" i="17"/>
  <c r="BJ229" i="17" s="1"/>
  <c r="AC229" i="17"/>
  <c r="V229" i="17"/>
  <c r="U229" i="17"/>
  <c r="CD228" i="17"/>
  <c r="BH228" i="17"/>
  <c r="AW228" i="17"/>
  <c r="AO228" i="17"/>
  <c r="AN228" i="17"/>
  <c r="AM228" i="17"/>
  <c r="AL228" i="17"/>
  <c r="BR228" i="17" s="1"/>
  <c r="AK228" i="17"/>
  <c r="AI228" i="17"/>
  <c r="BO228" i="17" s="1"/>
  <c r="AH228" i="17"/>
  <c r="BN228" i="17" s="1"/>
  <c r="AG228" i="17"/>
  <c r="AF228" i="17"/>
  <c r="BL228" i="17" s="1"/>
  <c r="AE228" i="17"/>
  <c r="BK228" i="17" s="1"/>
  <c r="AD228" i="17"/>
  <c r="BJ228" i="17" s="1"/>
  <c r="AC228" i="17"/>
  <c r="BI228" i="17" s="1"/>
  <c r="V228" i="17"/>
  <c r="U228" i="17"/>
  <c r="CD227" i="17"/>
  <c r="BH227" i="17"/>
  <c r="AW227" i="17"/>
  <c r="AO227" i="17"/>
  <c r="AN227" i="17"/>
  <c r="AM227" i="17"/>
  <c r="AL227" i="17"/>
  <c r="BR227" i="17" s="1"/>
  <c r="AK227" i="17"/>
  <c r="AI227" i="17"/>
  <c r="BO227" i="17" s="1"/>
  <c r="AH227" i="17"/>
  <c r="BN227" i="17" s="1"/>
  <c r="AG227" i="17"/>
  <c r="AF227" i="17"/>
  <c r="BL227" i="17" s="1"/>
  <c r="AE227" i="17"/>
  <c r="BK227" i="17" s="1"/>
  <c r="AD227" i="17"/>
  <c r="BJ227" i="17" s="1"/>
  <c r="AC227" i="17"/>
  <c r="BI227" i="17" s="1"/>
  <c r="V227" i="17"/>
  <c r="U227" i="17"/>
  <c r="CD226" i="17"/>
  <c r="BH226" i="17"/>
  <c r="AW226" i="17"/>
  <c r="AO226" i="17"/>
  <c r="AN226" i="17"/>
  <c r="AM226" i="17"/>
  <c r="AL226" i="17"/>
  <c r="BR226" i="17" s="1"/>
  <c r="AK226" i="17"/>
  <c r="AI226" i="17"/>
  <c r="AH226" i="17"/>
  <c r="BN226" i="17" s="1"/>
  <c r="AG226" i="17"/>
  <c r="AF226" i="17"/>
  <c r="BL226" i="17" s="1"/>
  <c r="AE226" i="17"/>
  <c r="BK226" i="17" s="1"/>
  <c r="AD226" i="17"/>
  <c r="BJ226" i="17" s="1"/>
  <c r="AC226" i="17"/>
  <c r="BI226" i="17" s="1"/>
  <c r="V226" i="17"/>
  <c r="U226" i="17"/>
  <c r="CD225" i="17"/>
  <c r="BH225" i="17"/>
  <c r="AW225" i="17"/>
  <c r="AO225" i="17"/>
  <c r="AN225" i="17"/>
  <c r="AM225" i="17"/>
  <c r="AL225" i="17"/>
  <c r="BR225" i="17" s="1"/>
  <c r="AK225" i="17"/>
  <c r="AI225" i="17"/>
  <c r="AH225" i="17"/>
  <c r="BN225" i="17" s="1"/>
  <c r="AG225" i="17"/>
  <c r="AF225" i="17"/>
  <c r="BL225" i="17" s="1"/>
  <c r="AE225" i="17"/>
  <c r="BK225" i="17" s="1"/>
  <c r="AD225" i="17"/>
  <c r="BJ225" i="17" s="1"/>
  <c r="AC225" i="17"/>
  <c r="BI225" i="17" s="1"/>
  <c r="V225" i="17"/>
  <c r="U225" i="17"/>
  <c r="CD224" i="17"/>
  <c r="BJ224" i="17"/>
  <c r="BH224" i="17"/>
  <c r="AW224" i="17"/>
  <c r="AO224" i="17"/>
  <c r="AN224" i="17"/>
  <c r="AM224" i="17"/>
  <c r="AL224" i="17"/>
  <c r="BR224" i="17" s="1"/>
  <c r="AK224" i="17"/>
  <c r="AI224" i="17"/>
  <c r="BO224" i="17" s="1"/>
  <c r="AH224" i="17"/>
  <c r="BN224" i="17" s="1"/>
  <c r="AG224" i="17"/>
  <c r="AF224" i="17"/>
  <c r="BL224" i="17" s="1"/>
  <c r="AE224" i="17"/>
  <c r="BK224" i="17" s="1"/>
  <c r="AD224" i="17"/>
  <c r="AC224" i="17"/>
  <c r="BI224" i="17" s="1"/>
  <c r="V224" i="17"/>
  <c r="U224" i="17"/>
  <c r="CD223" i="17"/>
  <c r="BH223" i="17"/>
  <c r="AW223" i="17"/>
  <c r="AO223" i="17"/>
  <c r="AN223" i="17"/>
  <c r="AM223" i="17"/>
  <c r="AL223" i="17"/>
  <c r="BR223" i="17" s="1"/>
  <c r="AK223" i="17"/>
  <c r="AI223" i="17"/>
  <c r="BO223" i="17" s="1"/>
  <c r="AH223" i="17"/>
  <c r="BN223" i="17" s="1"/>
  <c r="AG223" i="17"/>
  <c r="AF223" i="17"/>
  <c r="BL223" i="17" s="1"/>
  <c r="AE223" i="17"/>
  <c r="BK223" i="17" s="1"/>
  <c r="AD223" i="17"/>
  <c r="BJ223" i="17" s="1"/>
  <c r="AC223" i="17"/>
  <c r="BI223" i="17" s="1"/>
  <c r="X223" i="17"/>
  <c r="X224" i="17" s="1"/>
  <c r="X225" i="17" s="1"/>
  <c r="X226" i="17" s="1"/>
  <c r="X227" i="17" s="1"/>
  <c r="X228" i="17" s="1"/>
  <c r="X229" i="17" s="1"/>
  <c r="V223" i="17"/>
  <c r="U223" i="17"/>
  <c r="CD222" i="17"/>
  <c r="BL222" i="17"/>
  <c r="BH222" i="17"/>
  <c r="BF222" i="17"/>
  <c r="BF223" i="17" s="1"/>
  <c r="BF224" i="17" s="1"/>
  <c r="BF225" i="17" s="1"/>
  <c r="BF226" i="17" s="1"/>
  <c r="BF227" i="17" s="1"/>
  <c r="BF228" i="17" s="1"/>
  <c r="BF229" i="17" s="1"/>
  <c r="AW222" i="17"/>
  <c r="AO222" i="17"/>
  <c r="AN222" i="17"/>
  <c r="AM222" i="17"/>
  <c r="AL222" i="17"/>
  <c r="BR222" i="17" s="1"/>
  <c r="AK222" i="17"/>
  <c r="AI222" i="17"/>
  <c r="AH222" i="17"/>
  <c r="BN222" i="17" s="1"/>
  <c r="AG222" i="17"/>
  <c r="AF222" i="17"/>
  <c r="AE222" i="17"/>
  <c r="BK222" i="17" s="1"/>
  <c r="AD222" i="17"/>
  <c r="BJ222" i="17" s="1"/>
  <c r="AC222" i="17"/>
  <c r="V222" i="17"/>
  <c r="U222" i="17"/>
  <c r="CD221" i="17"/>
  <c r="BJ221" i="17"/>
  <c r="BH221" i="17"/>
  <c r="BF221" i="17"/>
  <c r="BE221" i="17"/>
  <c r="BE222" i="17" s="1"/>
  <c r="BE223" i="17" s="1"/>
  <c r="BE224" i="17" s="1"/>
  <c r="BE225" i="17" s="1"/>
  <c r="BE226" i="17" s="1"/>
  <c r="BE227" i="17" s="1"/>
  <c r="BE228" i="17" s="1"/>
  <c r="BE229" i="17" s="1"/>
  <c r="BD221" i="17"/>
  <c r="BD222" i="17" s="1"/>
  <c r="BD223" i="17" s="1"/>
  <c r="BD224" i="17" s="1"/>
  <c r="BD225" i="17" s="1"/>
  <c r="BD226" i="17" s="1"/>
  <c r="BD227" i="17" s="1"/>
  <c r="BD228" i="17" s="1"/>
  <c r="BD229" i="17" s="1"/>
  <c r="AW221" i="17"/>
  <c r="AO221" i="17"/>
  <c r="AN221" i="17"/>
  <c r="AM221" i="17"/>
  <c r="AL221" i="17"/>
  <c r="BR221" i="17" s="1"/>
  <c r="AK221" i="17"/>
  <c r="CB220" i="17" s="1"/>
  <c r="AI221" i="17"/>
  <c r="AH221" i="17"/>
  <c r="BN221" i="17" s="1"/>
  <c r="AG221" i="17"/>
  <c r="AF221" i="17"/>
  <c r="BL221" i="17" s="1"/>
  <c r="AE221" i="17"/>
  <c r="BK221" i="17" s="1"/>
  <c r="AD221" i="17"/>
  <c r="AC221" i="17"/>
  <c r="BI221" i="17" s="1"/>
  <c r="Z221" i="17"/>
  <c r="Z222" i="17" s="1"/>
  <c r="Z223" i="17" s="1"/>
  <c r="Z224" i="17" s="1"/>
  <c r="Z225" i="17" s="1"/>
  <c r="Z226" i="17" s="1"/>
  <c r="Z227" i="17" s="1"/>
  <c r="Z228" i="17" s="1"/>
  <c r="Z229" i="17" s="1"/>
  <c r="Y221" i="17"/>
  <c r="Y222" i="17" s="1"/>
  <c r="Y223" i="17" s="1"/>
  <c r="Y224" i="17" s="1"/>
  <c r="Y225" i="17" s="1"/>
  <c r="Y226" i="17" s="1"/>
  <c r="Y227" i="17" s="1"/>
  <c r="Y228" i="17" s="1"/>
  <c r="Y229" i="17" s="1"/>
  <c r="X221" i="17"/>
  <c r="X222" i="17" s="1"/>
  <c r="V221" i="17"/>
  <c r="U221" i="17"/>
  <c r="CD220" i="17"/>
  <c r="BV220" i="17"/>
  <c r="BV221" i="17" s="1"/>
  <c r="BV222" i="17" s="1"/>
  <c r="BV223" i="17" s="1"/>
  <c r="BV224" i="17" s="1"/>
  <c r="BV225" i="17" s="1"/>
  <c r="BV226" i="17" s="1"/>
  <c r="BV227" i="17" s="1"/>
  <c r="BV228" i="17" s="1"/>
  <c r="BV229" i="17" s="1"/>
  <c r="BH220" i="17"/>
  <c r="AW220" i="17"/>
  <c r="AU220" i="17"/>
  <c r="AU228" i="17" s="1"/>
  <c r="K228" i="17" s="1"/>
  <c r="AP220" i="17"/>
  <c r="AP221" i="17" s="1"/>
  <c r="AP222" i="17" s="1"/>
  <c r="AP223" i="17" s="1"/>
  <c r="AP224" i="17" s="1"/>
  <c r="AP225" i="17" s="1"/>
  <c r="AP226" i="17" s="1"/>
  <c r="AP227" i="17" s="1"/>
  <c r="AP228" i="17" s="1"/>
  <c r="AP229" i="17" s="1"/>
  <c r="AO220" i="17"/>
  <c r="AN220" i="17"/>
  <c r="AM220" i="17"/>
  <c r="AL220" i="17"/>
  <c r="BR220" i="17" s="1"/>
  <c r="AK220" i="17"/>
  <c r="AI220" i="17"/>
  <c r="BO220" i="17" s="1"/>
  <c r="AH220" i="17"/>
  <c r="BN220" i="17" s="1"/>
  <c r="AG220" i="17"/>
  <c r="AF220" i="17"/>
  <c r="BL220" i="17" s="1"/>
  <c r="AE220" i="17"/>
  <c r="BK220" i="17" s="1"/>
  <c r="AD220" i="17"/>
  <c r="BJ220" i="17" s="1"/>
  <c r="AC220" i="17"/>
  <c r="V220" i="17"/>
  <c r="U220" i="17"/>
  <c r="CD218" i="17"/>
  <c r="BH218" i="17"/>
  <c r="AW218" i="17"/>
  <c r="AO218" i="17"/>
  <c r="AN218" i="17"/>
  <c r="AM218" i="17"/>
  <c r="AL218" i="17"/>
  <c r="BR218" i="17" s="1"/>
  <c r="AK218" i="17"/>
  <c r="AI218" i="17"/>
  <c r="AH218" i="17"/>
  <c r="BN218" i="17" s="1"/>
  <c r="AG218" i="17"/>
  <c r="AF218" i="17"/>
  <c r="BL218" i="17" s="1"/>
  <c r="AE218" i="17"/>
  <c r="BK218" i="17" s="1"/>
  <c r="AD218" i="17"/>
  <c r="BJ218" i="17" s="1"/>
  <c r="AC218" i="17"/>
  <c r="V218" i="17"/>
  <c r="U218" i="17"/>
  <c r="CD217" i="17"/>
  <c r="BJ217" i="17"/>
  <c r="BH217" i="17"/>
  <c r="AW217" i="17"/>
  <c r="AO217" i="17"/>
  <c r="AN217" i="17"/>
  <c r="AM217" i="17"/>
  <c r="AL217" i="17"/>
  <c r="BR217" i="17" s="1"/>
  <c r="AK217" i="17"/>
  <c r="AI217" i="17"/>
  <c r="AH217" i="17"/>
  <c r="BN217" i="17" s="1"/>
  <c r="AG217" i="17"/>
  <c r="AF217" i="17"/>
  <c r="BL217" i="17" s="1"/>
  <c r="AE217" i="17"/>
  <c r="BK217" i="17" s="1"/>
  <c r="AD217" i="17"/>
  <c r="AC217" i="17"/>
  <c r="BI217" i="17" s="1"/>
  <c r="V217" i="17"/>
  <c r="U217" i="17"/>
  <c r="CD216" i="17"/>
  <c r="BR216" i="17"/>
  <c r="BH216" i="17"/>
  <c r="AW216" i="17"/>
  <c r="AO216" i="17"/>
  <c r="AN216" i="17"/>
  <c r="AM216" i="17"/>
  <c r="AL216" i="17"/>
  <c r="AK216" i="17"/>
  <c r="AI216" i="17"/>
  <c r="BO216" i="17" s="1"/>
  <c r="AH216" i="17"/>
  <c r="BN216" i="17" s="1"/>
  <c r="AG216" i="17"/>
  <c r="AF216" i="17"/>
  <c r="BL216" i="17" s="1"/>
  <c r="AE216" i="17"/>
  <c r="BK216" i="17" s="1"/>
  <c r="AD216" i="17"/>
  <c r="BJ216" i="17" s="1"/>
  <c r="AC216" i="17"/>
  <c r="BI216" i="17" s="1"/>
  <c r="V216" i="17"/>
  <c r="U216" i="17"/>
  <c r="CD215" i="17"/>
  <c r="BH215" i="17"/>
  <c r="AW215" i="17"/>
  <c r="AO215" i="17"/>
  <c r="AN215" i="17"/>
  <c r="AM215" i="17"/>
  <c r="AL215" i="17"/>
  <c r="BR215" i="17" s="1"/>
  <c r="AK215" i="17"/>
  <c r="AI215" i="17"/>
  <c r="BO215" i="17" s="1"/>
  <c r="AH215" i="17"/>
  <c r="BN215" i="17" s="1"/>
  <c r="AG215" i="17"/>
  <c r="AF215" i="17"/>
  <c r="BL215" i="17" s="1"/>
  <c r="AE215" i="17"/>
  <c r="BK215" i="17" s="1"/>
  <c r="AD215" i="17"/>
  <c r="BJ215" i="17" s="1"/>
  <c r="AC215" i="17"/>
  <c r="BI215" i="17" s="1"/>
  <c r="V215" i="17"/>
  <c r="U215" i="17"/>
  <c r="CD214" i="17"/>
  <c r="BK214" i="17"/>
  <c r="BH214" i="17"/>
  <c r="AW214" i="17"/>
  <c r="AO214" i="17"/>
  <c r="AN214" i="17"/>
  <c r="AM214" i="17"/>
  <c r="AL214" i="17"/>
  <c r="BR214" i="17" s="1"/>
  <c r="AK214" i="17"/>
  <c r="AI214" i="17"/>
  <c r="AH214" i="17"/>
  <c r="BN214" i="17" s="1"/>
  <c r="AG214" i="17"/>
  <c r="AF214" i="17"/>
  <c r="BL214" i="17" s="1"/>
  <c r="AE214" i="17"/>
  <c r="AD214" i="17"/>
  <c r="BJ214" i="17" s="1"/>
  <c r="AC214" i="17"/>
  <c r="V214" i="17"/>
  <c r="U214" i="17"/>
  <c r="CD213" i="17"/>
  <c r="BH213" i="17"/>
  <c r="AW213" i="17"/>
  <c r="AO213" i="17"/>
  <c r="AN213" i="17"/>
  <c r="AM213" i="17"/>
  <c r="AL213" i="17"/>
  <c r="BR213" i="17" s="1"/>
  <c r="AK213" i="17"/>
  <c r="AI213" i="17"/>
  <c r="AH213" i="17"/>
  <c r="BN213" i="17" s="1"/>
  <c r="AG213" i="17"/>
  <c r="AF213" i="17"/>
  <c r="BL213" i="17" s="1"/>
  <c r="AE213" i="17"/>
  <c r="BK213" i="17" s="1"/>
  <c r="AD213" i="17"/>
  <c r="BJ213" i="17" s="1"/>
  <c r="AC213" i="17"/>
  <c r="BI213" i="17" s="1"/>
  <c r="V213" i="17"/>
  <c r="U213" i="17"/>
  <c r="CD212" i="17"/>
  <c r="BR212" i="17"/>
  <c r="BI212" i="17"/>
  <c r="BH212" i="17"/>
  <c r="AW212" i="17"/>
  <c r="AO212" i="17"/>
  <c r="AN212" i="17"/>
  <c r="AM212" i="17"/>
  <c r="AL212" i="17"/>
  <c r="AK212" i="17"/>
  <c r="AI212" i="17"/>
  <c r="BO212" i="17" s="1"/>
  <c r="AH212" i="17"/>
  <c r="BN212" i="17" s="1"/>
  <c r="AG212" i="17"/>
  <c r="AF212" i="17"/>
  <c r="BL212" i="17" s="1"/>
  <c r="AE212" i="17"/>
  <c r="BK212" i="17" s="1"/>
  <c r="AD212" i="17"/>
  <c r="BJ212" i="17" s="1"/>
  <c r="AC212" i="17"/>
  <c r="V212" i="17"/>
  <c r="U212" i="17"/>
  <c r="CD211" i="17"/>
  <c r="BH211" i="17"/>
  <c r="BE211" i="17"/>
  <c r="BE212" i="17" s="1"/>
  <c r="BE213" i="17" s="1"/>
  <c r="BE214" i="17" s="1"/>
  <c r="BE215" i="17" s="1"/>
  <c r="BE216" i="17" s="1"/>
  <c r="BE217" i="17" s="1"/>
  <c r="BE218" i="17" s="1"/>
  <c r="AW211" i="17"/>
  <c r="AO211" i="17"/>
  <c r="AN211" i="17"/>
  <c r="AM211" i="17"/>
  <c r="AL211" i="17"/>
  <c r="BR211" i="17" s="1"/>
  <c r="AK211" i="17"/>
  <c r="AI211" i="17"/>
  <c r="BO211" i="17" s="1"/>
  <c r="AH211" i="17"/>
  <c r="BN211" i="17" s="1"/>
  <c r="AG211" i="17"/>
  <c r="AF211" i="17"/>
  <c r="BL211" i="17" s="1"/>
  <c r="AE211" i="17"/>
  <c r="AD211" i="17"/>
  <c r="BJ211" i="17" s="1"/>
  <c r="AC211" i="17"/>
  <c r="BI211" i="17" s="1"/>
  <c r="V211" i="17"/>
  <c r="U211" i="17"/>
  <c r="CD210" i="17"/>
  <c r="BV210" i="17"/>
  <c r="BV211" i="17" s="1"/>
  <c r="BV212" i="17" s="1"/>
  <c r="BV213" i="17" s="1"/>
  <c r="BV214" i="17" s="1"/>
  <c r="BV215" i="17" s="1"/>
  <c r="BV216" i="17" s="1"/>
  <c r="BV217" i="17" s="1"/>
  <c r="BV218" i="17" s="1"/>
  <c r="BK210" i="17"/>
  <c r="BH210" i="17"/>
  <c r="BF210" i="17"/>
  <c r="BF211" i="17" s="1"/>
  <c r="BF212" i="17" s="1"/>
  <c r="BF213" i="17" s="1"/>
  <c r="BF214" i="17" s="1"/>
  <c r="BF215" i="17" s="1"/>
  <c r="BF216" i="17" s="1"/>
  <c r="BF217" i="17" s="1"/>
  <c r="BF218" i="17" s="1"/>
  <c r="BE210" i="17"/>
  <c r="BD210" i="17"/>
  <c r="BD211" i="17" s="1"/>
  <c r="BD212" i="17" s="1"/>
  <c r="BD213" i="17" s="1"/>
  <c r="BD214" i="17" s="1"/>
  <c r="BD215" i="17" s="1"/>
  <c r="BD216" i="17" s="1"/>
  <c r="BD217" i="17" s="1"/>
  <c r="BD218" i="17" s="1"/>
  <c r="AW210" i="17"/>
  <c r="AP210" i="17"/>
  <c r="AP211" i="17" s="1"/>
  <c r="AP212" i="17" s="1"/>
  <c r="AP213" i="17" s="1"/>
  <c r="AP214" i="17" s="1"/>
  <c r="AP215" i="17" s="1"/>
  <c r="AP216" i="17" s="1"/>
  <c r="AP217" i="17" s="1"/>
  <c r="AP218" i="17" s="1"/>
  <c r="AO210" i="17"/>
  <c r="AN210" i="17"/>
  <c r="AM210" i="17"/>
  <c r="AL210" i="17"/>
  <c r="BR210" i="17" s="1"/>
  <c r="AK210" i="17"/>
  <c r="CB209" i="17" s="1"/>
  <c r="CB212" i="17" s="1"/>
  <c r="AI210" i="17"/>
  <c r="AH210" i="17"/>
  <c r="BN210" i="17" s="1"/>
  <c r="AG210" i="17"/>
  <c r="AF210" i="17"/>
  <c r="BL210" i="17" s="1"/>
  <c r="AE210" i="17"/>
  <c r="AD210" i="17"/>
  <c r="BJ210" i="17" s="1"/>
  <c r="AC210" i="17"/>
  <c r="BI210" i="17" s="1"/>
  <c r="Z210" i="17"/>
  <c r="Z211" i="17" s="1"/>
  <c r="Z212" i="17" s="1"/>
  <c r="Z213" i="17" s="1"/>
  <c r="Z214" i="17" s="1"/>
  <c r="Z215" i="17" s="1"/>
  <c r="Z216" i="17" s="1"/>
  <c r="Z217" i="17" s="1"/>
  <c r="Z218" i="17" s="1"/>
  <c r="Y210" i="17"/>
  <c r="Y211" i="17" s="1"/>
  <c r="Y212" i="17" s="1"/>
  <c r="Y213" i="17" s="1"/>
  <c r="Y214" i="17" s="1"/>
  <c r="Y215" i="17" s="1"/>
  <c r="Y216" i="17" s="1"/>
  <c r="Y217" i="17" s="1"/>
  <c r="Y218" i="17" s="1"/>
  <c r="X210" i="17"/>
  <c r="X211" i="17" s="1"/>
  <c r="X212" i="17" s="1"/>
  <c r="X213" i="17" s="1"/>
  <c r="X214" i="17" s="1"/>
  <c r="X215" i="17" s="1"/>
  <c r="X216" i="17" s="1"/>
  <c r="X217" i="17" s="1"/>
  <c r="X218" i="17" s="1"/>
  <c r="V210" i="17"/>
  <c r="U210" i="17"/>
  <c r="CD209" i="17"/>
  <c r="BU209" i="17"/>
  <c r="BT210" i="17"/>
  <c r="BR209" i="17"/>
  <c r="BL209" i="17"/>
  <c r="BK209" i="17"/>
  <c r="BH209" i="17"/>
  <c r="BA209" i="17"/>
  <c r="BA210" i="17" s="1"/>
  <c r="AX209" i="17"/>
  <c r="AY209" i="17" s="1"/>
  <c r="AW209" i="17"/>
  <c r="AU209" i="17"/>
  <c r="AU214" i="17" s="1"/>
  <c r="K214" i="17" s="1"/>
  <c r="AD209" i="17"/>
  <c r="BJ209" i="17" s="1"/>
  <c r="AC209" i="17"/>
  <c r="W209" i="17"/>
  <c r="W212" i="17" s="1"/>
  <c r="U209" i="17"/>
  <c r="AA209" i="17" s="1"/>
  <c r="K209" i="17"/>
  <c r="CD207" i="17"/>
  <c r="BH207" i="17"/>
  <c r="AW207" i="17"/>
  <c r="AO207" i="17"/>
  <c r="AN207" i="17"/>
  <c r="AM207" i="17"/>
  <c r="AL207" i="17"/>
  <c r="BR207" i="17" s="1"/>
  <c r="AK207" i="17"/>
  <c r="AI207" i="17"/>
  <c r="BO207" i="17" s="1"/>
  <c r="AH207" i="17"/>
  <c r="BN207" i="17" s="1"/>
  <c r="AG207" i="17"/>
  <c r="AF207" i="17"/>
  <c r="BL207" i="17" s="1"/>
  <c r="AD207" i="17"/>
  <c r="BJ207" i="17" s="1"/>
  <c r="AC207" i="17"/>
  <c r="BI207" i="17" s="1"/>
  <c r="V207" i="17"/>
  <c r="U207" i="17"/>
  <c r="CD206" i="17"/>
  <c r="BH206" i="17"/>
  <c r="BE206" i="17"/>
  <c r="BE207" i="17" s="1"/>
  <c r="AW206" i="17"/>
  <c r="AO206" i="17"/>
  <c r="AN206" i="17"/>
  <c r="AM206" i="17"/>
  <c r="AL206" i="17"/>
  <c r="BR206" i="17" s="1"/>
  <c r="AK206" i="17"/>
  <c r="AI206" i="17"/>
  <c r="AH206" i="17"/>
  <c r="BN206" i="17" s="1"/>
  <c r="AG206" i="17"/>
  <c r="AF206" i="17"/>
  <c r="BL206" i="17" s="1"/>
  <c r="AD206" i="17"/>
  <c r="BJ206" i="17" s="1"/>
  <c r="AC206" i="17"/>
  <c r="BI206" i="17" s="1"/>
  <c r="V206" i="17"/>
  <c r="U206" i="17"/>
  <c r="CD205" i="17"/>
  <c r="BH205" i="17"/>
  <c r="AW205" i="17"/>
  <c r="AO205" i="17"/>
  <c r="AN205" i="17"/>
  <c r="AM205" i="17"/>
  <c r="AL205" i="17"/>
  <c r="BR205" i="17" s="1"/>
  <c r="AK205" i="17"/>
  <c r="AI205" i="17"/>
  <c r="AH205" i="17"/>
  <c r="BN205" i="17" s="1"/>
  <c r="AG205" i="17"/>
  <c r="AF205" i="17"/>
  <c r="BL205" i="17" s="1"/>
  <c r="AD205" i="17"/>
  <c r="BJ205" i="17" s="1"/>
  <c r="AC205" i="17"/>
  <c r="V205" i="17"/>
  <c r="U205" i="17"/>
  <c r="CD204" i="17"/>
  <c r="BJ204" i="17"/>
  <c r="BI204" i="17"/>
  <c r="BH204" i="17"/>
  <c r="AW204" i="17"/>
  <c r="AO204" i="17"/>
  <c r="AN204" i="17"/>
  <c r="AM204" i="17"/>
  <c r="AL204" i="17"/>
  <c r="BR204" i="17" s="1"/>
  <c r="AK204" i="17"/>
  <c r="AI204" i="17"/>
  <c r="BO204" i="17" s="1"/>
  <c r="AH204" i="17"/>
  <c r="BN204" i="17" s="1"/>
  <c r="AG204" i="17"/>
  <c r="AF204" i="17"/>
  <c r="BL204" i="17" s="1"/>
  <c r="AD204" i="17"/>
  <c r="AC204" i="17"/>
  <c r="V204" i="17"/>
  <c r="U204" i="17"/>
  <c r="CD203" i="17"/>
  <c r="BH203" i="17"/>
  <c r="AW203" i="17"/>
  <c r="AO203" i="17"/>
  <c r="AN203" i="17"/>
  <c r="AM203" i="17"/>
  <c r="AL203" i="17"/>
  <c r="BR203" i="17" s="1"/>
  <c r="AK203" i="17"/>
  <c r="AI203" i="17"/>
  <c r="BO203" i="17" s="1"/>
  <c r="AH203" i="17"/>
  <c r="BN203" i="17" s="1"/>
  <c r="AG203" i="17"/>
  <c r="AF203" i="17"/>
  <c r="BL203" i="17" s="1"/>
  <c r="AD203" i="17"/>
  <c r="BJ203" i="17" s="1"/>
  <c r="AC203" i="17"/>
  <c r="BI203" i="17" s="1"/>
  <c r="V203" i="17"/>
  <c r="U203" i="17"/>
  <c r="CD202" i="17"/>
  <c r="BI202" i="17"/>
  <c r="BH202" i="17"/>
  <c r="AW202" i="17"/>
  <c r="AO202" i="17"/>
  <c r="AN202" i="17"/>
  <c r="AM202" i="17"/>
  <c r="AL202" i="17"/>
  <c r="BR202" i="17" s="1"/>
  <c r="AK202" i="17"/>
  <c r="AI202" i="17"/>
  <c r="BO202" i="17" s="1"/>
  <c r="AH202" i="17"/>
  <c r="BN202" i="17" s="1"/>
  <c r="AG202" i="17"/>
  <c r="AF202" i="17"/>
  <c r="BL202" i="17" s="1"/>
  <c r="AD202" i="17"/>
  <c r="BJ202" i="17" s="1"/>
  <c r="AC202" i="17"/>
  <c r="V202" i="17"/>
  <c r="U202" i="17"/>
  <c r="CD201" i="17"/>
  <c r="CB201" i="17"/>
  <c r="BH201" i="17"/>
  <c r="AW201" i="17"/>
  <c r="AO201" i="17"/>
  <c r="AN201" i="17"/>
  <c r="AM201" i="17"/>
  <c r="AL201" i="17"/>
  <c r="BR201" i="17" s="1"/>
  <c r="AK201" i="17"/>
  <c r="AI201" i="17"/>
  <c r="AH201" i="17"/>
  <c r="BN201" i="17" s="1"/>
  <c r="AG201" i="17"/>
  <c r="AF201" i="17"/>
  <c r="BL201" i="17" s="1"/>
  <c r="AD201" i="17"/>
  <c r="BJ201" i="17" s="1"/>
  <c r="AC201" i="17"/>
  <c r="BI201" i="17" s="1"/>
  <c r="V201" i="17"/>
  <c r="U201" i="17"/>
  <c r="CD200" i="17"/>
  <c r="BH200" i="17"/>
  <c r="AW200" i="17"/>
  <c r="AO200" i="17"/>
  <c r="AN200" i="17"/>
  <c r="AM200" i="17"/>
  <c r="AL200" i="17"/>
  <c r="BR200" i="17" s="1"/>
  <c r="AK200" i="17"/>
  <c r="AI200" i="17"/>
  <c r="BO200" i="17" s="1"/>
  <c r="AH200" i="17"/>
  <c r="BN200" i="17" s="1"/>
  <c r="AG200" i="17"/>
  <c r="AF200" i="17"/>
  <c r="BL200" i="17" s="1"/>
  <c r="AD200" i="17"/>
  <c r="BJ200" i="17" s="1"/>
  <c r="AC200" i="17"/>
  <c r="V200" i="17"/>
  <c r="U200" i="17"/>
  <c r="CD199" i="17"/>
  <c r="BR199" i="17"/>
  <c r="BH199" i="17"/>
  <c r="BF199" i="17"/>
  <c r="BF200" i="17" s="1"/>
  <c r="BF201" i="17" s="1"/>
  <c r="BF202" i="17" s="1"/>
  <c r="BF203" i="17" s="1"/>
  <c r="BF204" i="17" s="1"/>
  <c r="BF205" i="17" s="1"/>
  <c r="BF206" i="17" s="1"/>
  <c r="BF207" i="17" s="1"/>
  <c r="BE199" i="17"/>
  <c r="BE200" i="17" s="1"/>
  <c r="BE201" i="17" s="1"/>
  <c r="BE202" i="17" s="1"/>
  <c r="BE203" i="17" s="1"/>
  <c r="BE204" i="17" s="1"/>
  <c r="BE205" i="17" s="1"/>
  <c r="BD199" i="17"/>
  <c r="BD200" i="17" s="1"/>
  <c r="BD201" i="17" s="1"/>
  <c r="BD202" i="17" s="1"/>
  <c r="BD203" i="17" s="1"/>
  <c r="BD204" i="17" s="1"/>
  <c r="BD205" i="17" s="1"/>
  <c r="BD206" i="17" s="1"/>
  <c r="BD207" i="17" s="1"/>
  <c r="AW199" i="17"/>
  <c r="AO199" i="17"/>
  <c r="AN199" i="17"/>
  <c r="AM199" i="17"/>
  <c r="AL199" i="17"/>
  <c r="AK199" i="17"/>
  <c r="AJ199" i="17"/>
  <c r="AI199" i="17"/>
  <c r="BO199" i="17" s="1"/>
  <c r="AH199" i="17"/>
  <c r="BN199" i="17" s="1"/>
  <c r="AG199" i="17"/>
  <c r="AF199" i="17"/>
  <c r="BL199" i="17" s="1"/>
  <c r="AD199" i="17"/>
  <c r="BJ199" i="17" s="1"/>
  <c r="AC199" i="17"/>
  <c r="BI199" i="17" s="1"/>
  <c r="Z199" i="17"/>
  <c r="Z200" i="17" s="1"/>
  <c r="Z201" i="17" s="1"/>
  <c r="Z202" i="17" s="1"/>
  <c r="Z203" i="17" s="1"/>
  <c r="Z204" i="17" s="1"/>
  <c r="Z205" i="17" s="1"/>
  <c r="Z206" i="17" s="1"/>
  <c r="Z207" i="17" s="1"/>
  <c r="Y199" i="17"/>
  <c r="Y200" i="17" s="1"/>
  <c r="Y201" i="17" s="1"/>
  <c r="Y202" i="17" s="1"/>
  <c r="Y203" i="17" s="1"/>
  <c r="Y204" i="17" s="1"/>
  <c r="Y205" i="17" s="1"/>
  <c r="Y206" i="17" s="1"/>
  <c r="Y207" i="17" s="1"/>
  <c r="X199" i="17"/>
  <c r="X200" i="17" s="1"/>
  <c r="X201" i="17" s="1"/>
  <c r="X202" i="17" s="1"/>
  <c r="X203" i="17" s="1"/>
  <c r="X204" i="17" s="1"/>
  <c r="X205" i="17" s="1"/>
  <c r="X206" i="17" s="1"/>
  <c r="X207" i="17" s="1"/>
  <c r="V199" i="17"/>
  <c r="U199" i="17"/>
  <c r="CD198" i="17"/>
  <c r="CB198" i="17"/>
  <c r="CB199" i="17" s="1"/>
  <c r="BV198" i="17"/>
  <c r="BH198" i="17"/>
  <c r="AW198" i="17"/>
  <c r="AU198" i="17"/>
  <c r="AU205" i="17" s="1"/>
  <c r="K205" i="17" s="1"/>
  <c r="AP198" i="17"/>
  <c r="AO198" i="17"/>
  <c r="AN198" i="17"/>
  <c r="AM198" i="17"/>
  <c r="AL198" i="17"/>
  <c r="BR198" i="17" s="1"/>
  <c r="AK198" i="17"/>
  <c r="AI198" i="17"/>
  <c r="BO198" i="17" s="1"/>
  <c r="AH198" i="17"/>
  <c r="BN198" i="17" s="1"/>
  <c r="AG198" i="17"/>
  <c r="AF198" i="17"/>
  <c r="BL198" i="17" s="1"/>
  <c r="AD198" i="17"/>
  <c r="BJ198" i="17" s="1"/>
  <c r="AC198" i="17"/>
  <c r="V198" i="17"/>
  <c r="U198" i="17"/>
  <c r="AW197" i="17"/>
  <c r="CD196" i="17"/>
  <c r="BH196" i="17"/>
  <c r="AW196" i="17"/>
  <c r="AO196" i="17"/>
  <c r="BU196" i="17" s="1"/>
  <c r="AN196" i="17"/>
  <c r="AM196" i="17"/>
  <c r="AL196" i="17"/>
  <c r="BR196" i="17" s="1"/>
  <c r="AK196" i="17"/>
  <c r="AI196" i="17"/>
  <c r="BO196" i="17" s="1"/>
  <c r="AH196" i="17"/>
  <c r="BN196" i="17" s="1"/>
  <c r="AG196" i="17"/>
  <c r="AF196" i="17"/>
  <c r="BL196" i="17" s="1"/>
  <c r="AD196" i="17"/>
  <c r="BJ196" i="17" s="1"/>
  <c r="AC196" i="17"/>
  <c r="V196" i="17"/>
  <c r="BB196" i="17" s="1"/>
  <c r="BC196" i="17" s="1"/>
  <c r="U196" i="17"/>
  <c r="BA196" i="17" s="1"/>
  <c r="CD195" i="17"/>
  <c r="BH195" i="17"/>
  <c r="AW195" i="17"/>
  <c r="AO195" i="17"/>
  <c r="BU195" i="17" s="1"/>
  <c r="AN195" i="17"/>
  <c r="AM195" i="17"/>
  <c r="AL195" i="17"/>
  <c r="BR195" i="17" s="1"/>
  <c r="AK195" i="17"/>
  <c r="AI195" i="17"/>
  <c r="BO195" i="17" s="1"/>
  <c r="AH195" i="17"/>
  <c r="BN195" i="17" s="1"/>
  <c r="AG195" i="17"/>
  <c r="AF195" i="17"/>
  <c r="BL195" i="17" s="1"/>
  <c r="AD195" i="17"/>
  <c r="BJ195" i="17" s="1"/>
  <c r="AC195" i="17"/>
  <c r="BI195" i="17" s="1"/>
  <c r="V195" i="17"/>
  <c r="BB195" i="17" s="1"/>
  <c r="BC195" i="17" s="1"/>
  <c r="U195" i="17"/>
  <c r="BA195" i="17" s="1"/>
  <c r="CD194" i="17"/>
  <c r="BH194" i="17"/>
  <c r="AW194" i="17"/>
  <c r="AU194" i="17"/>
  <c r="K194" i="17" s="1"/>
  <c r="AO194" i="17"/>
  <c r="BU194" i="17" s="1"/>
  <c r="AN194" i="17"/>
  <c r="AM194" i="17"/>
  <c r="AL194" i="17"/>
  <c r="BR194" i="17" s="1"/>
  <c r="AK194" i="17"/>
  <c r="AI194" i="17"/>
  <c r="BO194" i="17" s="1"/>
  <c r="AH194" i="17"/>
  <c r="BN194" i="17" s="1"/>
  <c r="AG194" i="17"/>
  <c r="AF194" i="17"/>
  <c r="BL194" i="17" s="1"/>
  <c r="AD194" i="17"/>
  <c r="BJ194" i="17" s="1"/>
  <c r="AC194" i="17"/>
  <c r="BI194" i="17" s="1"/>
  <c r="V194" i="17"/>
  <c r="BB194" i="17" s="1"/>
  <c r="BC194" i="17" s="1"/>
  <c r="U194" i="17"/>
  <c r="BA194" i="17" s="1"/>
  <c r="CD193" i="17"/>
  <c r="BI193" i="17"/>
  <c r="BH193" i="17"/>
  <c r="AW193" i="17"/>
  <c r="AO193" i="17"/>
  <c r="BU193" i="17" s="1"/>
  <c r="AN193" i="17"/>
  <c r="AM193" i="17"/>
  <c r="AL193" i="17"/>
  <c r="BR193" i="17" s="1"/>
  <c r="AK193" i="17"/>
  <c r="AI193" i="17"/>
  <c r="BO193" i="17" s="1"/>
  <c r="AH193" i="17"/>
  <c r="BN193" i="17" s="1"/>
  <c r="AG193" i="17"/>
  <c r="AF193" i="17"/>
  <c r="BL193" i="17" s="1"/>
  <c r="AD193" i="17"/>
  <c r="BJ193" i="17" s="1"/>
  <c r="AC193" i="17"/>
  <c r="W193" i="17"/>
  <c r="V193" i="17"/>
  <c r="BB193" i="17" s="1"/>
  <c r="BC193" i="17" s="1"/>
  <c r="U193" i="17"/>
  <c r="BA193" i="17" s="1"/>
  <c r="CD192" i="17"/>
  <c r="BH192" i="17"/>
  <c r="AW192" i="17"/>
  <c r="AO192" i="17"/>
  <c r="BU192" i="17" s="1"/>
  <c r="AN192" i="17"/>
  <c r="AM192" i="17"/>
  <c r="AL192" i="17"/>
  <c r="BR192" i="17" s="1"/>
  <c r="AK192" i="17"/>
  <c r="AI192" i="17"/>
  <c r="BO192" i="17" s="1"/>
  <c r="AH192" i="17"/>
  <c r="BN192" i="17" s="1"/>
  <c r="AG192" i="17"/>
  <c r="AF192" i="17"/>
  <c r="BL192" i="17" s="1"/>
  <c r="AD192" i="17"/>
  <c r="BJ192" i="17" s="1"/>
  <c r="AC192" i="17"/>
  <c r="BI192" i="17" s="1"/>
  <c r="V192" i="17"/>
  <c r="BB192" i="17" s="1"/>
  <c r="BC192" i="17" s="1"/>
  <c r="U192" i="17"/>
  <c r="BA192" i="17" s="1"/>
  <c r="CD191" i="17"/>
  <c r="BH191" i="17"/>
  <c r="BE191" i="17"/>
  <c r="BE192" i="17" s="1"/>
  <c r="BE193" i="17" s="1"/>
  <c r="BE194" i="17" s="1"/>
  <c r="BE195" i="17" s="1"/>
  <c r="BE196" i="17" s="1"/>
  <c r="AW191" i="17"/>
  <c r="AO191" i="17"/>
  <c r="BU191" i="17" s="1"/>
  <c r="AN191" i="17"/>
  <c r="AM191" i="17"/>
  <c r="AL191" i="17"/>
  <c r="BR191" i="17" s="1"/>
  <c r="AK191" i="17"/>
  <c r="AI191" i="17"/>
  <c r="BO191" i="17" s="1"/>
  <c r="AH191" i="17"/>
  <c r="BN191" i="17" s="1"/>
  <c r="AG191" i="17"/>
  <c r="AF191" i="17"/>
  <c r="BL191" i="17" s="1"/>
  <c r="AD191" i="17"/>
  <c r="BJ191" i="17" s="1"/>
  <c r="AC191" i="17"/>
  <c r="BI191" i="17" s="1"/>
  <c r="V191" i="17"/>
  <c r="BB191" i="17" s="1"/>
  <c r="BC191" i="17" s="1"/>
  <c r="U191" i="17"/>
  <c r="BA191" i="17" s="1"/>
  <c r="CD190" i="17"/>
  <c r="BH190" i="17"/>
  <c r="AW190" i="17"/>
  <c r="AU190" i="17"/>
  <c r="K190" i="17" s="1"/>
  <c r="AO190" i="17"/>
  <c r="BU190" i="17" s="1"/>
  <c r="AN190" i="17"/>
  <c r="AM190" i="17"/>
  <c r="AL190" i="17"/>
  <c r="BR190" i="17" s="1"/>
  <c r="AK190" i="17"/>
  <c r="AI190" i="17"/>
  <c r="AH190" i="17"/>
  <c r="BN190" i="17" s="1"/>
  <c r="AG190" i="17"/>
  <c r="AF190" i="17"/>
  <c r="BL190" i="17" s="1"/>
  <c r="AD190" i="17"/>
  <c r="BJ190" i="17" s="1"/>
  <c r="AC190" i="17"/>
  <c r="BI190" i="17" s="1"/>
  <c r="V190" i="17"/>
  <c r="BB190" i="17" s="1"/>
  <c r="BC190" i="17" s="1"/>
  <c r="U190" i="17"/>
  <c r="BA190" i="17" s="1"/>
  <c r="CD189" i="17"/>
  <c r="BH189" i="17"/>
  <c r="AW189" i="17"/>
  <c r="AO189" i="17"/>
  <c r="BU189" i="17" s="1"/>
  <c r="AN189" i="17"/>
  <c r="AM189" i="17"/>
  <c r="AL189" i="17"/>
  <c r="BR189" i="17" s="1"/>
  <c r="AK189" i="17"/>
  <c r="AI189" i="17"/>
  <c r="AH189" i="17"/>
  <c r="BN189" i="17" s="1"/>
  <c r="AG189" i="17"/>
  <c r="AF189" i="17"/>
  <c r="BL189" i="17" s="1"/>
  <c r="AD189" i="17"/>
  <c r="BJ189" i="17" s="1"/>
  <c r="AC189" i="17"/>
  <c r="BI189" i="17" s="1"/>
  <c r="X189" i="17"/>
  <c r="X190" i="17" s="1"/>
  <c r="X191" i="17" s="1"/>
  <c r="X192" i="17" s="1"/>
  <c r="X193" i="17" s="1"/>
  <c r="X194" i="17" s="1"/>
  <c r="X195" i="17" s="1"/>
  <c r="X196" i="17" s="1"/>
  <c r="V189" i="17"/>
  <c r="BB189" i="17" s="1"/>
  <c r="BC189" i="17" s="1"/>
  <c r="U189" i="17"/>
  <c r="BA189" i="17" s="1"/>
  <c r="CD188" i="17"/>
  <c r="BV188" i="17"/>
  <c r="BV199" i="17" s="1"/>
  <c r="BH188" i="17"/>
  <c r="BF188" i="17"/>
  <c r="BF189" i="17" s="1"/>
  <c r="BF190" i="17" s="1"/>
  <c r="BF191" i="17" s="1"/>
  <c r="BF192" i="17" s="1"/>
  <c r="BF193" i="17" s="1"/>
  <c r="BF194" i="17" s="1"/>
  <c r="BF195" i="17" s="1"/>
  <c r="BF196" i="17" s="1"/>
  <c r="BE188" i="17"/>
  <c r="BE189" i="17" s="1"/>
  <c r="BE190" i="17" s="1"/>
  <c r="BD188" i="17"/>
  <c r="BD189" i="17" s="1"/>
  <c r="BD190" i="17" s="1"/>
  <c r="BD191" i="17" s="1"/>
  <c r="BD192" i="17" s="1"/>
  <c r="BD193" i="17" s="1"/>
  <c r="BD194" i="17" s="1"/>
  <c r="BD195" i="17" s="1"/>
  <c r="BD196" i="17" s="1"/>
  <c r="AW188" i="17"/>
  <c r="AP188" i="17"/>
  <c r="AO188" i="17"/>
  <c r="BU188" i="17" s="1"/>
  <c r="AN188" i="17"/>
  <c r="AM188" i="17"/>
  <c r="AL188" i="17"/>
  <c r="BR188" i="17" s="1"/>
  <c r="AK188" i="17"/>
  <c r="AJ188" i="17"/>
  <c r="AJ189" i="17" s="1"/>
  <c r="AI188" i="17"/>
  <c r="BO188" i="17" s="1"/>
  <c r="AH188" i="17"/>
  <c r="BN188" i="17" s="1"/>
  <c r="AG188" i="17"/>
  <c r="AF188" i="17"/>
  <c r="BL188" i="17" s="1"/>
  <c r="AD188" i="17"/>
  <c r="BJ188" i="17" s="1"/>
  <c r="AC188" i="17"/>
  <c r="Z188" i="17"/>
  <c r="Z189" i="17" s="1"/>
  <c r="Z190" i="17" s="1"/>
  <c r="Z191" i="17" s="1"/>
  <c r="Z192" i="17" s="1"/>
  <c r="Z193" i="17" s="1"/>
  <c r="Z194" i="17" s="1"/>
  <c r="Z195" i="17" s="1"/>
  <c r="Z196" i="17" s="1"/>
  <c r="Y188" i="17"/>
  <c r="Y189" i="17" s="1"/>
  <c r="Y190" i="17" s="1"/>
  <c r="Y191" i="17" s="1"/>
  <c r="Y192" i="17" s="1"/>
  <c r="Y193" i="17" s="1"/>
  <c r="Y194" i="17" s="1"/>
  <c r="Y195" i="17" s="1"/>
  <c r="Y196" i="17" s="1"/>
  <c r="X188" i="17"/>
  <c r="V188" i="17"/>
  <c r="BB188" i="17" s="1"/>
  <c r="BC188" i="17" s="1"/>
  <c r="U188" i="17"/>
  <c r="BA188" i="17" s="1"/>
  <c r="CD187" i="17"/>
  <c r="CB187" i="17"/>
  <c r="BU198" i="17"/>
  <c r="BT198" i="17"/>
  <c r="BR187" i="17"/>
  <c r="BL187" i="17"/>
  <c r="BH187" i="17"/>
  <c r="AX187" i="17"/>
  <c r="AW187" i="17"/>
  <c r="AU187" i="17"/>
  <c r="AU193" i="17" s="1"/>
  <c r="K193" i="17" s="1"/>
  <c r="AE187" i="17"/>
  <c r="AD187" i="17"/>
  <c r="BJ187" i="17" s="1"/>
  <c r="AC187" i="17"/>
  <c r="W187" i="17"/>
  <c r="K187" i="17"/>
  <c r="CE187" i="17" s="1"/>
  <c r="CD185" i="17"/>
  <c r="BI185" i="17"/>
  <c r="BH185" i="17"/>
  <c r="BE185" i="17"/>
  <c r="AW185" i="17"/>
  <c r="AN185" i="17"/>
  <c r="AM185" i="17"/>
  <c r="AL185" i="17"/>
  <c r="BR185" i="17" s="1"/>
  <c r="AK185" i="17"/>
  <c r="AI185" i="17"/>
  <c r="AH185" i="17"/>
  <c r="BN185" i="17" s="1"/>
  <c r="AG185" i="17"/>
  <c r="AF185" i="17"/>
  <c r="BL185" i="17" s="1"/>
  <c r="AE185" i="17"/>
  <c r="BK185" i="17" s="1"/>
  <c r="AD185" i="17"/>
  <c r="BJ185" i="17" s="1"/>
  <c r="AC185" i="17"/>
  <c r="V185" i="17"/>
  <c r="U185" i="17"/>
  <c r="CD184" i="17"/>
  <c r="BI184" i="17"/>
  <c r="BH184" i="17"/>
  <c r="AW184" i="17"/>
  <c r="AN184" i="17"/>
  <c r="AM184" i="17"/>
  <c r="AL184" i="17"/>
  <c r="BR184" i="17" s="1"/>
  <c r="AK184" i="17"/>
  <c r="AI184" i="17"/>
  <c r="BO184" i="17" s="1"/>
  <c r="AH184" i="17"/>
  <c r="BN184" i="17" s="1"/>
  <c r="AG184" i="17"/>
  <c r="AF184" i="17"/>
  <c r="BL184" i="17" s="1"/>
  <c r="AE184" i="17"/>
  <c r="AD184" i="17"/>
  <c r="BJ184" i="17" s="1"/>
  <c r="AC184" i="17"/>
  <c r="Z184" i="17"/>
  <c r="Z185" i="17" s="1"/>
  <c r="V184" i="17"/>
  <c r="U184" i="17"/>
  <c r="CD183" i="17"/>
  <c r="BH183" i="17"/>
  <c r="BF183" i="17"/>
  <c r="BF184" i="17" s="1"/>
  <c r="BF185" i="17" s="1"/>
  <c r="BE183" i="17"/>
  <c r="BE184" i="17" s="1"/>
  <c r="BD183" i="17"/>
  <c r="BD184" i="17" s="1"/>
  <c r="BD185" i="17" s="1"/>
  <c r="AW183" i="17"/>
  <c r="AN183" i="17"/>
  <c r="AM183" i="17"/>
  <c r="AL183" i="17"/>
  <c r="BR183" i="17" s="1"/>
  <c r="AK183" i="17"/>
  <c r="AI183" i="17"/>
  <c r="BO183" i="17" s="1"/>
  <c r="AH183" i="17"/>
  <c r="BN183" i="17" s="1"/>
  <c r="AG183" i="17"/>
  <c r="AF183" i="17"/>
  <c r="BL183" i="17" s="1"/>
  <c r="AE183" i="17"/>
  <c r="BK183" i="17" s="1"/>
  <c r="AD183" i="17"/>
  <c r="BJ183" i="17" s="1"/>
  <c r="AC183" i="17"/>
  <c r="Z183" i="17"/>
  <c r="Y183" i="17"/>
  <c r="Y184" i="17" s="1"/>
  <c r="Y185" i="17" s="1"/>
  <c r="X183" i="17"/>
  <c r="X184" i="17" s="1"/>
  <c r="X185" i="17" s="1"/>
  <c r="V183" i="17"/>
  <c r="U183" i="17"/>
  <c r="CD182" i="17"/>
  <c r="CB182" i="17"/>
  <c r="CB183" i="17" s="1"/>
  <c r="CB184" i="17" s="1"/>
  <c r="CB185" i="17" s="1"/>
  <c r="BR182" i="17"/>
  <c r="BL182" i="17"/>
  <c r="BJ182" i="17"/>
  <c r="BH182" i="17"/>
  <c r="AW182" i="17"/>
  <c r="AU182" i="17"/>
  <c r="AU183" i="17" s="1"/>
  <c r="AO182" i="17"/>
  <c r="AO183" i="17" s="1"/>
  <c r="AO184" i="17" s="1"/>
  <c r="AO185" i="17" s="1"/>
  <c r="AN182" i="17"/>
  <c r="AM182" i="17"/>
  <c r="AL182" i="17"/>
  <c r="AK182" i="17"/>
  <c r="AJ182" i="17"/>
  <c r="AI182" i="17"/>
  <c r="AH182" i="17"/>
  <c r="BN182" i="17" s="1"/>
  <c r="AG182" i="17"/>
  <c r="AF182" i="17"/>
  <c r="AE182" i="17"/>
  <c r="BK182" i="17" s="1"/>
  <c r="AD182" i="17"/>
  <c r="AC182" i="17"/>
  <c r="BI182" i="17" s="1"/>
  <c r="V182" i="17"/>
  <c r="U182" i="17"/>
  <c r="K182" i="17"/>
  <c r="CD180" i="17"/>
  <c r="BH180" i="17"/>
  <c r="AW180" i="17"/>
  <c r="AN180" i="17"/>
  <c r="AM180" i="17"/>
  <c r="AL180" i="17"/>
  <c r="BR180" i="17" s="1"/>
  <c r="AK180" i="17"/>
  <c r="AI180" i="17"/>
  <c r="BO180" i="17" s="1"/>
  <c r="AH180" i="17"/>
  <c r="BN180" i="17" s="1"/>
  <c r="AG180" i="17"/>
  <c r="AF180" i="17"/>
  <c r="BL180" i="17" s="1"/>
  <c r="AE180" i="17"/>
  <c r="BK180" i="17" s="1"/>
  <c r="AD180" i="17"/>
  <c r="BJ180" i="17" s="1"/>
  <c r="AC180" i="17"/>
  <c r="BI180" i="17" s="1"/>
  <c r="V180" i="17"/>
  <c r="U180" i="17"/>
  <c r="CD179" i="17"/>
  <c r="BH179" i="17"/>
  <c r="BF179" i="17"/>
  <c r="BF180" i="17" s="1"/>
  <c r="BD179" i="17"/>
  <c r="BD180" i="17" s="1"/>
  <c r="AW179" i="17"/>
  <c r="AN179" i="17"/>
  <c r="AM179" i="17"/>
  <c r="AL179" i="17"/>
  <c r="BR179" i="17" s="1"/>
  <c r="AK179" i="17"/>
  <c r="AI179" i="17"/>
  <c r="BO179" i="17" s="1"/>
  <c r="AH179" i="17"/>
  <c r="BN179" i="17" s="1"/>
  <c r="AG179" i="17"/>
  <c r="AF179" i="17"/>
  <c r="BL179" i="17" s="1"/>
  <c r="AE179" i="17"/>
  <c r="BK179" i="17" s="1"/>
  <c r="AD179" i="17"/>
  <c r="BJ179" i="17" s="1"/>
  <c r="AC179" i="17"/>
  <c r="X179" i="17"/>
  <c r="X180" i="17" s="1"/>
  <c r="V179" i="17"/>
  <c r="U179" i="17"/>
  <c r="CD178" i="17"/>
  <c r="BJ178" i="17"/>
  <c r="BH178" i="17"/>
  <c r="BF178" i="17"/>
  <c r="BE178" i="17"/>
  <c r="BE179" i="17" s="1"/>
  <c r="BE180" i="17" s="1"/>
  <c r="BD178" i="17"/>
  <c r="AW178" i="17"/>
  <c r="AU178" i="17"/>
  <c r="AU179" i="17" s="1"/>
  <c r="AN178" i="17"/>
  <c r="AM178" i="17"/>
  <c r="AL178" i="17"/>
  <c r="BR178" i="17" s="1"/>
  <c r="AK178" i="17"/>
  <c r="AI178" i="17"/>
  <c r="AH178" i="17"/>
  <c r="BN178" i="17" s="1"/>
  <c r="AG178" i="17"/>
  <c r="AF178" i="17"/>
  <c r="BL178" i="17" s="1"/>
  <c r="AE178" i="17"/>
  <c r="BK178" i="17" s="1"/>
  <c r="AD178" i="17"/>
  <c r="AC178" i="17"/>
  <c r="BI178" i="17" s="1"/>
  <c r="Z178" i="17"/>
  <c r="Z179" i="17" s="1"/>
  <c r="Z180" i="17" s="1"/>
  <c r="Y178" i="17"/>
  <c r="Y179" i="17" s="1"/>
  <c r="Y180" i="17" s="1"/>
  <c r="X178" i="17"/>
  <c r="W178" i="17"/>
  <c r="V178" i="17"/>
  <c r="U178" i="17"/>
  <c r="CD177" i="17"/>
  <c r="CB177" i="17"/>
  <c r="CB178" i="17" s="1"/>
  <c r="CB179" i="17" s="1"/>
  <c r="CB180" i="17" s="1"/>
  <c r="BU177" i="17"/>
  <c r="BU182" i="17" s="1"/>
  <c r="BJ177" i="17"/>
  <c r="BH177" i="17"/>
  <c r="BB177" i="17"/>
  <c r="AW177" i="17"/>
  <c r="AU177" i="17"/>
  <c r="K177" i="17" s="1"/>
  <c r="CE177" i="17" s="1"/>
  <c r="CF177" i="17" s="1"/>
  <c r="AO177" i="17"/>
  <c r="AO178" i="17" s="1"/>
  <c r="AO179" i="17" s="1"/>
  <c r="AO180" i="17" s="1"/>
  <c r="AN177" i="17"/>
  <c r="AM177" i="17"/>
  <c r="AL177" i="17"/>
  <c r="BR177" i="17" s="1"/>
  <c r="AK177" i="17"/>
  <c r="AJ177" i="17"/>
  <c r="AJ178" i="17" s="1"/>
  <c r="AI177" i="17"/>
  <c r="AH177" i="17"/>
  <c r="BN177" i="17" s="1"/>
  <c r="AG177" i="17"/>
  <c r="AF177" i="17"/>
  <c r="BL177" i="17" s="1"/>
  <c r="AE177" i="17"/>
  <c r="BK177" i="17" s="1"/>
  <c r="AD177" i="17"/>
  <c r="AC177" i="17"/>
  <c r="BI177" i="17" s="1"/>
  <c r="V177" i="17"/>
  <c r="U177" i="17"/>
  <c r="CD175" i="17"/>
  <c r="BH175" i="17"/>
  <c r="AW175" i="17"/>
  <c r="AN175" i="17"/>
  <c r="AM175" i="17"/>
  <c r="AL175" i="17"/>
  <c r="BR175" i="17" s="1"/>
  <c r="AK175" i="17"/>
  <c r="AI175" i="17"/>
  <c r="BO175" i="17" s="1"/>
  <c r="AH175" i="17"/>
  <c r="BN175" i="17" s="1"/>
  <c r="AG175" i="17"/>
  <c r="AF175" i="17"/>
  <c r="BL175" i="17" s="1"/>
  <c r="AE175" i="17"/>
  <c r="BK175" i="17" s="1"/>
  <c r="AD175" i="17"/>
  <c r="BJ175" i="17" s="1"/>
  <c r="AC175" i="17"/>
  <c r="BI175" i="17" s="1"/>
  <c r="V175" i="17"/>
  <c r="U175" i="17"/>
  <c r="CD174" i="17"/>
  <c r="BH174" i="17"/>
  <c r="AW174" i="17"/>
  <c r="AN174" i="17"/>
  <c r="AM174" i="17"/>
  <c r="AL174" i="17"/>
  <c r="BR174" i="17" s="1"/>
  <c r="AK174" i="17"/>
  <c r="AI174" i="17"/>
  <c r="BO174" i="17" s="1"/>
  <c r="AH174" i="17"/>
  <c r="BN174" i="17" s="1"/>
  <c r="AG174" i="17"/>
  <c r="AF174" i="17"/>
  <c r="BL174" i="17" s="1"/>
  <c r="AE174" i="17"/>
  <c r="BK174" i="17" s="1"/>
  <c r="AD174" i="17"/>
  <c r="BJ174" i="17" s="1"/>
  <c r="AC174" i="17"/>
  <c r="BI174" i="17" s="1"/>
  <c r="Y174" i="17"/>
  <c r="Y175" i="17" s="1"/>
  <c r="X174" i="17"/>
  <c r="X175" i="17" s="1"/>
  <c r="V174" i="17"/>
  <c r="U174" i="17"/>
  <c r="CD173" i="17"/>
  <c r="BV173" i="17"/>
  <c r="BV174" i="17" s="1"/>
  <c r="BV175" i="17" s="1"/>
  <c r="BH173" i="17"/>
  <c r="BF173" i="17"/>
  <c r="BF174" i="17" s="1"/>
  <c r="BF175" i="17" s="1"/>
  <c r="BE173" i="17"/>
  <c r="BE174" i="17" s="1"/>
  <c r="BE175" i="17" s="1"/>
  <c r="BD173" i="17"/>
  <c r="BD174" i="17" s="1"/>
  <c r="BD175" i="17" s="1"/>
  <c r="AW173" i="17"/>
  <c r="AN173" i="17"/>
  <c r="AM173" i="17"/>
  <c r="AL173" i="17"/>
  <c r="BR173" i="17" s="1"/>
  <c r="AK173" i="17"/>
  <c r="AI173" i="17"/>
  <c r="BO173" i="17" s="1"/>
  <c r="AH173" i="17"/>
  <c r="BN173" i="17" s="1"/>
  <c r="AG173" i="17"/>
  <c r="AF173" i="17"/>
  <c r="BL173" i="17" s="1"/>
  <c r="AE173" i="17"/>
  <c r="BK173" i="17" s="1"/>
  <c r="AD173" i="17"/>
  <c r="BJ173" i="17" s="1"/>
  <c r="AC173" i="17"/>
  <c r="Z173" i="17"/>
  <c r="Z174" i="17" s="1"/>
  <c r="Z175" i="17" s="1"/>
  <c r="Y173" i="17"/>
  <c r="X173" i="17"/>
  <c r="V173" i="17"/>
  <c r="U173" i="17"/>
  <c r="CD172" i="17"/>
  <c r="CB172" i="17"/>
  <c r="CB173" i="17" s="1"/>
  <c r="CB174" i="17" s="1"/>
  <c r="CB175" i="17" s="1"/>
  <c r="BV172" i="17"/>
  <c r="BV177" i="17" s="1"/>
  <c r="BV182" i="17" s="1"/>
  <c r="BV183" i="17" s="1"/>
  <c r="BV184" i="17" s="1"/>
  <c r="BV185" i="17" s="1"/>
  <c r="BU172" i="17"/>
  <c r="BR172" i="17"/>
  <c r="BJ172" i="17"/>
  <c r="BH172" i="17"/>
  <c r="AW172" i="17"/>
  <c r="AU172" i="17"/>
  <c r="AU173" i="17" s="1"/>
  <c r="AP172" i="17"/>
  <c r="AP173" i="17" s="1"/>
  <c r="AP174" i="17" s="1"/>
  <c r="AP175" i="17" s="1"/>
  <c r="AO172" i="17"/>
  <c r="AO173" i="17" s="1"/>
  <c r="AO174" i="17" s="1"/>
  <c r="AO175" i="17" s="1"/>
  <c r="AN172" i="17"/>
  <c r="AM172" i="17"/>
  <c r="AL172" i="17"/>
  <c r="AK172" i="17"/>
  <c r="AJ172" i="17"/>
  <c r="AJ173" i="17" s="1"/>
  <c r="AJ174" i="17" s="1"/>
  <c r="AJ175" i="17" s="1"/>
  <c r="AI172" i="17"/>
  <c r="BO172" i="17" s="1"/>
  <c r="AH172" i="17"/>
  <c r="BN172" i="17" s="1"/>
  <c r="AG172" i="17"/>
  <c r="AF172" i="17"/>
  <c r="BL172" i="17" s="1"/>
  <c r="AE172" i="17"/>
  <c r="BK172" i="17" s="1"/>
  <c r="AD172" i="17"/>
  <c r="AC172" i="17"/>
  <c r="BI172" i="17" s="1"/>
  <c r="V172" i="17"/>
  <c r="U172" i="17"/>
  <c r="CD170" i="17"/>
  <c r="CB170" i="17"/>
  <c r="BH170" i="17"/>
  <c r="AW170" i="17"/>
  <c r="AU170" i="17"/>
  <c r="K170" i="17" s="1"/>
  <c r="AX170" i="17" s="1"/>
  <c r="AN170" i="17"/>
  <c r="AM170" i="17"/>
  <c r="AL170" i="17"/>
  <c r="BR170" i="17" s="1"/>
  <c r="AK170" i="17"/>
  <c r="AI170" i="17"/>
  <c r="BO170" i="17" s="1"/>
  <c r="AH170" i="17"/>
  <c r="BN170" i="17" s="1"/>
  <c r="AG170" i="17"/>
  <c r="AF170" i="17"/>
  <c r="BL170" i="17" s="1"/>
  <c r="AE170" i="17"/>
  <c r="BK170" i="17" s="1"/>
  <c r="AD170" i="17"/>
  <c r="BJ170" i="17" s="1"/>
  <c r="AC170" i="17"/>
  <c r="BI170" i="17" s="1"/>
  <c r="W170" i="17"/>
  <c r="V170" i="17"/>
  <c r="U170" i="17"/>
  <c r="CD169" i="17"/>
  <c r="CB169" i="17"/>
  <c r="BV169" i="17"/>
  <c r="BV170" i="17" s="1"/>
  <c r="BH169" i="17"/>
  <c r="BD169" i="17"/>
  <c r="BD170" i="17" s="1"/>
  <c r="AW169" i="17"/>
  <c r="AU169" i="17"/>
  <c r="K169" i="17" s="1"/>
  <c r="AN169" i="17"/>
  <c r="AM169" i="17"/>
  <c r="AL169" i="17"/>
  <c r="BR169" i="17" s="1"/>
  <c r="AK169" i="17"/>
  <c r="AI169" i="17"/>
  <c r="BO169" i="17" s="1"/>
  <c r="AH169" i="17"/>
  <c r="BN169" i="17" s="1"/>
  <c r="AG169" i="17"/>
  <c r="AF169" i="17"/>
  <c r="BL169" i="17" s="1"/>
  <c r="AE169" i="17"/>
  <c r="BK169" i="17" s="1"/>
  <c r="AD169" i="17"/>
  <c r="BJ169" i="17" s="1"/>
  <c r="AC169" i="17"/>
  <c r="W169" i="17"/>
  <c r="V169" i="17"/>
  <c r="U169" i="17"/>
  <c r="CD168" i="17"/>
  <c r="CB168" i="17"/>
  <c r="BV168" i="17"/>
  <c r="BU168" i="17"/>
  <c r="BU169" i="17" s="1"/>
  <c r="BK168" i="17"/>
  <c r="BH168" i="17"/>
  <c r="BF168" i="17"/>
  <c r="BF169" i="17" s="1"/>
  <c r="BF170" i="17" s="1"/>
  <c r="BE168" i="17"/>
  <c r="BE169" i="17" s="1"/>
  <c r="BE170" i="17" s="1"/>
  <c r="BD168" i="17"/>
  <c r="AW168" i="17"/>
  <c r="AU168" i="17"/>
  <c r="K168" i="17" s="1"/>
  <c r="AP168" i="17"/>
  <c r="AP169" i="17" s="1"/>
  <c r="AP170" i="17" s="1"/>
  <c r="AO168" i="17"/>
  <c r="AO169" i="17" s="1"/>
  <c r="AO170" i="17" s="1"/>
  <c r="AN168" i="17"/>
  <c r="AM168" i="17"/>
  <c r="AL168" i="17"/>
  <c r="BR168" i="17" s="1"/>
  <c r="AK168" i="17"/>
  <c r="AI168" i="17"/>
  <c r="AH168" i="17"/>
  <c r="BN168" i="17" s="1"/>
  <c r="AG168" i="17"/>
  <c r="AF168" i="17"/>
  <c r="BL168" i="17" s="1"/>
  <c r="AE168" i="17"/>
  <c r="AD168" i="17"/>
  <c r="BJ168" i="17" s="1"/>
  <c r="AC168" i="17"/>
  <c r="BI168" i="17" s="1"/>
  <c r="Z168" i="17"/>
  <c r="Z169" i="17" s="1"/>
  <c r="Z170" i="17" s="1"/>
  <c r="Y168" i="17"/>
  <c r="Y169" i="17" s="1"/>
  <c r="Y170" i="17" s="1"/>
  <c r="X168" i="17"/>
  <c r="X169" i="17" s="1"/>
  <c r="X170" i="17" s="1"/>
  <c r="V168" i="17"/>
  <c r="U168" i="17"/>
  <c r="CD167" i="17"/>
  <c r="CB167" i="17"/>
  <c r="BT172" i="17"/>
  <c r="BT177" i="17" s="1"/>
  <c r="BT182" i="17" s="1"/>
  <c r="BR167" i="17"/>
  <c r="BL167" i="17"/>
  <c r="BK167" i="17"/>
  <c r="BH167" i="17"/>
  <c r="BB182" i="17"/>
  <c r="BB183" i="17" s="1"/>
  <c r="BB184" i="17" s="1"/>
  <c r="BB185" i="17" s="1"/>
  <c r="BA172" i="17"/>
  <c r="BA173" i="17" s="1"/>
  <c r="BA174" i="17" s="1"/>
  <c r="BA175" i="17" s="1"/>
  <c r="AW167" i="17"/>
  <c r="AU167" i="17"/>
  <c r="K167" i="17" s="1"/>
  <c r="AJ167" i="17"/>
  <c r="AJ168" i="17" s="1"/>
  <c r="AD167" i="17"/>
  <c r="BJ167" i="17" s="1"/>
  <c r="AC167" i="17"/>
  <c r="W167" i="17"/>
  <c r="W174" i="17" s="1"/>
  <c r="CD165" i="17"/>
  <c r="BH165" i="17"/>
  <c r="AW165" i="17"/>
  <c r="AN165" i="17"/>
  <c r="AM165" i="17"/>
  <c r="AL165" i="17"/>
  <c r="BR165" i="17" s="1"/>
  <c r="AK165" i="17"/>
  <c r="AI165" i="17"/>
  <c r="AH165" i="17"/>
  <c r="BN165" i="17" s="1"/>
  <c r="AG165" i="17"/>
  <c r="AF165" i="17"/>
  <c r="BL165" i="17" s="1"/>
  <c r="AE165" i="17"/>
  <c r="BK165" i="17" s="1"/>
  <c r="AD165" i="17"/>
  <c r="BJ165" i="17" s="1"/>
  <c r="AC165" i="17"/>
  <c r="BI165" i="17" s="1"/>
  <c r="V165" i="17"/>
  <c r="CD164" i="17"/>
  <c r="BK164" i="17"/>
  <c r="BH164" i="17"/>
  <c r="AW164" i="17"/>
  <c r="AU164" i="17"/>
  <c r="AU165" i="17" s="1"/>
  <c r="K165" i="17" s="1"/>
  <c r="AN164" i="17"/>
  <c r="AM164" i="17"/>
  <c r="AL164" i="17"/>
  <c r="BR164" i="17" s="1"/>
  <c r="AK164" i="17"/>
  <c r="AI164" i="17"/>
  <c r="BO164" i="17" s="1"/>
  <c r="AH164" i="17"/>
  <c r="BN164" i="17" s="1"/>
  <c r="AG164" i="17"/>
  <c r="AF164" i="17"/>
  <c r="BL164" i="17" s="1"/>
  <c r="AE164" i="17"/>
  <c r="AD164" i="17"/>
  <c r="BJ164" i="17" s="1"/>
  <c r="AC164" i="17"/>
  <c r="V164" i="17"/>
  <c r="K164" i="17"/>
  <c r="CD163" i="17"/>
  <c r="BJ163" i="17"/>
  <c r="BI163" i="17"/>
  <c r="BH163" i="17"/>
  <c r="AW163" i="17"/>
  <c r="AN163" i="17"/>
  <c r="AM163" i="17"/>
  <c r="AL163" i="17"/>
  <c r="BR163" i="17" s="1"/>
  <c r="AK163" i="17"/>
  <c r="AI163" i="17"/>
  <c r="BO163" i="17" s="1"/>
  <c r="AH163" i="17"/>
  <c r="BN163" i="17" s="1"/>
  <c r="AG163" i="17"/>
  <c r="AF163" i="17"/>
  <c r="BL163" i="17" s="1"/>
  <c r="AE163" i="17"/>
  <c r="BK163" i="17" s="1"/>
  <c r="AD163" i="17"/>
  <c r="AC163" i="17"/>
  <c r="V163" i="17"/>
  <c r="CD162" i="17"/>
  <c r="BR162" i="17"/>
  <c r="BH162" i="17"/>
  <c r="BF162" i="17"/>
  <c r="BF163" i="17" s="1"/>
  <c r="BF164" i="17" s="1"/>
  <c r="BF165" i="17" s="1"/>
  <c r="BE162" i="17"/>
  <c r="BE163" i="17" s="1"/>
  <c r="BE164" i="17" s="1"/>
  <c r="BE165" i="17" s="1"/>
  <c r="BD162" i="17"/>
  <c r="BD163" i="17" s="1"/>
  <c r="BD164" i="17" s="1"/>
  <c r="BD165" i="17" s="1"/>
  <c r="AW162" i="17"/>
  <c r="AN162" i="17"/>
  <c r="AM162" i="17"/>
  <c r="AL162" i="17"/>
  <c r="AK162" i="17"/>
  <c r="AI162" i="17"/>
  <c r="BO162" i="17" s="1"/>
  <c r="AH162" i="17"/>
  <c r="BN162" i="17" s="1"/>
  <c r="AG162" i="17"/>
  <c r="AF162" i="17"/>
  <c r="BL162" i="17" s="1"/>
  <c r="AE162" i="17"/>
  <c r="BK162" i="17" s="1"/>
  <c r="AD162" i="17"/>
  <c r="BJ162" i="17" s="1"/>
  <c r="AC162" i="17"/>
  <c r="BI162" i="17" s="1"/>
  <c r="Z162" i="17"/>
  <c r="Z163" i="17" s="1"/>
  <c r="Z164" i="17" s="1"/>
  <c r="Z165" i="17" s="1"/>
  <c r="Y162" i="17"/>
  <c r="Y163" i="17" s="1"/>
  <c r="Y164" i="17" s="1"/>
  <c r="Y165" i="17" s="1"/>
  <c r="X162" i="17"/>
  <c r="X163" i="17" s="1"/>
  <c r="X164" i="17" s="1"/>
  <c r="X165" i="17" s="1"/>
  <c r="W162" i="17"/>
  <c r="V162" i="17"/>
  <c r="CD161" i="17"/>
  <c r="CB161" i="17"/>
  <c r="CB162" i="17" s="1"/>
  <c r="CB163" i="17" s="1"/>
  <c r="CB164" i="17" s="1"/>
  <c r="CB165" i="17" s="1"/>
  <c r="BH161" i="17"/>
  <c r="AW161" i="17"/>
  <c r="AU161" i="17"/>
  <c r="AU162" i="17" s="1"/>
  <c r="AU163" i="17" s="1"/>
  <c r="K163" i="17" s="1"/>
  <c r="AN161" i="17"/>
  <c r="AM161" i="17"/>
  <c r="AL161" i="17"/>
  <c r="BR161" i="17" s="1"/>
  <c r="AK161" i="17"/>
  <c r="AI161" i="17"/>
  <c r="AH161" i="17"/>
  <c r="BN161" i="17" s="1"/>
  <c r="AG161" i="17"/>
  <c r="AF161" i="17"/>
  <c r="BL161" i="17" s="1"/>
  <c r="AE161" i="17"/>
  <c r="BK161" i="17" s="1"/>
  <c r="AD161" i="17"/>
  <c r="BJ161" i="17" s="1"/>
  <c r="AC161" i="17"/>
  <c r="V161" i="17"/>
  <c r="CD160" i="17"/>
  <c r="AW160" i="17"/>
  <c r="CD159" i="17"/>
  <c r="BH159" i="17"/>
  <c r="AW159" i="17"/>
  <c r="AN159" i="17"/>
  <c r="AM159" i="17"/>
  <c r="AL159" i="17"/>
  <c r="BR159" i="17" s="1"/>
  <c r="AK159" i="17"/>
  <c r="AI159" i="17"/>
  <c r="BO159" i="17" s="1"/>
  <c r="AH159" i="17"/>
  <c r="BN159" i="17" s="1"/>
  <c r="AG159" i="17"/>
  <c r="AF159" i="17"/>
  <c r="BL159" i="17" s="1"/>
  <c r="AE159" i="17"/>
  <c r="BK159" i="17" s="1"/>
  <c r="AD159" i="17"/>
  <c r="BJ159" i="17" s="1"/>
  <c r="AC159" i="17"/>
  <c r="X159" i="17"/>
  <c r="V159" i="17"/>
  <c r="U159" i="17"/>
  <c r="U165" i="17" s="1"/>
  <c r="CD158" i="17"/>
  <c r="BR158" i="17"/>
  <c r="BL158" i="17"/>
  <c r="BI158" i="17"/>
  <c r="BH158" i="17"/>
  <c r="AW158" i="17"/>
  <c r="AN158" i="17"/>
  <c r="AM158" i="17"/>
  <c r="AL158" i="17"/>
  <c r="AK158" i="17"/>
  <c r="AI158" i="17"/>
  <c r="BO158" i="17" s="1"/>
  <c r="AH158" i="17"/>
  <c r="BN158" i="17" s="1"/>
  <c r="AG158" i="17"/>
  <c r="AF158" i="17"/>
  <c r="AE158" i="17"/>
  <c r="BK158" i="17" s="1"/>
  <c r="AD158" i="17"/>
  <c r="BJ158" i="17" s="1"/>
  <c r="AC158" i="17"/>
  <c r="V158" i="17"/>
  <c r="U158" i="17"/>
  <c r="U164" i="17" s="1"/>
  <c r="CD157" i="17"/>
  <c r="BR157" i="17"/>
  <c r="BH157" i="17"/>
  <c r="AW157" i="17"/>
  <c r="AN157" i="17"/>
  <c r="AM157" i="17"/>
  <c r="AL157" i="17"/>
  <c r="AK157" i="17"/>
  <c r="AI157" i="17"/>
  <c r="BO157" i="17" s="1"/>
  <c r="AH157" i="17"/>
  <c r="BN157" i="17" s="1"/>
  <c r="AG157" i="17"/>
  <c r="AF157" i="17"/>
  <c r="BL157" i="17" s="1"/>
  <c r="AE157" i="17"/>
  <c r="BK157" i="17" s="1"/>
  <c r="AD157" i="17"/>
  <c r="BJ157" i="17" s="1"/>
  <c r="AC157" i="17"/>
  <c r="BI157" i="17" s="1"/>
  <c r="Z157" i="17"/>
  <c r="Z158" i="17" s="1"/>
  <c r="Z159" i="17" s="1"/>
  <c r="Y157" i="17"/>
  <c r="Y158" i="17" s="1"/>
  <c r="Y159" i="17" s="1"/>
  <c r="V157" i="17"/>
  <c r="U157" i="17"/>
  <c r="U163" i="17" s="1"/>
  <c r="CD156" i="17"/>
  <c r="BH156" i="17"/>
  <c r="BF156" i="17"/>
  <c r="BF157" i="17" s="1"/>
  <c r="BF158" i="17" s="1"/>
  <c r="BF159" i="17" s="1"/>
  <c r="BE156" i="17"/>
  <c r="BE157" i="17" s="1"/>
  <c r="BE158" i="17" s="1"/>
  <c r="BE159" i="17" s="1"/>
  <c r="BD156" i="17"/>
  <c r="BD157" i="17" s="1"/>
  <c r="BD158" i="17" s="1"/>
  <c r="BD159" i="17" s="1"/>
  <c r="AW156" i="17"/>
  <c r="AN156" i="17"/>
  <c r="AM156" i="17"/>
  <c r="AL156" i="17"/>
  <c r="BR156" i="17" s="1"/>
  <c r="AK156" i="17"/>
  <c r="AI156" i="17"/>
  <c r="BO156" i="17" s="1"/>
  <c r="AH156" i="17"/>
  <c r="BN156" i="17" s="1"/>
  <c r="AG156" i="17"/>
  <c r="AF156" i="17"/>
  <c r="BL156" i="17" s="1"/>
  <c r="AE156" i="17"/>
  <c r="BK156" i="17" s="1"/>
  <c r="AD156" i="17"/>
  <c r="BJ156" i="17" s="1"/>
  <c r="AC156" i="17"/>
  <c r="BI156" i="17" s="1"/>
  <c r="Z156" i="17"/>
  <c r="Y156" i="17"/>
  <c r="X156" i="17"/>
  <c r="X157" i="17" s="1"/>
  <c r="X158" i="17" s="1"/>
  <c r="V156" i="17"/>
  <c r="U156" i="17"/>
  <c r="CD155" i="17"/>
  <c r="CB155" i="17"/>
  <c r="CB156" i="17" s="1"/>
  <c r="CB157" i="17" s="1"/>
  <c r="CB158" i="17" s="1"/>
  <c r="CB159" i="17" s="1"/>
  <c r="BH155" i="17"/>
  <c r="AW155" i="17"/>
  <c r="AU155" i="17"/>
  <c r="AU156" i="17" s="1"/>
  <c r="AU157" i="17" s="1"/>
  <c r="AU158" i="17" s="1"/>
  <c r="AP155" i="17"/>
  <c r="AO155" i="17"/>
  <c r="AO161" i="17" s="1"/>
  <c r="AO162" i="17" s="1"/>
  <c r="AO163" i="17" s="1"/>
  <c r="AO164" i="17" s="1"/>
  <c r="AO165" i="17" s="1"/>
  <c r="AN155" i="17"/>
  <c r="AM155" i="17"/>
  <c r="AL155" i="17"/>
  <c r="BR155" i="17" s="1"/>
  <c r="AK155" i="17"/>
  <c r="AJ155" i="17"/>
  <c r="AJ156" i="17" s="1"/>
  <c r="AJ157" i="17" s="1"/>
  <c r="AJ158" i="17" s="1"/>
  <c r="AI155" i="17"/>
  <c r="BO155" i="17" s="1"/>
  <c r="AH155" i="17"/>
  <c r="BN155" i="17" s="1"/>
  <c r="AG155" i="17"/>
  <c r="AF155" i="17"/>
  <c r="BL155" i="17" s="1"/>
  <c r="AE155" i="17"/>
  <c r="BK155" i="17" s="1"/>
  <c r="AD155" i="17"/>
  <c r="BJ155" i="17" s="1"/>
  <c r="AC155" i="17"/>
  <c r="BI155" i="17" s="1"/>
  <c r="V155" i="17"/>
  <c r="U155" i="17"/>
  <c r="U161" i="17" s="1"/>
  <c r="K155" i="17"/>
  <c r="CE155" i="17" s="1"/>
  <c r="CF155" i="17" s="1"/>
  <c r="CD154" i="17"/>
  <c r="AW154" i="17"/>
  <c r="CD153" i="17"/>
  <c r="BK153" i="17"/>
  <c r="BH153" i="17"/>
  <c r="AW153" i="17"/>
  <c r="AU153" i="17"/>
  <c r="AN153" i="17"/>
  <c r="AM153" i="17"/>
  <c r="AL153" i="17"/>
  <c r="BR153" i="17" s="1"/>
  <c r="AK153" i="17"/>
  <c r="AI153" i="17"/>
  <c r="BO153" i="17" s="1"/>
  <c r="AH153" i="17"/>
  <c r="BN153" i="17" s="1"/>
  <c r="AG153" i="17"/>
  <c r="AF153" i="17"/>
  <c r="BL153" i="17" s="1"/>
  <c r="AE153" i="17"/>
  <c r="AD153" i="17"/>
  <c r="BJ153" i="17" s="1"/>
  <c r="AC153" i="17"/>
  <c r="BI153" i="17" s="1"/>
  <c r="V153" i="17"/>
  <c r="U153" i="17"/>
  <c r="K153" i="17"/>
  <c r="CE153" i="17" s="1"/>
  <c r="CD152" i="17"/>
  <c r="BH152" i="17"/>
  <c r="AX152" i="17"/>
  <c r="AW152" i="17"/>
  <c r="AU152" i="17"/>
  <c r="AN152" i="17"/>
  <c r="AM152" i="17"/>
  <c r="AL152" i="17"/>
  <c r="BR152" i="17" s="1"/>
  <c r="AK152" i="17"/>
  <c r="AI152" i="17"/>
  <c r="BO152" i="17" s="1"/>
  <c r="AH152" i="17"/>
  <c r="BN152" i="17" s="1"/>
  <c r="AG152" i="17"/>
  <c r="AF152" i="17"/>
  <c r="BL152" i="17" s="1"/>
  <c r="AE152" i="17"/>
  <c r="BK152" i="17" s="1"/>
  <c r="AD152" i="17"/>
  <c r="BJ152" i="17" s="1"/>
  <c r="AC152" i="17"/>
  <c r="BI152" i="17" s="1"/>
  <c r="W152" i="17"/>
  <c r="V152" i="17"/>
  <c r="U152" i="17"/>
  <c r="K152" i="17"/>
  <c r="CD151" i="17"/>
  <c r="BH151" i="17"/>
  <c r="BF151" i="17"/>
  <c r="BF152" i="17" s="1"/>
  <c r="BF153" i="17" s="1"/>
  <c r="BE151" i="17"/>
  <c r="BE152" i="17" s="1"/>
  <c r="BE153" i="17" s="1"/>
  <c r="AW151" i="17"/>
  <c r="AU151" i="17"/>
  <c r="K151" i="17" s="1"/>
  <c r="CE151" i="17" s="1"/>
  <c r="AN151" i="17"/>
  <c r="AM151" i="17"/>
  <c r="AL151" i="17"/>
  <c r="BR151" i="17" s="1"/>
  <c r="AK151" i="17"/>
  <c r="AI151" i="17"/>
  <c r="BO151" i="17" s="1"/>
  <c r="AH151" i="17"/>
  <c r="BN151" i="17" s="1"/>
  <c r="AG151" i="17"/>
  <c r="AF151" i="17"/>
  <c r="BL151" i="17" s="1"/>
  <c r="AE151" i="17"/>
  <c r="BK151" i="17" s="1"/>
  <c r="AD151" i="17"/>
  <c r="BJ151" i="17" s="1"/>
  <c r="AC151" i="17"/>
  <c r="Y151" i="17"/>
  <c r="Y152" i="17" s="1"/>
  <c r="Y153" i="17" s="1"/>
  <c r="V151" i="17"/>
  <c r="U151" i="17"/>
  <c r="CD150" i="17"/>
  <c r="CB150" i="17"/>
  <c r="CB151" i="17" s="1"/>
  <c r="CB152" i="17" s="1"/>
  <c r="CB153" i="17" s="1"/>
  <c r="BK150" i="17"/>
  <c r="BH150" i="17"/>
  <c r="BF150" i="17"/>
  <c r="BE150" i="17"/>
  <c r="BD150" i="17"/>
  <c r="BD151" i="17" s="1"/>
  <c r="BD152" i="17" s="1"/>
  <c r="BD153" i="17" s="1"/>
  <c r="AW150" i="17"/>
  <c r="AU150" i="17"/>
  <c r="K150" i="17" s="1"/>
  <c r="AN150" i="17"/>
  <c r="AM150" i="17"/>
  <c r="AL150" i="17"/>
  <c r="BR150" i="17" s="1"/>
  <c r="AK150" i="17"/>
  <c r="AI150" i="17"/>
  <c r="AH150" i="17"/>
  <c r="BN150" i="17" s="1"/>
  <c r="AG150" i="17"/>
  <c r="AF150" i="17"/>
  <c r="BL150" i="17" s="1"/>
  <c r="AE150" i="17"/>
  <c r="AD150" i="17"/>
  <c r="BJ150" i="17" s="1"/>
  <c r="AC150" i="17"/>
  <c r="BI150" i="17" s="1"/>
  <c r="Z150" i="17"/>
  <c r="Z151" i="17" s="1"/>
  <c r="Z152" i="17" s="1"/>
  <c r="Z153" i="17" s="1"/>
  <c r="Y150" i="17"/>
  <c r="X150" i="17"/>
  <c r="X151" i="17" s="1"/>
  <c r="X152" i="17" s="1"/>
  <c r="X153" i="17" s="1"/>
  <c r="V150" i="17"/>
  <c r="U150" i="17"/>
  <c r="CD149" i="17"/>
  <c r="CB149" i="17"/>
  <c r="BV149" i="17"/>
  <c r="BV150" i="17" s="1"/>
  <c r="BV151" i="17" s="1"/>
  <c r="BV152" i="17" s="1"/>
  <c r="BV153" i="17" s="1"/>
  <c r="BU149" i="17"/>
  <c r="BU155" i="17" s="1"/>
  <c r="BU161" i="17" s="1"/>
  <c r="BI149" i="17"/>
  <c r="BH149" i="17"/>
  <c r="AW149" i="17"/>
  <c r="AU149" i="17"/>
  <c r="K149" i="17" s="1"/>
  <c r="AP149" i="17"/>
  <c r="AP150" i="17" s="1"/>
  <c r="AP151" i="17" s="1"/>
  <c r="AP152" i="17" s="1"/>
  <c r="AP153" i="17" s="1"/>
  <c r="AO149" i="17"/>
  <c r="AO150" i="17" s="1"/>
  <c r="AO151" i="17" s="1"/>
  <c r="AO152" i="17" s="1"/>
  <c r="AO153" i="17" s="1"/>
  <c r="AN149" i="17"/>
  <c r="AM149" i="17"/>
  <c r="AL149" i="17"/>
  <c r="BR149" i="17" s="1"/>
  <c r="AK149" i="17"/>
  <c r="AJ149" i="17"/>
  <c r="AJ150" i="17" s="1"/>
  <c r="AI149" i="17"/>
  <c r="BO149" i="17" s="1"/>
  <c r="AH149" i="17"/>
  <c r="BN149" i="17" s="1"/>
  <c r="AG149" i="17"/>
  <c r="AF149" i="17"/>
  <c r="BL149" i="17" s="1"/>
  <c r="AE149" i="17"/>
  <c r="BK149" i="17" s="1"/>
  <c r="AD149" i="17"/>
  <c r="BJ149" i="17" s="1"/>
  <c r="AC149" i="17"/>
  <c r="W149" i="17"/>
  <c r="V149" i="17"/>
  <c r="U149" i="17"/>
  <c r="CE147" i="17"/>
  <c r="CD147" i="17"/>
  <c r="BH147" i="17"/>
  <c r="AX147" i="17"/>
  <c r="AW147" i="17"/>
  <c r="AU147" i="17"/>
  <c r="K147" i="17" s="1"/>
  <c r="CF147" i="17" s="1"/>
  <c r="AN147" i="17"/>
  <c r="AM147" i="17"/>
  <c r="AL147" i="17"/>
  <c r="BR147" i="17" s="1"/>
  <c r="AK147" i="17"/>
  <c r="AI147" i="17"/>
  <c r="BO147" i="17" s="1"/>
  <c r="AH147" i="17"/>
  <c r="BN147" i="17" s="1"/>
  <c r="AG147" i="17"/>
  <c r="AF147" i="17"/>
  <c r="BL147" i="17" s="1"/>
  <c r="AE147" i="17"/>
  <c r="BK147" i="17" s="1"/>
  <c r="AD147" i="17"/>
  <c r="BJ147" i="17" s="1"/>
  <c r="AC147" i="17"/>
  <c r="W147" i="17"/>
  <c r="V147" i="17"/>
  <c r="U147" i="17"/>
  <c r="CD146" i="17"/>
  <c r="BH146" i="17"/>
  <c r="AW146" i="17"/>
  <c r="AU146" i="17"/>
  <c r="K146" i="17" s="1"/>
  <c r="AN146" i="17"/>
  <c r="AM146" i="17"/>
  <c r="AL146" i="17"/>
  <c r="BR146" i="17" s="1"/>
  <c r="AK146" i="17"/>
  <c r="AI146" i="17"/>
  <c r="BO146" i="17" s="1"/>
  <c r="AH146" i="17"/>
  <c r="BN146" i="17" s="1"/>
  <c r="AG146" i="17"/>
  <c r="AF146" i="17"/>
  <c r="BL146" i="17" s="1"/>
  <c r="AE146" i="17"/>
  <c r="BK146" i="17" s="1"/>
  <c r="AD146" i="17"/>
  <c r="BJ146" i="17" s="1"/>
  <c r="AC146" i="17"/>
  <c r="BI146" i="17" s="1"/>
  <c r="V146" i="17"/>
  <c r="U146" i="17"/>
  <c r="CD145" i="17"/>
  <c r="BK145" i="17"/>
  <c r="BH145" i="17"/>
  <c r="AW145" i="17"/>
  <c r="AU145" i="17"/>
  <c r="AN145" i="17"/>
  <c r="AM145" i="17"/>
  <c r="AL145" i="17"/>
  <c r="BR145" i="17" s="1"/>
  <c r="AK145" i="17"/>
  <c r="AJ145" i="17"/>
  <c r="AJ146" i="17" s="1"/>
  <c r="AI145" i="17"/>
  <c r="BO145" i="17" s="1"/>
  <c r="AH145" i="17"/>
  <c r="BN145" i="17" s="1"/>
  <c r="AG145" i="17"/>
  <c r="AF145" i="17"/>
  <c r="BL145" i="17" s="1"/>
  <c r="AE145" i="17"/>
  <c r="AD145" i="17"/>
  <c r="BJ145" i="17" s="1"/>
  <c r="AC145" i="17"/>
  <c r="BI145" i="17" s="1"/>
  <c r="Z145" i="17"/>
  <c r="Z146" i="17" s="1"/>
  <c r="Z147" i="17" s="1"/>
  <c r="V145" i="17"/>
  <c r="U145" i="17"/>
  <c r="K145" i="17"/>
  <c r="CD144" i="17"/>
  <c r="BV144" i="17"/>
  <c r="BV145" i="17" s="1"/>
  <c r="BV146" i="17" s="1"/>
  <c r="BV147" i="17" s="1"/>
  <c r="BU144" i="17"/>
  <c r="BU145" i="17" s="1"/>
  <c r="BI144" i="17"/>
  <c r="BH144" i="17"/>
  <c r="BF144" i="17"/>
  <c r="BF145" i="17" s="1"/>
  <c r="BF146" i="17" s="1"/>
  <c r="BF147" i="17" s="1"/>
  <c r="BE144" i="17"/>
  <c r="BE145" i="17" s="1"/>
  <c r="BE146" i="17" s="1"/>
  <c r="BE147" i="17" s="1"/>
  <c r="BD144" i="17"/>
  <c r="BD145" i="17" s="1"/>
  <c r="BD146" i="17" s="1"/>
  <c r="BD147" i="17" s="1"/>
  <c r="AW144" i="17"/>
  <c r="AU144" i="17"/>
  <c r="AP144" i="17"/>
  <c r="AP145" i="17" s="1"/>
  <c r="AP146" i="17" s="1"/>
  <c r="AP147" i="17" s="1"/>
  <c r="AO144" i="17"/>
  <c r="AO145" i="17" s="1"/>
  <c r="AO146" i="17" s="1"/>
  <c r="AO147" i="17" s="1"/>
  <c r="AN144" i="17"/>
  <c r="AM144" i="17"/>
  <c r="AL144" i="17"/>
  <c r="BR144" i="17" s="1"/>
  <c r="AK144" i="17"/>
  <c r="AJ144" i="17"/>
  <c r="AI144" i="17"/>
  <c r="BO144" i="17" s="1"/>
  <c r="AH144" i="17"/>
  <c r="BN144" i="17" s="1"/>
  <c r="AG144" i="17"/>
  <c r="AF144" i="17"/>
  <c r="BL144" i="17" s="1"/>
  <c r="AE144" i="17"/>
  <c r="BK144" i="17" s="1"/>
  <c r="AD144" i="17"/>
  <c r="BJ144" i="17" s="1"/>
  <c r="AC144" i="17"/>
  <c r="Z144" i="17"/>
  <c r="Y144" i="17"/>
  <c r="Y145" i="17" s="1"/>
  <c r="Y146" i="17" s="1"/>
  <c r="Y147" i="17" s="1"/>
  <c r="X144" i="17"/>
  <c r="X145" i="17" s="1"/>
  <c r="X146" i="17" s="1"/>
  <c r="X147" i="17" s="1"/>
  <c r="W144" i="17"/>
  <c r="V144" i="17"/>
  <c r="U144" i="17"/>
  <c r="K144" i="17"/>
  <c r="AX144" i="17" s="1"/>
  <c r="CD143" i="17"/>
  <c r="CB143" i="17"/>
  <c r="CB144" i="17" s="1"/>
  <c r="CB145" i="17" s="1"/>
  <c r="CB146" i="17" s="1"/>
  <c r="CB147" i="17" s="1"/>
  <c r="BR143" i="17"/>
  <c r="BL143" i="17"/>
  <c r="BK143" i="17"/>
  <c r="BH143" i="17"/>
  <c r="AW143" i="17"/>
  <c r="AU143" i="17"/>
  <c r="K143" i="17" s="1"/>
  <c r="AD143" i="17"/>
  <c r="BJ143" i="17" s="1"/>
  <c r="AC143" i="17"/>
  <c r="W143" i="17"/>
  <c r="W157" i="17" s="1"/>
  <c r="CD141" i="17"/>
  <c r="BR141" i="17"/>
  <c r="BJ141" i="17"/>
  <c r="BI141" i="17"/>
  <c r="BH141" i="17"/>
  <c r="AW141" i="17"/>
  <c r="AN141" i="17"/>
  <c r="AM141" i="17"/>
  <c r="AL141" i="17"/>
  <c r="AK141" i="17"/>
  <c r="AJ141" i="17"/>
  <c r="AI141" i="17"/>
  <c r="BO141" i="17" s="1"/>
  <c r="AH141" i="17"/>
  <c r="BN141" i="17" s="1"/>
  <c r="AG141" i="17"/>
  <c r="AF141" i="17"/>
  <c r="BL141" i="17" s="1"/>
  <c r="AE141" i="17"/>
  <c r="BK141" i="17" s="1"/>
  <c r="AD141" i="17"/>
  <c r="AC141" i="17"/>
  <c r="X141" i="17"/>
  <c r="V141" i="17"/>
  <c r="U141" i="17"/>
  <c r="CD140" i="17"/>
  <c r="BI140" i="17"/>
  <c r="BH140" i="17"/>
  <c r="AW140" i="17"/>
  <c r="AN140" i="17"/>
  <c r="AM140" i="17"/>
  <c r="AL140" i="17"/>
  <c r="BR140" i="17" s="1"/>
  <c r="AK140" i="17"/>
  <c r="AI140" i="17"/>
  <c r="BO140" i="17" s="1"/>
  <c r="AH140" i="17"/>
  <c r="BN140" i="17" s="1"/>
  <c r="AG140" i="17"/>
  <c r="AF140" i="17"/>
  <c r="BL140" i="17" s="1"/>
  <c r="AE140" i="17"/>
  <c r="BK140" i="17" s="1"/>
  <c r="AD140" i="17"/>
  <c r="BJ140" i="17" s="1"/>
  <c r="AC140" i="17"/>
  <c r="V140" i="17"/>
  <c r="U140" i="17"/>
  <c r="CD139" i="17"/>
  <c r="BI139" i="17"/>
  <c r="BH139" i="17"/>
  <c r="AW139" i="17"/>
  <c r="AN139" i="17"/>
  <c r="AM139" i="17"/>
  <c r="AL139" i="17"/>
  <c r="BR139" i="17" s="1"/>
  <c r="AK139" i="17"/>
  <c r="AI139" i="17"/>
  <c r="BO139" i="17" s="1"/>
  <c r="AH139" i="17"/>
  <c r="BN139" i="17" s="1"/>
  <c r="AG139" i="17"/>
  <c r="AF139" i="17"/>
  <c r="BL139" i="17" s="1"/>
  <c r="AE139" i="17"/>
  <c r="BK139" i="17" s="1"/>
  <c r="AD139" i="17"/>
  <c r="BJ139" i="17" s="1"/>
  <c r="AC139" i="17"/>
  <c r="Y139" i="17"/>
  <c r="Y140" i="17" s="1"/>
  <c r="Y141" i="17" s="1"/>
  <c r="V139" i="17"/>
  <c r="U139" i="17"/>
  <c r="CD138" i="17"/>
  <c r="BK138" i="17"/>
  <c r="BH138" i="17"/>
  <c r="BF138" i="17"/>
  <c r="BF139" i="17" s="1"/>
  <c r="BF140" i="17" s="1"/>
  <c r="BF141" i="17" s="1"/>
  <c r="BE138" i="17"/>
  <c r="BE139" i="17" s="1"/>
  <c r="BE140" i="17" s="1"/>
  <c r="BE141" i="17" s="1"/>
  <c r="BD138" i="17"/>
  <c r="BD139" i="17" s="1"/>
  <c r="BD140" i="17" s="1"/>
  <c r="BD141" i="17" s="1"/>
  <c r="AW138" i="17"/>
  <c r="AU138" i="17"/>
  <c r="K138" i="17" s="1"/>
  <c r="AN138" i="17"/>
  <c r="AM138" i="17"/>
  <c r="AL138" i="17"/>
  <c r="BR138" i="17" s="1"/>
  <c r="AK138" i="17"/>
  <c r="AI138" i="17"/>
  <c r="BO138" i="17" s="1"/>
  <c r="AH138" i="17"/>
  <c r="BN138" i="17" s="1"/>
  <c r="AG138" i="17"/>
  <c r="AF138" i="17"/>
  <c r="BL138" i="17" s="1"/>
  <c r="AE138" i="17"/>
  <c r="AD138" i="17"/>
  <c r="BJ138" i="17" s="1"/>
  <c r="AC138" i="17"/>
  <c r="BI138" i="17" s="1"/>
  <c r="Z138" i="17"/>
  <c r="Z139" i="17" s="1"/>
  <c r="Z140" i="17" s="1"/>
  <c r="Z141" i="17" s="1"/>
  <c r="Y138" i="17"/>
  <c r="X138" i="17"/>
  <c r="X139" i="17" s="1"/>
  <c r="X140" i="17" s="1"/>
  <c r="V138" i="17"/>
  <c r="U138" i="17"/>
  <c r="CF137" i="17"/>
  <c r="CD137" i="17"/>
  <c r="CB137" i="17"/>
  <c r="CB138" i="17" s="1"/>
  <c r="CB139" i="17" s="1"/>
  <c r="CB140" i="17" s="1"/>
  <c r="CB141" i="17" s="1"/>
  <c r="BI137" i="17"/>
  <c r="BH137" i="17"/>
  <c r="AW137" i="17"/>
  <c r="AU137" i="17"/>
  <c r="K137" i="17" s="1"/>
  <c r="CE137" i="17" s="1"/>
  <c r="AN137" i="17"/>
  <c r="AM137" i="17"/>
  <c r="AL137" i="17"/>
  <c r="BR137" i="17" s="1"/>
  <c r="AK137" i="17"/>
  <c r="AI137" i="17"/>
  <c r="BO137" i="17" s="1"/>
  <c r="AH137" i="17"/>
  <c r="BN137" i="17" s="1"/>
  <c r="AG137" i="17"/>
  <c r="AF137" i="17"/>
  <c r="BL137" i="17" s="1"/>
  <c r="AE137" i="17"/>
  <c r="BK137" i="17" s="1"/>
  <c r="AD137" i="17"/>
  <c r="AC137" i="17"/>
  <c r="V137" i="17"/>
  <c r="U137" i="17"/>
  <c r="CD135" i="17"/>
  <c r="BH135" i="17"/>
  <c r="AW135" i="17"/>
  <c r="AN135" i="17"/>
  <c r="AM135" i="17"/>
  <c r="AL135" i="17"/>
  <c r="BR135" i="17" s="1"/>
  <c r="AK135" i="17"/>
  <c r="AJ135" i="17"/>
  <c r="AI135" i="17"/>
  <c r="BO135" i="17" s="1"/>
  <c r="AH135" i="17"/>
  <c r="BN135" i="17" s="1"/>
  <c r="AG135" i="17"/>
  <c r="AF135" i="17"/>
  <c r="BL135" i="17" s="1"/>
  <c r="AE135" i="17"/>
  <c r="BK135" i="17" s="1"/>
  <c r="AD135" i="17"/>
  <c r="BJ135" i="17" s="1"/>
  <c r="AC135" i="17"/>
  <c r="BI135" i="17" s="1"/>
  <c r="V135" i="17"/>
  <c r="U135" i="17"/>
  <c r="CD134" i="17"/>
  <c r="BJ134" i="17"/>
  <c r="BH134" i="17"/>
  <c r="BD134" i="17"/>
  <c r="BD135" i="17" s="1"/>
  <c r="AW134" i="17"/>
  <c r="AN134" i="17"/>
  <c r="AM134" i="17"/>
  <c r="AL134" i="17"/>
  <c r="BR134" i="17" s="1"/>
  <c r="AK134" i="17"/>
  <c r="AJ134" i="17"/>
  <c r="AI134" i="17"/>
  <c r="BO134" i="17" s="1"/>
  <c r="AH134" i="17"/>
  <c r="BN134" i="17" s="1"/>
  <c r="AG134" i="17"/>
  <c r="AF134" i="17"/>
  <c r="BL134" i="17" s="1"/>
  <c r="AE134" i="17"/>
  <c r="BK134" i="17" s="1"/>
  <c r="AD134" i="17"/>
  <c r="AC134" i="17"/>
  <c r="V134" i="17"/>
  <c r="U134" i="17"/>
  <c r="CD133" i="17"/>
  <c r="BI133" i="17"/>
  <c r="BH133" i="17"/>
  <c r="AW133" i="17"/>
  <c r="AN133" i="17"/>
  <c r="AM133" i="17"/>
  <c r="AL133" i="17"/>
  <c r="BR133" i="17" s="1"/>
  <c r="AK133" i="17"/>
  <c r="AJ133" i="17"/>
  <c r="AJ139" i="17" s="1"/>
  <c r="AI133" i="17"/>
  <c r="AH133" i="17"/>
  <c r="BN133" i="17" s="1"/>
  <c r="AG133" i="17"/>
  <c r="AF133" i="17"/>
  <c r="BL133" i="17" s="1"/>
  <c r="AE133" i="17"/>
  <c r="BK133" i="17" s="1"/>
  <c r="AD133" i="17"/>
  <c r="BJ133" i="17" s="1"/>
  <c r="AC133" i="17"/>
  <c r="Z133" i="17"/>
  <c r="Z134" i="17" s="1"/>
  <c r="Z135" i="17" s="1"/>
  <c r="V133" i="17"/>
  <c r="U133" i="17"/>
  <c r="CD132" i="17"/>
  <c r="BH132" i="17"/>
  <c r="BF132" i="17"/>
  <c r="BF133" i="17" s="1"/>
  <c r="BF134" i="17" s="1"/>
  <c r="BF135" i="17" s="1"/>
  <c r="BE132" i="17"/>
  <c r="BE133" i="17" s="1"/>
  <c r="BE134" i="17" s="1"/>
  <c r="BE135" i="17" s="1"/>
  <c r="BD132" i="17"/>
  <c r="BD133" i="17" s="1"/>
  <c r="AW132" i="17"/>
  <c r="AN132" i="17"/>
  <c r="AM132" i="17"/>
  <c r="AL132" i="17"/>
  <c r="BR132" i="17" s="1"/>
  <c r="AK132" i="17"/>
  <c r="AJ132" i="17"/>
  <c r="AJ138" i="17" s="1"/>
  <c r="AI132" i="17"/>
  <c r="BO132" i="17" s="1"/>
  <c r="AH132" i="17"/>
  <c r="BN132" i="17" s="1"/>
  <c r="AG132" i="17"/>
  <c r="AF132" i="17"/>
  <c r="BL132" i="17" s="1"/>
  <c r="AE132" i="17"/>
  <c r="BK132" i="17" s="1"/>
  <c r="AD132" i="17"/>
  <c r="BJ132" i="17" s="1"/>
  <c r="AC132" i="17"/>
  <c r="BI132" i="17" s="1"/>
  <c r="Z132" i="17"/>
  <c r="Y132" i="17"/>
  <c r="Y133" i="17" s="1"/>
  <c r="Y134" i="17" s="1"/>
  <c r="Y135" i="17" s="1"/>
  <c r="X132" i="17"/>
  <c r="X133" i="17" s="1"/>
  <c r="X134" i="17" s="1"/>
  <c r="X135" i="17" s="1"/>
  <c r="V132" i="17"/>
  <c r="U132" i="17"/>
  <c r="CD131" i="17"/>
  <c r="CB131" i="17"/>
  <c r="CB132" i="17" s="1"/>
  <c r="CB133" i="17" s="1"/>
  <c r="CB134" i="17" s="1"/>
  <c r="CB135" i="17" s="1"/>
  <c r="BH131" i="17"/>
  <c r="AW131" i="17"/>
  <c r="AU131" i="17"/>
  <c r="AU132" i="17" s="1"/>
  <c r="AO131" i="17"/>
  <c r="AO137" i="17" s="1"/>
  <c r="AO138" i="17" s="1"/>
  <c r="AO139" i="17" s="1"/>
  <c r="AO140" i="17" s="1"/>
  <c r="AO141" i="17" s="1"/>
  <c r="AN131" i="17"/>
  <c r="AM131" i="17"/>
  <c r="AL131" i="17"/>
  <c r="BR131" i="17" s="1"/>
  <c r="AK131" i="17"/>
  <c r="AJ131" i="17"/>
  <c r="AI131" i="17"/>
  <c r="BO131" i="17" s="1"/>
  <c r="AH131" i="17"/>
  <c r="BN131" i="17" s="1"/>
  <c r="AG131" i="17"/>
  <c r="AF131" i="17"/>
  <c r="BL131" i="17" s="1"/>
  <c r="AE131" i="17"/>
  <c r="BK131" i="17" s="1"/>
  <c r="AD131" i="17"/>
  <c r="BJ131" i="17" s="1"/>
  <c r="AC131" i="17"/>
  <c r="BI131" i="17" s="1"/>
  <c r="V131" i="17"/>
  <c r="U131" i="17"/>
  <c r="K131" i="17"/>
  <c r="CD129" i="17"/>
  <c r="BR129" i="17"/>
  <c r="BH129" i="17"/>
  <c r="AW129" i="17"/>
  <c r="AU129" i="17"/>
  <c r="AN129" i="17"/>
  <c r="AM129" i="17"/>
  <c r="AL129" i="17"/>
  <c r="AK129" i="17"/>
  <c r="AJ129" i="17"/>
  <c r="AI129" i="17"/>
  <c r="BO129" i="17" s="1"/>
  <c r="AH129" i="17"/>
  <c r="BN129" i="17" s="1"/>
  <c r="AG129" i="17"/>
  <c r="AF129" i="17"/>
  <c r="AE129" i="17"/>
  <c r="BK129" i="17" s="1"/>
  <c r="AD129" i="17"/>
  <c r="BJ129" i="17" s="1"/>
  <c r="AC129" i="17"/>
  <c r="BI129" i="17" s="1"/>
  <c r="V129" i="17"/>
  <c r="U129" i="17"/>
  <c r="K129" i="17"/>
  <c r="CE129" i="17" s="1"/>
  <c r="CD128" i="17"/>
  <c r="BH128" i="17"/>
  <c r="AW128" i="17"/>
  <c r="AU128" i="17"/>
  <c r="K128" i="17" s="1"/>
  <c r="AO128" i="17"/>
  <c r="AO129" i="17" s="1"/>
  <c r="AN128" i="17"/>
  <c r="AM128" i="17"/>
  <c r="AL128" i="17"/>
  <c r="BR128" i="17" s="1"/>
  <c r="AK128" i="17"/>
  <c r="AJ128" i="17"/>
  <c r="AI128" i="17"/>
  <c r="BO128" i="17" s="1"/>
  <c r="AH128" i="17"/>
  <c r="BN128" i="17" s="1"/>
  <c r="AG128" i="17"/>
  <c r="AF128" i="17"/>
  <c r="BL128" i="17" s="1"/>
  <c r="AE128" i="17"/>
  <c r="BK128" i="17" s="1"/>
  <c r="AD128" i="17"/>
  <c r="BJ128" i="17" s="1"/>
  <c r="AC128" i="17"/>
  <c r="BI128" i="17" s="1"/>
  <c r="V128" i="17"/>
  <c r="U128" i="17"/>
  <c r="CD127" i="17"/>
  <c r="BL127" i="17"/>
  <c r="BH127" i="17"/>
  <c r="AW127" i="17"/>
  <c r="AU127" i="17"/>
  <c r="K127" i="17" s="1"/>
  <c r="AN127" i="17"/>
  <c r="AM127" i="17"/>
  <c r="AL127" i="17"/>
  <c r="BR127" i="17" s="1"/>
  <c r="AK127" i="17"/>
  <c r="AJ127" i="17"/>
  <c r="AI127" i="17"/>
  <c r="BO127" i="17" s="1"/>
  <c r="AH127" i="17"/>
  <c r="BN127" i="17" s="1"/>
  <c r="AG127" i="17"/>
  <c r="AF127" i="17"/>
  <c r="AE127" i="17"/>
  <c r="BK127" i="17" s="1"/>
  <c r="AD127" i="17"/>
  <c r="BJ127" i="17" s="1"/>
  <c r="AC127" i="17"/>
  <c r="V127" i="17"/>
  <c r="U127" i="17"/>
  <c r="CD126" i="17"/>
  <c r="BL126" i="17"/>
  <c r="BH126" i="17"/>
  <c r="BF126" i="17"/>
  <c r="BF127" i="17" s="1"/>
  <c r="BF128" i="17" s="1"/>
  <c r="BF129" i="17" s="1"/>
  <c r="BE126" i="17"/>
  <c r="BE127" i="17" s="1"/>
  <c r="BE128" i="17" s="1"/>
  <c r="BE129" i="17" s="1"/>
  <c r="BD126" i="17"/>
  <c r="BD127" i="17" s="1"/>
  <c r="BD128" i="17" s="1"/>
  <c r="BD129" i="17" s="1"/>
  <c r="AW126" i="17"/>
  <c r="AU126" i="17"/>
  <c r="K126" i="17" s="1"/>
  <c r="CE126" i="17" s="1"/>
  <c r="AN126" i="17"/>
  <c r="AM126" i="17"/>
  <c r="AL126" i="17"/>
  <c r="BR126" i="17" s="1"/>
  <c r="AK126" i="17"/>
  <c r="AJ126" i="17"/>
  <c r="AI126" i="17"/>
  <c r="BO126" i="17" s="1"/>
  <c r="AH126" i="17"/>
  <c r="BN126" i="17" s="1"/>
  <c r="AG126" i="17"/>
  <c r="AF126" i="17"/>
  <c r="AE126" i="17"/>
  <c r="BK126" i="17" s="1"/>
  <c r="AD126" i="17"/>
  <c r="BJ126" i="17" s="1"/>
  <c r="AC126" i="17"/>
  <c r="BI126" i="17" s="1"/>
  <c r="Z126" i="17"/>
  <c r="Z127" i="17" s="1"/>
  <c r="Z128" i="17" s="1"/>
  <c r="Z129" i="17" s="1"/>
  <c r="Y126" i="17"/>
  <c r="Y127" i="17" s="1"/>
  <c r="Y128" i="17" s="1"/>
  <c r="Y129" i="17" s="1"/>
  <c r="X126" i="17"/>
  <c r="X127" i="17" s="1"/>
  <c r="X128" i="17" s="1"/>
  <c r="X129" i="17" s="1"/>
  <c r="V126" i="17"/>
  <c r="U126" i="17"/>
  <c r="CD125" i="17"/>
  <c r="CB125" i="17"/>
  <c r="CB126" i="17" s="1"/>
  <c r="CB127" i="17" s="1"/>
  <c r="CB128" i="17" s="1"/>
  <c r="CB129" i="17" s="1"/>
  <c r="BV125" i="17"/>
  <c r="BV131" i="17" s="1"/>
  <c r="BU125" i="17"/>
  <c r="BU131" i="17" s="1"/>
  <c r="BU137" i="17" s="1"/>
  <c r="BR125" i="17"/>
  <c r="BH125" i="17"/>
  <c r="AW125" i="17"/>
  <c r="AU125" i="17"/>
  <c r="K125" i="17" s="1"/>
  <c r="AX125" i="17" s="1"/>
  <c r="AP125" i="17"/>
  <c r="AP131" i="17" s="1"/>
  <c r="AO125" i="17"/>
  <c r="AO126" i="17" s="1"/>
  <c r="AO127" i="17" s="1"/>
  <c r="AN125" i="17"/>
  <c r="AM125" i="17"/>
  <c r="AL125" i="17"/>
  <c r="AK125" i="17"/>
  <c r="AJ125" i="17"/>
  <c r="AI125" i="17"/>
  <c r="BO125" i="17" s="1"/>
  <c r="AH125" i="17"/>
  <c r="BN125" i="17" s="1"/>
  <c r="AG125" i="17"/>
  <c r="AF125" i="17"/>
  <c r="BL125" i="17" s="1"/>
  <c r="AE125" i="17"/>
  <c r="BK125" i="17" s="1"/>
  <c r="AD125" i="17"/>
  <c r="BJ125" i="17" s="1"/>
  <c r="AC125" i="17"/>
  <c r="V125" i="17"/>
  <c r="U125" i="17"/>
  <c r="CD123" i="17"/>
  <c r="BL123" i="17"/>
  <c r="BH123" i="17"/>
  <c r="AW123" i="17"/>
  <c r="AU123" i="17"/>
  <c r="K123" i="17" s="1"/>
  <c r="AN123" i="17"/>
  <c r="AM123" i="17"/>
  <c r="AL123" i="17"/>
  <c r="BR123" i="17" s="1"/>
  <c r="AK123" i="17"/>
  <c r="AJ123" i="17"/>
  <c r="AI123" i="17"/>
  <c r="BO123" i="17" s="1"/>
  <c r="AH123" i="17"/>
  <c r="BN123" i="17" s="1"/>
  <c r="AG123" i="17"/>
  <c r="AF123" i="17"/>
  <c r="AE123" i="17"/>
  <c r="BK123" i="17" s="1"/>
  <c r="AD123" i="17"/>
  <c r="BJ123" i="17" s="1"/>
  <c r="AC123" i="17"/>
  <c r="W123" i="17"/>
  <c r="V123" i="17"/>
  <c r="U123" i="17"/>
  <c r="CD122" i="17"/>
  <c r="BH122" i="17"/>
  <c r="AW122" i="17"/>
  <c r="AU122" i="17"/>
  <c r="K122" i="17" s="1"/>
  <c r="CE122" i="17" s="1"/>
  <c r="AN122" i="17"/>
  <c r="AM122" i="17"/>
  <c r="AL122" i="17"/>
  <c r="BR122" i="17" s="1"/>
  <c r="AK122" i="17"/>
  <c r="AJ122" i="17"/>
  <c r="AI122" i="17"/>
  <c r="AH122" i="17"/>
  <c r="BN122" i="17" s="1"/>
  <c r="AG122" i="17"/>
  <c r="AF122" i="17"/>
  <c r="BL122" i="17" s="1"/>
  <c r="AE122" i="17"/>
  <c r="BK122" i="17" s="1"/>
  <c r="AD122" i="17"/>
  <c r="BJ122" i="17" s="1"/>
  <c r="AC122" i="17"/>
  <c r="BI122" i="17" s="1"/>
  <c r="V122" i="17"/>
  <c r="U122" i="17"/>
  <c r="CD121" i="17"/>
  <c r="BI121" i="17"/>
  <c r="BH121" i="17"/>
  <c r="AW121" i="17"/>
  <c r="AU121" i="17"/>
  <c r="AP121" i="17"/>
  <c r="AN121" i="17"/>
  <c r="AM121" i="17"/>
  <c r="AL121" i="17"/>
  <c r="BR121" i="17" s="1"/>
  <c r="AK121" i="17"/>
  <c r="AJ121" i="17"/>
  <c r="AI121" i="17"/>
  <c r="BO121" i="17" s="1"/>
  <c r="AH121" i="17"/>
  <c r="BN121" i="17" s="1"/>
  <c r="AG121" i="17"/>
  <c r="AF121" i="17"/>
  <c r="BL121" i="17" s="1"/>
  <c r="AE121" i="17"/>
  <c r="BK121" i="17" s="1"/>
  <c r="AD121" i="17"/>
  <c r="BJ121" i="17" s="1"/>
  <c r="AC121" i="17"/>
  <c r="V121" i="17"/>
  <c r="U121" i="17"/>
  <c r="K121" i="17"/>
  <c r="CD120" i="17"/>
  <c r="BV120" i="17"/>
  <c r="BV121" i="17" s="1"/>
  <c r="BV122" i="17" s="1"/>
  <c r="BV128" i="17" s="1"/>
  <c r="BU120" i="17"/>
  <c r="BH120" i="17"/>
  <c r="BF120" i="17"/>
  <c r="BF121" i="17" s="1"/>
  <c r="BF122" i="17" s="1"/>
  <c r="BF123" i="17" s="1"/>
  <c r="BE120" i="17"/>
  <c r="BE121" i="17" s="1"/>
  <c r="BE122" i="17" s="1"/>
  <c r="BE123" i="17" s="1"/>
  <c r="BD120" i="17"/>
  <c r="BD121" i="17" s="1"/>
  <c r="BD122" i="17" s="1"/>
  <c r="BD123" i="17" s="1"/>
  <c r="AW120" i="17"/>
  <c r="AU120" i="17"/>
  <c r="K120" i="17" s="1"/>
  <c r="AP120" i="17"/>
  <c r="AP126" i="17" s="1"/>
  <c r="AO120" i="17"/>
  <c r="AO121" i="17" s="1"/>
  <c r="AO122" i="17" s="1"/>
  <c r="AO123" i="17" s="1"/>
  <c r="AN120" i="17"/>
  <c r="AM120" i="17"/>
  <c r="AL120" i="17"/>
  <c r="BR120" i="17" s="1"/>
  <c r="AK120" i="17"/>
  <c r="AJ120" i="17"/>
  <c r="AI120" i="17"/>
  <c r="BO120" i="17" s="1"/>
  <c r="AH120" i="17"/>
  <c r="BN120" i="17" s="1"/>
  <c r="AG120" i="17"/>
  <c r="AF120" i="17"/>
  <c r="BL120" i="17" s="1"/>
  <c r="AE120" i="17"/>
  <c r="BK120" i="17" s="1"/>
  <c r="AD120" i="17"/>
  <c r="BJ120" i="17" s="1"/>
  <c r="AC120" i="17"/>
  <c r="BI120" i="17" s="1"/>
  <c r="Z120" i="17"/>
  <c r="Z121" i="17" s="1"/>
  <c r="Z122" i="17" s="1"/>
  <c r="Z123" i="17" s="1"/>
  <c r="Y120" i="17"/>
  <c r="Y121" i="17" s="1"/>
  <c r="Y122" i="17" s="1"/>
  <c r="Y123" i="17" s="1"/>
  <c r="X120" i="17"/>
  <c r="X121" i="17" s="1"/>
  <c r="X122" i="17" s="1"/>
  <c r="X123" i="17" s="1"/>
  <c r="V120" i="17"/>
  <c r="U120" i="17"/>
  <c r="CD119" i="17"/>
  <c r="CB119" i="17"/>
  <c r="CB120" i="17" s="1"/>
  <c r="CB121" i="17" s="1"/>
  <c r="CB122" i="17" s="1"/>
  <c r="CB123" i="17" s="1"/>
  <c r="BR119" i="17"/>
  <c r="BL119" i="17"/>
  <c r="BK119" i="17"/>
  <c r="BH119" i="17"/>
  <c r="BB125" i="17"/>
  <c r="AW119" i="17"/>
  <c r="AU119" i="17"/>
  <c r="AJ119" i="17"/>
  <c r="AD119" i="17"/>
  <c r="BJ119" i="17" s="1"/>
  <c r="AC119" i="17"/>
  <c r="BI119" i="17" s="1"/>
  <c r="W119" i="17"/>
  <c r="W126" i="17" s="1"/>
  <c r="K119" i="17"/>
  <c r="CD117" i="17"/>
  <c r="CB117" i="17"/>
  <c r="BH117" i="17"/>
  <c r="AW117" i="17"/>
  <c r="AN117" i="17"/>
  <c r="AM117" i="17"/>
  <c r="AL117" i="17"/>
  <c r="BR117" i="17" s="1"/>
  <c r="AK117" i="17"/>
  <c r="AJ117" i="17"/>
  <c r="AI117" i="17"/>
  <c r="AH117" i="17"/>
  <c r="BN117" i="17" s="1"/>
  <c r="AG117" i="17"/>
  <c r="AF117" i="17"/>
  <c r="BL117" i="17" s="1"/>
  <c r="AE117" i="17"/>
  <c r="BK117" i="17" s="1"/>
  <c r="AD117" i="17"/>
  <c r="BJ117" i="17" s="1"/>
  <c r="AC117" i="17"/>
  <c r="BI117" i="17" s="1"/>
  <c r="V117" i="17"/>
  <c r="U117" i="17"/>
  <c r="CD116" i="17"/>
  <c r="BR116" i="17"/>
  <c r="BI116" i="17"/>
  <c r="BH116" i="17"/>
  <c r="AW116" i="17"/>
  <c r="AN116" i="17"/>
  <c r="AM116" i="17"/>
  <c r="AL116" i="17"/>
  <c r="AK116" i="17"/>
  <c r="AJ116" i="17"/>
  <c r="AI116" i="17"/>
  <c r="BO116" i="17" s="1"/>
  <c r="AH116" i="17"/>
  <c r="BN116" i="17" s="1"/>
  <c r="AG116" i="17"/>
  <c r="AF116" i="17"/>
  <c r="BL116" i="17" s="1"/>
  <c r="AE116" i="17"/>
  <c r="BK116" i="17" s="1"/>
  <c r="AD116" i="17"/>
  <c r="BJ116" i="17" s="1"/>
  <c r="AC116" i="17"/>
  <c r="V116" i="17"/>
  <c r="U116" i="17"/>
  <c r="CD115" i="17"/>
  <c r="BH115" i="17"/>
  <c r="BF115" i="17"/>
  <c r="BF116" i="17" s="1"/>
  <c r="BF117" i="17" s="1"/>
  <c r="AW115" i="17"/>
  <c r="AN115" i="17"/>
  <c r="AM115" i="17"/>
  <c r="AL115" i="17"/>
  <c r="BR115" i="17" s="1"/>
  <c r="AK115" i="17"/>
  <c r="AJ115" i="17"/>
  <c r="AI115" i="17"/>
  <c r="BO115" i="17" s="1"/>
  <c r="AH115" i="17"/>
  <c r="BN115" i="17" s="1"/>
  <c r="AG115" i="17"/>
  <c r="AF115" i="17"/>
  <c r="BL115" i="17" s="1"/>
  <c r="AE115" i="17"/>
  <c r="BK115" i="17" s="1"/>
  <c r="AD115" i="17"/>
  <c r="BJ115" i="17" s="1"/>
  <c r="AC115" i="17"/>
  <c r="V115" i="17"/>
  <c r="U115" i="17"/>
  <c r="CD114" i="17"/>
  <c r="BH114" i="17"/>
  <c r="BF114" i="17"/>
  <c r="BE114" i="17"/>
  <c r="BE115" i="17" s="1"/>
  <c r="BE116" i="17" s="1"/>
  <c r="BE117" i="17" s="1"/>
  <c r="BD114" i="17"/>
  <c r="BD115" i="17" s="1"/>
  <c r="BD116" i="17" s="1"/>
  <c r="BD117" i="17" s="1"/>
  <c r="AW114" i="17"/>
  <c r="AN114" i="17"/>
  <c r="AM114" i="17"/>
  <c r="AL114" i="17"/>
  <c r="BR114" i="17" s="1"/>
  <c r="AK114" i="17"/>
  <c r="AJ114" i="17"/>
  <c r="AI114" i="17"/>
  <c r="BO114" i="17" s="1"/>
  <c r="AH114" i="17"/>
  <c r="BN114" i="17" s="1"/>
  <c r="AG114" i="17"/>
  <c r="AF114" i="17"/>
  <c r="BL114" i="17" s="1"/>
  <c r="AE114" i="17"/>
  <c r="BK114" i="17" s="1"/>
  <c r="AD114" i="17"/>
  <c r="BJ114" i="17" s="1"/>
  <c r="AC114" i="17"/>
  <c r="BI114" i="17" s="1"/>
  <c r="Z114" i="17"/>
  <c r="Z115" i="17" s="1"/>
  <c r="Z116" i="17" s="1"/>
  <c r="Z117" i="17" s="1"/>
  <c r="Y114" i="17"/>
  <c r="Y115" i="17" s="1"/>
  <c r="Y116" i="17" s="1"/>
  <c r="Y117" i="17" s="1"/>
  <c r="X114" i="17"/>
  <c r="X115" i="17" s="1"/>
  <c r="X116" i="17" s="1"/>
  <c r="X117" i="17" s="1"/>
  <c r="V114" i="17"/>
  <c r="U114" i="17"/>
  <c r="CD113" i="17"/>
  <c r="CB113" i="17"/>
  <c r="BH113" i="17"/>
  <c r="AW113" i="17"/>
  <c r="AU113" i="17"/>
  <c r="AN113" i="17"/>
  <c r="AM113" i="17"/>
  <c r="AL113" i="17"/>
  <c r="BR113" i="17" s="1"/>
  <c r="AK113" i="17"/>
  <c r="AJ113" i="17"/>
  <c r="AI113" i="17"/>
  <c r="AH113" i="17"/>
  <c r="BN113" i="17" s="1"/>
  <c r="AG113" i="17"/>
  <c r="AF113" i="17"/>
  <c r="BL113" i="17" s="1"/>
  <c r="AE113" i="17"/>
  <c r="BK113" i="17" s="1"/>
  <c r="AD113" i="17"/>
  <c r="BJ113" i="17" s="1"/>
  <c r="AC113" i="17"/>
  <c r="BI113" i="17" s="1"/>
  <c r="V113" i="17"/>
  <c r="U113" i="17"/>
  <c r="CD111" i="17"/>
  <c r="BI111" i="17"/>
  <c r="BH111" i="17"/>
  <c r="AW111" i="17"/>
  <c r="AN111" i="17"/>
  <c r="AM111" i="17"/>
  <c r="AL111" i="17"/>
  <c r="BR111" i="17" s="1"/>
  <c r="AK111" i="17"/>
  <c r="AJ111" i="17"/>
  <c r="AI111" i="17"/>
  <c r="BO111" i="17" s="1"/>
  <c r="AH111" i="17"/>
  <c r="BN111" i="17" s="1"/>
  <c r="AG111" i="17"/>
  <c r="AF111" i="17"/>
  <c r="BL111" i="17" s="1"/>
  <c r="AE111" i="17"/>
  <c r="BK111" i="17" s="1"/>
  <c r="AD111" i="17"/>
  <c r="BJ111" i="17" s="1"/>
  <c r="AC111" i="17"/>
  <c r="W111" i="17"/>
  <c r="V111" i="17"/>
  <c r="U111" i="17"/>
  <c r="CD110" i="17"/>
  <c r="BH110" i="17"/>
  <c r="AW110" i="17"/>
  <c r="AU110" i="17"/>
  <c r="K110" i="17" s="1"/>
  <c r="AX110" i="17" s="1"/>
  <c r="AN110" i="17"/>
  <c r="AM110" i="17"/>
  <c r="AL110" i="17"/>
  <c r="BR110" i="17" s="1"/>
  <c r="AK110" i="17"/>
  <c r="AJ110" i="17"/>
  <c r="AI110" i="17"/>
  <c r="BO110" i="17" s="1"/>
  <c r="AH110" i="17"/>
  <c r="BN110" i="17" s="1"/>
  <c r="AG110" i="17"/>
  <c r="AF110" i="17"/>
  <c r="BL110" i="17" s="1"/>
  <c r="AE110" i="17"/>
  <c r="BK110" i="17" s="1"/>
  <c r="AD110" i="17"/>
  <c r="BJ110" i="17" s="1"/>
  <c r="AC110" i="17"/>
  <c r="V110" i="17"/>
  <c r="U110" i="17"/>
  <c r="CD109" i="17"/>
  <c r="BH109" i="17"/>
  <c r="AW109" i="17"/>
  <c r="AN109" i="17"/>
  <c r="AM109" i="17"/>
  <c r="AL109" i="17"/>
  <c r="BR109" i="17" s="1"/>
  <c r="AK109" i="17"/>
  <c r="AJ109" i="17"/>
  <c r="AI109" i="17"/>
  <c r="BO109" i="17" s="1"/>
  <c r="AH109" i="17"/>
  <c r="BN109" i="17" s="1"/>
  <c r="AG109" i="17"/>
  <c r="AF109" i="17"/>
  <c r="BL109" i="17" s="1"/>
  <c r="AE109" i="17"/>
  <c r="BK109" i="17" s="1"/>
  <c r="AD109" i="17"/>
  <c r="BJ109" i="17" s="1"/>
  <c r="AC109" i="17"/>
  <c r="V109" i="17"/>
  <c r="U109" i="17"/>
  <c r="CD108" i="17"/>
  <c r="BH108" i="17"/>
  <c r="BF108" i="17"/>
  <c r="BF109" i="17" s="1"/>
  <c r="BF110" i="17" s="1"/>
  <c r="BF111" i="17" s="1"/>
  <c r="BE108" i="17"/>
  <c r="BE109" i="17" s="1"/>
  <c r="BE110" i="17" s="1"/>
  <c r="BE111" i="17" s="1"/>
  <c r="BD108" i="17"/>
  <c r="BD109" i="17" s="1"/>
  <c r="BD110" i="17" s="1"/>
  <c r="BD111" i="17" s="1"/>
  <c r="AW108" i="17"/>
  <c r="AN108" i="17"/>
  <c r="AM108" i="17"/>
  <c r="AL108" i="17"/>
  <c r="BR108" i="17" s="1"/>
  <c r="AK108" i="17"/>
  <c r="AJ108" i="17"/>
  <c r="AI108" i="17"/>
  <c r="BO108" i="17" s="1"/>
  <c r="AH108" i="17"/>
  <c r="BN108" i="17" s="1"/>
  <c r="AG108" i="17"/>
  <c r="AF108" i="17"/>
  <c r="BL108" i="17" s="1"/>
  <c r="AE108" i="17"/>
  <c r="BK108" i="17" s="1"/>
  <c r="AD108" i="17"/>
  <c r="BJ108" i="17" s="1"/>
  <c r="AC108" i="17"/>
  <c r="BI108" i="17" s="1"/>
  <c r="Z108" i="17"/>
  <c r="Z109" i="17" s="1"/>
  <c r="Z110" i="17" s="1"/>
  <c r="Z111" i="17" s="1"/>
  <c r="Y108" i="17"/>
  <c r="Y109" i="17" s="1"/>
  <c r="Y110" i="17" s="1"/>
  <c r="Y111" i="17" s="1"/>
  <c r="X108" i="17"/>
  <c r="X109" i="17" s="1"/>
  <c r="X110" i="17" s="1"/>
  <c r="X111" i="17" s="1"/>
  <c r="V108" i="17"/>
  <c r="U108" i="17"/>
  <c r="CD107" i="17"/>
  <c r="CB107" i="17"/>
  <c r="CB111" i="17" s="1"/>
  <c r="BV107" i="17"/>
  <c r="BV113" i="17" s="1"/>
  <c r="BV114" i="17" s="1"/>
  <c r="BV115" i="17" s="1"/>
  <c r="BV116" i="17" s="1"/>
  <c r="BV117" i="17" s="1"/>
  <c r="BR107" i="17"/>
  <c r="BH107" i="17"/>
  <c r="AW107" i="17"/>
  <c r="AU107" i="17"/>
  <c r="AU111" i="17" s="1"/>
  <c r="K111" i="17" s="1"/>
  <c r="AP107" i="17"/>
  <c r="AP113" i="17" s="1"/>
  <c r="AP114" i="17" s="1"/>
  <c r="AP115" i="17" s="1"/>
  <c r="AP116" i="17" s="1"/>
  <c r="AP117" i="17" s="1"/>
  <c r="AO107" i="17"/>
  <c r="AO113" i="17" s="1"/>
  <c r="AO114" i="17" s="1"/>
  <c r="AO115" i="17" s="1"/>
  <c r="AO116" i="17" s="1"/>
  <c r="AO117" i="17" s="1"/>
  <c r="AN107" i="17"/>
  <c r="AM107" i="17"/>
  <c r="AL107" i="17"/>
  <c r="AK107" i="17"/>
  <c r="AJ107" i="17"/>
  <c r="AI107" i="17"/>
  <c r="BO107" i="17" s="1"/>
  <c r="AH107" i="17"/>
  <c r="BN107" i="17" s="1"/>
  <c r="AG107" i="17"/>
  <c r="AF107" i="17"/>
  <c r="BL107" i="17" s="1"/>
  <c r="AE107" i="17"/>
  <c r="BK107" i="17" s="1"/>
  <c r="AD107" i="17"/>
  <c r="BJ107" i="17" s="1"/>
  <c r="AC107" i="17"/>
  <c r="V107" i="17"/>
  <c r="U107" i="17"/>
  <c r="K107" i="17"/>
  <c r="CD105" i="17"/>
  <c r="BH105" i="17"/>
  <c r="AW105" i="17"/>
  <c r="AN105" i="17"/>
  <c r="AM105" i="17"/>
  <c r="AL105" i="17"/>
  <c r="BR105" i="17" s="1"/>
  <c r="AK105" i="17"/>
  <c r="AJ105" i="17"/>
  <c r="AI105" i="17"/>
  <c r="BO105" i="17" s="1"/>
  <c r="AH105" i="17"/>
  <c r="BN105" i="17" s="1"/>
  <c r="AG105" i="17"/>
  <c r="AF105" i="17"/>
  <c r="BL105" i="17" s="1"/>
  <c r="AE105" i="17"/>
  <c r="BK105" i="17" s="1"/>
  <c r="AD105" i="17"/>
  <c r="BJ105" i="17" s="1"/>
  <c r="AC105" i="17"/>
  <c r="BI105" i="17" s="1"/>
  <c r="V105" i="17"/>
  <c r="U105" i="17"/>
  <c r="CD104" i="17"/>
  <c r="BH104" i="17"/>
  <c r="AW104" i="17"/>
  <c r="AP104" i="17"/>
  <c r="AP105" i="17" s="1"/>
  <c r="AN104" i="17"/>
  <c r="AM104" i="17"/>
  <c r="AL104" i="17"/>
  <c r="BR104" i="17" s="1"/>
  <c r="AK104" i="17"/>
  <c r="AJ104" i="17"/>
  <c r="AI104" i="17"/>
  <c r="BO104" i="17" s="1"/>
  <c r="AH104" i="17"/>
  <c r="BN104" i="17" s="1"/>
  <c r="AG104" i="17"/>
  <c r="AF104" i="17"/>
  <c r="BL104" i="17" s="1"/>
  <c r="AE104" i="17"/>
  <c r="BK104" i="17" s="1"/>
  <c r="AD104" i="17"/>
  <c r="BJ104" i="17" s="1"/>
  <c r="AC104" i="17"/>
  <c r="BI104" i="17" s="1"/>
  <c r="W104" i="17"/>
  <c r="V104" i="17"/>
  <c r="U104" i="17"/>
  <c r="CD103" i="17"/>
  <c r="BH103" i="17"/>
  <c r="AW103" i="17"/>
  <c r="AN103" i="17"/>
  <c r="AM103" i="17"/>
  <c r="AL103" i="17"/>
  <c r="BR103" i="17" s="1"/>
  <c r="AK103" i="17"/>
  <c r="AJ103" i="17"/>
  <c r="AI103" i="17"/>
  <c r="BO103" i="17" s="1"/>
  <c r="AH103" i="17"/>
  <c r="BN103" i="17" s="1"/>
  <c r="AG103" i="17"/>
  <c r="AF103" i="17"/>
  <c r="BL103" i="17" s="1"/>
  <c r="AE103" i="17"/>
  <c r="BK103" i="17" s="1"/>
  <c r="AD103" i="17"/>
  <c r="BJ103" i="17" s="1"/>
  <c r="AC103" i="17"/>
  <c r="V103" i="17"/>
  <c r="U103" i="17"/>
  <c r="CD102" i="17"/>
  <c r="BU102" i="17"/>
  <c r="BU108" i="17" s="1"/>
  <c r="BU114" i="17" s="1"/>
  <c r="BH102" i="17"/>
  <c r="BF102" i="17"/>
  <c r="BF103" i="17" s="1"/>
  <c r="BF104" i="17" s="1"/>
  <c r="BF105" i="17" s="1"/>
  <c r="BE102" i="17"/>
  <c r="BE103" i="17" s="1"/>
  <c r="BE104" i="17" s="1"/>
  <c r="BE105" i="17" s="1"/>
  <c r="BD102" i="17"/>
  <c r="BD103" i="17" s="1"/>
  <c r="BD104" i="17" s="1"/>
  <c r="BD105" i="17" s="1"/>
  <c r="AW102" i="17"/>
  <c r="AN102" i="17"/>
  <c r="AM102" i="17"/>
  <c r="AL102" i="17"/>
  <c r="BR102" i="17" s="1"/>
  <c r="AK102" i="17"/>
  <c r="AJ102" i="17"/>
  <c r="AI102" i="17"/>
  <c r="AH102" i="17"/>
  <c r="BN102" i="17" s="1"/>
  <c r="AG102" i="17"/>
  <c r="AF102" i="17"/>
  <c r="BL102" i="17" s="1"/>
  <c r="AE102" i="17"/>
  <c r="BK102" i="17" s="1"/>
  <c r="AD102" i="17"/>
  <c r="BJ102" i="17" s="1"/>
  <c r="AC102" i="17"/>
  <c r="BI102" i="17" s="1"/>
  <c r="Z102" i="17"/>
  <c r="Z103" i="17" s="1"/>
  <c r="Z104" i="17" s="1"/>
  <c r="Z105" i="17" s="1"/>
  <c r="Y102" i="17"/>
  <c r="Y103" i="17" s="1"/>
  <c r="Y104" i="17" s="1"/>
  <c r="Y105" i="17" s="1"/>
  <c r="X102" i="17"/>
  <c r="X103" i="17" s="1"/>
  <c r="X104" i="17" s="1"/>
  <c r="X105" i="17" s="1"/>
  <c r="V102" i="17"/>
  <c r="U102" i="17"/>
  <c r="CD101" i="17"/>
  <c r="CB101" i="17"/>
  <c r="CB105" i="17" s="1"/>
  <c r="BV101" i="17"/>
  <c r="BV102" i="17" s="1"/>
  <c r="BV103" i="17" s="1"/>
  <c r="BV104" i="17" s="1"/>
  <c r="BV105" i="17" s="1"/>
  <c r="BU101" i="17"/>
  <c r="BU107" i="17" s="1"/>
  <c r="BU113" i="17" s="1"/>
  <c r="BH101" i="17"/>
  <c r="AW101" i="17"/>
  <c r="AU101" i="17"/>
  <c r="AU103" i="17" s="1"/>
  <c r="K103" i="17" s="1"/>
  <c r="AP101" i="17"/>
  <c r="AP102" i="17" s="1"/>
  <c r="AP103" i="17" s="1"/>
  <c r="AO101" i="17"/>
  <c r="AO102" i="17" s="1"/>
  <c r="AO103" i="17" s="1"/>
  <c r="AO104" i="17" s="1"/>
  <c r="AO105" i="17" s="1"/>
  <c r="AN101" i="17"/>
  <c r="AM101" i="17"/>
  <c r="AL101" i="17"/>
  <c r="BR101" i="17" s="1"/>
  <c r="AK101" i="17"/>
  <c r="AJ101" i="17"/>
  <c r="AI101" i="17"/>
  <c r="BO101" i="17" s="1"/>
  <c r="AH101" i="17"/>
  <c r="BN101" i="17" s="1"/>
  <c r="AG101" i="17"/>
  <c r="AF101" i="17"/>
  <c r="BL101" i="17" s="1"/>
  <c r="AE101" i="17"/>
  <c r="BK101" i="17" s="1"/>
  <c r="AD101" i="17"/>
  <c r="BJ101" i="17" s="1"/>
  <c r="AC101" i="17"/>
  <c r="BI101" i="17" s="1"/>
  <c r="V101" i="17"/>
  <c r="U101" i="17"/>
  <c r="CD99" i="17"/>
  <c r="BH99" i="17"/>
  <c r="AW99" i="17"/>
  <c r="AN99" i="17"/>
  <c r="AM99" i="17"/>
  <c r="AL99" i="17"/>
  <c r="BR99" i="17" s="1"/>
  <c r="AK99" i="17"/>
  <c r="AJ99" i="17"/>
  <c r="AI99" i="17"/>
  <c r="BO99" i="17" s="1"/>
  <c r="AH99" i="17"/>
  <c r="BN99" i="17" s="1"/>
  <c r="AG99" i="17"/>
  <c r="AF99" i="17"/>
  <c r="BL99" i="17" s="1"/>
  <c r="AE99" i="17"/>
  <c r="BK99" i="17" s="1"/>
  <c r="AD99" i="17"/>
  <c r="BJ99" i="17" s="1"/>
  <c r="AC99" i="17"/>
  <c r="V99" i="17"/>
  <c r="U99" i="17"/>
  <c r="CD98" i="17"/>
  <c r="BH98" i="17"/>
  <c r="AW98" i="17"/>
  <c r="AU98" i="17"/>
  <c r="K98" i="17" s="1"/>
  <c r="AN98" i="17"/>
  <c r="AM98" i="17"/>
  <c r="AL98" i="17"/>
  <c r="BR98" i="17" s="1"/>
  <c r="AK98" i="17"/>
  <c r="AJ98" i="17"/>
  <c r="AI98" i="17"/>
  <c r="BO98" i="17" s="1"/>
  <c r="AH98" i="17"/>
  <c r="BN98" i="17" s="1"/>
  <c r="AG98" i="17"/>
  <c r="AF98" i="17"/>
  <c r="BL98" i="17" s="1"/>
  <c r="AE98" i="17"/>
  <c r="BK98" i="17" s="1"/>
  <c r="AD98" i="17"/>
  <c r="BJ98" i="17" s="1"/>
  <c r="AC98" i="17"/>
  <c r="BI98" i="17" s="1"/>
  <c r="V98" i="17"/>
  <c r="U98" i="17"/>
  <c r="CD97" i="17"/>
  <c r="BU97" i="17"/>
  <c r="BU103" i="17" s="1"/>
  <c r="BU109" i="17" s="1"/>
  <c r="BU115" i="17" s="1"/>
  <c r="BI97" i="17"/>
  <c r="BH97" i="17"/>
  <c r="BE97" i="17"/>
  <c r="BE98" i="17" s="1"/>
  <c r="BE99" i="17" s="1"/>
  <c r="AW97" i="17"/>
  <c r="AU97" i="17"/>
  <c r="AN97" i="17"/>
  <c r="AM97" i="17"/>
  <c r="AL97" i="17"/>
  <c r="BR97" i="17" s="1"/>
  <c r="AK97" i="17"/>
  <c r="AJ97" i="17"/>
  <c r="AI97" i="17"/>
  <c r="BO97" i="17" s="1"/>
  <c r="AH97" i="17"/>
  <c r="BN97" i="17" s="1"/>
  <c r="AG97" i="17"/>
  <c r="AF97" i="17"/>
  <c r="BL97" i="17" s="1"/>
  <c r="AE97" i="17"/>
  <c r="BK97" i="17" s="1"/>
  <c r="AD97" i="17"/>
  <c r="BJ97" i="17" s="1"/>
  <c r="AC97" i="17"/>
  <c r="V97" i="17"/>
  <c r="U97" i="17"/>
  <c r="K97" i="17"/>
  <c r="CD96" i="17"/>
  <c r="BV96" i="17"/>
  <c r="BV97" i="17" s="1"/>
  <c r="BV98" i="17" s="1"/>
  <c r="BV99" i="17" s="1"/>
  <c r="BU96" i="17"/>
  <c r="BI96" i="17"/>
  <c r="BH96" i="17"/>
  <c r="BF96" i="17"/>
  <c r="BF97" i="17" s="1"/>
  <c r="BF98" i="17" s="1"/>
  <c r="BF99" i="17" s="1"/>
  <c r="BE96" i="17"/>
  <c r="BD96" i="17"/>
  <c r="BD97" i="17" s="1"/>
  <c r="BD98" i="17" s="1"/>
  <c r="BD99" i="17" s="1"/>
  <c r="AW96" i="17"/>
  <c r="AP96" i="17"/>
  <c r="AP97" i="17" s="1"/>
  <c r="AP98" i="17" s="1"/>
  <c r="AP99" i="17" s="1"/>
  <c r="AO96" i="17"/>
  <c r="AO97" i="17" s="1"/>
  <c r="AO98" i="17" s="1"/>
  <c r="AO99" i="17" s="1"/>
  <c r="AN96" i="17"/>
  <c r="AM96" i="17"/>
  <c r="AL96" i="17"/>
  <c r="BR96" i="17" s="1"/>
  <c r="AK96" i="17"/>
  <c r="AJ96" i="17"/>
  <c r="AI96" i="17"/>
  <c r="BO96" i="17" s="1"/>
  <c r="AH96" i="17"/>
  <c r="BN96" i="17" s="1"/>
  <c r="AG96" i="17"/>
  <c r="AF96" i="17"/>
  <c r="BL96" i="17" s="1"/>
  <c r="AE96" i="17"/>
  <c r="BK96" i="17" s="1"/>
  <c r="AD96" i="17"/>
  <c r="BJ96" i="17" s="1"/>
  <c r="AC96" i="17"/>
  <c r="Z96" i="17"/>
  <c r="Z97" i="17" s="1"/>
  <c r="Z98" i="17" s="1"/>
  <c r="Z99" i="17" s="1"/>
  <c r="Y96" i="17"/>
  <c r="Y97" i="17" s="1"/>
  <c r="Y98" i="17" s="1"/>
  <c r="Y99" i="17" s="1"/>
  <c r="X96" i="17"/>
  <c r="X97" i="17" s="1"/>
  <c r="X98" i="17" s="1"/>
  <c r="X99" i="17" s="1"/>
  <c r="V96" i="17"/>
  <c r="U96" i="17"/>
  <c r="CD95" i="17"/>
  <c r="CB95" i="17"/>
  <c r="CB97" i="17" s="1"/>
  <c r="BT96" i="17"/>
  <c r="BT97" i="17" s="1"/>
  <c r="BT98" i="17" s="1"/>
  <c r="BT99" i="17" s="1"/>
  <c r="BR95" i="17"/>
  <c r="BL95" i="17"/>
  <c r="BK95" i="17"/>
  <c r="BH95" i="17"/>
  <c r="BC113" i="17"/>
  <c r="BC114" i="17" s="1"/>
  <c r="BC115" i="17" s="1"/>
  <c r="BC116" i="17" s="1"/>
  <c r="BC117" i="17" s="1"/>
  <c r="AW95" i="17"/>
  <c r="AU95" i="17"/>
  <c r="AU96" i="17" s="1"/>
  <c r="K96" i="17" s="1"/>
  <c r="AJ95" i="17"/>
  <c r="AD95" i="17"/>
  <c r="BJ95" i="17" s="1"/>
  <c r="AC95" i="17"/>
  <c r="W95" i="17"/>
  <c r="BC95" i="17" s="1"/>
  <c r="K95" i="17"/>
  <c r="AX95" i="17" s="1"/>
  <c r="CD93" i="17"/>
  <c r="BV93" i="17"/>
  <c r="BJ93" i="17"/>
  <c r="BH93" i="17"/>
  <c r="AW93" i="17"/>
  <c r="AP93" i="17"/>
  <c r="AO93" i="17"/>
  <c r="AN93" i="17"/>
  <c r="AM93" i="17"/>
  <c r="AL93" i="17"/>
  <c r="BR93" i="17" s="1"/>
  <c r="AK93" i="17"/>
  <c r="AJ93" i="17"/>
  <c r="AH93" i="17"/>
  <c r="BN93" i="17" s="1"/>
  <c r="AG93" i="17"/>
  <c r="AF93" i="17"/>
  <c r="BL93" i="17" s="1"/>
  <c r="AE93" i="17"/>
  <c r="BK93" i="17" s="1"/>
  <c r="AD93" i="17"/>
  <c r="AC93" i="17"/>
  <c r="BI93" i="17" s="1"/>
  <c r="W93" i="17"/>
  <c r="V93" i="17"/>
  <c r="U93" i="17"/>
  <c r="CD92" i="17"/>
  <c r="BH92" i="17"/>
  <c r="AW92" i="17"/>
  <c r="AO92" i="17"/>
  <c r="AN92" i="17"/>
  <c r="AM92" i="17"/>
  <c r="AL92" i="17"/>
  <c r="BR92" i="17" s="1"/>
  <c r="AK92" i="17"/>
  <c r="AJ92" i="17"/>
  <c r="AH92" i="17"/>
  <c r="BN92" i="17" s="1"/>
  <c r="AG92" i="17"/>
  <c r="AF92" i="17"/>
  <c r="BL92" i="17" s="1"/>
  <c r="AE92" i="17"/>
  <c r="BK92" i="17" s="1"/>
  <c r="AD92" i="17"/>
  <c r="BJ92" i="17" s="1"/>
  <c r="AC92" i="17"/>
  <c r="BI92" i="17" s="1"/>
  <c r="W92" i="17"/>
  <c r="V92" i="17"/>
  <c r="U92" i="17"/>
  <c r="CD91" i="17"/>
  <c r="BR91" i="17"/>
  <c r="BJ91" i="17"/>
  <c r="BH91" i="17"/>
  <c r="AW91" i="17"/>
  <c r="AO91" i="17"/>
  <c r="AN91" i="17"/>
  <c r="AM91" i="17"/>
  <c r="AL91" i="17"/>
  <c r="AK91" i="17"/>
  <c r="AJ91" i="17"/>
  <c r="AH91" i="17"/>
  <c r="BN91" i="17" s="1"/>
  <c r="AG91" i="17"/>
  <c r="AF91" i="17"/>
  <c r="BL91" i="17" s="1"/>
  <c r="AE91" i="17"/>
  <c r="BK91" i="17" s="1"/>
  <c r="AD91" i="17"/>
  <c r="AC91" i="17"/>
  <c r="BI91" i="17" s="1"/>
  <c r="W91" i="17"/>
  <c r="V91" i="17"/>
  <c r="U91" i="17"/>
  <c r="CD90" i="17"/>
  <c r="BJ90" i="17"/>
  <c r="BH90" i="17"/>
  <c r="AW90" i="17"/>
  <c r="AO90" i="17"/>
  <c r="AN90" i="17"/>
  <c r="AM90" i="17"/>
  <c r="AL90" i="17"/>
  <c r="BR90" i="17" s="1"/>
  <c r="AK90" i="17"/>
  <c r="AJ90" i="17"/>
  <c r="AH90" i="17"/>
  <c r="BN90" i="17" s="1"/>
  <c r="AG90" i="17"/>
  <c r="AF90" i="17"/>
  <c r="BL90" i="17" s="1"/>
  <c r="AE90" i="17"/>
  <c r="BK90" i="17" s="1"/>
  <c r="AD90" i="17"/>
  <c r="AC90" i="17"/>
  <c r="BI90" i="17" s="1"/>
  <c r="W90" i="17"/>
  <c r="V90" i="17"/>
  <c r="U90" i="17"/>
  <c r="CD89" i="17"/>
  <c r="CB89" i="17"/>
  <c r="CB90" i="17" s="1"/>
  <c r="CB91" i="17" s="1"/>
  <c r="CB92" i="17" s="1"/>
  <c r="BV89" i="17"/>
  <c r="BV90" i="17" s="1"/>
  <c r="BV91" i="17" s="1"/>
  <c r="BV92" i="17" s="1"/>
  <c r="BJ89" i="17"/>
  <c r="BH89" i="17"/>
  <c r="AW89" i="17"/>
  <c r="AP89" i="17"/>
  <c r="AP90" i="17" s="1"/>
  <c r="AP91" i="17" s="1"/>
  <c r="AP92" i="17" s="1"/>
  <c r="AO89" i="17"/>
  <c r="AN89" i="17"/>
  <c r="AM89" i="17"/>
  <c r="AL89" i="17"/>
  <c r="BR89" i="17" s="1"/>
  <c r="AK89" i="17"/>
  <c r="AJ89" i="17"/>
  <c r="AH89" i="17"/>
  <c r="BN89" i="17" s="1"/>
  <c r="AG89" i="17"/>
  <c r="AF89" i="17"/>
  <c r="BL89" i="17" s="1"/>
  <c r="AE89" i="17"/>
  <c r="BK89" i="17" s="1"/>
  <c r="AD89" i="17"/>
  <c r="AC89" i="17"/>
  <c r="BI89" i="17" s="1"/>
  <c r="W89" i="17"/>
  <c r="V89" i="17"/>
  <c r="U89" i="17"/>
  <c r="CD88" i="17"/>
  <c r="CB88" i="17"/>
  <c r="CB93" i="17" s="1"/>
  <c r="BV88" i="17"/>
  <c r="BU88" i="17"/>
  <c r="BU89" i="17" s="1"/>
  <c r="BU90" i="17" s="1"/>
  <c r="BU91" i="17" s="1"/>
  <c r="BU92" i="17" s="1"/>
  <c r="BU93" i="17" s="1"/>
  <c r="BI88" i="17"/>
  <c r="BH88" i="17"/>
  <c r="AW88" i="17"/>
  <c r="AU88" i="17"/>
  <c r="AU93" i="17" s="1"/>
  <c r="K93" i="17" s="1"/>
  <c r="AP88" i="17"/>
  <c r="AO88" i="17"/>
  <c r="AN88" i="17"/>
  <c r="AM88" i="17"/>
  <c r="AL88" i="17"/>
  <c r="BR88" i="17" s="1"/>
  <c r="AK88" i="17"/>
  <c r="AJ88" i="17"/>
  <c r="AH88" i="17"/>
  <c r="BN88" i="17" s="1"/>
  <c r="AG88" i="17"/>
  <c r="AF88" i="17"/>
  <c r="BL88" i="17" s="1"/>
  <c r="AE88" i="17"/>
  <c r="BK88" i="17" s="1"/>
  <c r="AD88" i="17"/>
  <c r="BJ88" i="17" s="1"/>
  <c r="AC88" i="17"/>
  <c r="W88" i="17"/>
  <c r="V88" i="17"/>
  <c r="U88" i="17"/>
  <c r="CD86" i="17"/>
  <c r="BV86" i="17"/>
  <c r="BH86" i="17"/>
  <c r="AW86" i="17"/>
  <c r="AP86" i="17"/>
  <c r="AO86" i="17"/>
  <c r="AN86" i="17"/>
  <c r="AM86" i="17"/>
  <c r="AL86" i="17"/>
  <c r="BR86" i="17" s="1"/>
  <c r="AK86" i="17"/>
  <c r="AJ86" i="17"/>
  <c r="AH86" i="17"/>
  <c r="BN86" i="17" s="1"/>
  <c r="AG86" i="17"/>
  <c r="AF86" i="17"/>
  <c r="BL86" i="17" s="1"/>
  <c r="AE86" i="17"/>
  <c r="BK86" i="17" s="1"/>
  <c r="AD86" i="17"/>
  <c r="BJ86" i="17" s="1"/>
  <c r="AC86" i="17"/>
  <c r="BI86" i="17" s="1"/>
  <c r="W86" i="17"/>
  <c r="V86" i="17"/>
  <c r="U86" i="17"/>
  <c r="CD85" i="17"/>
  <c r="BR85" i="17"/>
  <c r="BH85" i="17"/>
  <c r="AW85" i="17"/>
  <c r="AO85" i="17"/>
  <c r="AN85" i="17"/>
  <c r="AM85" i="17"/>
  <c r="AL85" i="17"/>
  <c r="AK85" i="17"/>
  <c r="AJ85" i="17"/>
  <c r="AH85" i="17"/>
  <c r="BN85" i="17" s="1"/>
  <c r="AG85" i="17"/>
  <c r="AF85" i="17"/>
  <c r="BL85" i="17" s="1"/>
  <c r="AE85" i="17"/>
  <c r="BK85" i="17" s="1"/>
  <c r="AD85" i="17"/>
  <c r="BJ85" i="17" s="1"/>
  <c r="AC85" i="17"/>
  <c r="BI85" i="17" s="1"/>
  <c r="W85" i="17"/>
  <c r="V85" i="17"/>
  <c r="U85" i="17"/>
  <c r="CD84" i="17"/>
  <c r="BJ84" i="17"/>
  <c r="BH84" i="17"/>
  <c r="AW84" i="17"/>
  <c r="AO84" i="17"/>
  <c r="AN84" i="17"/>
  <c r="AM84" i="17"/>
  <c r="AL84" i="17"/>
  <c r="BR84" i="17" s="1"/>
  <c r="AK84" i="17"/>
  <c r="AJ84" i="17"/>
  <c r="AH84" i="17"/>
  <c r="BN84" i="17" s="1"/>
  <c r="AG84" i="17"/>
  <c r="AF84" i="17"/>
  <c r="BL84" i="17" s="1"/>
  <c r="AE84" i="17"/>
  <c r="BK84" i="17" s="1"/>
  <c r="AD84" i="17"/>
  <c r="AC84" i="17"/>
  <c r="BI84" i="17" s="1"/>
  <c r="W84" i="17"/>
  <c r="V84" i="17"/>
  <c r="U84" i="17"/>
  <c r="CD83" i="17"/>
  <c r="BH83" i="17"/>
  <c r="AW83" i="17"/>
  <c r="AO83" i="17"/>
  <c r="AN83" i="17"/>
  <c r="AM83" i="17"/>
  <c r="AL83" i="17"/>
  <c r="BR83" i="17" s="1"/>
  <c r="AK83" i="17"/>
  <c r="AJ83" i="17"/>
  <c r="AH83" i="17"/>
  <c r="BN83" i="17" s="1"/>
  <c r="AG83" i="17"/>
  <c r="AF83" i="17"/>
  <c r="BL83" i="17" s="1"/>
  <c r="AE83" i="17"/>
  <c r="BK83" i="17" s="1"/>
  <c r="AD83" i="17"/>
  <c r="BJ83" i="17" s="1"/>
  <c r="AC83" i="17"/>
  <c r="BI83" i="17" s="1"/>
  <c r="W83" i="17"/>
  <c r="V83" i="17"/>
  <c r="U83" i="17"/>
  <c r="CD82" i="17"/>
  <c r="BV82" i="17"/>
  <c r="BV83" i="17" s="1"/>
  <c r="BV84" i="17" s="1"/>
  <c r="BV85" i="17" s="1"/>
  <c r="BU82" i="17"/>
  <c r="BU83" i="17" s="1"/>
  <c r="BU84" i="17" s="1"/>
  <c r="BU85" i="17" s="1"/>
  <c r="BU86" i="17" s="1"/>
  <c r="BK82" i="17"/>
  <c r="BH82" i="17"/>
  <c r="AW82" i="17"/>
  <c r="AP82" i="17"/>
  <c r="AP83" i="17" s="1"/>
  <c r="AP84" i="17" s="1"/>
  <c r="AP85" i="17" s="1"/>
  <c r="AO82" i="17"/>
  <c r="AN82" i="17"/>
  <c r="AM82" i="17"/>
  <c r="AL82" i="17"/>
  <c r="BR82" i="17" s="1"/>
  <c r="AK82" i="17"/>
  <c r="AJ82" i="17"/>
  <c r="AH82" i="17"/>
  <c r="BN82" i="17" s="1"/>
  <c r="AG82" i="17"/>
  <c r="AF82" i="17"/>
  <c r="BL82" i="17" s="1"/>
  <c r="AE82" i="17"/>
  <c r="AD82" i="17"/>
  <c r="BJ82" i="17" s="1"/>
  <c r="AC82" i="17"/>
  <c r="BI82" i="17" s="1"/>
  <c r="W82" i="17"/>
  <c r="V82" i="17"/>
  <c r="U82" i="17"/>
  <c r="CD81" i="17"/>
  <c r="CB81" i="17"/>
  <c r="BT82" i="17"/>
  <c r="BT83" i="17" s="1"/>
  <c r="BT84" i="17" s="1"/>
  <c r="BT85" i="17" s="1"/>
  <c r="BT86" i="17" s="1"/>
  <c r="BR81" i="17"/>
  <c r="BL81" i="17"/>
  <c r="BK81" i="17"/>
  <c r="BH81" i="17"/>
  <c r="BC82" i="17"/>
  <c r="BC83" i="17" s="1"/>
  <c r="BC84" i="17" s="1"/>
  <c r="BC85" i="17" s="1"/>
  <c r="BB93" i="17"/>
  <c r="BA93" i="17"/>
  <c r="AW81" i="17"/>
  <c r="AU81" i="17"/>
  <c r="AU82" i="17" s="1"/>
  <c r="AU83" i="17" s="1"/>
  <c r="AJ81" i="17"/>
  <c r="AD81" i="17"/>
  <c r="BJ81" i="17" s="1"/>
  <c r="AC81" i="17"/>
  <c r="CD79" i="17"/>
  <c r="BV79" i="17"/>
  <c r="BK79" i="17"/>
  <c r="BH79" i="17"/>
  <c r="AW79" i="17"/>
  <c r="AP79" i="17"/>
  <c r="AO79" i="17"/>
  <c r="AN79" i="17"/>
  <c r="AM79" i="17"/>
  <c r="AL79" i="17"/>
  <c r="BR79" i="17" s="1"/>
  <c r="AK79" i="17"/>
  <c r="AJ79" i="17"/>
  <c r="AH79" i="17"/>
  <c r="BN79" i="17" s="1"/>
  <c r="AG79" i="17"/>
  <c r="AF79" i="17"/>
  <c r="BL79" i="17" s="1"/>
  <c r="AE79" i="17"/>
  <c r="AD79" i="17"/>
  <c r="BJ79" i="17" s="1"/>
  <c r="AC79" i="17"/>
  <c r="BI79" i="17" s="1"/>
  <c r="W79" i="17"/>
  <c r="V79" i="17"/>
  <c r="U79" i="17"/>
  <c r="CD78" i="17"/>
  <c r="BR78" i="17"/>
  <c r="BJ78" i="17"/>
  <c r="BH78" i="17"/>
  <c r="AW78" i="17"/>
  <c r="AO78" i="17"/>
  <c r="AM78" i="17"/>
  <c r="AL78" i="17"/>
  <c r="AK78" i="17"/>
  <c r="AJ78" i="17"/>
  <c r="AH78" i="17"/>
  <c r="BN78" i="17" s="1"/>
  <c r="AG78" i="17"/>
  <c r="AF78" i="17"/>
  <c r="BL78" i="17" s="1"/>
  <c r="AE78" i="17"/>
  <c r="BK78" i="17" s="1"/>
  <c r="AD78" i="17"/>
  <c r="AC78" i="17"/>
  <c r="BI78" i="17" s="1"/>
  <c r="W78" i="17"/>
  <c r="V78" i="17"/>
  <c r="U78" i="17"/>
  <c r="CD77" i="17"/>
  <c r="BR77" i="17"/>
  <c r="BH77" i="17"/>
  <c r="AW77" i="17"/>
  <c r="AO77" i="17"/>
  <c r="AM77" i="17"/>
  <c r="AL77" i="17"/>
  <c r="AK77" i="17"/>
  <c r="AJ77" i="17"/>
  <c r="AH77" i="17"/>
  <c r="BN77" i="17" s="1"/>
  <c r="AG77" i="17"/>
  <c r="AF77" i="17"/>
  <c r="BL77" i="17" s="1"/>
  <c r="AE77" i="17"/>
  <c r="BK77" i="17" s="1"/>
  <c r="AD77" i="17"/>
  <c r="BJ77" i="17" s="1"/>
  <c r="AC77" i="17"/>
  <c r="W77" i="17"/>
  <c r="V77" i="17"/>
  <c r="U77" i="17"/>
  <c r="CD76" i="17"/>
  <c r="BH76" i="17"/>
  <c r="AW76" i="17"/>
  <c r="AO76" i="17"/>
  <c r="AM76" i="17"/>
  <c r="AL76" i="17"/>
  <c r="BR76" i="17" s="1"/>
  <c r="AK76" i="17"/>
  <c r="AJ76" i="17"/>
  <c r="AH76" i="17"/>
  <c r="BN76" i="17" s="1"/>
  <c r="AG76" i="17"/>
  <c r="AF76" i="17"/>
  <c r="BL76" i="17" s="1"/>
  <c r="AE76" i="17"/>
  <c r="BK76" i="17" s="1"/>
  <c r="AD76" i="17"/>
  <c r="BJ76" i="17" s="1"/>
  <c r="AC76" i="17"/>
  <c r="BI76" i="17" s="1"/>
  <c r="W76" i="17"/>
  <c r="V76" i="17"/>
  <c r="U76" i="17"/>
  <c r="CD75" i="17"/>
  <c r="BV75" i="17"/>
  <c r="BH75" i="17"/>
  <c r="AW75" i="17"/>
  <c r="AP75" i="17"/>
  <c r="AO75" i="17"/>
  <c r="AN75" i="17"/>
  <c r="AM75" i="17"/>
  <c r="AL75" i="17"/>
  <c r="BR75" i="17" s="1"/>
  <c r="AK75" i="17"/>
  <c r="AJ75" i="17"/>
  <c r="AH75" i="17"/>
  <c r="BN75" i="17" s="1"/>
  <c r="AG75" i="17"/>
  <c r="AF75" i="17"/>
  <c r="BL75" i="17" s="1"/>
  <c r="AE75" i="17"/>
  <c r="BK75" i="17" s="1"/>
  <c r="AD75" i="17"/>
  <c r="BJ75" i="17" s="1"/>
  <c r="AC75" i="17"/>
  <c r="BI75" i="17" s="1"/>
  <c r="W75" i="17"/>
  <c r="V75" i="17"/>
  <c r="U75" i="17"/>
  <c r="CD74" i="17"/>
  <c r="CB74" i="17"/>
  <c r="CB79" i="17" s="1"/>
  <c r="BV74" i="17"/>
  <c r="BH74" i="17"/>
  <c r="AW74" i="17"/>
  <c r="AU74" i="17"/>
  <c r="AU79" i="17" s="1"/>
  <c r="K79" i="17" s="1"/>
  <c r="CE79" i="17" s="1"/>
  <c r="AP74" i="17"/>
  <c r="AO74" i="17"/>
  <c r="BU74" i="17" s="1"/>
  <c r="BU75" i="17" s="1"/>
  <c r="BU76" i="17" s="1"/>
  <c r="BU77" i="17" s="1"/>
  <c r="BU78" i="17" s="1"/>
  <c r="BU79" i="17" s="1"/>
  <c r="AN74" i="17"/>
  <c r="AM74" i="17"/>
  <c r="AL74" i="17"/>
  <c r="BR74" i="17" s="1"/>
  <c r="AK74" i="17"/>
  <c r="AJ74" i="17"/>
  <c r="AH74" i="17"/>
  <c r="BN74" i="17" s="1"/>
  <c r="AG74" i="17"/>
  <c r="AF74" i="17"/>
  <c r="BL74" i="17" s="1"/>
  <c r="AE74" i="17"/>
  <c r="BK74" i="17" s="1"/>
  <c r="AD74" i="17"/>
  <c r="BJ74" i="17" s="1"/>
  <c r="AC74" i="17"/>
  <c r="BI74" i="17" s="1"/>
  <c r="W74" i="17"/>
  <c r="V74" i="17"/>
  <c r="U74" i="17"/>
  <c r="K74" i="17"/>
  <c r="CD72" i="17"/>
  <c r="BV72" i="17"/>
  <c r="BH72" i="17"/>
  <c r="AW72" i="17"/>
  <c r="AP72" i="17"/>
  <c r="AO72" i="17"/>
  <c r="AN72" i="17"/>
  <c r="AM72" i="17"/>
  <c r="AL72" i="17"/>
  <c r="BR72" i="17" s="1"/>
  <c r="AK72" i="17"/>
  <c r="AJ72" i="17"/>
  <c r="AH72" i="17"/>
  <c r="BN72" i="17" s="1"/>
  <c r="AG72" i="17"/>
  <c r="AF72" i="17"/>
  <c r="BL72" i="17" s="1"/>
  <c r="AE72" i="17"/>
  <c r="BK72" i="17" s="1"/>
  <c r="AD72" i="17"/>
  <c r="BJ72" i="17" s="1"/>
  <c r="AC72" i="17"/>
  <c r="BI72" i="17" s="1"/>
  <c r="W72" i="17"/>
  <c r="V72" i="17"/>
  <c r="U72" i="17"/>
  <c r="CD71" i="17"/>
  <c r="BH71" i="17"/>
  <c r="AW71" i="17"/>
  <c r="AO71" i="17"/>
  <c r="AM71" i="17"/>
  <c r="AL71" i="17"/>
  <c r="BR71" i="17" s="1"/>
  <c r="AK71" i="17"/>
  <c r="AJ71" i="17"/>
  <c r="AH71" i="17"/>
  <c r="BN71" i="17" s="1"/>
  <c r="AG71" i="17"/>
  <c r="AF71" i="17"/>
  <c r="BL71" i="17" s="1"/>
  <c r="AE71" i="17"/>
  <c r="BK71" i="17" s="1"/>
  <c r="AD71" i="17"/>
  <c r="BJ71" i="17" s="1"/>
  <c r="AC71" i="17"/>
  <c r="BI71" i="17" s="1"/>
  <c r="W71" i="17"/>
  <c r="V71" i="17"/>
  <c r="U71" i="17"/>
  <c r="CD70" i="17"/>
  <c r="BH70" i="17"/>
  <c r="AW70" i="17"/>
  <c r="AO70" i="17"/>
  <c r="AM70" i="17"/>
  <c r="AL70" i="17"/>
  <c r="BR70" i="17" s="1"/>
  <c r="AK70" i="17"/>
  <c r="AJ70" i="17"/>
  <c r="AH70" i="17"/>
  <c r="BN70" i="17" s="1"/>
  <c r="AG70" i="17"/>
  <c r="AF70" i="17"/>
  <c r="BL70" i="17" s="1"/>
  <c r="AE70" i="17"/>
  <c r="BK70" i="17" s="1"/>
  <c r="AD70" i="17"/>
  <c r="BJ70" i="17" s="1"/>
  <c r="AC70" i="17"/>
  <c r="BI70" i="17" s="1"/>
  <c r="W70" i="17"/>
  <c r="V70" i="17"/>
  <c r="U70" i="17"/>
  <c r="CD69" i="17"/>
  <c r="BH69" i="17"/>
  <c r="AW69" i="17"/>
  <c r="AO69" i="17"/>
  <c r="AM69" i="17"/>
  <c r="AL69" i="17"/>
  <c r="BR69" i="17" s="1"/>
  <c r="AK69" i="17"/>
  <c r="AJ69" i="17"/>
  <c r="AH69" i="17"/>
  <c r="BN69" i="17" s="1"/>
  <c r="AG69" i="17"/>
  <c r="AF69" i="17"/>
  <c r="BL69" i="17" s="1"/>
  <c r="AE69" i="17"/>
  <c r="BK69" i="17" s="1"/>
  <c r="AD69" i="17"/>
  <c r="BJ69" i="17" s="1"/>
  <c r="AC69" i="17"/>
  <c r="BI69" i="17" s="1"/>
  <c r="W69" i="17"/>
  <c r="V69" i="17"/>
  <c r="U69" i="17"/>
  <c r="CD68" i="17"/>
  <c r="BV68" i="17"/>
  <c r="BV76" i="17" s="1"/>
  <c r="BV77" i="17" s="1"/>
  <c r="BH68" i="17"/>
  <c r="AW68" i="17"/>
  <c r="AU68" i="17"/>
  <c r="K68" i="17" s="1"/>
  <c r="AP68" i="17"/>
  <c r="AP70" i="17" s="1"/>
  <c r="AO68" i="17"/>
  <c r="AN68" i="17"/>
  <c r="AN76" i="17" s="1"/>
  <c r="AN77" i="17" s="1"/>
  <c r="AM68" i="17"/>
  <c r="AL68" i="17"/>
  <c r="BR68" i="17" s="1"/>
  <c r="AK68" i="17"/>
  <c r="AJ68" i="17"/>
  <c r="AH68" i="17"/>
  <c r="BN68" i="17" s="1"/>
  <c r="AG68" i="17"/>
  <c r="AF68" i="17"/>
  <c r="BL68" i="17" s="1"/>
  <c r="AE68" i="17"/>
  <c r="BK68" i="17" s="1"/>
  <c r="AD68" i="17"/>
  <c r="BJ68" i="17" s="1"/>
  <c r="AC68" i="17"/>
  <c r="BI68" i="17" s="1"/>
  <c r="W68" i="17"/>
  <c r="V68" i="17"/>
  <c r="U68" i="17"/>
  <c r="CD67" i="17"/>
  <c r="CB67" i="17"/>
  <c r="CB72" i="17" s="1"/>
  <c r="BU67" i="17"/>
  <c r="BU68" i="17" s="1"/>
  <c r="BU69" i="17" s="1"/>
  <c r="BU70" i="17" s="1"/>
  <c r="BU71" i="17" s="1"/>
  <c r="BU72" i="17" s="1"/>
  <c r="BT74" i="17"/>
  <c r="BT75" i="17" s="1"/>
  <c r="BT76" i="17" s="1"/>
  <c r="BT77" i="17" s="1"/>
  <c r="BT78" i="17" s="1"/>
  <c r="BT79" i="17" s="1"/>
  <c r="BR67" i="17"/>
  <c r="BL67" i="17"/>
  <c r="BK67" i="17"/>
  <c r="BJ67" i="17"/>
  <c r="BI67" i="17"/>
  <c r="BH67" i="17"/>
  <c r="BC72" i="17"/>
  <c r="BB74" i="17"/>
  <c r="BA72" i="17"/>
  <c r="AW67" i="17"/>
  <c r="AU67" i="17"/>
  <c r="K67" i="17" s="1"/>
  <c r="AJ67" i="17"/>
  <c r="CD65" i="17"/>
  <c r="BV65" i="17"/>
  <c r="BH65" i="17"/>
  <c r="AW65" i="17"/>
  <c r="AP65" i="17"/>
  <c r="AO65" i="17"/>
  <c r="AN65" i="17"/>
  <c r="AM65" i="17"/>
  <c r="AL65" i="17"/>
  <c r="BR65" i="17" s="1"/>
  <c r="AK65" i="17"/>
  <c r="AJ65" i="17"/>
  <c r="AI65" i="17"/>
  <c r="BO65" i="17" s="1"/>
  <c r="AH65" i="17"/>
  <c r="BN65" i="17" s="1"/>
  <c r="AG65" i="17"/>
  <c r="AF65" i="17"/>
  <c r="BL65" i="17" s="1"/>
  <c r="AD65" i="17"/>
  <c r="BJ65" i="17" s="1"/>
  <c r="AC65" i="17"/>
  <c r="BI65" i="17" s="1"/>
  <c r="CD64" i="17"/>
  <c r="BI64" i="17"/>
  <c r="BH64" i="17"/>
  <c r="AW64" i="17"/>
  <c r="AN64" i="17"/>
  <c r="AM64" i="17"/>
  <c r="AL64" i="17"/>
  <c r="BR64" i="17" s="1"/>
  <c r="AK64" i="17"/>
  <c r="AJ64" i="17"/>
  <c r="AI64" i="17"/>
  <c r="BO64" i="17" s="1"/>
  <c r="AH64" i="17"/>
  <c r="BN64" i="17" s="1"/>
  <c r="AG64" i="17"/>
  <c r="AF64" i="17"/>
  <c r="BL64" i="17" s="1"/>
  <c r="AD64" i="17"/>
  <c r="BJ64" i="17" s="1"/>
  <c r="AC64" i="17"/>
  <c r="V64" i="17"/>
  <c r="CD63" i="17"/>
  <c r="BH63" i="17"/>
  <c r="AW63" i="17"/>
  <c r="AP63" i="17"/>
  <c r="AN63" i="17"/>
  <c r="AM63" i="17"/>
  <c r="AL63" i="17"/>
  <c r="BR63" i="17" s="1"/>
  <c r="AK63" i="17"/>
  <c r="AJ63" i="17"/>
  <c r="AI63" i="17"/>
  <c r="BO63" i="17" s="1"/>
  <c r="AH63" i="17"/>
  <c r="BN63" i="17" s="1"/>
  <c r="AG63" i="17"/>
  <c r="AF63" i="17"/>
  <c r="BL63" i="17" s="1"/>
  <c r="AD63" i="17"/>
  <c r="BJ63" i="17" s="1"/>
  <c r="AC63" i="17"/>
  <c r="BI63" i="17" s="1"/>
  <c r="CD62" i="17"/>
  <c r="BV62" i="17"/>
  <c r="BI62" i="17"/>
  <c r="BH62" i="17"/>
  <c r="AW62" i="17"/>
  <c r="AP62" i="17"/>
  <c r="AO62" i="17"/>
  <c r="AN62" i="17"/>
  <c r="AM62" i="17"/>
  <c r="AL62" i="17"/>
  <c r="BR62" i="17" s="1"/>
  <c r="AK62" i="17"/>
  <c r="AJ62" i="17"/>
  <c r="AI62" i="17"/>
  <c r="BO62" i="17" s="1"/>
  <c r="AH62" i="17"/>
  <c r="BN62" i="17" s="1"/>
  <c r="AG62" i="17"/>
  <c r="AF62" i="17"/>
  <c r="BL62" i="17" s="1"/>
  <c r="AD62" i="17"/>
  <c r="BJ62" i="17" s="1"/>
  <c r="AC62" i="17"/>
  <c r="V62" i="17"/>
  <c r="CD61" i="17"/>
  <c r="CB61" i="17"/>
  <c r="CB65" i="17" s="1"/>
  <c r="BV61" i="17"/>
  <c r="BL61" i="17"/>
  <c r="BH61" i="17"/>
  <c r="AW61" i="17"/>
  <c r="AU61" i="17"/>
  <c r="AU65" i="17" s="1"/>
  <c r="K65" i="17" s="1"/>
  <c r="AP61" i="17"/>
  <c r="AO61" i="17"/>
  <c r="AN61" i="17"/>
  <c r="AM61" i="17"/>
  <c r="AL61" i="17"/>
  <c r="BR61" i="17" s="1"/>
  <c r="AK61" i="17"/>
  <c r="AJ61" i="17"/>
  <c r="AI61" i="17"/>
  <c r="BO61" i="17" s="1"/>
  <c r="AH61" i="17"/>
  <c r="BN61" i="17" s="1"/>
  <c r="AG61" i="17"/>
  <c r="AF61" i="17"/>
  <c r="AD61" i="17"/>
  <c r="BJ61" i="17" s="1"/>
  <c r="AC61" i="17"/>
  <c r="BI61" i="17" s="1"/>
  <c r="V61" i="17"/>
  <c r="K61" i="17"/>
  <c r="CE61" i="17" s="1"/>
  <c r="CD59" i="17"/>
  <c r="BH59" i="17"/>
  <c r="AW59" i="17"/>
  <c r="AN59" i="17"/>
  <c r="AM59" i="17"/>
  <c r="AL59" i="17"/>
  <c r="BR59" i="17" s="1"/>
  <c r="AK59" i="17"/>
  <c r="AJ59" i="17"/>
  <c r="AI59" i="17"/>
  <c r="BO59" i="17" s="1"/>
  <c r="AH59" i="17"/>
  <c r="BN59" i="17" s="1"/>
  <c r="AG59" i="17"/>
  <c r="AF59" i="17"/>
  <c r="BL59" i="17" s="1"/>
  <c r="AD59" i="17"/>
  <c r="BJ59" i="17" s="1"/>
  <c r="AC59" i="17"/>
  <c r="BI59" i="17" s="1"/>
  <c r="CD58" i="17"/>
  <c r="BV58" i="17"/>
  <c r="BH58" i="17"/>
  <c r="AW58" i="17"/>
  <c r="AP58" i="17"/>
  <c r="AO58" i="17"/>
  <c r="AN58" i="17"/>
  <c r="AM58" i="17"/>
  <c r="AL58" i="17"/>
  <c r="BR58" i="17" s="1"/>
  <c r="AK58" i="17"/>
  <c r="AJ58" i="17"/>
  <c r="AI58" i="17"/>
  <c r="BO58" i="17" s="1"/>
  <c r="AH58" i="17"/>
  <c r="BN58" i="17" s="1"/>
  <c r="AG58" i="17"/>
  <c r="AF58" i="17"/>
  <c r="BL58" i="17" s="1"/>
  <c r="AD58" i="17"/>
  <c r="BJ58" i="17" s="1"/>
  <c r="AC58" i="17"/>
  <c r="BI58" i="17" s="1"/>
  <c r="CD57" i="17"/>
  <c r="BH57" i="17"/>
  <c r="AW57" i="17"/>
  <c r="AU57" i="17"/>
  <c r="K57" i="17" s="1"/>
  <c r="AN57" i="17"/>
  <c r="AM57" i="17"/>
  <c r="AL57" i="17"/>
  <c r="BR57" i="17" s="1"/>
  <c r="AK57" i="17"/>
  <c r="AJ57" i="17"/>
  <c r="AI57" i="17"/>
  <c r="AH57" i="17"/>
  <c r="BN57" i="17" s="1"/>
  <c r="AG57" i="17"/>
  <c r="AF57" i="17"/>
  <c r="BL57" i="17" s="1"/>
  <c r="AD57" i="17"/>
  <c r="BJ57" i="17" s="1"/>
  <c r="AC57" i="17"/>
  <c r="BI57" i="17" s="1"/>
  <c r="CD56" i="17"/>
  <c r="BV56" i="17"/>
  <c r="BV59" i="17" s="1"/>
  <c r="BH56" i="17"/>
  <c r="AW56" i="17"/>
  <c r="AU56" i="17"/>
  <c r="K56" i="17" s="1"/>
  <c r="AP56" i="17"/>
  <c r="AP59" i="17" s="1"/>
  <c r="AO56" i="17"/>
  <c r="AO59" i="17" s="1"/>
  <c r="AN56" i="17"/>
  <c r="AM56" i="17"/>
  <c r="AL56" i="17"/>
  <c r="BR56" i="17" s="1"/>
  <c r="AK56" i="17"/>
  <c r="AJ56" i="17"/>
  <c r="AI56" i="17"/>
  <c r="BO56" i="17" s="1"/>
  <c r="AH56" i="17"/>
  <c r="BN56" i="17" s="1"/>
  <c r="AG56" i="17"/>
  <c r="AF56" i="17"/>
  <c r="BL56" i="17" s="1"/>
  <c r="AD56" i="17"/>
  <c r="BJ56" i="17" s="1"/>
  <c r="AC56" i="17"/>
  <c r="BI56" i="17" s="1"/>
  <c r="CD55" i="17"/>
  <c r="CB55" i="17"/>
  <c r="CB56" i="17" s="1"/>
  <c r="CB57" i="17" s="1"/>
  <c r="CB58" i="17" s="1"/>
  <c r="CB59" i="17" s="1"/>
  <c r="BH55" i="17"/>
  <c r="AW55" i="17"/>
  <c r="AU55" i="17"/>
  <c r="AU58" i="17" s="1"/>
  <c r="K58" i="17" s="1"/>
  <c r="AN55" i="17"/>
  <c r="AM55" i="17"/>
  <c r="AL55" i="17"/>
  <c r="BR55" i="17" s="1"/>
  <c r="AK55" i="17"/>
  <c r="AJ55" i="17"/>
  <c r="AI55" i="17"/>
  <c r="BO55" i="17" s="1"/>
  <c r="AH55" i="17"/>
  <c r="BN55" i="17" s="1"/>
  <c r="AG55" i="17"/>
  <c r="AF55" i="17"/>
  <c r="BL55" i="17" s="1"/>
  <c r="AD55" i="17"/>
  <c r="BJ55" i="17" s="1"/>
  <c r="AC55" i="17"/>
  <c r="W55" i="17"/>
  <c r="V55" i="17"/>
  <c r="V59" i="17" s="1"/>
  <c r="U55" i="17"/>
  <c r="U59" i="17" s="1"/>
  <c r="K55" i="17"/>
  <c r="CE55" i="17" s="1"/>
  <c r="CD53" i="17"/>
  <c r="BH53" i="17"/>
  <c r="AW53" i="17"/>
  <c r="AN53" i="17"/>
  <c r="AM53" i="17"/>
  <c r="AL53" i="17"/>
  <c r="BR53" i="17" s="1"/>
  <c r="AK53" i="17"/>
  <c r="AI53" i="17"/>
  <c r="BO53" i="17" s="1"/>
  <c r="AH53" i="17"/>
  <c r="BN53" i="17" s="1"/>
  <c r="AG53" i="17"/>
  <c r="AF53" i="17"/>
  <c r="BL53" i="17" s="1"/>
  <c r="AD53" i="17"/>
  <c r="BJ53" i="17" s="1"/>
  <c r="AC53" i="17"/>
  <c r="BI53" i="17" s="1"/>
  <c r="CD52" i="17"/>
  <c r="BH52" i="17"/>
  <c r="AW52" i="17"/>
  <c r="AN52" i="17"/>
  <c r="AM52" i="17"/>
  <c r="AL52" i="17"/>
  <c r="BR52" i="17" s="1"/>
  <c r="AK52" i="17"/>
  <c r="AI52" i="17"/>
  <c r="BO52" i="17" s="1"/>
  <c r="AH52" i="17"/>
  <c r="BN52" i="17" s="1"/>
  <c r="AG52" i="17"/>
  <c r="AF52" i="17"/>
  <c r="BL52" i="17" s="1"/>
  <c r="AD52" i="17"/>
  <c r="BJ52" i="17" s="1"/>
  <c r="AC52" i="17"/>
  <c r="BI52" i="17" s="1"/>
  <c r="CD51" i="17"/>
  <c r="BH51" i="17"/>
  <c r="AW51" i="17"/>
  <c r="AN51" i="17"/>
  <c r="AM51" i="17"/>
  <c r="AL51" i="17"/>
  <c r="BR51" i="17" s="1"/>
  <c r="AK51" i="17"/>
  <c r="AI51" i="17"/>
  <c r="BO51" i="17" s="1"/>
  <c r="AH51" i="17"/>
  <c r="BN51" i="17" s="1"/>
  <c r="AG51" i="17"/>
  <c r="AF51" i="17"/>
  <c r="BL51" i="17" s="1"/>
  <c r="AD51" i="17"/>
  <c r="BJ51" i="17" s="1"/>
  <c r="AC51" i="17"/>
  <c r="BI51" i="17" s="1"/>
  <c r="CD50" i="17"/>
  <c r="BH50" i="17"/>
  <c r="AW50" i="17"/>
  <c r="AN50" i="17"/>
  <c r="AM50" i="17"/>
  <c r="AL50" i="17"/>
  <c r="BR50" i="17" s="1"/>
  <c r="AK50" i="17"/>
  <c r="AI50" i="17"/>
  <c r="BO50" i="17" s="1"/>
  <c r="AH50" i="17"/>
  <c r="BN50" i="17" s="1"/>
  <c r="AG50" i="17"/>
  <c r="AF50" i="17"/>
  <c r="BL50" i="17" s="1"/>
  <c r="AD50" i="17"/>
  <c r="AC50" i="17"/>
  <c r="BI50" i="17" s="1"/>
  <c r="CD49" i="17"/>
  <c r="BH49" i="17"/>
  <c r="AW49" i="17"/>
  <c r="AN49" i="17"/>
  <c r="AM49" i="17"/>
  <c r="AL49" i="17"/>
  <c r="BR49" i="17" s="1"/>
  <c r="AK49" i="17"/>
  <c r="AI49" i="17"/>
  <c r="BO49" i="17" s="1"/>
  <c r="AH49" i="17"/>
  <c r="BN49" i="17" s="1"/>
  <c r="AG49" i="17"/>
  <c r="AF49" i="17"/>
  <c r="BL49" i="17" s="1"/>
  <c r="AD49" i="17"/>
  <c r="BJ49" i="17" s="1"/>
  <c r="AC49" i="17"/>
  <c r="Y49" i="17"/>
  <c r="Y50" i="17" s="1"/>
  <c r="Y51" i="17" s="1"/>
  <c r="Y52" i="17" s="1"/>
  <c r="Y53" i="17" s="1"/>
  <c r="CD48" i="17"/>
  <c r="BV48" i="17"/>
  <c r="BV49" i="17" s="1"/>
  <c r="BV50" i="17" s="1"/>
  <c r="BV51" i="17" s="1"/>
  <c r="BV52" i="17" s="1"/>
  <c r="BV53" i="17" s="1"/>
  <c r="BM48" i="17"/>
  <c r="BM49" i="17" s="1"/>
  <c r="BM50" i="17" s="1"/>
  <c r="BM51" i="17" s="1"/>
  <c r="BM52" i="17" s="1"/>
  <c r="BM53" i="17" s="1"/>
  <c r="BM54" i="17" s="1"/>
  <c r="BM55" i="17" s="1"/>
  <c r="BM56" i="17" s="1"/>
  <c r="BM57" i="17" s="1"/>
  <c r="BM58" i="17" s="1"/>
  <c r="BM59" i="17" s="1"/>
  <c r="BM60" i="17" s="1"/>
  <c r="BM61" i="17" s="1"/>
  <c r="BM62" i="17" s="1"/>
  <c r="BM63" i="17" s="1"/>
  <c r="BM64" i="17" s="1"/>
  <c r="BM65" i="17" s="1"/>
  <c r="BM66" i="17" s="1"/>
  <c r="BM67" i="17" s="1"/>
  <c r="BM68" i="17" s="1"/>
  <c r="BM69" i="17" s="1"/>
  <c r="BM70" i="17" s="1"/>
  <c r="BM71" i="17" s="1"/>
  <c r="BM72" i="17" s="1"/>
  <c r="BM73" i="17" s="1"/>
  <c r="BM74" i="17" s="1"/>
  <c r="BM75" i="17" s="1"/>
  <c r="BH48" i="17"/>
  <c r="AW48" i="17"/>
  <c r="AP48" i="17"/>
  <c r="AP49" i="17" s="1"/>
  <c r="AP50" i="17" s="1"/>
  <c r="AP51" i="17" s="1"/>
  <c r="AP52" i="17" s="1"/>
  <c r="AP53" i="17" s="1"/>
  <c r="AO48" i="17"/>
  <c r="AO49" i="17" s="1"/>
  <c r="AO50" i="17" s="1"/>
  <c r="AO51" i="17" s="1"/>
  <c r="AO52" i="17" s="1"/>
  <c r="AO53" i="17" s="1"/>
  <c r="AN48" i="17"/>
  <c r="AM48" i="17"/>
  <c r="AL48" i="17"/>
  <c r="BR48" i="17" s="1"/>
  <c r="AK48" i="17"/>
  <c r="AJ48" i="17"/>
  <c r="AI48" i="17"/>
  <c r="BO48" i="17" s="1"/>
  <c r="AH48" i="17"/>
  <c r="BN48" i="17" s="1"/>
  <c r="AG48" i="17"/>
  <c r="AF48" i="17"/>
  <c r="BL48" i="17" s="1"/>
  <c r="AD48" i="17"/>
  <c r="BJ48" i="17" s="1"/>
  <c r="AC48" i="17"/>
  <c r="Z48" i="17"/>
  <c r="Z49" i="17" s="1"/>
  <c r="Z50" i="17" s="1"/>
  <c r="Z51" i="17" s="1"/>
  <c r="Z52" i="17" s="1"/>
  <c r="Z53" i="17" s="1"/>
  <c r="Y48" i="17"/>
  <c r="X48" i="17"/>
  <c r="X49" i="17" s="1"/>
  <c r="X50" i="17" s="1"/>
  <c r="X51" i="17" s="1"/>
  <c r="X52" i="17" s="1"/>
  <c r="X53" i="17" s="1"/>
  <c r="W48" i="17"/>
  <c r="W49" i="17" s="1"/>
  <c r="W50" i="17" s="1"/>
  <c r="W51" i="17" s="1"/>
  <c r="W52" i="17" s="1"/>
  <c r="W53" i="17" s="1"/>
  <c r="V48" i="17"/>
  <c r="V49" i="17" s="1"/>
  <c r="V50" i="17" s="1"/>
  <c r="V51" i="17" s="1"/>
  <c r="V52" i="17" s="1"/>
  <c r="V53" i="17" s="1"/>
  <c r="U48" i="17"/>
  <c r="U49" i="17" s="1"/>
  <c r="CD47" i="17"/>
  <c r="BU47" i="17"/>
  <c r="BT51" i="17"/>
  <c r="BR47" i="17"/>
  <c r="BL47" i="17"/>
  <c r="BJ47" i="17"/>
  <c r="BI47" i="17"/>
  <c r="BH47" i="17"/>
  <c r="BF47" i="17"/>
  <c r="BE47" i="17"/>
  <c r="BD47" i="17"/>
  <c r="BA48" i="17"/>
  <c r="AW47" i="17"/>
  <c r="AE47" i="17"/>
  <c r="AE51" i="17" s="1"/>
  <c r="AA47" i="17"/>
  <c r="CD46" i="17"/>
  <c r="AW46" i="17"/>
  <c r="AU159" i="17" l="1"/>
  <c r="K159" i="17" s="1"/>
  <c r="K158" i="17"/>
  <c r="BU146" i="17"/>
  <c r="BU152" i="17" s="1"/>
  <c r="BU158" i="17" s="1"/>
  <c r="BU164" i="17" s="1"/>
  <c r="BU151" i="17"/>
  <c r="BU157" i="17" s="1"/>
  <c r="BU163" i="17" s="1"/>
  <c r="CF138" i="17"/>
  <c r="AU133" i="17"/>
  <c r="K132" i="17"/>
  <c r="AX132" i="17" s="1"/>
  <c r="BV137" i="17"/>
  <c r="BV132" i="17"/>
  <c r="AX143" i="17"/>
  <c r="CE143" i="17"/>
  <c r="CF143" i="17" s="1"/>
  <c r="AQ167" i="17"/>
  <c r="BI167" i="17"/>
  <c r="CF182" i="17"/>
  <c r="CE182" i="17"/>
  <c r="AX182" i="17"/>
  <c r="AY182" i="17" s="1"/>
  <c r="AA182" i="17" s="1"/>
  <c r="AU184" i="17"/>
  <c r="K183" i="17"/>
  <c r="BE48" i="17"/>
  <c r="BE49" i="17" s="1"/>
  <c r="BE50" i="17" s="1"/>
  <c r="BE51" i="17" s="1"/>
  <c r="BE52" i="17" s="1"/>
  <c r="BE53" i="17" s="1"/>
  <c r="BF48" i="17"/>
  <c r="BF49" i="17" s="1"/>
  <c r="BF50" i="17" s="1"/>
  <c r="BF51" i="17" s="1"/>
  <c r="BF52" i="17" s="1"/>
  <c r="BF53" i="17" s="1"/>
  <c r="AO63" i="17"/>
  <c r="U64" i="17"/>
  <c r="AU72" i="17"/>
  <c r="K72" i="17" s="1"/>
  <c r="K88" i="17"/>
  <c r="AU99" i="17"/>
  <c r="K99" i="17" s="1"/>
  <c r="W102" i="17"/>
  <c r="AU102" i="17"/>
  <c r="K102" i="17" s="1"/>
  <c r="CE102" i="17" s="1"/>
  <c r="CF102" i="17" s="1"/>
  <c r="CB102" i="17"/>
  <c r="W108" i="17"/>
  <c r="AO108" i="17"/>
  <c r="AO109" i="17" s="1"/>
  <c r="AO110" i="17" s="1"/>
  <c r="AO111" i="17" s="1"/>
  <c r="AU109" i="17"/>
  <c r="K109" i="17" s="1"/>
  <c r="AQ123" i="17"/>
  <c r="BV123" i="17"/>
  <c r="BV129" i="17" s="1"/>
  <c r="AX137" i="17"/>
  <c r="AY137" i="17" s="1"/>
  <c r="W146" i="17"/>
  <c r="W150" i="17"/>
  <c r="BU150" i="17"/>
  <c r="BU156" i="17" s="1"/>
  <c r="BU162" i="17" s="1"/>
  <c r="K172" i="17"/>
  <c r="BU173" i="17"/>
  <c r="BU178" i="17" s="1"/>
  <c r="BU183" i="17" s="1"/>
  <c r="AQ182" i="17"/>
  <c r="BD48" i="17"/>
  <c r="BD49" i="17" s="1"/>
  <c r="BD50" i="17" s="1"/>
  <c r="BD51" i="17" s="1"/>
  <c r="BD52" i="17" s="1"/>
  <c r="BD53" i="17" s="1"/>
  <c r="CF55" i="17"/>
  <c r="U65" i="17"/>
  <c r="AU86" i="17"/>
  <c r="K86" i="17" s="1"/>
  <c r="AU108" i="17"/>
  <c r="K108" i="17" s="1"/>
  <c r="W109" i="17"/>
  <c r="W110" i="17"/>
  <c r="W120" i="17"/>
  <c r="W121" i="17"/>
  <c r="AA121" i="17" s="1"/>
  <c r="AX129" i="17"/>
  <c r="AY129" i="17" s="1"/>
  <c r="AA129" i="17" s="1"/>
  <c r="W138" i="17"/>
  <c r="CE138" i="17"/>
  <c r="AQ144" i="17"/>
  <c r="AX155" i="17"/>
  <c r="AY155" i="17" s="1"/>
  <c r="W173" i="17"/>
  <c r="AQ177" i="17"/>
  <c r="BO177" i="17"/>
  <c r="U56" i="17"/>
  <c r="U63" i="17"/>
  <c r="V65" i="17"/>
  <c r="K81" i="17"/>
  <c r="W98" i="17"/>
  <c r="W99" i="17"/>
  <c r="W107" i="17"/>
  <c r="CE107" i="17"/>
  <c r="CF107" i="17" s="1"/>
  <c r="AQ110" i="17"/>
  <c r="W128" i="17"/>
  <c r="W129" i="17"/>
  <c r="AO132" i="17"/>
  <c r="AO133" i="17" s="1"/>
  <c r="AO134" i="17" s="1"/>
  <c r="AO135" i="17" s="1"/>
  <c r="W140" i="17"/>
  <c r="AY144" i="17"/>
  <c r="W156" i="17"/>
  <c r="W172" i="17"/>
  <c r="W177" i="17"/>
  <c r="W233" i="17"/>
  <c r="W235" i="17"/>
  <c r="W242" i="17"/>
  <c r="AU257" i="17"/>
  <c r="K257" i="17" s="1"/>
  <c r="K253" i="17"/>
  <c r="AY95" i="17"/>
  <c r="AY121" i="17"/>
  <c r="V63" i="17"/>
  <c r="AX79" i="17"/>
  <c r="W96" i="17"/>
  <c r="W103" i="17"/>
  <c r="BV108" i="17"/>
  <c r="BV109" i="17" s="1"/>
  <c r="BV110" i="17" s="1"/>
  <c r="BV111" i="17" s="1"/>
  <c r="AX121" i="17"/>
  <c r="W205" i="17"/>
  <c r="W201" i="17"/>
  <c r="W195" i="17"/>
  <c r="W189" i="17"/>
  <c r="W192" i="17"/>
  <c r="W202" i="17"/>
  <c r="W204" i="17"/>
  <c r="W200" i="17"/>
  <c r="W199" i="17"/>
  <c r="W196" i="17"/>
  <c r="W191" i="17"/>
  <c r="W188" i="17"/>
  <c r="AP199" i="17"/>
  <c r="AP189" i="17"/>
  <c r="AP200" i="17" s="1"/>
  <c r="AU250" i="17"/>
  <c r="K250" i="17" s="1"/>
  <c r="AU246" i="17"/>
  <c r="K246" i="17" s="1"/>
  <c r="AU244" i="17"/>
  <c r="K244" i="17" s="1"/>
  <c r="AX244" i="17" s="1"/>
  <c r="K242" i="17"/>
  <c r="AX242" i="17" s="1"/>
  <c r="AQ168" i="17"/>
  <c r="BO168" i="17"/>
  <c r="BU52" i="17"/>
  <c r="CB108" i="17"/>
  <c r="CB110" i="17"/>
  <c r="W151" i="17"/>
  <c r="CB98" i="17"/>
  <c r="CE95" i="17"/>
  <c r="CF95" i="17" s="1"/>
  <c r="AQ98" i="17"/>
  <c r="AP108" i="17"/>
  <c r="AP109" i="17" s="1"/>
  <c r="AP110" i="17" s="1"/>
  <c r="AP111" i="17" s="1"/>
  <c r="AP177" i="17"/>
  <c r="AP182" i="17" s="1"/>
  <c r="AP183" i="17" s="1"/>
  <c r="AP184" i="17" s="1"/>
  <c r="AP185" i="17" s="1"/>
  <c r="BK47" i="17"/>
  <c r="U61" i="17"/>
  <c r="U62" i="17"/>
  <c r="BV63" i="17"/>
  <c r="AU75" i="17"/>
  <c r="K75" i="17" s="1"/>
  <c r="CB75" i="17"/>
  <c r="CB76" i="17" s="1"/>
  <c r="BU98" i="17"/>
  <c r="W101" i="17"/>
  <c r="CB109" i="17"/>
  <c r="AQ127" i="17"/>
  <c r="W139" i="17"/>
  <c r="BV155" i="17"/>
  <c r="BV156" i="17" s="1"/>
  <c r="BV157" i="17" s="1"/>
  <c r="BV158" i="17" s="1"/>
  <c r="BV159" i="17" s="1"/>
  <c r="W161" i="17"/>
  <c r="W185" i="17"/>
  <c r="W180" i="17"/>
  <c r="W182" i="17"/>
  <c r="K178" i="17"/>
  <c r="BO182" i="17"/>
  <c r="AU192" i="17"/>
  <c r="K192" i="17" s="1"/>
  <c r="AU218" i="17"/>
  <c r="K218" i="17" s="1"/>
  <c r="AX218" i="17" s="1"/>
  <c r="AU188" i="17"/>
  <c r="K188" i="17" s="1"/>
  <c r="AU195" i="17"/>
  <c r="K195" i="17" s="1"/>
  <c r="CB200" i="17"/>
  <c r="CB216" i="17"/>
  <c r="AU234" i="17"/>
  <c r="K234" i="17" s="1"/>
  <c r="CE234" i="17" s="1"/>
  <c r="AU210" i="17"/>
  <c r="K210" i="17" s="1"/>
  <c r="AU225" i="17"/>
  <c r="K225" i="17" s="1"/>
  <c r="AU191" i="17"/>
  <c r="K191" i="17" s="1"/>
  <c r="AX191" i="17" s="1"/>
  <c r="AU196" i="17"/>
  <c r="K196" i="17" s="1"/>
  <c r="AX196" i="17" s="1"/>
  <c r="AY196" i="17" s="1"/>
  <c r="AA196" i="17" s="1"/>
  <c r="CB202" i="17"/>
  <c r="CB211" i="17"/>
  <c r="CB215" i="17"/>
  <c r="AU223" i="17"/>
  <c r="K223" i="17" s="1"/>
  <c r="AU233" i="17"/>
  <c r="K233" i="17" s="1"/>
  <c r="AH234" i="17"/>
  <c r="BN234" i="17" s="1"/>
  <c r="AU211" i="17"/>
  <c r="K211" i="17" s="1"/>
  <c r="AX211" i="17" s="1"/>
  <c r="AY211" i="17" s="1"/>
  <c r="AA211" i="17" s="1"/>
  <c r="AU232" i="17"/>
  <c r="K232" i="17" s="1"/>
  <c r="CE232" i="17" s="1"/>
  <c r="CF232" i="17" s="1"/>
  <c r="AY187" i="17"/>
  <c r="AA187" i="17" s="1"/>
  <c r="AH236" i="17"/>
  <c r="BN236" i="17" s="1"/>
  <c r="BN231" i="17"/>
  <c r="BC167" i="17"/>
  <c r="BC168" i="17" s="1"/>
  <c r="BC169" i="17" s="1"/>
  <c r="BC170" i="17" s="1"/>
  <c r="BB168" i="17"/>
  <c r="BB86" i="17"/>
  <c r="BA76" i="17"/>
  <c r="BB172" i="17"/>
  <c r="BB173" i="17" s="1"/>
  <c r="BB174" i="17" s="1"/>
  <c r="BB175" i="17" s="1"/>
  <c r="BT188" i="17"/>
  <c r="BT199" i="17" s="1"/>
  <c r="BT220" i="17"/>
  <c r="BT211" i="17"/>
  <c r="BT212" i="17" s="1"/>
  <c r="BT221" i="17"/>
  <c r="BB72" i="17"/>
  <c r="BA74" i="17"/>
  <c r="BB79" i="17"/>
  <c r="BC96" i="17"/>
  <c r="BC97" i="17" s="1"/>
  <c r="BC98" i="17" s="1"/>
  <c r="BC99" i="17" s="1"/>
  <c r="BA232" i="17"/>
  <c r="BA233" i="17" s="1"/>
  <c r="BB68" i="17"/>
  <c r="BB70" i="17" s="1"/>
  <c r="BB71" i="17" s="1"/>
  <c r="BB75" i="17"/>
  <c r="BC187" i="17"/>
  <c r="BA177" i="17"/>
  <c r="BA178" i="17" s="1"/>
  <c r="BA179" i="17" s="1"/>
  <c r="BA180" i="17" s="1"/>
  <c r="BB82" i="17"/>
  <c r="BB83" i="17" s="1"/>
  <c r="BB84" i="17" s="1"/>
  <c r="BB85" i="17" s="1"/>
  <c r="BC86" i="17"/>
  <c r="BC119" i="17"/>
  <c r="BC120" i="17" s="1"/>
  <c r="BC121" i="17" s="1"/>
  <c r="BC122" i="17" s="1"/>
  <c r="BC123" i="17" s="1"/>
  <c r="BA182" i="17"/>
  <c r="BA183" i="17" s="1"/>
  <c r="BA168" i="17"/>
  <c r="BA169" i="17" s="1"/>
  <c r="BA170" i="17" s="1"/>
  <c r="BT88" i="17"/>
  <c r="BT89" i="17" s="1"/>
  <c r="BT90" i="17" s="1"/>
  <c r="BT91" i="17" s="1"/>
  <c r="BT92" i="17" s="1"/>
  <c r="BT93" i="17" s="1"/>
  <c r="BA107" i="17"/>
  <c r="BA113" i="17" s="1"/>
  <c r="BA114" i="17" s="1"/>
  <c r="BT168" i="17"/>
  <c r="BA220" i="17"/>
  <c r="BA221" i="17" s="1"/>
  <c r="BC88" i="17"/>
  <c r="BA96" i="17"/>
  <c r="BA97" i="17" s="1"/>
  <c r="BM76" i="17"/>
  <c r="BM77" i="17" s="1"/>
  <c r="BM78" i="17" s="1"/>
  <c r="BM79" i="17" s="1"/>
  <c r="BM80" i="17" s="1"/>
  <c r="BM81" i="17" s="1"/>
  <c r="BM82" i="17" s="1"/>
  <c r="BM83" i="17" s="1"/>
  <c r="BM84" i="17" s="1"/>
  <c r="BM85" i="17" s="1"/>
  <c r="BM86" i="17" s="1"/>
  <c r="BM87" i="17" s="1"/>
  <c r="BM88" i="17" s="1"/>
  <c r="BM89" i="17" s="1"/>
  <c r="BM90" i="17" s="1"/>
  <c r="BM91" i="17" s="1"/>
  <c r="BM92" i="17" s="1"/>
  <c r="BM93" i="17" s="1"/>
  <c r="BM94" i="17" s="1"/>
  <c r="BM95" i="17" s="1"/>
  <c r="BM96" i="17" s="1"/>
  <c r="BM97" i="17" s="1"/>
  <c r="BM98" i="17" s="1"/>
  <c r="BM99" i="17" s="1"/>
  <c r="BM100" i="17" s="1"/>
  <c r="BM101" i="17" s="1"/>
  <c r="BM102" i="17" s="1"/>
  <c r="BM103" i="17" s="1"/>
  <c r="BM104" i="17" s="1"/>
  <c r="BM105" i="17" s="1"/>
  <c r="BM106" i="17" s="1"/>
  <c r="BM107" i="17" s="1"/>
  <c r="BM108" i="17" s="1"/>
  <c r="BM109" i="17" s="1"/>
  <c r="BM110" i="17" s="1"/>
  <c r="BM111" i="17" s="1"/>
  <c r="BM112" i="17" s="1"/>
  <c r="BM113" i="17" s="1"/>
  <c r="BM114" i="17" s="1"/>
  <c r="BM115" i="17" s="1"/>
  <c r="BM116" i="17" s="1"/>
  <c r="BM117" i="17" s="1"/>
  <c r="BM118" i="17" s="1"/>
  <c r="BM119" i="17" s="1"/>
  <c r="BM120" i="17" s="1"/>
  <c r="BM121" i="17" s="1"/>
  <c r="BM122" i="17" s="1"/>
  <c r="BM123" i="17" s="1"/>
  <c r="BM124" i="17" s="1"/>
  <c r="BM125" i="17" s="1"/>
  <c r="BM126" i="17" s="1"/>
  <c r="BM127" i="17" s="1"/>
  <c r="BM128" i="17" s="1"/>
  <c r="BM129" i="17" s="1"/>
  <c r="BM130" i="17" s="1"/>
  <c r="BM131" i="17" s="1"/>
  <c r="BM132" i="17" s="1"/>
  <c r="BM133" i="17" s="1"/>
  <c r="BM134" i="17" s="1"/>
  <c r="BM135" i="17" s="1"/>
  <c r="BM136" i="17" s="1"/>
  <c r="BM137" i="17" s="1"/>
  <c r="BM138" i="17" s="1"/>
  <c r="BM139" i="17" s="1"/>
  <c r="BM140" i="17" s="1"/>
  <c r="BM141" i="17" s="1"/>
  <c r="BM142" i="17" s="1"/>
  <c r="BM143" i="17" s="1"/>
  <c r="BM144" i="17" s="1"/>
  <c r="BM145" i="17" s="1"/>
  <c r="BM146" i="17" s="1"/>
  <c r="BM147" i="17" s="1"/>
  <c r="BM148" i="17" s="1"/>
  <c r="BM149" i="17" s="1"/>
  <c r="BM150" i="17" s="1"/>
  <c r="BM151" i="17" s="1"/>
  <c r="BM152" i="17" s="1"/>
  <c r="BA49" i="17"/>
  <c r="BB55" i="17"/>
  <c r="BB48" i="17"/>
  <c r="BB49" i="17" s="1"/>
  <c r="BB50" i="17" s="1"/>
  <c r="BB51" i="17" s="1"/>
  <c r="BB52" i="17" s="1"/>
  <c r="BB53" i="17" s="1"/>
  <c r="AP78" i="17"/>
  <c r="AP71" i="17"/>
  <c r="BI77" i="17"/>
  <c r="AP127" i="17"/>
  <c r="AP122" i="17"/>
  <c r="BC55" i="17"/>
  <c r="BC48" i="17"/>
  <c r="BC49" i="17" s="1"/>
  <c r="BC50" i="17" s="1"/>
  <c r="BC51" i="17" s="1"/>
  <c r="BC52" i="17" s="1"/>
  <c r="BC53" i="17" s="1"/>
  <c r="BI49" i="17"/>
  <c r="BJ50" i="17"/>
  <c r="AI93" i="17"/>
  <c r="BO93" i="17" s="1"/>
  <c r="BW93" i="17" s="1"/>
  <c r="AI92" i="17"/>
  <c r="BO92" i="17" s="1"/>
  <c r="AI91" i="17"/>
  <c r="BO91" i="17" s="1"/>
  <c r="AI90" i="17"/>
  <c r="BO90" i="17" s="1"/>
  <c r="AI89" i="17"/>
  <c r="BO89" i="17" s="1"/>
  <c r="AI88" i="17"/>
  <c r="BO88" i="17" s="1"/>
  <c r="AI81" i="17"/>
  <c r="BO81" i="17" s="1"/>
  <c r="AI77" i="17"/>
  <c r="BO77" i="17" s="1"/>
  <c r="AI86" i="17"/>
  <c r="BO86" i="17" s="1"/>
  <c r="AI72" i="17"/>
  <c r="AI71" i="17"/>
  <c r="BO71" i="17" s="1"/>
  <c r="AI70" i="17"/>
  <c r="BO70" i="17" s="1"/>
  <c r="AI69" i="17"/>
  <c r="BO69" i="17" s="1"/>
  <c r="AI68" i="17"/>
  <c r="BO68" i="17" s="1"/>
  <c r="AI85" i="17"/>
  <c r="BO85" i="17" s="1"/>
  <c r="AI78" i="17"/>
  <c r="BO78" i="17" s="1"/>
  <c r="AI67" i="17"/>
  <c r="BO67" i="17" s="1"/>
  <c r="BW67" i="17" s="1"/>
  <c r="AI84" i="17"/>
  <c r="BO84" i="17" s="1"/>
  <c r="AI75" i="17"/>
  <c r="AI83" i="17"/>
  <c r="BO83" i="17" s="1"/>
  <c r="AI79" i="17"/>
  <c r="BO79" i="17" s="1"/>
  <c r="AI76" i="17"/>
  <c r="BO76" i="17" s="1"/>
  <c r="AI74" i="17"/>
  <c r="AX65" i="17"/>
  <c r="AY65" i="17" s="1"/>
  <c r="CF65" i="17"/>
  <c r="CE65" i="17"/>
  <c r="AQ68" i="17"/>
  <c r="CE68" i="17"/>
  <c r="CF68" i="17" s="1"/>
  <c r="AX68" i="17"/>
  <c r="AU69" i="17"/>
  <c r="K69" i="17" s="1"/>
  <c r="AA48" i="17"/>
  <c r="AJ49" i="17"/>
  <c r="AU59" i="17"/>
  <c r="K59" i="17" s="1"/>
  <c r="CE72" i="17"/>
  <c r="CF72" i="17" s="1"/>
  <c r="AX72" i="17"/>
  <c r="CE81" i="17"/>
  <c r="AX81" i="17"/>
  <c r="AA81" i="17" s="1"/>
  <c r="AY81" i="17"/>
  <c r="CF81" i="17"/>
  <c r="CB86" i="17"/>
  <c r="CB82" i="17"/>
  <c r="CB83" i="17" s="1"/>
  <c r="CB84" i="17" s="1"/>
  <c r="CB85" i="17" s="1"/>
  <c r="BI95" i="17"/>
  <c r="AQ95" i="17"/>
  <c r="CE99" i="17"/>
  <c r="CF99" i="17" s="1"/>
  <c r="AY99" i="17"/>
  <c r="AA99" i="17" s="1"/>
  <c r="AX99" i="17"/>
  <c r="CE56" i="17"/>
  <c r="CF56" i="17" s="1"/>
  <c r="AX56" i="17"/>
  <c r="AY56" i="17" s="1"/>
  <c r="W59" i="17"/>
  <c r="W58" i="17"/>
  <c r="W57" i="17"/>
  <c r="W56" i="17"/>
  <c r="W65" i="17"/>
  <c r="W64" i="17"/>
  <c r="W63" i="17"/>
  <c r="W62" i="17"/>
  <c r="W61" i="17"/>
  <c r="CB77" i="17"/>
  <c r="CB78" i="17"/>
  <c r="BW56" i="17"/>
  <c r="AS47" i="17"/>
  <c r="AA49" i="17"/>
  <c r="AQ55" i="17"/>
  <c r="BW68" i="17"/>
  <c r="AE49" i="17"/>
  <c r="AE50" i="17"/>
  <c r="AE65" i="17"/>
  <c r="BK65" i="17" s="1"/>
  <c r="BW65" i="17" s="1"/>
  <c r="AE64" i="17"/>
  <c r="BK64" i="17" s="1"/>
  <c r="AE63" i="17"/>
  <c r="BK63" i="17" s="1"/>
  <c r="AE62" i="17"/>
  <c r="BK62" i="17" s="1"/>
  <c r="AE61" i="17"/>
  <c r="BK61" i="17" s="1"/>
  <c r="BW61" i="17" s="1"/>
  <c r="BK55" i="17"/>
  <c r="AE55" i="17"/>
  <c r="AE52" i="17"/>
  <c r="BK59" i="17"/>
  <c r="BW59" i="17" s="1"/>
  <c r="BK58" i="17"/>
  <c r="BW58" i="17" s="1"/>
  <c r="BK57" i="17"/>
  <c r="BW57" i="17" s="1"/>
  <c r="BK56" i="17"/>
  <c r="AE53" i="17"/>
  <c r="AE59" i="17"/>
  <c r="AE58" i="17"/>
  <c r="AE57" i="17"/>
  <c r="AQ57" i="17" s="1"/>
  <c r="AE56" i="17"/>
  <c r="AQ56" i="17" s="1"/>
  <c r="AQ47" i="17"/>
  <c r="AR47" i="17" s="1"/>
  <c r="AE48" i="17"/>
  <c r="AQ48" i="17" s="1"/>
  <c r="CF67" i="17"/>
  <c r="CE67" i="17"/>
  <c r="AY67" i="17"/>
  <c r="AX67" i="17"/>
  <c r="BB78" i="17"/>
  <c r="AI82" i="17"/>
  <c r="BO82" i="17" s="1"/>
  <c r="AX93" i="17"/>
  <c r="AY93" i="17" s="1"/>
  <c r="AA93" i="17" s="1"/>
  <c r="CE93" i="17"/>
  <c r="CF93" i="17" s="1"/>
  <c r="AX102" i="17"/>
  <c r="BK51" i="17"/>
  <c r="BK52" i="17"/>
  <c r="BK53" i="17"/>
  <c r="BK48" i="17"/>
  <c r="BK49" i="17"/>
  <c r="CE57" i="17"/>
  <c r="CF57" i="17" s="1"/>
  <c r="AX57" i="17"/>
  <c r="AY57" i="17" s="1"/>
  <c r="BT52" i="17"/>
  <c r="BT53" i="17"/>
  <c r="BT55" i="17"/>
  <c r="BT49" i="17"/>
  <c r="BT48" i="17"/>
  <c r="BT50" i="17"/>
  <c r="BI48" i="17"/>
  <c r="BW48" i="17" s="1"/>
  <c r="U50" i="17"/>
  <c r="BW69" i="17"/>
  <c r="AU70" i="17"/>
  <c r="K83" i="17"/>
  <c r="AU84" i="17"/>
  <c r="CE128" i="17"/>
  <c r="CF128" i="17" s="1"/>
  <c r="AQ128" i="17"/>
  <c r="AX128" i="17"/>
  <c r="AY128" i="17" s="1"/>
  <c r="BA55" i="17"/>
  <c r="BG47" i="17"/>
  <c r="BU53" i="17"/>
  <c r="BU55" i="17"/>
  <c r="BU48" i="17"/>
  <c r="BU50" i="17"/>
  <c r="BU49" i="17"/>
  <c r="BU51" i="17"/>
  <c r="BK50" i="17"/>
  <c r="CF58" i="17"/>
  <c r="AQ58" i="17"/>
  <c r="CE58" i="17"/>
  <c r="AX58" i="17"/>
  <c r="AY58" i="17" s="1"/>
  <c r="CE86" i="17"/>
  <c r="CF86" i="17" s="1"/>
  <c r="AY86" i="17"/>
  <c r="AQ86" i="17"/>
  <c r="AX86" i="17"/>
  <c r="CF61" i="17"/>
  <c r="BA75" i="17"/>
  <c r="AP76" i="17"/>
  <c r="AP77" i="17" s="1"/>
  <c r="BA102" i="17"/>
  <c r="AQ97" i="17"/>
  <c r="AX97" i="17"/>
  <c r="CE97" i="17"/>
  <c r="CF97" i="17" s="1"/>
  <c r="AQ103" i="17"/>
  <c r="CE109" i="17"/>
  <c r="CF109" i="17" s="1"/>
  <c r="CB115" i="17"/>
  <c r="CB116" i="17"/>
  <c r="CB114" i="17"/>
  <c r="CE120" i="17"/>
  <c r="CF120" i="17" s="1"/>
  <c r="AQ120" i="17"/>
  <c r="AX120" i="17"/>
  <c r="AY120" i="17" s="1"/>
  <c r="AA120" i="17" s="1"/>
  <c r="BI55" i="17"/>
  <c r="BW55" i="17" s="1"/>
  <c r="CB68" i="17"/>
  <c r="AN69" i="17"/>
  <c r="AN70" i="17"/>
  <c r="BC74" i="17"/>
  <c r="AQ79" i="17"/>
  <c r="BB107" i="17"/>
  <c r="BB101" i="17"/>
  <c r="BB102" i="17" s="1"/>
  <c r="BB103" i="17" s="1"/>
  <c r="BB104" i="17" s="1"/>
  <c r="BB105" i="17" s="1"/>
  <c r="BB96" i="17"/>
  <c r="BB97" i="17" s="1"/>
  <c r="BB98" i="17" s="1"/>
  <c r="BB99" i="17" s="1"/>
  <c r="BW96" i="17"/>
  <c r="CE103" i="17"/>
  <c r="CF103" i="17" s="1"/>
  <c r="AX55" i="17"/>
  <c r="U57" i="17"/>
  <c r="AO57" i="17"/>
  <c r="AO64" i="17" s="1"/>
  <c r="U58" i="17"/>
  <c r="K82" i="17"/>
  <c r="AQ88" i="17"/>
  <c r="BA89" i="17"/>
  <c r="AX109" i="17"/>
  <c r="AY109" i="17" s="1"/>
  <c r="AA109" i="17" s="1"/>
  <c r="AY55" i="17"/>
  <c r="V56" i="17"/>
  <c r="V57" i="17"/>
  <c r="AP57" i="17"/>
  <c r="AP64" i="17" s="1"/>
  <c r="V58" i="17"/>
  <c r="AU62" i="17"/>
  <c r="BA68" i="17"/>
  <c r="BT68" i="17"/>
  <c r="BT69" i="17" s="1"/>
  <c r="BT70" i="17" s="1"/>
  <c r="BT71" i="17" s="1"/>
  <c r="BT72" i="17" s="1"/>
  <c r="AP69" i="17"/>
  <c r="BA69" i="17"/>
  <c r="BA70" i="17"/>
  <c r="BA71" i="17"/>
  <c r="AQ81" i="17"/>
  <c r="BA82" i="17"/>
  <c r="BA88" i="17"/>
  <c r="BC89" i="17"/>
  <c r="BC90" i="17" s="1"/>
  <c r="BC91" i="17" s="1"/>
  <c r="BC92" i="17" s="1"/>
  <c r="BC93" i="17"/>
  <c r="BW97" i="17"/>
  <c r="AQ99" i="17"/>
  <c r="CF111" i="17"/>
  <c r="CE111" i="17"/>
  <c r="BA79" i="17"/>
  <c r="BA78" i="17"/>
  <c r="BA77" i="17"/>
  <c r="CE74" i="17"/>
  <c r="AX96" i="17"/>
  <c r="CF96" i="17"/>
  <c r="CE96" i="17"/>
  <c r="AQ96" i="17"/>
  <c r="CE98" i="17"/>
  <c r="CF98" i="17" s="1"/>
  <c r="AX98" i="17"/>
  <c r="BU99" i="17"/>
  <c r="BU105" i="17" s="1"/>
  <c r="BU111" i="17" s="1"/>
  <c r="BU117" i="17" s="1"/>
  <c r="BU104" i="17"/>
  <c r="BU110" i="17" s="1"/>
  <c r="BU116" i="17" s="1"/>
  <c r="AQ107" i="17"/>
  <c r="BI107" i="17"/>
  <c r="AQ109" i="17"/>
  <c r="BV57" i="17"/>
  <c r="BV64" i="17" s="1"/>
  <c r="AX61" i="17"/>
  <c r="AY61" i="17" s="1"/>
  <c r="CB62" i="17"/>
  <c r="CB63" i="17" s="1"/>
  <c r="CB64" i="17" s="1"/>
  <c r="BC68" i="17"/>
  <c r="BV69" i="17"/>
  <c r="BV70" i="17"/>
  <c r="AX74" i="17"/>
  <c r="AY74" i="17" s="1"/>
  <c r="AA74" i="17" s="1"/>
  <c r="CF74" i="17"/>
  <c r="AY79" i="17"/>
  <c r="AA79" i="17" s="1"/>
  <c r="CF79" i="17"/>
  <c r="AX103" i="17"/>
  <c r="AY103" i="17" s="1"/>
  <c r="AX111" i="17"/>
  <c r="AY111" i="17" s="1"/>
  <c r="BC79" i="17"/>
  <c r="BC75" i="17"/>
  <c r="BW88" i="17"/>
  <c r="AA95" i="17"/>
  <c r="BW121" i="17"/>
  <c r="BL129" i="17"/>
  <c r="AQ129" i="17"/>
  <c r="BB88" i="17"/>
  <c r="BB89" i="17"/>
  <c r="BB90" i="17" s="1"/>
  <c r="BB91" i="17" s="1"/>
  <c r="BB92" i="17" s="1"/>
  <c r="CB96" i="17"/>
  <c r="BT101" i="17"/>
  <c r="CB104" i="17"/>
  <c r="AQ108" i="17"/>
  <c r="BI109" i="17"/>
  <c r="BI110" i="17"/>
  <c r="AQ121" i="17"/>
  <c r="AX126" i="17"/>
  <c r="CF126" i="17"/>
  <c r="BW132" i="17"/>
  <c r="BB149" i="17"/>
  <c r="BB150" i="17" s="1"/>
  <c r="BB151" i="17" s="1"/>
  <c r="BB152" i="17" s="1"/>
  <c r="BB153" i="17" s="1"/>
  <c r="BB144" i="17"/>
  <c r="BB145" i="17" s="1"/>
  <c r="BB146" i="17" s="1"/>
  <c r="BB147" i="17" s="1"/>
  <c r="BC143" i="17"/>
  <c r="BG143" i="17" s="1"/>
  <c r="BB155" i="17"/>
  <c r="AQ150" i="17"/>
  <c r="BI99" i="17"/>
  <c r="BW99" i="17" s="1"/>
  <c r="BI103" i="17"/>
  <c r="AU105" i="17"/>
  <c r="K105" i="17" s="1"/>
  <c r="CE110" i="17"/>
  <c r="CF110" i="17" s="1"/>
  <c r="BJ137" i="17"/>
  <c r="BI81" i="17"/>
  <c r="W116" i="17"/>
  <c r="W117" i="17"/>
  <c r="W114" i="17"/>
  <c r="W113" i="17"/>
  <c r="CB99" i="17"/>
  <c r="K101" i="17"/>
  <c r="BC101" i="17"/>
  <c r="BC102" i="17" s="1"/>
  <c r="BC103" i="17" s="1"/>
  <c r="BC104" i="17" s="1"/>
  <c r="BC105" i="17" s="1"/>
  <c r="CB103" i="17"/>
  <c r="AX107" i="17"/>
  <c r="AU115" i="17"/>
  <c r="K115" i="17" s="1"/>
  <c r="AQ115" i="17" s="1"/>
  <c r="AU116" i="17"/>
  <c r="K116" i="17" s="1"/>
  <c r="BW116" i="17" s="1"/>
  <c r="K113" i="17"/>
  <c r="AU117" i="17"/>
  <c r="K117" i="17" s="1"/>
  <c r="W115" i="17"/>
  <c r="CE119" i="17"/>
  <c r="CF119" i="17" s="1"/>
  <c r="AX119" i="17"/>
  <c r="AY119" i="17" s="1"/>
  <c r="AQ126" i="17"/>
  <c r="BI143" i="17"/>
  <c r="AQ143" i="17"/>
  <c r="AJ147" i="17"/>
  <c r="AQ147" i="17" s="1"/>
  <c r="AU89" i="17"/>
  <c r="W97" i="17"/>
  <c r="AU104" i="17"/>
  <c r="K104" i="17" s="1"/>
  <c r="W105" i="17"/>
  <c r="AP137" i="17"/>
  <c r="AP132" i="17"/>
  <c r="BA125" i="17"/>
  <c r="BA131" i="17"/>
  <c r="BA120" i="17"/>
  <c r="BU121" i="17"/>
  <c r="BU126" i="17"/>
  <c r="BU132" i="17" s="1"/>
  <c r="BU138" i="17" s="1"/>
  <c r="AY122" i="17"/>
  <c r="AX122" i="17"/>
  <c r="CF122" i="17"/>
  <c r="CE127" i="17"/>
  <c r="CF127" i="17" s="1"/>
  <c r="AX127" i="17"/>
  <c r="AY127" i="17" s="1"/>
  <c r="AA127" i="17" s="1"/>
  <c r="AJ137" i="17"/>
  <c r="BV133" i="17"/>
  <c r="BV138" i="17"/>
  <c r="AY110" i="17"/>
  <c r="AA110" i="17" s="1"/>
  <c r="AQ111" i="17"/>
  <c r="BI115" i="17"/>
  <c r="BB126" i="17"/>
  <c r="BB127" i="17" s="1"/>
  <c r="BB128" i="17" s="1"/>
  <c r="BB129" i="17" s="1"/>
  <c r="BC125" i="17"/>
  <c r="BC126" i="17" s="1"/>
  <c r="BC127" i="17" s="1"/>
  <c r="BC128" i="17" s="1"/>
  <c r="BC129" i="17" s="1"/>
  <c r="CE125" i="17"/>
  <c r="CF125" i="17" s="1"/>
  <c r="AY125" i="17"/>
  <c r="CE132" i="17"/>
  <c r="CF132" i="17" s="1"/>
  <c r="AY132" i="17"/>
  <c r="AP161" i="17"/>
  <c r="AP162" i="17" s="1"/>
  <c r="AP163" i="17" s="1"/>
  <c r="AP164" i="17" s="1"/>
  <c r="AP165" i="17" s="1"/>
  <c r="AP156" i="17"/>
  <c r="AP157" i="17" s="1"/>
  <c r="AP158" i="17" s="1"/>
  <c r="AP159" i="17" s="1"/>
  <c r="BC107" i="17"/>
  <c r="BC108" i="17" s="1"/>
  <c r="BC109" i="17" s="1"/>
  <c r="BC110" i="17" s="1"/>
  <c r="BC111" i="17" s="1"/>
  <c r="BA108" i="17"/>
  <c r="AU114" i="17"/>
  <c r="K114" i="17" s="1"/>
  <c r="AQ119" i="17"/>
  <c r="BT120" i="17"/>
  <c r="BT125" i="17"/>
  <c r="BT131" i="17" s="1"/>
  <c r="BT137" i="17" s="1"/>
  <c r="AQ122" i="17"/>
  <c r="CE123" i="17"/>
  <c r="AX123" i="17"/>
  <c r="CF123" i="17"/>
  <c r="AQ125" i="17"/>
  <c r="BI125" i="17"/>
  <c r="BW125" i="17" s="1"/>
  <c r="BV127" i="17"/>
  <c r="BI134" i="17"/>
  <c r="AY143" i="17"/>
  <c r="AA143" i="17" s="1"/>
  <c r="AX131" i="17"/>
  <c r="AY131" i="17" s="1"/>
  <c r="AQ132" i="17"/>
  <c r="W135" i="17"/>
  <c r="BA155" i="17"/>
  <c r="BA149" i="17"/>
  <c r="AQ145" i="17"/>
  <c r="AX145" i="17"/>
  <c r="CE145" i="17"/>
  <c r="CF145" i="17" s="1"/>
  <c r="BI147" i="17"/>
  <c r="AX149" i="17"/>
  <c r="AA149" i="17" s="1"/>
  <c r="CF149" i="17"/>
  <c r="AQ149" i="17"/>
  <c r="CE149" i="17"/>
  <c r="AX165" i="17"/>
  <c r="AY165" i="17" s="1"/>
  <c r="CE165" i="17"/>
  <c r="CB259" i="17"/>
  <c r="CB260" i="17"/>
  <c r="CB257" i="17"/>
  <c r="CB258" i="17"/>
  <c r="CB254" i="17"/>
  <c r="CB255" i="17"/>
  <c r="CB256" i="17"/>
  <c r="AX159" i="17"/>
  <c r="AY159" i="17" s="1"/>
  <c r="CE159" i="17"/>
  <c r="CF159" i="17" s="1"/>
  <c r="AX164" i="17"/>
  <c r="CE164" i="17"/>
  <c r="CF164" i="17" s="1"/>
  <c r="W127" i="17"/>
  <c r="AY138" i="17"/>
  <c r="BT144" i="17"/>
  <c r="BT149" i="17"/>
  <c r="BT155" i="17" s="1"/>
  <c r="BT161" i="17" s="1"/>
  <c r="AY145" i="17"/>
  <c r="AY149" i="17"/>
  <c r="CF151" i="17"/>
  <c r="CF165" i="17"/>
  <c r="BB120" i="17"/>
  <c r="BB121" i="17" s="1"/>
  <c r="BB122" i="17" s="1"/>
  <c r="BB123" i="17" s="1"/>
  <c r="CE121" i="17"/>
  <c r="CF121" i="17" s="1"/>
  <c r="BV126" i="17"/>
  <c r="BB131" i="17"/>
  <c r="W132" i="17"/>
  <c r="AA132" i="17" s="1"/>
  <c r="W134" i="17"/>
  <c r="AA144" i="17"/>
  <c r="BA145" i="17"/>
  <c r="AQ146" i="17"/>
  <c r="AY152" i="17"/>
  <c r="AA152" i="17" s="1"/>
  <c r="AJ159" i="17"/>
  <c r="AQ159" i="17" s="1"/>
  <c r="W122" i="17"/>
  <c r="BI123" i="17"/>
  <c r="BW123" i="17" s="1"/>
  <c r="W125" i="17"/>
  <c r="AA125" i="17" s="1"/>
  <c r="BI127" i="17"/>
  <c r="CE131" i="17"/>
  <c r="AX138" i="17"/>
  <c r="AJ140" i="17"/>
  <c r="AY147" i="17"/>
  <c r="AA147" i="17" s="1"/>
  <c r="AX151" i="17"/>
  <c r="CF153" i="17"/>
  <c r="AX153" i="17"/>
  <c r="CB194" i="17"/>
  <c r="CB190" i="17"/>
  <c r="CB196" i="17"/>
  <c r="CB192" i="17"/>
  <c r="CB188" i="17"/>
  <c r="CB193" i="17"/>
  <c r="CB189" i="17"/>
  <c r="CB195" i="17"/>
  <c r="CB191" i="17"/>
  <c r="W141" i="17"/>
  <c r="W133" i="17"/>
  <c r="CF129" i="17"/>
  <c r="W131" i="17"/>
  <c r="AQ131" i="17"/>
  <c r="CF131" i="17"/>
  <c r="AU139" i="17"/>
  <c r="CE146" i="17"/>
  <c r="CF146" i="17" s="1"/>
  <c r="AX146" i="17"/>
  <c r="BI151" i="17"/>
  <c r="BI161" i="17"/>
  <c r="AY169" i="17"/>
  <c r="CE169" i="17"/>
  <c r="CF169" i="17" s="1"/>
  <c r="AX169" i="17"/>
  <c r="W137" i="17"/>
  <c r="AQ138" i="17"/>
  <c r="BU147" i="17"/>
  <c r="BU153" i="17" s="1"/>
  <c r="BU159" i="17" s="1"/>
  <c r="BU165" i="17" s="1"/>
  <c r="AJ151" i="17"/>
  <c r="AQ151" i="17" s="1"/>
  <c r="CE150" i="17"/>
  <c r="CF150" i="17" s="1"/>
  <c r="AY150" i="17"/>
  <c r="AX150" i="17"/>
  <c r="U162" i="17"/>
  <c r="W155" i="17"/>
  <c r="AA155" i="17" s="1"/>
  <c r="AQ155" i="17"/>
  <c r="CE158" i="17"/>
  <c r="CF158" i="17" s="1"/>
  <c r="K161" i="17"/>
  <c r="AQ161" i="17" s="1"/>
  <c r="BC182" i="17"/>
  <c r="BC183" i="17" s="1"/>
  <c r="BC184" i="17" s="1"/>
  <c r="BC185" i="17" s="1"/>
  <c r="BC177" i="17"/>
  <c r="BC178" i="17" s="1"/>
  <c r="BC179" i="17" s="1"/>
  <c r="BC180" i="17" s="1"/>
  <c r="BC172" i="17"/>
  <c r="BC173" i="17" s="1"/>
  <c r="BC174" i="17" s="1"/>
  <c r="BC175" i="17" s="1"/>
  <c r="AJ169" i="17"/>
  <c r="AJ179" i="17"/>
  <c r="AP178" i="17"/>
  <c r="AP179" i="17" s="1"/>
  <c r="AP180" i="17" s="1"/>
  <c r="BK184" i="17"/>
  <c r="CF187" i="17"/>
  <c r="BG187" i="17" s="1"/>
  <c r="BT189" i="17"/>
  <c r="BI159" i="17"/>
  <c r="CE168" i="17"/>
  <c r="CF168" i="17" s="1"/>
  <c r="AX168" i="17"/>
  <c r="AJ190" i="17"/>
  <c r="CE144" i="17"/>
  <c r="CE152" i="17"/>
  <c r="CF152" i="17" s="1"/>
  <c r="K156" i="17"/>
  <c r="K162" i="17"/>
  <c r="CE167" i="17"/>
  <c r="CF167" i="17" s="1"/>
  <c r="AX167" i="17"/>
  <c r="AY167" i="17" s="1"/>
  <c r="BI169" i="17"/>
  <c r="BA198" i="17"/>
  <c r="AX205" i="17"/>
  <c r="CE205" i="17"/>
  <c r="CF205" i="17" s="1"/>
  <c r="W163" i="17"/>
  <c r="W158" i="17"/>
  <c r="W164" i="17"/>
  <c r="W159" i="17"/>
  <c r="AA159" i="17" s="1"/>
  <c r="W145" i="17"/>
  <c r="W153" i="17"/>
  <c r="K157" i="17"/>
  <c r="AY170" i="17"/>
  <c r="AA170" i="17" s="1"/>
  <c r="AQ172" i="17"/>
  <c r="AU174" i="17"/>
  <c r="K173" i="17"/>
  <c r="AQ173" i="17" s="1"/>
  <c r="AQ187" i="17"/>
  <c r="AS187" i="17" s="1"/>
  <c r="BY187" i="17" s="1"/>
  <c r="BI187" i="17"/>
  <c r="BB169" i="17"/>
  <c r="BU174" i="17"/>
  <c r="BU179" i="17" s="1"/>
  <c r="BU184" i="17" s="1"/>
  <c r="BU170" i="17"/>
  <c r="BU175" i="17" s="1"/>
  <c r="BU180" i="17" s="1"/>
  <c r="BU185" i="17" s="1"/>
  <c r="AQ178" i="17"/>
  <c r="BB178" i="17"/>
  <c r="BB179" i="17" s="1"/>
  <c r="AU180" i="17"/>
  <c r="K180" i="17" s="1"/>
  <c r="K179" i="17"/>
  <c r="BI200" i="17"/>
  <c r="AX158" i="17"/>
  <c r="AY158" i="17" s="1"/>
  <c r="AE207" i="17"/>
  <c r="BK207" i="17" s="1"/>
  <c r="AE205" i="17"/>
  <c r="BK205" i="17" s="1"/>
  <c r="AE202" i="17"/>
  <c r="BK202" i="17" s="1"/>
  <c r="AE200" i="17"/>
  <c r="BK200" i="17" s="1"/>
  <c r="AE198" i="17"/>
  <c r="BK198" i="17" s="1"/>
  <c r="AE196" i="17"/>
  <c r="BK196" i="17" s="1"/>
  <c r="AE192" i="17"/>
  <c r="BK192" i="17" s="1"/>
  <c r="AE203" i="17"/>
  <c r="BK203" i="17" s="1"/>
  <c r="AE194" i="17"/>
  <c r="BK194" i="17" s="1"/>
  <c r="AE190" i="17"/>
  <c r="BK190" i="17" s="1"/>
  <c r="AE204" i="17"/>
  <c r="BK204" i="17" s="1"/>
  <c r="AE199" i="17"/>
  <c r="BK199" i="17" s="1"/>
  <c r="AE195" i="17"/>
  <c r="BK195" i="17" s="1"/>
  <c r="AE191" i="17"/>
  <c r="BK191" i="17" s="1"/>
  <c r="AE201" i="17"/>
  <c r="BK201" i="17" s="1"/>
  <c r="AE193" i="17"/>
  <c r="BK193" i="17" s="1"/>
  <c r="AE188" i="17"/>
  <c r="BK188" i="17" s="1"/>
  <c r="BK187" i="17"/>
  <c r="AE189" i="17"/>
  <c r="BK189" i="17" s="1"/>
  <c r="AE206" i="17"/>
  <c r="BK206" i="17" s="1"/>
  <c r="AO156" i="17"/>
  <c r="AO157" i="17" s="1"/>
  <c r="AO158" i="17" s="1"/>
  <c r="AO159" i="17" s="1"/>
  <c r="AQ158" i="17"/>
  <c r="AJ161" i="17"/>
  <c r="AX163" i="17"/>
  <c r="AY163" i="17" s="1"/>
  <c r="CF163" i="17"/>
  <c r="CE163" i="17"/>
  <c r="BI164" i="17"/>
  <c r="W165" i="17"/>
  <c r="AA169" i="17"/>
  <c r="BI173" i="17"/>
  <c r="BT222" i="17"/>
  <c r="CE183" i="17"/>
  <c r="W184" i="17"/>
  <c r="BI198" i="17"/>
  <c r="BI205" i="17"/>
  <c r="AY234" i="17"/>
  <c r="CF234" i="17"/>
  <c r="AX234" i="17"/>
  <c r="W168" i="17"/>
  <c r="AQ179" i="17"/>
  <c r="BI179" i="17"/>
  <c r="CF183" i="17"/>
  <c r="AY193" i="17"/>
  <c r="AA193" i="17" s="1"/>
  <c r="CE193" i="17"/>
  <c r="CF193" i="17" s="1"/>
  <c r="BI188" i="17"/>
  <c r="AP190" i="17"/>
  <c r="AX194" i="17"/>
  <c r="CE194" i="17"/>
  <c r="CF194" i="17" s="1"/>
  <c r="AJ200" i="17"/>
  <c r="AQ200" i="17" s="1"/>
  <c r="AU199" i="17"/>
  <c r="K199" i="17" s="1"/>
  <c r="AU207" i="17"/>
  <c r="K207" i="17" s="1"/>
  <c r="AX210" i="17"/>
  <c r="AY210" i="17" s="1"/>
  <c r="CE210" i="17"/>
  <c r="CF210" i="17" s="1"/>
  <c r="AX214" i="17"/>
  <c r="CE214" i="17"/>
  <c r="CF214" i="17" s="1"/>
  <c r="CE228" i="17"/>
  <c r="CF228" i="17" s="1"/>
  <c r="AY228" i="17"/>
  <c r="AX228" i="17"/>
  <c r="CE233" i="17"/>
  <c r="CF233" i="17" s="1"/>
  <c r="AX233" i="17"/>
  <c r="CE170" i="17"/>
  <c r="CF170" i="17" s="1"/>
  <c r="AX177" i="17"/>
  <c r="BV178" i="17"/>
  <c r="BV179" i="17" s="1"/>
  <c r="BV180" i="17" s="1"/>
  <c r="AX183" i="17"/>
  <c r="BI183" i="17"/>
  <c r="AY191" i="17"/>
  <c r="AA191" i="17" s="1"/>
  <c r="CE195" i="17"/>
  <c r="CF195" i="17" s="1"/>
  <c r="AX195" i="17"/>
  <c r="AU200" i="17"/>
  <c r="K200" i="17" s="1"/>
  <c r="W175" i="17"/>
  <c r="AX190" i="17"/>
  <c r="AY190" i="17" s="1"/>
  <c r="CE190" i="17"/>
  <c r="CF190" i="17" s="1"/>
  <c r="AX193" i="17"/>
  <c r="AU204" i="17"/>
  <c r="K204" i="17" s="1"/>
  <c r="AY214" i="17"/>
  <c r="AU206" i="17"/>
  <c r="K206" i="17" s="1"/>
  <c r="AU202" i="17"/>
  <c r="K202" i="17" s="1"/>
  <c r="K198" i="17"/>
  <c r="AU201" i="17"/>
  <c r="K201" i="17" s="1"/>
  <c r="AU203" i="17"/>
  <c r="K203" i="17" s="1"/>
  <c r="CF231" i="17"/>
  <c r="CE231" i="17"/>
  <c r="AX231" i="17"/>
  <c r="BI196" i="17"/>
  <c r="BK211" i="17"/>
  <c r="AX225" i="17"/>
  <c r="CE225" i="17"/>
  <c r="CF225" i="17" s="1"/>
  <c r="W179" i="17"/>
  <c r="AJ183" i="17"/>
  <c r="AQ183" i="17" s="1"/>
  <c r="W183" i="17"/>
  <c r="BV189" i="17"/>
  <c r="BI236" i="17"/>
  <c r="BB198" i="17"/>
  <c r="W206" i="17"/>
  <c r="BI220" i="17"/>
  <c r="CB226" i="17"/>
  <c r="CB225" i="17"/>
  <c r="CB222" i="17"/>
  <c r="CB229" i="17"/>
  <c r="CB227" i="17"/>
  <c r="CB223" i="17"/>
  <c r="CB221" i="17"/>
  <c r="AX223" i="17"/>
  <c r="AY223" i="17" s="1"/>
  <c r="CE223" i="17"/>
  <c r="CF223" i="17" s="1"/>
  <c r="CB228" i="17"/>
  <c r="BI242" i="17"/>
  <c r="W198" i="17"/>
  <c r="W226" i="17"/>
  <c r="W229" i="17"/>
  <c r="W223" i="17"/>
  <c r="AA223" i="17" s="1"/>
  <c r="W228" i="17"/>
  <c r="AA228" i="17" s="1"/>
  <c r="W225" i="17"/>
  <c r="W221" i="17"/>
  <c r="W220" i="17"/>
  <c r="W217" i="17"/>
  <c r="W213" i="17"/>
  <c r="W227" i="17"/>
  <c r="W222" i="17"/>
  <c r="W218" i="17"/>
  <c r="W214" i="17"/>
  <c r="W210" i="17"/>
  <c r="W215" i="17"/>
  <c r="W224" i="17"/>
  <c r="W211" i="17"/>
  <c r="BI222" i="17"/>
  <c r="CB224" i="17"/>
  <c r="BB232" i="17"/>
  <c r="BB233" i="17" s="1"/>
  <c r="BB234" i="17" s="1"/>
  <c r="BB235" i="17" s="1"/>
  <c r="BB236" i="17" s="1"/>
  <c r="BB237" i="17" s="1"/>
  <c r="BB238" i="17" s="1"/>
  <c r="BB239" i="17" s="1"/>
  <c r="BB240" i="17" s="1"/>
  <c r="BC231" i="17"/>
  <c r="BB242" i="17"/>
  <c r="BB243" i="17" s="1"/>
  <c r="BB244" i="17" s="1"/>
  <c r="BB245" i="17" s="1"/>
  <c r="BB246" i="17" s="1"/>
  <c r="BB247" i="17" s="1"/>
  <c r="BB248" i="17" s="1"/>
  <c r="BB249" i="17" s="1"/>
  <c r="BB250" i="17" s="1"/>
  <c r="BB251" i="17" s="1"/>
  <c r="W207" i="17"/>
  <c r="W203" i="17"/>
  <c r="AU189" i="17"/>
  <c r="K189" i="17" s="1"/>
  <c r="W190" i="17"/>
  <c r="W194" i="17"/>
  <c r="BA211" i="17"/>
  <c r="CB218" i="17"/>
  <c r="CB214" i="17"/>
  <c r="CB213" i="17"/>
  <c r="CB210" i="17"/>
  <c r="CE211" i="17"/>
  <c r="CF211" i="17" s="1"/>
  <c r="W216" i="17"/>
  <c r="CB217" i="17"/>
  <c r="BI234" i="17"/>
  <c r="CE238" i="17"/>
  <c r="CF238" i="17" s="1"/>
  <c r="AX238" i="17"/>
  <c r="BI209" i="17"/>
  <c r="BV244" i="17"/>
  <c r="BV234" i="17"/>
  <c r="AX246" i="17"/>
  <c r="AY246" i="17" s="1"/>
  <c r="CE246" i="17"/>
  <c r="CF246" i="17" s="1"/>
  <c r="CB205" i="17"/>
  <c r="CB206" i="17"/>
  <c r="CB207" i="17"/>
  <c r="CB204" i="17"/>
  <c r="CB203" i="17"/>
  <c r="BU220" i="17"/>
  <c r="BU210" i="17"/>
  <c r="CB237" i="17"/>
  <c r="CB239" i="17"/>
  <c r="CB232" i="17"/>
  <c r="CB240" i="17"/>
  <c r="CB238" i="17"/>
  <c r="CB236" i="17"/>
  <c r="CB235" i="17"/>
  <c r="CB233" i="17"/>
  <c r="BB220" i="17"/>
  <c r="BC209" i="17"/>
  <c r="CF209" i="17"/>
  <c r="AI249" i="17"/>
  <c r="BO249" i="17" s="1"/>
  <c r="AI245" i="17"/>
  <c r="BO245" i="17" s="1"/>
  <c r="AI246" i="17"/>
  <c r="BO246" i="17" s="1"/>
  <c r="AI244" i="17"/>
  <c r="BO244" i="17" s="1"/>
  <c r="AI251" i="17"/>
  <c r="BO251" i="17" s="1"/>
  <c r="AI247" i="17"/>
  <c r="BO247" i="17" s="1"/>
  <c r="AI237" i="17"/>
  <c r="BO237" i="17" s="1"/>
  <c r="AI248" i="17"/>
  <c r="BO248" i="17" s="1"/>
  <c r="AI243" i="17"/>
  <c r="BO243" i="17" s="1"/>
  <c r="AI239" i="17"/>
  <c r="BO239" i="17" s="1"/>
  <c r="AI232" i="17"/>
  <c r="BO232" i="17" s="1"/>
  <c r="AI242" i="17"/>
  <c r="BO242" i="17" s="1"/>
  <c r="AI250" i="17"/>
  <c r="BO250" i="17" s="1"/>
  <c r="AI240" i="17"/>
  <c r="BO240" i="17" s="1"/>
  <c r="AI238" i="17"/>
  <c r="BO238" i="17" s="1"/>
  <c r="AI236" i="17"/>
  <c r="BO236" i="17" s="1"/>
  <c r="AI233" i="17"/>
  <c r="BO233" i="17" s="1"/>
  <c r="AI235" i="17"/>
  <c r="BO235" i="17" s="1"/>
  <c r="BI251" i="17"/>
  <c r="AU216" i="17"/>
  <c r="K216" i="17" s="1"/>
  <c r="AU212" i="17"/>
  <c r="K212" i="17" s="1"/>
  <c r="AU217" i="17"/>
  <c r="K217" i="17" s="1"/>
  <c r="AU213" i="17"/>
  <c r="K213" i="17" s="1"/>
  <c r="CE209" i="17"/>
  <c r="BI214" i="17"/>
  <c r="AU215" i="17"/>
  <c r="K215" i="17" s="1"/>
  <c r="AU229" i="17"/>
  <c r="K229" i="17" s="1"/>
  <c r="AU222" i="17"/>
  <c r="K222" i="17" s="1"/>
  <c r="AU227" i="17"/>
  <c r="K227" i="17" s="1"/>
  <c r="K220" i="17"/>
  <c r="AU226" i="17"/>
  <c r="K226" i="17" s="1"/>
  <c r="AU224" i="17"/>
  <c r="K224" i="17" s="1"/>
  <c r="AU221" i="17"/>
  <c r="K221" i="17" s="1"/>
  <c r="BA222" i="17"/>
  <c r="AI234" i="17"/>
  <c r="BO234" i="17" s="1"/>
  <c r="BI218" i="17"/>
  <c r="BI231" i="17"/>
  <c r="AH235" i="17"/>
  <c r="BN235" i="17" s="1"/>
  <c r="AH246" i="17"/>
  <c r="BN246" i="17" s="1"/>
  <c r="AP243" i="17"/>
  <c r="AP233" i="17"/>
  <c r="BI237" i="17"/>
  <c r="AU239" i="17"/>
  <c r="K239" i="17" s="1"/>
  <c r="AU240" i="17"/>
  <c r="K240" i="17" s="1"/>
  <c r="AU236" i="17"/>
  <c r="K236" i="17" s="1"/>
  <c r="AU235" i="17"/>
  <c r="K235" i="17" s="1"/>
  <c r="AH232" i="17"/>
  <c r="BN232" i="17" s="1"/>
  <c r="AH240" i="17"/>
  <c r="BN240" i="17" s="1"/>
  <c r="W248" i="17"/>
  <c r="W250" i="17"/>
  <c r="W246" i="17"/>
  <c r="W251" i="17"/>
  <c r="W247" i="17"/>
  <c r="W244" i="17"/>
  <c r="W240" i="17"/>
  <c r="W236" i="17"/>
  <c r="W245" i="17"/>
  <c r="W237" i="17"/>
  <c r="W249" i="17"/>
  <c r="W239" i="17"/>
  <c r="W238" i="17"/>
  <c r="W232" i="17"/>
  <c r="W234" i="17"/>
  <c r="W243" i="17"/>
  <c r="BA244" i="17"/>
  <c r="BI254" i="17"/>
  <c r="AX250" i="17"/>
  <c r="AY250" i="17" s="1"/>
  <c r="AA250" i="17" s="1"/>
  <c r="CE250" i="17"/>
  <c r="CF250" i="17" s="1"/>
  <c r="AH249" i="17"/>
  <c r="BN249" i="17" s="1"/>
  <c r="AH251" i="17"/>
  <c r="BN251" i="17" s="1"/>
  <c r="AH247" i="17"/>
  <c r="BN247" i="17" s="1"/>
  <c r="AH250" i="17"/>
  <c r="BN250" i="17" s="1"/>
  <c r="AH242" i="17"/>
  <c r="BN242" i="17" s="1"/>
  <c r="AH237" i="17"/>
  <c r="BN237" i="17" s="1"/>
  <c r="AH245" i="17"/>
  <c r="BN245" i="17" s="1"/>
  <c r="AH238" i="17"/>
  <c r="BN238" i="17" s="1"/>
  <c r="AH243" i="17"/>
  <c r="BN243" i="17" s="1"/>
  <c r="AH239" i="17"/>
  <c r="BN239" i="17" s="1"/>
  <c r="AH233" i="17"/>
  <c r="BN233" i="17" s="1"/>
  <c r="AX237" i="17"/>
  <c r="CF237" i="17"/>
  <c r="AY237" i="17"/>
  <c r="AH248" i="17"/>
  <c r="BN248" i="17" s="1"/>
  <c r="AX257" i="17"/>
  <c r="AY257" i="17" s="1"/>
  <c r="CE257" i="17"/>
  <c r="CF257" i="17" s="1"/>
  <c r="BI247" i="17"/>
  <c r="BI256" i="17"/>
  <c r="AX253" i="17"/>
  <c r="AY253" i="17" s="1"/>
  <c r="CE253" i="17"/>
  <c r="CF253" i="17" s="1"/>
  <c r="AU251" i="17"/>
  <c r="K251" i="17" s="1"/>
  <c r="AU247" i="17"/>
  <c r="K247" i="17" s="1"/>
  <c r="AU249" i="17"/>
  <c r="K249" i="17" s="1"/>
  <c r="CB243" i="17"/>
  <c r="CB247" i="17"/>
  <c r="BI249" i="17"/>
  <c r="W257" i="17"/>
  <c r="W258" i="17"/>
  <c r="W259" i="17"/>
  <c r="W255" i="17"/>
  <c r="W254" i="17"/>
  <c r="AU255" i="17"/>
  <c r="K255" i="17" s="1"/>
  <c r="W260" i="17"/>
  <c r="AU248" i="17"/>
  <c r="K248" i="17" s="1"/>
  <c r="BA254" i="17"/>
  <c r="AU259" i="17"/>
  <c r="K259" i="17" s="1"/>
  <c r="CB249" i="17"/>
  <c r="CB245" i="17"/>
  <c r="CB246" i="17"/>
  <c r="CB250" i="17"/>
  <c r="BC253" i="17"/>
  <c r="BC254" i="17" s="1"/>
  <c r="BC255" i="17" s="1"/>
  <c r="BC256" i="17" s="1"/>
  <c r="BC257" i="17" s="1"/>
  <c r="BC258" i="17" s="1"/>
  <c r="BC259" i="17" s="1"/>
  <c r="BC260" i="17" s="1"/>
  <c r="BB254" i="17"/>
  <c r="BB255" i="17" s="1"/>
  <c r="BB256" i="17" s="1"/>
  <c r="BB257" i="17" s="1"/>
  <c r="BB258" i="17" s="1"/>
  <c r="BB259" i="17" s="1"/>
  <c r="BB260" i="17" s="1"/>
  <c r="AU243" i="17"/>
  <c r="K243" i="17" s="1"/>
  <c r="W256" i="17"/>
  <c r="AU245" i="17"/>
  <c r="K245" i="17" s="1"/>
  <c r="CB248" i="17"/>
  <c r="U256" i="17"/>
  <c r="CB244" i="17"/>
  <c r="AU260" i="17"/>
  <c r="K260" i="17" s="1"/>
  <c r="AU256" i="17"/>
  <c r="K256" i="17" s="1"/>
  <c r="AU258" i="17"/>
  <c r="K258" i="17" s="1"/>
  <c r="AU254" i="17"/>
  <c r="K254" i="17" s="1"/>
  <c r="AR182" i="17" l="1"/>
  <c r="BX182" i="17" s="1"/>
  <c r="AS182" i="17"/>
  <c r="BY182" i="17" s="1"/>
  <c r="BW75" i="17"/>
  <c r="AA177" i="17"/>
  <c r="CF242" i="17"/>
  <c r="AA55" i="17"/>
  <c r="CE244" i="17"/>
  <c r="CF244" i="17" s="1"/>
  <c r="AA234" i="17"/>
  <c r="AY244" i="17"/>
  <c r="AA150" i="17"/>
  <c r="AS150" i="17" s="1"/>
  <c r="BY150" i="17" s="1"/>
  <c r="BV161" i="17"/>
  <c r="BV162" i="17" s="1"/>
  <c r="BV163" i="17" s="1"/>
  <c r="BV164" i="17" s="1"/>
  <c r="BV165" i="17" s="1"/>
  <c r="AQ75" i="17"/>
  <c r="BO75" i="17"/>
  <c r="AX75" i="17"/>
  <c r="AY75" i="17"/>
  <c r="AA56" i="17"/>
  <c r="AQ72" i="17"/>
  <c r="BO72" i="17"/>
  <c r="BW72" i="17" s="1"/>
  <c r="CE196" i="17"/>
  <c r="CF196" i="17" s="1"/>
  <c r="AA65" i="17"/>
  <c r="AX232" i="17"/>
  <c r="AY232" i="17" s="1"/>
  <c r="AA232" i="17" s="1"/>
  <c r="AQ190" i="17"/>
  <c r="CE191" i="17"/>
  <c r="CF191" i="17" s="1"/>
  <c r="AA168" i="17"/>
  <c r="AS168" i="17" s="1"/>
  <c r="BY168" i="17" s="1"/>
  <c r="BW115" i="17"/>
  <c r="CF75" i="17"/>
  <c r="AQ93" i="17"/>
  <c r="AQ102" i="17"/>
  <c r="AQ49" i="17"/>
  <c r="AQ74" i="17"/>
  <c r="BO74" i="17"/>
  <c r="BW74" i="17" s="1"/>
  <c r="CE192" i="17"/>
  <c r="CF192" i="17" s="1"/>
  <c r="AX192" i="17"/>
  <c r="AY192" i="17" s="1"/>
  <c r="AA192" i="17" s="1"/>
  <c r="AX188" i="17"/>
  <c r="CE188" i="17"/>
  <c r="CF188" i="17" s="1"/>
  <c r="AU134" i="17"/>
  <c r="K133" i="17"/>
  <c r="AA163" i="17"/>
  <c r="AY102" i="17"/>
  <c r="AA102" i="17" s="1"/>
  <c r="M102" i="17" s="1"/>
  <c r="CE218" i="17"/>
  <c r="CF218" i="17" s="1"/>
  <c r="AY168" i="17"/>
  <c r="AA138" i="17"/>
  <c r="BG95" i="17"/>
  <c r="AU76" i="17"/>
  <c r="AY72" i="17"/>
  <c r="BG72" i="17" s="1"/>
  <c r="CE88" i="17"/>
  <c r="CF88" i="17" s="1"/>
  <c r="AX88" i="17"/>
  <c r="AY88" i="17" s="1"/>
  <c r="AA88" i="17" s="1"/>
  <c r="AU185" i="17"/>
  <c r="K185" i="17" s="1"/>
  <c r="K184" i="17"/>
  <c r="AY177" i="17"/>
  <c r="AQ189" i="17"/>
  <c r="CE75" i="17"/>
  <c r="CE178" i="17"/>
  <c r="CF178" i="17" s="1"/>
  <c r="AX178" i="17"/>
  <c r="AY178" i="17" s="1"/>
  <c r="AA178" i="17" s="1"/>
  <c r="AS178" i="17" s="1"/>
  <c r="BY178" i="17" s="1"/>
  <c r="AA237" i="17"/>
  <c r="AY242" i="17"/>
  <c r="AA242" i="17" s="1"/>
  <c r="CE242" i="17"/>
  <c r="AA137" i="17"/>
  <c r="AA165" i="17"/>
  <c r="AQ67" i="17"/>
  <c r="CE108" i="17"/>
  <c r="CF108" i="17" s="1"/>
  <c r="AY108" i="17"/>
  <c r="AX108" i="17"/>
  <c r="AA108" i="17" s="1"/>
  <c r="CE172" i="17"/>
  <c r="BG172" i="17" s="1"/>
  <c r="AX172" i="17"/>
  <c r="CF172" i="17"/>
  <c r="BW114" i="17"/>
  <c r="BW122" i="17"/>
  <c r="BW119" i="17"/>
  <c r="BW86" i="17"/>
  <c r="BW145" i="17"/>
  <c r="BW131" i="17"/>
  <c r="BW133" i="17"/>
  <c r="BW117" i="17"/>
  <c r="BW110" i="17"/>
  <c r="BW138" i="17"/>
  <c r="BW107" i="17"/>
  <c r="BW79" i="17"/>
  <c r="BW111" i="17"/>
  <c r="BW150" i="17"/>
  <c r="BW147" i="17"/>
  <c r="BW113" i="17"/>
  <c r="BW105" i="17"/>
  <c r="BW109" i="17"/>
  <c r="BW104" i="17"/>
  <c r="BW95" i="17"/>
  <c r="BW144" i="17"/>
  <c r="BW127" i="17"/>
  <c r="BW143" i="17"/>
  <c r="BW103" i="17"/>
  <c r="BW102" i="17"/>
  <c r="BW120" i="17"/>
  <c r="BW83" i="17"/>
  <c r="BW149" i="17"/>
  <c r="BW137" i="17"/>
  <c r="BW129" i="17"/>
  <c r="BW146" i="17"/>
  <c r="BW81" i="17"/>
  <c r="BW128" i="17"/>
  <c r="BB76" i="17"/>
  <c r="BB77" i="17" s="1"/>
  <c r="BB69" i="17"/>
  <c r="BG168" i="17"/>
  <c r="BG231" i="17"/>
  <c r="BG75" i="17"/>
  <c r="BU199" i="17"/>
  <c r="BG96" i="17"/>
  <c r="BT173" i="17"/>
  <c r="BT178" i="17" s="1"/>
  <c r="BT183" i="17" s="1"/>
  <c r="BG183" i="17" s="1"/>
  <c r="BT169" i="17"/>
  <c r="AS102" i="17"/>
  <c r="BY102" i="17" s="1"/>
  <c r="AR102" i="17"/>
  <c r="BX102" i="17" s="1"/>
  <c r="M159" i="17"/>
  <c r="AR159" i="17"/>
  <c r="BX159" i="17" s="1"/>
  <c r="AS159" i="17"/>
  <c r="BY159" i="17" s="1"/>
  <c r="AS132" i="17"/>
  <c r="BY132" i="17" s="1"/>
  <c r="AR132" i="17"/>
  <c r="BX132" i="17" s="1"/>
  <c r="AS56" i="17"/>
  <c r="BY56" i="17" s="1"/>
  <c r="AR56" i="17"/>
  <c r="BX56" i="17" s="1"/>
  <c r="AS120" i="17"/>
  <c r="BY120" i="17" s="1"/>
  <c r="AR120" i="17"/>
  <c r="BX120" i="17" s="1"/>
  <c r="AS110" i="17"/>
  <c r="BY110" i="17" s="1"/>
  <c r="AR110" i="17"/>
  <c r="BX110" i="17" s="1"/>
  <c r="AS88" i="17"/>
  <c r="BY88" i="17" s="1"/>
  <c r="AR88" i="17"/>
  <c r="BX88" i="17" s="1"/>
  <c r="AS129" i="17"/>
  <c r="BY129" i="17" s="1"/>
  <c r="AR129" i="17"/>
  <c r="BX129" i="17" s="1"/>
  <c r="AR79" i="17"/>
  <c r="BX79" i="17" s="1"/>
  <c r="AS79" i="17"/>
  <c r="BY79" i="17" s="1"/>
  <c r="AS109" i="17"/>
  <c r="BY109" i="17" s="1"/>
  <c r="AR109" i="17"/>
  <c r="BX109" i="17" s="1"/>
  <c r="AA195" i="17"/>
  <c r="AR177" i="17"/>
  <c r="BX177" i="17" s="1"/>
  <c r="AR55" i="17"/>
  <c r="BX55" i="17" s="1"/>
  <c r="AS55" i="17"/>
  <c r="BY55" i="17" s="1"/>
  <c r="AS93" i="17"/>
  <c r="BY93" i="17" s="1"/>
  <c r="AR93" i="17"/>
  <c r="BX93" i="17" s="1"/>
  <c r="AA68" i="17"/>
  <c r="AS155" i="17"/>
  <c r="BY155" i="17" s="1"/>
  <c r="AR155" i="17"/>
  <c r="BX155" i="17" s="1"/>
  <c r="AS74" i="17"/>
  <c r="BY74" i="17" s="1"/>
  <c r="AR74" i="17"/>
  <c r="BX74" i="17" s="1"/>
  <c r="AR178" i="17"/>
  <c r="BX178" i="17" s="1"/>
  <c r="BX47" i="17"/>
  <c r="M47" i="17"/>
  <c r="AS127" i="17"/>
  <c r="BY127" i="17" s="1"/>
  <c r="AR127" i="17"/>
  <c r="BX127" i="17" s="1"/>
  <c r="BA90" i="17"/>
  <c r="CE256" i="17"/>
  <c r="CF256" i="17" s="1"/>
  <c r="AY256" i="17"/>
  <c r="AX256" i="17"/>
  <c r="CE220" i="17"/>
  <c r="AX220" i="17"/>
  <c r="AY220" i="17" s="1"/>
  <c r="BG209" i="17"/>
  <c r="BZ209" i="17" s="1"/>
  <c r="BA212" i="17"/>
  <c r="AY218" i="17"/>
  <c r="AA218" i="17" s="1"/>
  <c r="CE201" i="17"/>
  <c r="CF201" i="17" s="1"/>
  <c r="AX201" i="17"/>
  <c r="AY201" i="17" s="1"/>
  <c r="AY195" i="17"/>
  <c r="AA214" i="17"/>
  <c r="CE199" i="17"/>
  <c r="CF199" i="17" s="1"/>
  <c r="AX199" i="17"/>
  <c r="AY199" i="17" s="1"/>
  <c r="AQ199" i="17"/>
  <c r="BB180" i="17"/>
  <c r="AY173" i="17"/>
  <c r="AX173" i="17"/>
  <c r="CF173" i="17"/>
  <c r="CE173" i="17"/>
  <c r="BA146" i="17"/>
  <c r="AY123" i="17"/>
  <c r="AA123" i="17" s="1"/>
  <c r="BV134" i="17"/>
  <c r="BV139" i="17"/>
  <c r="BG119" i="17"/>
  <c r="BA98" i="17"/>
  <c r="BG97" i="17"/>
  <c r="AA57" i="17"/>
  <c r="BA103" i="17"/>
  <c r="BU56" i="17"/>
  <c r="BU57" i="17" s="1"/>
  <c r="BU58" i="17" s="1"/>
  <c r="BU59" i="17" s="1"/>
  <c r="BU61" i="17"/>
  <c r="BU62" i="17" s="1"/>
  <c r="BU63" i="17" s="1"/>
  <c r="BU64" i="17" s="1"/>
  <c r="BU65" i="17" s="1"/>
  <c r="BG74" i="17"/>
  <c r="AA61" i="17"/>
  <c r="AY107" i="17"/>
  <c r="AA107" i="17" s="1"/>
  <c r="AY68" i="17"/>
  <c r="AP123" i="17"/>
  <c r="AP129" i="17" s="1"/>
  <c r="AP128" i="17"/>
  <c r="BB221" i="17"/>
  <c r="BV245" i="17"/>
  <c r="BV235" i="17"/>
  <c r="AX157" i="17"/>
  <c r="AY157" i="17" s="1"/>
  <c r="CE157" i="17"/>
  <c r="CF157" i="17" s="1"/>
  <c r="AR147" i="17"/>
  <c r="BX147" i="17" s="1"/>
  <c r="AS147" i="17"/>
  <c r="BY147" i="17" s="1"/>
  <c r="AR125" i="17"/>
  <c r="BX125" i="17" s="1"/>
  <c r="AS125" i="17"/>
  <c r="BY125" i="17" s="1"/>
  <c r="BC76" i="17"/>
  <c r="BC77" i="17" s="1"/>
  <c r="BC70" i="17"/>
  <c r="BC69" i="17"/>
  <c r="CE83" i="17"/>
  <c r="CF83" i="17" s="1"/>
  <c r="AX83" i="17"/>
  <c r="AY83" i="17" s="1"/>
  <c r="AQ83" i="17"/>
  <c r="AS81" i="17"/>
  <c r="BY81" i="17" s="1"/>
  <c r="AR81" i="17"/>
  <c r="BX81" i="17" s="1"/>
  <c r="BC59" i="17"/>
  <c r="BC58" i="17"/>
  <c r="BC57" i="17"/>
  <c r="BC56" i="17"/>
  <c r="BC65" i="17"/>
  <c r="BC64" i="17"/>
  <c r="BC63" i="17"/>
  <c r="BC62" i="17"/>
  <c r="BC61" i="17"/>
  <c r="CE260" i="17"/>
  <c r="CF260" i="17" s="1"/>
  <c r="AY260" i="17"/>
  <c r="AX260" i="17"/>
  <c r="CF245" i="17"/>
  <c r="AX245" i="17"/>
  <c r="AY245" i="17" s="1"/>
  <c r="CE245" i="17"/>
  <c r="CE227" i="17"/>
  <c r="CF227" i="17" s="1"/>
  <c r="AY227" i="17"/>
  <c r="AX227" i="17"/>
  <c r="AX213" i="17"/>
  <c r="CF213" i="17"/>
  <c r="CE213" i="17"/>
  <c r="AY213" i="17"/>
  <c r="BC242" i="17"/>
  <c r="BC232" i="17"/>
  <c r="BC198" i="17"/>
  <c r="BB199" i="17"/>
  <c r="BV200" i="17"/>
  <c r="BV190" i="17"/>
  <c r="AX198" i="17"/>
  <c r="AY198" i="17" s="1"/>
  <c r="CE198" i="17"/>
  <c r="CF198" i="17" s="1"/>
  <c r="AP191" i="17"/>
  <c r="AP201" i="17"/>
  <c r="AY183" i="17"/>
  <c r="AA183" i="17" s="1"/>
  <c r="AA158" i="17"/>
  <c r="K174" i="17"/>
  <c r="AU175" i="17"/>
  <c r="K175" i="17" s="1"/>
  <c r="AJ191" i="17"/>
  <c r="AA190" i="17"/>
  <c r="AY146" i="17"/>
  <c r="AA146" i="17" s="1"/>
  <c r="AS144" i="17"/>
  <c r="BY144" i="17" s="1"/>
  <c r="AR144" i="17"/>
  <c r="BX144" i="17" s="1"/>
  <c r="AY151" i="17"/>
  <c r="AA151" i="17" s="1"/>
  <c r="BA161" i="17"/>
  <c r="BA156" i="17"/>
  <c r="AA122" i="17"/>
  <c r="M95" i="17"/>
  <c r="AR95" i="17"/>
  <c r="BX95" i="17" s="1"/>
  <c r="AS95" i="17"/>
  <c r="BY95" i="17" s="1"/>
  <c r="AA103" i="17"/>
  <c r="BG81" i="17"/>
  <c r="BB113" i="17"/>
  <c r="BB108" i="17"/>
  <c r="BB109" i="17" s="1"/>
  <c r="BB110" i="17" s="1"/>
  <c r="BB111" i="17" s="1"/>
  <c r="CB70" i="17"/>
  <c r="CB71" i="17" s="1"/>
  <c r="CB69" i="17"/>
  <c r="BW126" i="17"/>
  <c r="K70" i="17"/>
  <c r="AU71" i="17"/>
  <c r="K71" i="17" s="1"/>
  <c r="U51" i="17"/>
  <c r="AA50" i="17"/>
  <c r="BW98" i="17"/>
  <c r="AQ61" i="17"/>
  <c r="AQ59" i="17"/>
  <c r="CE59" i="17"/>
  <c r="CF59" i="17" s="1"/>
  <c r="AY59" i="17"/>
  <c r="AX59" i="17"/>
  <c r="AX226" i="17"/>
  <c r="AY226" i="17" s="1"/>
  <c r="CF226" i="17"/>
  <c r="CE226" i="17"/>
  <c r="AX203" i="17"/>
  <c r="AY203" i="17" s="1"/>
  <c r="CE203" i="17"/>
  <c r="CF203" i="17" s="1"/>
  <c r="AJ170" i="17"/>
  <c r="BA150" i="17"/>
  <c r="BA126" i="17"/>
  <c r="BG125" i="17"/>
  <c r="AQ105" i="17"/>
  <c r="AX105" i="17"/>
  <c r="AY105" i="17" s="1"/>
  <c r="CF105" i="17"/>
  <c r="CE105" i="17"/>
  <c r="CF202" i="17"/>
  <c r="CE202" i="17"/>
  <c r="AX202" i="17"/>
  <c r="AY202" i="17" s="1"/>
  <c r="AX162" i="17"/>
  <c r="AY162" i="17" s="1"/>
  <c r="CE162" i="17"/>
  <c r="CF162" i="17" s="1"/>
  <c r="M182" i="17"/>
  <c r="BT200" i="17"/>
  <c r="BT190" i="17"/>
  <c r="BG182" i="17"/>
  <c r="AR138" i="17"/>
  <c r="BX138" i="17" s="1"/>
  <c r="AS138" i="17"/>
  <c r="BY138" i="17" s="1"/>
  <c r="AS143" i="17"/>
  <c r="BY143" i="17" s="1"/>
  <c r="AR143" i="17"/>
  <c r="BX143" i="17" s="1"/>
  <c r="AX117" i="17"/>
  <c r="AY117" i="17" s="1"/>
  <c r="CE117" i="17"/>
  <c r="CF117" i="17" s="1"/>
  <c r="AQ117" i="17"/>
  <c r="AX101" i="17"/>
  <c r="AY101" i="17" s="1"/>
  <c r="AQ101" i="17"/>
  <c r="CE101" i="17"/>
  <c r="AQ137" i="17"/>
  <c r="AS137" i="17" s="1"/>
  <c r="BY137" i="17" s="1"/>
  <c r="BA115" i="17"/>
  <c r="BA86" i="17"/>
  <c r="BG86" i="17" s="1"/>
  <c r="BA83" i="17"/>
  <c r="CE82" i="17"/>
  <c r="CF82" i="17" s="1"/>
  <c r="AY82" i="17"/>
  <c r="AX82" i="17"/>
  <c r="AQ82" i="17"/>
  <c r="AS99" i="17"/>
  <c r="BY99" i="17" s="1"/>
  <c r="AR99" i="17"/>
  <c r="BX99" i="17" s="1"/>
  <c r="BB59" i="17"/>
  <c r="BB58" i="17"/>
  <c r="BB57" i="17"/>
  <c r="BB56" i="17"/>
  <c r="BB65" i="17"/>
  <c r="BB64" i="17"/>
  <c r="BB63" i="17"/>
  <c r="BB62" i="17"/>
  <c r="BB61" i="17"/>
  <c r="AX258" i="17"/>
  <c r="AY258" i="17" s="1"/>
  <c r="CE258" i="17"/>
  <c r="CF258" i="17" s="1"/>
  <c r="AA131" i="17"/>
  <c r="BA109" i="17"/>
  <c r="CE243" i="17"/>
  <c r="CF243" i="17" s="1"/>
  <c r="AX243" i="17"/>
  <c r="AY243" i="17" s="1"/>
  <c r="AX255" i="17"/>
  <c r="AY255" i="17" s="1"/>
  <c r="CE255" i="17"/>
  <c r="CF255" i="17"/>
  <c r="CE229" i="17"/>
  <c r="CF229" i="17" s="1"/>
  <c r="AX229" i="17"/>
  <c r="AY229" i="17" s="1"/>
  <c r="AY212" i="17"/>
  <c r="CE212" i="17"/>
  <c r="CF212" i="17" s="1"/>
  <c r="AX212" i="17"/>
  <c r="BA234" i="17"/>
  <c r="BU221" i="17"/>
  <c r="BU211" i="17"/>
  <c r="AY238" i="17"/>
  <c r="AA238" i="17" s="1"/>
  <c r="CE206" i="17"/>
  <c r="CF206" i="17" s="1"/>
  <c r="AX206" i="17"/>
  <c r="AY206" i="17" s="1"/>
  <c r="AQ188" i="17"/>
  <c r="AQ198" i="17"/>
  <c r="CF144" i="17"/>
  <c r="AY205" i="17"/>
  <c r="AA205" i="17" s="1"/>
  <c r="AQ157" i="17"/>
  <c r="CE161" i="17"/>
  <c r="CF161" i="17" s="1"/>
  <c r="AY161" i="17"/>
  <c r="AX161" i="17"/>
  <c r="BA184" i="17"/>
  <c r="AR187" i="17"/>
  <c r="BX187" i="17" s="1"/>
  <c r="BG177" i="17"/>
  <c r="CF113" i="17"/>
  <c r="AQ113" i="17"/>
  <c r="CE113" i="17"/>
  <c r="AX113" i="17"/>
  <c r="BB161" i="17"/>
  <c r="BB162" i="17" s="1"/>
  <c r="BB163" i="17" s="1"/>
  <c r="BB164" i="17" s="1"/>
  <c r="BB165" i="17" s="1"/>
  <c r="BB156" i="17"/>
  <c r="BB157" i="17" s="1"/>
  <c r="BB158" i="17" s="1"/>
  <c r="BB159" i="17" s="1"/>
  <c r="AY96" i="17"/>
  <c r="AA96" i="17" s="1"/>
  <c r="BG68" i="17"/>
  <c r="BW108" i="17"/>
  <c r="BW82" i="17"/>
  <c r="AA86" i="17"/>
  <c r="BA59" i="17"/>
  <c r="BA58" i="17"/>
  <c r="BA57" i="17"/>
  <c r="BA56" i="17"/>
  <c r="BA61" i="17"/>
  <c r="BA63" i="17"/>
  <c r="BA62" i="17"/>
  <c r="BA64" i="17"/>
  <c r="BA65" i="17"/>
  <c r="BG55" i="17"/>
  <c r="BG48" i="17"/>
  <c r="CE251" i="17"/>
  <c r="CF251" i="17" s="1"/>
  <c r="AY251" i="17"/>
  <c r="AX251" i="17"/>
  <c r="AX259" i="17"/>
  <c r="AY259" i="17" s="1"/>
  <c r="CE259" i="17"/>
  <c r="CF259" i="17"/>
  <c r="CF235" i="17"/>
  <c r="CE235" i="17"/>
  <c r="AX235" i="17"/>
  <c r="AP244" i="17"/>
  <c r="AP234" i="17"/>
  <c r="BA223" i="17"/>
  <c r="CE215" i="17"/>
  <c r="CF215" i="17"/>
  <c r="AX215" i="17"/>
  <c r="AX216" i="17"/>
  <c r="CE216" i="17"/>
  <c r="CF216" i="17" s="1"/>
  <c r="AJ184" i="17"/>
  <c r="AY225" i="17"/>
  <c r="AA225" i="17" s="1"/>
  <c r="AY194" i="17"/>
  <c r="AA194" i="17" s="1"/>
  <c r="AQ191" i="17"/>
  <c r="AS191" i="17" s="1"/>
  <c r="BY191" i="17" s="1"/>
  <c r="BG188" i="17"/>
  <c r="AQ169" i="17"/>
  <c r="AX156" i="17"/>
  <c r="CE156" i="17"/>
  <c r="CF156" i="17" s="1"/>
  <c r="AY156" i="17"/>
  <c r="AQ156" i="17"/>
  <c r="AJ180" i="17"/>
  <c r="AY153" i="17"/>
  <c r="AA153" i="17" s="1"/>
  <c r="AU140" i="17"/>
  <c r="K139" i="17"/>
  <c r="M187" i="17"/>
  <c r="BT121" i="17"/>
  <c r="BT126" i="17"/>
  <c r="BT132" i="17" s="1"/>
  <c r="BT138" i="17" s="1"/>
  <c r="BU122" i="17"/>
  <c r="BU127" i="17"/>
  <c r="BU133" i="17" s="1"/>
  <c r="BU139" i="17" s="1"/>
  <c r="AX104" i="17"/>
  <c r="AY104" i="17" s="1"/>
  <c r="CF104" i="17"/>
  <c r="CE104" i="17"/>
  <c r="AX116" i="17"/>
  <c r="AY116" i="17" s="1"/>
  <c r="CE116" i="17"/>
  <c r="CF116" i="17" s="1"/>
  <c r="AQ116" i="17"/>
  <c r="AA128" i="17"/>
  <c r="BC161" i="17"/>
  <c r="BC162" i="17" s="1"/>
  <c r="BC163" i="17" s="1"/>
  <c r="BC164" i="17" s="1"/>
  <c r="BC165" i="17" s="1"/>
  <c r="BC149" i="17"/>
  <c r="BC150" i="17" s="1"/>
  <c r="BC151" i="17" s="1"/>
  <c r="BC152" i="17" s="1"/>
  <c r="BC153" i="17" s="1"/>
  <c r="BC144" i="17"/>
  <c r="BC145" i="17" s="1"/>
  <c r="BC146" i="17" s="1"/>
  <c r="BC147" i="17" s="1"/>
  <c r="BC155" i="17"/>
  <c r="BC156" i="17" s="1"/>
  <c r="BC157" i="17" s="1"/>
  <c r="BC158" i="17" s="1"/>
  <c r="BC159" i="17" s="1"/>
  <c r="AY126" i="17"/>
  <c r="AA126" i="17" s="1"/>
  <c r="AA111" i="17"/>
  <c r="BG79" i="17"/>
  <c r="AU78" i="17"/>
  <c r="K78" i="17" s="1"/>
  <c r="AU77" i="17"/>
  <c r="K77" i="17" s="1"/>
  <c r="BW77" i="17" s="1"/>
  <c r="K76" i="17"/>
  <c r="AU63" i="17"/>
  <c r="K62" i="17"/>
  <c r="AR49" i="17"/>
  <c r="BX49" i="17" s="1"/>
  <c r="AS49" i="17"/>
  <c r="BY49" i="17" s="1"/>
  <c r="AJ50" i="17"/>
  <c r="BG93" i="17"/>
  <c r="BA50" i="17"/>
  <c r="BG49" i="17"/>
  <c r="CE239" i="17"/>
  <c r="CF239" i="17" s="1"/>
  <c r="AX239" i="17"/>
  <c r="AY239" i="17"/>
  <c r="AS121" i="17"/>
  <c r="BY121" i="17" s="1"/>
  <c r="AR121" i="17"/>
  <c r="BX121" i="17" s="1"/>
  <c r="AN71" i="17"/>
  <c r="AN78" i="17"/>
  <c r="AX222" i="17"/>
  <c r="AY222" i="17" s="1"/>
  <c r="CE222" i="17"/>
  <c r="CF222" i="17" s="1"/>
  <c r="AX217" i="17"/>
  <c r="CE217" i="17"/>
  <c r="CF217" i="17" s="1"/>
  <c r="AJ201" i="17"/>
  <c r="U257" i="17"/>
  <c r="BG253" i="17"/>
  <c r="AX249" i="17"/>
  <c r="AY249" i="17" s="1"/>
  <c r="CE249" i="17"/>
  <c r="CF249" i="17" s="1"/>
  <c r="AA244" i="17"/>
  <c r="AA253" i="17"/>
  <c r="BA245" i="17"/>
  <c r="AX236" i="17"/>
  <c r="CE236" i="17"/>
  <c r="CF236" i="17" s="1"/>
  <c r="AY236" i="17"/>
  <c r="AX221" i="17"/>
  <c r="CF221" i="17"/>
  <c r="CE221" i="17"/>
  <c r="CE189" i="17"/>
  <c r="CF189" i="17" s="1"/>
  <c r="AX189" i="17"/>
  <c r="AY231" i="17"/>
  <c r="AA231" i="17" s="1"/>
  <c r="AX200" i="17"/>
  <c r="AY200" i="17" s="1"/>
  <c r="CE200" i="17"/>
  <c r="CF200" i="17" s="1"/>
  <c r="AY233" i="17"/>
  <c r="AA233" i="17" s="1"/>
  <c r="AA210" i="17"/>
  <c r="BT223" i="17"/>
  <c r="BT213" i="17"/>
  <c r="AR169" i="17"/>
  <c r="BX169" i="17" s="1"/>
  <c r="AS169" i="17"/>
  <c r="BY169" i="17" s="1"/>
  <c r="AJ162" i="17"/>
  <c r="AQ162" i="17" s="1"/>
  <c r="AX179" i="17"/>
  <c r="AY179" i="17" s="1"/>
  <c r="CF179" i="17"/>
  <c r="CE179" i="17"/>
  <c r="BA199" i="17"/>
  <c r="AA167" i="17"/>
  <c r="AJ152" i="17"/>
  <c r="BW151" i="17"/>
  <c r="BB132" i="17"/>
  <c r="BB133" i="17" s="1"/>
  <c r="BB134" i="17" s="1"/>
  <c r="BB135" i="17" s="1"/>
  <c r="BC131" i="17"/>
  <c r="BC132" i="17" s="1"/>
  <c r="BC133" i="17" s="1"/>
  <c r="BC134" i="17" s="1"/>
  <c r="BC135" i="17" s="1"/>
  <c r="BB137" i="17"/>
  <c r="AY164" i="17"/>
  <c r="AA164" i="17" s="1"/>
  <c r="BT150" i="17"/>
  <c r="BT156" i="17" s="1"/>
  <c r="BT162" i="17" s="1"/>
  <c r="BT145" i="17"/>
  <c r="AA145" i="17"/>
  <c r="BA121" i="17"/>
  <c r="BG120" i="17"/>
  <c r="AP138" i="17"/>
  <c r="AP133" i="17"/>
  <c r="AX115" i="17"/>
  <c r="AY115" i="17" s="1"/>
  <c r="CE115" i="17"/>
  <c r="CF115" i="17" s="1"/>
  <c r="BW101" i="17"/>
  <c r="BV78" i="17"/>
  <c r="BV71" i="17"/>
  <c r="AY98" i="17"/>
  <c r="AA98" i="17" s="1"/>
  <c r="AQ104" i="17"/>
  <c r="AY97" i="17"/>
  <c r="AA97" i="17" s="1"/>
  <c r="AA67" i="17"/>
  <c r="BG67" i="17"/>
  <c r="AQ65" i="17"/>
  <c r="AR65" i="17" s="1"/>
  <c r="BW49" i="17"/>
  <c r="AX248" i="17"/>
  <c r="CE248" i="17"/>
  <c r="CF248" i="17" s="1"/>
  <c r="AX254" i="17"/>
  <c r="CE254" i="17"/>
  <c r="BA255" i="17"/>
  <c r="CE247" i="17"/>
  <c r="CF247" i="17" s="1"/>
  <c r="AX247" i="17"/>
  <c r="AY247" i="17" s="1"/>
  <c r="AX240" i="17"/>
  <c r="CE240" i="17"/>
  <c r="CF240" i="17" s="1"/>
  <c r="CE224" i="17"/>
  <c r="CF224" i="17" s="1"/>
  <c r="AX224" i="17"/>
  <c r="AY224" i="17" s="1"/>
  <c r="BC220" i="17"/>
  <c r="BC221" i="17" s="1"/>
  <c r="BC222" i="17" s="1"/>
  <c r="BC223" i="17" s="1"/>
  <c r="BC224" i="17" s="1"/>
  <c r="BC225" i="17" s="1"/>
  <c r="BC226" i="17" s="1"/>
  <c r="BC227" i="17" s="1"/>
  <c r="BC228" i="17" s="1"/>
  <c r="BC229" i="17" s="1"/>
  <c r="BC210" i="17"/>
  <c r="AA246" i="17"/>
  <c r="AY204" i="17"/>
  <c r="AX204" i="17"/>
  <c r="CE204" i="17"/>
  <c r="CF204" i="17" s="1"/>
  <c r="CE207" i="17"/>
  <c r="CF207" i="17" s="1"/>
  <c r="AX207" i="17"/>
  <c r="AY207" i="17" s="1"/>
  <c r="CE180" i="17"/>
  <c r="CF180" i="17" s="1"/>
  <c r="AX180" i="17"/>
  <c r="AY180" i="17" s="1"/>
  <c r="BB170" i="17"/>
  <c r="BG167" i="17"/>
  <c r="AS149" i="17"/>
  <c r="BY149" i="17" s="1"/>
  <c r="AR149" i="17"/>
  <c r="BX149" i="17" s="1"/>
  <c r="AY114" i="17"/>
  <c r="AX114" i="17"/>
  <c r="CF114" i="17"/>
  <c r="CE114" i="17"/>
  <c r="AQ114" i="17"/>
  <c r="BA137" i="17"/>
  <c r="BG131" i="17"/>
  <c r="BA132" i="17"/>
  <c r="AU90" i="17"/>
  <c r="K89" i="17"/>
  <c r="AA119" i="17"/>
  <c r="BT102" i="17"/>
  <c r="BT103" i="17" s="1"/>
  <c r="BT104" i="17" s="1"/>
  <c r="BT105" i="17" s="1"/>
  <c r="BT107" i="17"/>
  <c r="BG107" i="17" s="1"/>
  <c r="AA58" i="17"/>
  <c r="K84" i="17"/>
  <c r="AU85" i="17"/>
  <c r="K85" i="17" s="1"/>
  <c r="BT59" i="17"/>
  <c r="BT58" i="17"/>
  <c r="BT57" i="17"/>
  <c r="BT56" i="17"/>
  <c r="BT61" i="17"/>
  <c r="BT62" i="17" s="1"/>
  <c r="BT63" i="17" s="1"/>
  <c r="BT64" i="17" s="1"/>
  <c r="BT65" i="17" s="1"/>
  <c r="AS48" i="17"/>
  <c r="BY48" i="17" s="1"/>
  <c r="AR48" i="17"/>
  <c r="BX48" i="17" s="1"/>
  <c r="AQ69" i="17"/>
  <c r="CE69" i="17"/>
  <c r="CF69" i="17" s="1"/>
  <c r="AX69" i="17"/>
  <c r="AY69" i="17" s="1"/>
  <c r="BM153" i="17"/>
  <c r="AR108" i="17" l="1"/>
  <c r="BX108" i="17" s="1"/>
  <c r="AS108" i="17"/>
  <c r="BY108" i="17" s="1"/>
  <c r="BG82" i="17"/>
  <c r="M144" i="17"/>
  <c r="AS177" i="17"/>
  <c r="BY177" i="17" s="1"/>
  <c r="BG88" i="17"/>
  <c r="AA256" i="17"/>
  <c r="AX184" i="17"/>
  <c r="AY184" i="17"/>
  <c r="CE184" i="17"/>
  <c r="CF184" i="17" s="1"/>
  <c r="M169" i="17"/>
  <c r="AR168" i="17"/>
  <c r="BX168" i="17" s="1"/>
  <c r="AA72" i="17"/>
  <c r="AX185" i="17"/>
  <c r="AY185" i="17"/>
  <c r="AA185" i="17" s="1"/>
  <c r="CE185" i="17"/>
  <c r="CF185" i="17" s="1"/>
  <c r="AY172" i="17"/>
  <c r="AA172" i="17" s="1"/>
  <c r="AQ133" i="17"/>
  <c r="AX133" i="17"/>
  <c r="CE133" i="17"/>
  <c r="CF133" i="17"/>
  <c r="AY133" i="17"/>
  <c r="AA83" i="17"/>
  <c r="AS83" i="17" s="1"/>
  <c r="BY83" i="17" s="1"/>
  <c r="AR150" i="17"/>
  <c r="BX150" i="17" s="1"/>
  <c r="AY188" i="17"/>
  <c r="AA188" i="17" s="1"/>
  <c r="K134" i="17"/>
  <c r="AU135" i="17"/>
  <c r="K135" i="17" s="1"/>
  <c r="AA75" i="17"/>
  <c r="M143" i="17"/>
  <c r="M74" i="17"/>
  <c r="BG178" i="17"/>
  <c r="O95" i="17"/>
  <c r="O49" i="17"/>
  <c r="O143" i="17"/>
  <c r="O47" i="17"/>
  <c r="O120" i="17"/>
  <c r="O125" i="17"/>
  <c r="O88" i="17"/>
  <c r="O74" i="17"/>
  <c r="O55" i="17"/>
  <c r="BG145" i="17"/>
  <c r="BG69" i="17"/>
  <c r="BG57" i="17"/>
  <c r="BG102" i="17"/>
  <c r="BT174" i="17"/>
  <c r="BT179" i="17" s="1"/>
  <c r="BT184" i="17" s="1"/>
  <c r="BT170" i="17"/>
  <c r="BT175" i="17" s="1"/>
  <c r="BT180" i="17" s="1"/>
  <c r="BT185" i="17" s="1"/>
  <c r="BG58" i="17"/>
  <c r="BG198" i="17"/>
  <c r="BG144" i="17"/>
  <c r="BG169" i="17"/>
  <c r="BU200" i="17"/>
  <c r="AR183" i="17"/>
  <c r="BX183" i="17" s="1"/>
  <c r="AS183" i="17"/>
  <c r="BY183" i="17" s="1"/>
  <c r="AR107" i="17"/>
  <c r="BX107" i="17" s="1"/>
  <c r="AS107" i="17"/>
  <c r="BY107" i="17" s="1"/>
  <c r="O107" i="17" s="1"/>
  <c r="AS123" i="17"/>
  <c r="BY123" i="17" s="1"/>
  <c r="AR123" i="17"/>
  <c r="BX123" i="17" s="1"/>
  <c r="AS146" i="17"/>
  <c r="BY146" i="17" s="1"/>
  <c r="AR146" i="17"/>
  <c r="BX146" i="17" s="1"/>
  <c r="AR151" i="17"/>
  <c r="BX151" i="17" s="1"/>
  <c r="AS151" i="17"/>
  <c r="BY151" i="17" s="1"/>
  <c r="AS98" i="17"/>
  <c r="BY98" i="17" s="1"/>
  <c r="AR98" i="17"/>
  <c r="BX98" i="17" s="1"/>
  <c r="BX65" i="17"/>
  <c r="AS96" i="17"/>
  <c r="BY96" i="17" s="1"/>
  <c r="AR96" i="17"/>
  <c r="BX96" i="17" s="1"/>
  <c r="AA221" i="17"/>
  <c r="AS128" i="17"/>
  <c r="BY128" i="17" s="1"/>
  <c r="AR128" i="17"/>
  <c r="BX128" i="17" s="1"/>
  <c r="M138" i="17"/>
  <c r="AP202" i="17"/>
  <c r="AP192" i="17"/>
  <c r="BC78" i="17"/>
  <c r="BC71" i="17"/>
  <c r="AR191" i="17"/>
  <c r="BX191" i="17" s="1"/>
  <c r="AS58" i="17"/>
  <c r="BY58" i="17" s="1"/>
  <c r="AR58" i="17"/>
  <c r="BX58" i="17" s="1"/>
  <c r="M149" i="17"/>
  <c r="AQ180" i="17"/>
  <c r="CF254" i="17"/>
  <c r="BG254" i="17" s="1"/>
  <c r="AS167" i="17"/>
  <c r="BY167" i="17" s="1"/>
  <c r="AR167" i="17"/>
  <c r="BX167" i="17" s="1"/>
  <c r="AY221" i="17"/>
  <c r="AA239" i="17"/>
  <c r="O79" i="17"/>
  <c r="AU141" i="17"/>
  <c r="K141" i="17" s="1"/>
  <c r="K140" i="17"/>
  <c r="AP245" i="17"/>
  <c r="AP235" i="17"/>
  <c r="BG65" i="17"/>
  <c r="BG59" i="17"/>
  <c r="AA202" i="17"/>
  <c r="AA59" i="17"/>
  <c r="CE174" i="17"/>
  <c r="AX174" i="17"/>
  <c r="AQ174" i="17"/>
  <c r="BV201" i="17"/>
  <c r="BV191" i="17"/>
  <c r="AA157" i="17"/>
  <c r="BA104" i="17"/>
  <c r="BG103" i="17"/>
  <c r="BA147" i="17"/>
  <c r="CF220" i="17"/>
  <c r="BG220" i="17" s="1"/>
  <c r="BZ220" i="17" s="1"/>
  <c r="M191" i="17"/>
  <c r="M93" i="17"/>
  <c r="M79" i="17"/>
  <c r="AR137" i="17"/>
  <c r="BX137" i="17" s="1"/>
  <c r="AS65" i="17"/>
  <c r="BY65" i="17" s="1"/>
  <c r="AU91" i="17"/>
  <c r="K90" i="17"/>
  <c r="BA246" i="17"/>
  <c r="BA133" i="17"/>
  <c r="BG132" i="17"/>
  <c r="AA115" i="17"/>
  <c r="CE78" i="17"/>
  <c r="CF78" i="17" s="1"/>
  <c r="AX78" i="17"/>
  <c r="AY78" i="17" s="1"/>
  <c r="BW78" i="17"/>
  <c r="AQ78" i="17"/>
  <c r="BA224" i="17"/>
  <c r="AA105" i="17"/>
  <c r="AQ175" i="17"/>
  <c r="AX175" i="17"/>
  <c r="CE175" i="17"/>
  <c r="BA138" i="17"/>
  <c r="AA207" i="17"/>
  <c r="M49" i="17"/>
  <c r="AS111" i="17"/>
  <c r="BY111" i="17" s="1"/>
  <c r="AR111" i="17"/>
  <c r="BX111" i="17" s="1"/>
  <c r="AA156" i="17"/>
  <c r="AJ185" i="17"/>
  <c r="AQ184" i="17"/>
  <c r="AA251" i="17"/>
  <c r="AS86" i="17"/>
  <c r="BY86" i="17" s="1"/>
  <c r="O86" i="17" s="1"/>
  <c r="AR86" i="17"/>
  <c r="BX86" i="17" s="1"/>
  <c r="BA235" i="17"/>
  <c r="AA229" i="17"/>
  <c r="AA255" i="17"/>
  <c r="M99" i="17"/>
  <c r="BG83" i="17"/>
  <c r="BA84" i="17"/>
  <c r="AA117" i="17"/>
  <c r="U52" i="17"/>
  <c r="AA51" i="17"/>
  <c r="BB114" i="17"/>
  <c r="AR122" i="17"/>
  <c r="BX122" i="17" s="1"/>
  <c r="AS122" i="17"/>
  <c r="BY122" i="17" s="1"/>
  <c r="AS158" i="17"/>
  <c r="BY158" i="17" s="1"/>
  <c r="AR158" i="17"/>
  <c r="BX158" i="17" s="1"/>
  <c r="M125" i="17"/>
  <c r="AS57" i="17"/>
  <c r="BY57" i="17" s="1"/>
  <c r="AR57" i="17"/>
  <c r="BX57" i="17" s="1"/>
  <c r="BA213" i="17"/>
  <c r="M178" i="17"/>
  <c r="M155" i="17"/>
  <c r="M137" i="17"/>
  <c r="M120" i="17"/>
  <c r="M132" i="17"/>
  <c r="CE84" i="17"/>
  <c r="CF84" i="17"/>
  <c r="AX84" i="17"/>
  <c r="AY84" i="17" s="1"/>
  <c r="AQ84" i="17"/>
  <c r="BW84" i="17"/>
  <c r="AJ51" i="17"/>
  <c r="BW50" i="17"/>
  <c r="AX139" i="17"/>
  <c r="AY139" i="17" s="1"/>
  <c r="CF139" i="17"/>
  <c r="CE139" i="17"/>
  <c r="BW139" i="17"/>
  <c r="AQ139" i="17"/>
  <c r="AR67" i="17"/>
  <c r="BX67" i="17" s="1"/>
  <c r="O67" i="17" s="1"/>
  <c r="AS67" i="17"/>
  <c r="BY67" i="17" s="1"/>
  <c r="BC137" i="17"/>
  <c r="BC138" i="17" s="1"/>
  <c r="BC139" i="17" s="1"/>
  <c r="BC140" i="17" s="1"/>
  <c r="BC141" i="17" s="1"/>
  <c r="BB138" i="17"/>
  <c r="BB139" i="17" s="1"/>
  <c r="BB140" i="17" s="1"/>
  <c r="BB141" i="17" s="1"/>
  <c r="BU123" i="17"/>
  <c r="BU129" i="17" s="1"/>
  <c r="BU135" i="17" s="1"/>
  <c r="BU141" i="17" s="1"/>
  <c r="BU128" i="17"/>
  <c r="BU134" i="17" s="1"/>
  <c r="BU140" i="17" s="1"/>
  <c r="BT201" i="17"/>
  <c r="BT191" i="17"/>
  <c r="AQ71" i="17"/>
  <c r="CE71" i="17"/>
  <c r="CF71" i="17" s="1"/>
  <c r="AX71" i="17"/>
  <c r="BW71" i="17"/>
  <c r="O81" i="17"/>
  <c r="BB200" i="17"/>
  <c r="BC199" i="17"/>
  <c r="BG199" i="17" s="1"/>
  <c r="AA213" i="17"/>
  <c r="BA91" i="17"/>
  <c r="AQ50" i="17"/>
  <c r="AS50" i="17" s="1"/>
  <c r="BY50" i="17" s="1"/>
  <c r="AS145" i="17"/>
  <c r="BY145" i="17" s="1"/>
  <c r="AR145" i="17"/>
  <c r="BX145" i="17" s="1"/>
  <c r="CE77" i="17"/>
  <c r="AY77" i="17"/>
  <c r="CF77" i="17"/>
  <c r="AX77" i="17"/>
  <c r="AQ77" i="17"/>
  <c r="AA247" i="17"/>
  <c r="AA179" i="17"/>
  <c r="U258" i="17"/>
  <c r="AA257" i="17"/>
  <c r="AA104" i="17"/>
  <c r="AQ170" i="17"/>
  <c r="BT108" i="17"/>
  <c r="BT113" i="17"/>
  <c r="BG113" i="17" s="1"/>
  <c r="BC211" i="17"/>
  <c r="BG210" i="17"/>
  <c r="BZ210" i="17" s="1"/>
  <c r="AP134" i="17"/>
  <c r="AP139" i="17"/>
  <c r="BA200" i="17"/>
  <c r="AJ163" i="17"/>
  <c r="AA206" i="17"/>
  <c r="M48" i="17"/>
  <c r="BA256" i="17"/>
  <c r="BG255" i="17"/>
  <c r="AY217" i="17"/>
  <c r="AA217" i="17" s="1"/>
  <c r="M121" i="17"/>
  <c r="AX62" i="17"/>
  <c r="CF62" i="17"/>
  <c r="CE62" i="17"/>
  <c r="BW62" i="17"/>
  <c r="AQ62" i="17"/>
  <c r="AY215" i="17"/>
  <c r="AA215" i="17" s="1"/>
  <c r="AY113" i="17"/>
  <c r="AA113" i="17" s="1"/>
  <c r="BA185" i="17"/>
  <c r="CF101" i="17"/>
  <c r="BG101" i="17" s="1"/>
  <c r="BA127" i="17"/>
  <c r="BG126" i="17"/>
  <c r="AA203" i="17"/>
  <c r="CF70" i="17"/>
  <c r="AQ70" i="17"/>
  <c r="CE70" i="17"/>
  <c r="AX70" i="17"/>
  <c r="AY70" i="17" s="1"/>
  <c r="BW70" i="17"/>
  <c r="BG155" i="17"/>
  <c r="BV246" i="17"/>
  <c r="BV236" i="17"/>
  <c r="AS61" i="17"/>
  <c r="BY61" i="17" s="1"/>
  <c r="AR61" i="17"/>
  <c r="BX61" i="17" s="1"/>
  <c r="BG173" i="17"/>
  <c r="AA201" i="17"/>
  <c r="M88" i="17"/>
  <c r="BT146" i="17"/>
  <c r="BG146" i="17" s="1"/>
  <c r="BT151" i="17"/>
  <c r="BT157" i="17" s="1"/>
  <c r="BT163" i="17" s="1"/>
  <c r="AR126" i="17"/>
  <c r="BX126" i="17" s="1"/>
  <c r="AS126" i="17"/>
  <c r="BY126" i="17" s="1"/>
  <c r="AA162" i="17"/>
  <c r="AA204" i="17"/>
  <c r="AA224" i="17"/>
  <c r="M97" i="17"/>
  <c r="AS97" i="17"/>
  <c r="BY97" i="17" s="1"/>
  <c r="AR97" i="17"/>
  <c r="BX97" i="17" s="1"/>
  <c r="AA249" i="17"/>
  <c r="AJ202" i="17"/>
  <c r="AQ201" i="17"/>
  <c r="BG50" i="17"/>
  <c r="BA51" i="17"/>
  <c r="AU64" i="17"/>
  <c r="K64" i="17" s="1"/>
  <c r="K63" i="17"/>
  <c r="AA116" i="17"/>
  <c r="BT127" i="17"/>
  <c r="BT133" i="17" s="1"/>
  <c r="BT139" i="17" s="1"/>
  <c r="BT122" i="17"/>
  <c r="BG61" i="17"/>
  <c r="AA161" i="17"/>
  <c r="AA243" i="17"/>
  <c r="AA101" i="17"/>
  <c r="BG149" i="17"/>
  <c r="AS103" i="17"/>
  <c r="BY103" i="17" s="1"/>
  <c r="AR103" i="17"/>
  <c r="BX103" i="17" s="1"/>
  <c r="BG156" i="17"/>
  <c r="BA157" i="17"/>
  <c r="AS190" i="17"/>
  <c r="BY190" i="17" s="1"/>
  <c r="AR190" i="17"/>
  <c r="BX190" i="17" s="1"/>
  <c r="BC233" i="17"/>
  <c r="BG232" i="17"/>
  <c r="AA227" i="17"/>
  <c r="BA99" i="17"/>
  <c r="BG99" i="17" s="1"/>
  <c r="BG98" i="17"/>
  <c r="BV140" i="17"/>
  <c r="BV135" i="17"/>
  <c r="BV141" i="17" s="1"/>
  <c r="M108" i="17"/>
  <c r="M109" i="17"/>
  <c r="M150" i="17"/>
  <c r="AA180" i="17"/>
  <c r="BW152" i="17"/>
  <c r="AJ153" i="17"/>
  <c r="AQ152" i="17"/>
  <c r="AS131" i="17"/>
  <c r="BY131" i="17" s="1"/>
  <c r="AR131" i="17"/>
  <c r="BX131" i="17" s="1"/>
  <c r="O131" i="17" s="1"/>
  <c r="AA226" i="17"/>
  <c r="BM154" i="17"/>
  <c r="BM155" i="17" s="1"/>
  <c r="AS119" i="17"/>
  <c r="BY119" i="17" s="1"/>
  <c r="AR119" i="17"/>
  <c r="BX119" i="17" s="1"/>
  <c r="AA69" i="17"/>
  <c r="CE85" i="17"/>
  <c r="CF85" i="17" s="1"/>
  <c r="AX85" i="17"/>
  <c r="AQ85" i="17"/>
  <c r="BW85" i="17"/>
  <c r="AX89" i="17"/>
  <c r="AY89" i="17" s="1"/>
  <c r="CE89" i="17"/>
  <c r="CF89" i="17" s="1"/>
  <c r="BW89" i="17"/>
  <c r="AQ89" i="17"/>
  <c r="AA114" i="17"/>
  <c r="AY240" i="17"/>
  <c r="AA240" i="17" s="1"/>
  <c r="AY254" i="17"/>
  <c r="AA254" i="17" s="1"/>
  <c r="AY248" i="17"/>
  <c r="AA248" i="17" s="1"/>
  <c r="BA122" i="17"/>
  <c r="BG121" i="17"/>
  <c r="AA200" i="17"/>
  <c r="AY189" i="17"/>
  <c r="AA189" i="17" s="1"/>
  <c r="AA236" i="17"/>
  <c r="AA222" i="17"/>
  <c r="O93" i="17"/>
  <c r="CE76" i="17"/>
  <c r="CF76" i="17" s="1"/>
  <c r="AX76" i="17"/>
  <c r="AQ76" i="17"/>
  <c r="BW76" i="17"/>
  <c r="BG189" i="17"/>
  <c r="AY216" i="17"/>
  <c r="AA216" i="17" s="1"/>
  <c r="AY235" i="17"/>
  <c r="AA235" i="17" s="1"/>
  <c r="O48" i="17"/>
  <c r="BG56" i="17"/>
  <c r="AA212" i="17"/>
  <c r="BA110" i="17"/>
  <c r="AA82" i="17"/>
  <c r="BA151" i="17"/>
  <c r="BG150" i="17"/>
  <c r="BA162" i="17"/>
  <c r="BG161" i="17"/>
  <c r="AJ192" i="17"/>
  <c r="BC243" i="17"/>
  <c r="BC244" i="17" s="1"/>
  <c r="BG242" i="17"/>
  <c r="AA245" i="17"/>
  <c r="M147" i="17"/>
  <c r="BB222" i="17"/>
  <c r="BG221" i="17"/>
  <c r="BZ221" i="17" s="1"/>
  <c r="AA173" i="17"/>
  <c r="AA199" i="17"/>
  <c r="AA220" i="17"/>
  <c r="M55" i="17"/>
  <c r="M129" i="17"/>
  <c r="M110" i="17"/>
  <c r="M56" i="17"/>
  <c r="BT224" i="17"/>
  <c r="BT214" i="17"/>
  <c r="BU222" i="17"/>
  <c r="BU212" i="17"/>
  <c r="BA116" i="17"/>
  <c r="AA198" i="17"/>
  <c r="M81" i="17"/>
  <c r="M127" i="17"/>
  <c r="M168" i="17"/>
  <c r="AS68" i="17"/>
  <c r="BY68" i="17" s="1"/>
  <c r="AR68" i="17"/>
  <c r="BX68" i="17" s="1"/>
  <c r="AR188" i="17" l="1"/>
  <c r="BX188" i="17" s="1"/>
  <c r="AS188" i="17"/>
  <c r="BY188" i="17" s="1"/>
  <c r="AR172" i="17"/>
  <c r="BX172" i="17" s="1"/>
  <c r="AS172" i="17"/>
  <c r="BY172" i="17" s="1"/>
  <c r="M172" i="17"/>
  <c r="Q48" i="17"/>
  <c r="AR83" i="17"/>
  <c r="BX83" i="17" s="1"/>
  <c r="BG184" i="17"/>
  <c r="Q125" i="17"/>
  <c r="Q49" i="17"/>
  <c r="M190" i="17"/>
  <c r="O97" i="17"/>
  <c r="Q95" i="17"/>
  <c r="O68" i="17"/>
  <c r="M123" i="17"/>
  <c r="Q47" i="17"/>
  <c r="M68" i="17"/>
  <c r="M57" i="17"/>
  <c r="Q79" i="17"/>
  <c r="Q143" i="17"/>
  <c r="AR75" i="17"/>
  <c r="BX75" i="17" s="1"/>
  <c r="AS75" i="17"/>
  <c r="BY75" i="17" s="1"/>
  <c r="AA184" i="17"/>
  <c r="M177" i="17"/>
  <c r="Q93" i="17"/>
  <c r="Q74" i="17"/>
  <c r="AQ135" i="17"/>
  <c r="CE135" i="17"/>
  <c r="CF135" i="17" s="1"/>
  <c r="BW135" i="17"/>
  <c r="AX135" i="17"/>
  <c r="AY135" i="17" s="1"/>
  <c r="AA135" i="17" s="1"/>
  <c r="AS135" i="17" s="1"/>
  <c r="BY135" i="17" s="1"/>
  <c r="AS72" i="17"/>
  <c r="BY72" i="17" s="1"/>
  <c r="AR72" i="17"/>
  <c r="BX72" i="17" s="1"/>
  <c r="O72" i="17" s="1"/>
  <c r="M131" i="17"/>
  <c r="Q131" i="17" s="1"/>
  <c r="M58" i="17"/>
  <c r="AQ134" i="17"/>
  <c r="AY134" i="17"/>
  <c r="AX134" i="17"/>
  <c r="CE134" i="17"/>
  <c r="CF134" i="17" s="1"/>
  <c r="BW134" i="17"/>
  <c r="AA133" i="17"/>
  <c r="O57" i="17"/>
  <c r="Q55" i="17"/>
  <c r="O119" i="17"/>
  <c r="O150" i="17"/>
  <c r="O144" i="17"/>
  <c r="O145" i="17"/>
  <c r="O149" i="17"/>
  <c r="O146" i="17"/>
  <c r="O121" i="17"/>
  <c r="Q120" i="17"/>
  <c r="O132" i="17"/>
  <c r="O103" i="17"/>
  <c r="O102" i="17"/>
  <c r="O98" i="17"/>
  <c r="O99" i="17"/>
  <c r="Q88" i="17"/>
  <c r="O61" i="17"/>
  <c r="O56" i="17"/>
  <c r="O65" i="17"/>
  <c r="O58" i="17"/>
  <c r="BG179" i="17"/>
  <c r="BU201" i="17"/>
  <c r="BG170" i="17"/>
  <c r="BG185" i="17"/>
  <c r="BG137" i="17"/>
  <c r="BG180" i="17"/>
  <c r="AS113" i="17"/>
  <c r="BY113" i="17" s="1"/>
  <c r="AR113" i="17"/>
  <c r="BX113" i="17" s="1"/>
  <c r="O113" i="17" s="1"/>
  <c r="O101" i="17"/>
  <c r="AS82" i="17"/>
  <c r="BY82" i="17" s="1"/>
  <c r="AR82" i="17"/>
  <c r="BX82" i="17" s="1"/>
  <c r="AS101" i="17"/>
  <c r="BY101" i="17" s="1"/>
  <c r="AR101" i="17"/>
  <c r="BX101" i="17" s="1"/>
  <c r="BW51" i="17"/>
  <c r="AJ52" i="17"/>
  <c r="AQ51" i="17"/>
  <c r="U53" i="17"/>
  <c r="AA53" i="17" s="1"/>
  <c r="AA52" i="17"/>
  <c r="AP140" i="17"/>
  <c r="AP135" i="17"/>
  <c r="AP141" i="17" s="1"/>
  <c r="BA247" i="17"/>
  <c r="AS199" i="17"/>
  <c r="BY199" i="17" s="1"/>
  <c r="AR199" i="17"/>
  <c r="BX199" i="17" s="1"/>
  <c r="BG190" i="17"/>
  <c r="AS180" i="17"/>
  <c r="BY180" i="17" s="1"/>
  <c r="AR180" i="17"/>
  <c r="BX180" i="17" s="1"/>
  <c r="BA158" i="17"/>
  <c r="BG157" i="17"/>
  <c r="AX63" i="17"/>
  <c r="AY63" i="17" s="1"/>
  <c r="CE63" i="17"/>
  <c r="CF63" i="17" s="1"/>
  <c r="AQ63" i="17"/>
  <c r="BW63" i="17"/>
  <c r="AS189" i="17"/>
  <c r="BY189" i="17" s="1"/>
  <c r="AR189" i="17"/>
  <c r="BX189" i="17" s="1"/>
  <c r="M189" i="17"/>
  <c r="AR162" i="17"/>
  <c r="BX162" i="17" s="1"/>
  <c r="AS162" i="17"/>
  <c r="BY162" i="17" s="1"/>
  <c r="O126" i="17"/>
  <c r="M122" i="17"/>
  <c r="AS117" i="17"/>
  <c r="BY117" i="17" s="1"/>
  <c r="AR117" i="17"/>
  <c r="BX117" i="17" s="1"/>
  <c r="BA236" i="17"/>
  <c r="AQ185" i="17"/>
  <c r="BG138" i="17"/>
  <c r="BA139" i="17"/>
  <c r="AY90" i="17"/>
  <c r="CE90" i="17"/>
  <c r="CF90" i="17" s="1"/>
  <c r="AX90" i="17"/>
  <c r="BW90" i="17"/>
  <c r="AQ90" i="17"/>
  <c r="BA105" i="17"/>
  <c r="BG105" i="17" s="1"/>
  <c r="BG104" i="17"/>
  <c r="BG174" i="17"/>
  <c r="M65" i="17"/>
  <c r="M107" i="17"/>
  <c r="Q107" i="17" s="1"/>
  <c r="BU213" i="17"/>
  <c r="BU223" i="17"/>
  <c r="AA89" i="17"/>
  <c r="BG89" i="17"/>
  <c r="BA92" i="17"/>
  <c r="AS59" i="17"/>
  <c r="BY59" i="17" s="1"/>
  <c r="AR59" i="17"/>
  <c r="BX59" i="17" s="1"/>
  <c r="O59" i="17" s="1"/>
  <c r="BC245" i="17"/>
  <c r="BG244" i="17"/>
  <c r="AR201" i="17"/>
  <c r="BX201" i="17" s="1"/>
  <c r="AS201" i="17"/>
  <c r="BY201" i="17" s="1"/>
  <c r="CF175" i="17"/>
  <c r="BG175" i="17" s="1"/>
  <c r="AR173" i="17"/>
  <c r="BX173" i="17" s="1"/>
  <c r="AS173" i="17"/>
  <c r="BY173" i="17" s="1"/>
  <c r="AJ193" i="17"/>
  <c r="AQ192" i="17"/>
  <c r="AS161" i="17"/>
  <c r="BY161" i="17" s="1"/>
  <c r="AR161" i="17"/>
  <c r="BX161" i="17" s="1"/>
  <c r="AX64" i="17"/>
  <c r="AY64" i="17" s="1"/>
  <c r="CE64" i="17"/>
  <c r="CF64" i="17" s="1"/>
  <c r="AQ64" i="17"/>
  <c r="BW64" i="17"/>
  <c r="BA128" i="17"/>
  <c r="BG127" i="17"/>
  <c r="BC212" i="17"/>
  <c r="BG211" i="17"/>
  <c r="BZ211" i="17" s="1"/>
  <c r="U259" i="17"/>
  <c r="AA258" i="17"/>
  <c r="M145" i="17"/>
  <c r="Q81" i="17"/>
  <c r="BT202" i="17"/>
  <c r="BT192" i="17"/>
  <c r="AR156" i="17"/>
  <c r="BX156" i="17" s="1"/>
  <c r="AS156" i="17"/>
  <c r="BY156" i="17" s="1"/>
  <c r="AU92" i="17"/>
  <c r="K92" i="17" s="1"/>
  <c r="K91" i="17"/>
  <c r="AR157" i="17"/>
  <c r="BX157" i="17" s="1"/>
  <c r="AS157" i="17"/>
  <c r="BY157" i="17" s="1"/>
  <c r="CF174" i="17"/>
  <c r="BA111" i="17"/>
  <c r="M158" i="17"/>
  <c r="AA78" i="17"/>
  <c r="BG78" i="17"/>
  <c r="BT215" i="17"/>
  <c r="BT225" i="17"/>
  <c r="BG243" i="17"/>
  <c r="AR114" i="17"/>
  <c r="BX114" i="17" s="1"/>
  <c r="AS114" i="17"/>
  <c r="BY114" i="17" s="1"/>
  <c r="M119" i="17"/>
  <c r="Q119" i="17" s="1"/>
  <c r="M103" i="17"/>
  <c r="BA52" i="17"/>
  <c r="BG51" i="17"/>
  <c r="M126" i="17"/>
  <c r="AA70" i="17"/>
  <c r="BG70" i="17"/>
  <c r="BG256" i="17"/>
  <c r="BA257" i="17"/>
  <c r="AR179" i="17"/>
  <c r="BX179" i="17" s="1"/>
  <c r="AS179" i="17"/>
  <c r="BY179" i="17" s="1"/>
  <c r="AA139" i="17"/>
  <c r="AA84" i="17"/>
  <c r="M83" i="17"/>
  <c r="BG84" i="17"/>
  <c r="BA85" i="17"/>
  <c r="M86" i="17"/>
  <c r="AS105" i="17"/>
  <c r="BY105" i="17" s="1"/>
  <c r="AR105" i="17"/>
  <c r="BX105" i="17" s="1"/>
  <c r="BV192" i="17"/>
  <c r="BV202" i="17"/>
  <c r="AY174" i="17"/>
  <c r="AA174" i="17" s="1"/>
  <c r="AP246" i="17"/>
  <c r="AP236" i="17"/>
  <c r="M96" i="17"/>
  <c r="M146" i="17"/>
  <c r="AS198" i="17"/>
  <c r="BY198" i="17" s="1"/>
  <c r="AR198" i="17"/>
  <c r="BX198" i="17" s="1"/>
  <c r="M198" i="17"/>
  <c r="BA163" i="17"/>
  <c r="BG162" i="17"/>
  <c r="AS200" i="17"/>
  <c r="BY200" i="17" s="1"/>
  <c r="AR200" i="17"/>
  <c r="BX200" i="17" s="1"/>
  <c r="M61" i="17"/>
  <c r="AJ164" i="17"/>
  <c r="AQ163" i="17"/>
  <c r="BT109" i="17"/>
  <c r="BT114" i="17"/>
  <c r="BG114" i="17" s="1"/>
  <c r="BG108" i="17"/>
  <c r="Q86" i="17"/>
  <c r="O83" i="17"/>
  <c r="M111" i="17"/>
  <c r="AR115" i="17"/>
  <c r="BX115" i="17" s="1"/>
  <c r="AS115" i="17"/>
  <c r="BY115" i="17" s="1"/>
  <c r="M167" i="17"/>
  <c r="O96" i="17"/>
  <c r="M98" i="17"/>
  <c r="BM156" i="17"/>
  <c r="BW155" i="17"/>
  <c r="AJ203" i="17"/>
  <c r="AQ202" i="17"/>
  <c r="AR202" i="17" s="1"/>
  <c r="AS184" i="17"/>
  <c r="BY184" i="17" s="1"/>
  <c r="AR184" i="17"/>
  <c r="BX184" i="17" s="1"/>
  <c r="AS116" i="17"/>
  <c r="BY116" i="17" s="1"/>
  <c r="AR116" i="17"/>
  <c r="BX116" i="17" s="1"/>
  <c r="BA117" i="17"/>
  <c r="AS152" i="17"/>
  <c r="BY152" i="17" s="1"/>
  <c r="AR152" i="17"/>
  <c r="BX152" i="17" s="1"/>
  <c r="BC234" i="17"/>
  <c r="BG233" i="17"/>
  <c r="AA62" i="17"/>
  <c r="AS170" i="17"/>
  <c r="BY170" i="17" s="1"/>
  <c r="AR170" i="17"/>
  <c r="BX170" i="17" s="1"/>
  <c r="AY71" i="17"/>
  <c r="AA71" i="17" s="1"/>
  <c r="M67" i="17"/>
  <c r="Q67" i="17" s="1"/>
  <c r="BA214" i="17"/>
  <c r="BB115" i="17"/>
  <c r="BA225" i="17"/>
  <c r="AR50" i="17"/>
  <c r="BX50" i="17" s="1"/>
  <c r="O50" i="17" s="1"/>
  <c r="CE140" i="17"/>
  <c r="CF140" i="17" s="1"/>
  <c r="AX140" i="17"/>
  <c r="AY140" i="17" s="1"/>
  <c r="BW140" i="17"/>
  <c r="AQ140" i="17"/>
  <c r="M128" i="17"/>
  <c r="M183" i="17"/>
  <c r="AS69" i="17"/>
  <c r="BY69" i="17" s="1"/>
  <c r="AR69" i="17"/>
  <c r="BX69" i="17" s="1"/>
  <c r="AS104" i="17"/>
  <c r="BY104" i="17" s="1"/>
  <c r="AR104" i="17"/>
  <c r="BX104" i="17" s="1"/>
  <c r="AP203" i="17"/>
  <c r="AP193" i="17"/>
  <c r="BB223" i="17"/>
  <c r="BG222" i="17"/>
  <c r="BZ222" i="17" s="1"/>
  <c r="BA152" i="17"/>
  <c r="BG151" i="17"/>
  <c r="AY76" i="17"/>
  <c r="BG76" i="17" s="1"/>
  <c r="BA123" i="17"/>
  <c r="BG122" i="17"/>
  <c r="AY85" i="17"/>
  <c r="AA85" i="17" s="1"/>
  <c r="BW153" i="17"/>
  <c r="AQ153" i="17"/>
  <c r="BT123" i="17"/>
  <c r="BT129" i="17" s="1"/>
  <c r="BT135" i="17" s="1"/>
  <c r="BT141" i="17" s="1"/>
  <c r="BT128" i="17"/>
  <c r="BT134" i="17" s="1"/>
  <c r="BT140" i="17" s="1"/>
  <c r="BT152" i="17"/>
  <c r="BT158" i="17" s="1"/>
  <c r="BT164" i="17" s="1"/>
  <c r="BT147" i="17"/>
  <c r="BT153" i="17" s="1"/>
  <c r="BT159" i="17" s="1"/>
  <c r="BT165" i="17" s="1"/>
  <c r="BV247" i="17"/>
  <c r="BV237" i="17"/>
  <c r="AY62" i="17"/>
  <c r="BG62" i="17" s="1"/>
  <c r="BA201" i="17"/>
  <c r="AA77" i="17"/>
  <c r="BG77" i="17"/>
  <c r="BC200" i="17"/>
  <c r="BG200" i="17" s="1"/>
  <c r="BB201" i="17"/>
  <c r="AS51" i="17"/>
  <c r="BY51" i="17" s="1"/>
  <c r="AR51" i="17"/>
  <c r="BX51" i="17" s="1"/>
  <c r="AY175" i="17"/>
  <c r="AA175" i="17" s="1"/>
  <c r="BA134" i="17"/>
  <c r="BG133" i="17"/>
  <c r="BG147" i="17"/>
  <c r="AX141" i="17"/>
  <c r="CE141" i="17"/>
  <c r="CF141" i="17" s="1"/>
  <c r="AY141" i="17"/>
  <c r="AQ141" i="17"/>
  <c r="BW141" i="17"/>
  <c r="M151" i="17"/>
  <c r="S47" i="17" l="1"/>
  <c r="S131" i="17"/>
  <c r="S107" i="17"/>
  <c r="Q99" i="17"/>
  <c r="S93" i="17"/>
  <c r="AR135" i="17"/>
  <c r="BX135" i="17" s="1"/>
  <c r="Q145" i="17"/>
  <c r="S125" i="17"/>
  <c r="Q68" i="17"/>
  <c r="AS202" i="17"/>
  <c r="BY202" i="17" s="1"/>
  <c r="Q102" i="17"/>
  <c r="Q144" i="17"/>
  <c r="S79" i="17"/>
  <c r="S95" i="17"/>
  <c r="S81" i="17"/>
  <c r="Q146" i="17"/>
  <c r="S143" i="17"/>
  <c r="Q149" i="17"/>
  <c r="S67" i="17"/>
  <c r="Q83" i="17"/>
  <c r="Q58" i="17"/>
  <c r="Q103" i="17"/>
  <c r="Q150" i="17"/>
  <c r="M188" i="17"/>
  <c r="S86" i="17"/>
  <c r="S119" i="17"/>
  <c r="Q65" i="17"/>
  <c r="Q132" i="17"/>
  <c r="AA134" i="17"/>
  <c r="M72" i="17"/>
  <c r="Q72" i="17" s="1"/>
  <c r="S74" i="17"/>
  <c r="M75" i="17"/>
  <c r="Q97" i="17"/>
  <c r="S88" i="17"/>
  <c r="S49" i="17"/>
  <c r="Q56" i="17"/>
  <c r="S120" i="17"/>
  <c r="S55" i="17"/>
  <c r="O75" i="17"/>
  <c r="S48" i="17"/>
  <c r="Q57" i="17"/>
  <c r="AS133" i="17"/>
  <c r="BY133" i="17" s="1"/>
  <c r="AR133" i="17"/>
  <c r="BX133" i="17" s="1"/>
  <c r="M69" i="17"/>
  <c r="Q96" i="17"/>
  <c r="O82" i="17"/>
  <c r="Q121" i="17"/>
  <c r="O51" i="17"/>
  <c r="O155" i="17"/>
  <c r="O147" i="17"/>
  <c r="O151" i="17"/>
  <c r="O122" i="17"/>
  <c r="O138" i="17"/>
  <c r="O137" i="17"/>
  <c r="O127" i="17"/>
  <c r="Q98" i="17"/>
  <c r="O108" i="17"/>
  <c r="Q61" i="17"/>
  <c r="BG192" i="17"/>
  <c r="BU202" i="17"/>
  <c r="AS175" i="17"/>
  <c r="BY175" i="17" s="1"/>
  <c r="AR175" i="17"/>
  <c r="BX175" i="17" s="1"/>
  <c r="BX202" i="17"/>
  <c r="M202" i="17"/>
  <c r="AS85" i="17"/>
  <c r="BY85" i="17" s="1"/>
  <c r="AR85" i="17"/>
  <c r="BX85" i="17" s="1"/>
  <c r="AS71" i="17"/>
  <c r="BY71" i="17" s="1"/>
  <c r="AR71" i="17"/>
  <c r="BX71" i="17" s="1"/>
  <c r="BA215" i="17"/>
  <c r="M156" i="17"/>
  <c r="AS174" i="17"/>
  <c r="BY174" i="17" s="1"/>
  <c r="AR174" i="17"/>
  <c r="BX174" i="17" s="1"/>
  <c r="O104" i="17"/>
  <c r="M199" i="17"/>
  <c r="BB224" i="17"/>
  <c r="BG223" i="17"/>
  <c r="BZ223" i="17" s="1"/>
  <c r="AA76" i="17"/>
  <c r="M184" i="17"/>
  <c r="BC201" i="17"/>
  <c r="BG201" i="17" s="1"/>
  <c r="BB202" i="17"/>
  <c r="BG152" i="17"/>
  <c r="BA153" i="17"/>
  <c r="BG153" i="17" s="1"/>
  <c r="M179" i="17"/>
  <c r="M114" i="17"/>
  <c r="BC213" i="17"/>
  <c r="BG212" i="17"/>
  <c r="BZ212" i="17" s="1"/>
  <c r="AA64" i="17"/>
  <c r="BG64" i="17"/>
  <c r="BC246" i="17"/>
  <c r="BG245" i="17"/>
  <c r="AS89" i="17"/>
  <c r="BY89" i="17" s="1"/>
  <c r="AR89" i="17"/>
  <c r="BX89" i="17" s="1"/>
  <c r="O89" i="17" s="1"/>
  <c r="O105" i="17"/>
  <c r="BA140" i="17"/>
  <c r="BG139" i="17"/>
  <c r="M117" i="17"/>
  <c r="Q126" i="17"/>
  <c r="AS62" i="17"/>
  <c r="BY62" i="17" s="1"/>
  <c r="AR62" i="17"/>
  <c r="BX62" i="17" s="1"/>
  <c r="O62" i="17" s="1"/>
  <c r="AS84" i="17"/>
  <c r="BY84" i="17" s="1"/>
  <c r="AR84" i="17"/>
  <c r="BX84" i="17" s="1"/>
  <c r="U260" i="17"/>
  <c r="AA260" i="17" s="1"/>
  <c r="AA259" i="17"/>
  <c r="AP204" i="17"/>
  <c r="AP194" i="17"/>
  <c r="AR153" i="17"/>
  <c r="BX153" i="17" s="1"/>
  <c r="AS153" i="17"/>
  <c r="BY153" i="17" s="1"/>
  <c r="BC235" i="17"/>
  <c r="BG234" i="17"/>
  <c r="M50" i="17"/>
  <c r="Q50" i="17" s="1"/>
  <c r="BG71" i="17"/>
  <c r="M105" i="17"/>
  <c r="BG52" i="17"/>
  <c r="BA53" i="17"/>
  <c r="BG53" i="17" s="1"/>
  <c r="BT226" i="17"/>
  <c r="BT216" i="17"/>
  <c r="AR78" i="17"/>
  <c r="BX78" i="17" s="1"/>
  <c r="AS78" i="17"/>
  <c r="BY78" i="17" s="1"/>
  <c r="BT193" i="17"/>
  <c r="BT203" i="17"/>
  <c r="AR192" i="17"/>
  <c r="BX192" i="17" s="1"/>
  <c r="AS192" i="17"/>
  <c r="BY192" i="17" s="1"/>
  <c r="M101" i="17"/>
  <c r="Q101" i="17" s="1"/>
  <c r="AS70" i="17"/>
  <c r="BY70" i="17" s="1"/>
  <c r="AR70" i="17"/>
  <c r="BX70" i="17" s="1"/>
  <c r="AR139" i="17"/>
  <c r="BX139" i="17" s="1"/>
  <c r="AS139" i="17"/>
  <c r="BY139" i="17" s="1"/>
  <c r="AA141" i="17"/>
  <c r="O77" i="17"/>
  <c r="BV248" i="17"/>
  <c r="BV238" i="17"/>
  <c r="M104" i="17"/>
  <c r="M152" i="17"/>
  <c r="M116" i="17"/>
  <c r="AJ204" i="17"/>
  <c r="AQ203" i="17"/>
  <c r="BA164" i="17"/>
  <c r="BG163" i="17"/>
  <c r="AP247" i="17"/>
  <c r="AP237" i="17"/>
  <c r="M157" i="17"/>
  <c r="M161" i="17"/>
  <c r="AJ194" i="17"/>
  <c r="AQ193" i="17"/>
  <c r="M201" i="17"/>
  <c r="M59" i="17"/>
  <c r="Q59" i="17" s="1"/>
  <c r="BU224" i="17"/>
  <c r="BU214" i="17"/>
  <c r="AR185" i="17"/>
  <c r="BX185" i="17" s="1"/>
  <c r="AS185" i="17"/>
  <c r="BY185" i="17" s="1"/>
  <c r="BA248" i="17"/>
  <c r="BV203" i="17"/>
  <c r="BV193" i="17"/>
  <c r="BW52" i="17"/>
  <c r="AJ53" i="17"/>
  <c r="AQ52" i="17"/>
  <c r="AR52" i="17" s="1"/>
  <c r="BX52" i="17" s="1"/>
  <c r="AR77" i="17"/>
  <c r="BX77" i="17" s="1"/>
  <c r="AS77" i="17"/>
  <c r="BY77" i="17" s="1"/>
  <c r="M77" i="17"/>
  <c r="BT115" i="17"/>
  <c r="BG115" i="17" s="1"/>
  <c r="BT110" i="17"/>
  <c r="BG109" i="17"/>
  <c r="BG85" i="17"/>
  <c r="BA258" i="17"/>
  <c r="BG257" i="17"/>
  <c r="BA129" i="17"/>
  <c r="BG129" i="17" s="1"/>
  <c r="BG128" i="17"/>
  <c r="AA90" i="17"/>
  <c r="BG90" i="17"/>
  <c r="BA159" i="17"/>
  <c r="BG159" i="17" s="1"/>
  <c r="BG158" i="17"/>
  <c r="AS52" i="17"/>
  <c r="BY52" i="17" s="1"/>
  <c r="BA226" i="17"/>
  <c r="O114" i="17"/>
  <c r="M170" i="17"/>
  <c r="M115" i="17"/>
  <c r="AS163" i="17"/>
  <c r="BY163" i="17" s="1"/>
  <c r="AR163" i="17"/>
  <c r="BX163" i="17" s="1"/>
  <c r="O84" i="17"/>
  <c r="AX91" i="17"/>
  <c r="AY91" i="17" s="1"/>
  <c r="CE91" i="17"/>
  <c r="CF91" i="17" s="1"/>
  <c r="BW91" i="17"/>
  <c r="AQ91" i="17"/>
  <c r="M162" i="17"/>
  <c r="M180" i="17"/>
  <c r="M82" i="17"/>
  <c r="Q82" i="17" s="1"/>
  <c r="M135" i="17"/>
  <c r="M113" i="17"/>
  <c r="Q113" i="17" s="1"/>
  <c r="BG134" i="17"/>
  <c r="BA135" i="17"/>
  <c r="BG135" i="17" s="1"/>
  <c r="M51" i="17"/>
  <c r="BA202" i="17"/>
  <c r="BG123" i="17"/>
  <c r="O69" i="17"/>
  <c r="AA140" i="17"/>
  <c r="BB116" i="17"/>
  <c r="BM157" i="17"/>
  <c r="BW156" i="17"/>
  <c r="AJ165" i="17"/>
  <c r="AQ164" i="17"/>
  <c r="M200" i="17"/>
  <c r="O70" i="17"/>
  <c r="AX92" i="17"/>
  <c r="CE92" i="17"/>
  <c r="CF92" i="17" s="1"/>
  <c r="AQ92" i="17"/>
  <c r="BW92" i="17"/>
  <c r="M173" i="17"/>
  <c r="BA237" i="17"/>
  <c r="AA63" i="17"/>
  <c r="BG63" i="17"/>
  <c r="BG191" i="17"/>
  <c r="S101" i="17" l="1"/>
  <c r="S72" i="17"/>
  <c r="S50" i="17"/>
  <c r="S121" i="17"/>
  <c r="M62" i="17"/>
  <c r="O133" i="17"/>
  <c r="S102" i="17"/>
  <c r="Q69" i="17"/>
  <c r="S61" i="17"/>
  <c r="Q151" i="17"/>
  <c r="M133" i="17"/>
  <c r="Q75" i="17"/>
  <c r="S65" i="17"/>
  <c r="S83" i="17"/>
  <c r="S146" i="17"/>
  <c r="Q77" i="17"/>
  <c r="Q155" i="17"/>
  <c r="M89" i="17"/>
  <c r="S59" i="17"/>
  <c r="Q108" i="17"/>
  <c r="Q147" i="17"/>
  <c r="S150" i="17"/>
  <c r="S144" i="17"/>
  <c r="S99" i="17"/>
  <c r="S98" i="17"/>
  <c r="AS134" i="17"/>
  <c r="BY134" i="17" s="1"/>
  <c r="AR134" i="17"/>
  <c r="S103" i="17"/>
  <c r="S113" i="17"/>
  <c r="M139" i="17"/>
  <c r="Q127" i="17"/>
  <c r="S57" i="17"/>
  <c r="S149" i="17"/>
  <c r="S126" i="17"/>
  <c r="Q137" i="17"/>
  <c r="S58" i="17"/>
  <c r="S82" i="17"/>
  <c r="O78" i="17"/>
  <c r="Q138" i="17"/>
  <c r="S96" i="17"/>
  <c r="S97" i="17"/>
  <c r="S132" i="17"/>
  <c r="Q114" i="17"/>
  <c r="S145" i="17"/>
  <c r="Q122" i="17"/>
  <c r="S56" i="17"/>
  <c r="S68" i="17"/>
  <c r="O52" i="17"/>
  <c r="O156" i="17"/>
  <c r="O152" i="17"/>
  <c r="O123" i="17"/>
  <c r="O129" i="17"/>
  <c r="O135" i="17"/>
  <c r="O128" i="17"/>
  <c r="O139" i="17"/>
  <c r="O115" i="17"/>
  <c r="O109" i="17"/>
  <c r="O85" i="17"/>
  <c r="O71" i="17"/>
  <c r="BU203" i="17"/>
  <c r="BW53" i="17"/>
  <c r="AQ53" i="17"/>
  <c r="BV204" i="17"/>
  <c r="BV194" i="17"/>
  <c r="AP195" i="17"/>
  <c r="AP205" i="17"/>
  <c r="Q105" i="17"/>
  <c r="AR76" i="17"/>
  <c r="BX76" i="17" s="1"/>
  <c r="AS76" i="17"/>
  <c r="BY76" i="17" s="1"/>
  <c r="M174" i="17"/>
  <c r="AS90" i="17"/>
  <c r="BY90" i="17" s="1"/>
  <c r="AR90" i="17"/>
  <c r="BX90" i="17" s="1"/>
  <c r="O90" i="17" s="1"/>
  <c r="M185" i="17"/>
  <c r="AS141" i="17"/>
  <c r="BY141" i="17" s="1"/>
  <c r="AR141" i="17"/>
  <c r="BX141" i="17" s="1"/>
  <c r="M141" i="17"/>
  <c r="BC214" i="17"/>
  <c r="BG213" i="17"/>
  <c r="BZ213" i="17" s="1"/>
  <c r="AS63" i="17"/>
  <c r="BY63" i="17" s="1"/>
  <c r="AR63" i="17"/>
  <c r="BX63" i="17" s="1"/>
  <c r="O63" i="17" s="1"/>
  <c r="BT227" i="17"/>
  <c r="BT217" i="17"/>
  <c r="BB117" i="17"/>
  <c r="BA249" i="17"/>
  <c r="M192" i="17"/>
  <c r="BC236" i="17"/>
  <c r="BG235" i="17"/>
  <c r="AS203" i="17"/>
  <c r="BY203" i="17" s="1"/>
  <c r="AR203" i="17"/>
  <c r="BX203" i="17" s="1"/>
  <c r="BA238" i="17"/>
  <c r="AQ165" i="17"/>
  <c r="AJ205" i="17"/>
  <c r="AQ204" i="17"/>
  <c r="BB225" i="17"/>
  <c r="BG224" i="17"/>
  <c r="BZ224" i="17" s="1"/>
  <c r="BA203" i="17"/>
  <c r="M163" i="17"/>
  <c r="BU225" i="17"/>
  <c r="BU215" i="17"/>
  <c r="BM158" i="17"/>
  <c r="BW157" i="17"/>
  <c r="AA91" i="17"/>
  <c r="BG91" i="17"/>
  <c r="AP248" i="17"/>
  <c r="AP238" i="17"/>
  <c r="Q51" i="17"/>
  <c r="BB203" i="17"/>
  <c r="BC202" i="17"/>
  <c r="BG202" i="17" s="1"/>
  <c r="M71" i="17"/>
  <c r="AS164" i="17"/>
  <c r="BY164" i="17" s="1"/>
  <c r="AR164" i="17"/>
  <c r="BX164" i="17" s="1"/>
  <c r="Q84" i="17"/>
  <c r="BA227" i="17"/>
  <c r="BT116" i="17"/>
  <c r="BG116" i="17" s="1"/>
  <c r="BT111" i="17"/>
  <c r="BG110" i="17"/>
  <c r="AJ195" i="17"/>
  <c r="AQ194" i="17"/>
  <c r="O153" i="17"/>
  <c r="AY92" i="17"/>
  <c r="BG92" i="17" s="1"/>
  <c r="M52" i="17"/>
  <c r="BA259" i="17"/>
  <c r="BG258" i="17"/>
  <c r="M153" i="17"/>
  <c r="M84" i="17"/>
  <c r="BC247" i="17"/>
  <c r="BG246" i="17"/>
  <c r="Q104" i="17"/>
  <c r="M175" i="17"/>
  <c r="BV249" i="17"/>
  <c r="BV239" i="17"/>
  <c r="BT204" i="17"/>
  <c r="BT194" i="17"/>
  <c r="Q89" i="17"/>
  <c r="AS140" i="17"/>
  <c r="BY140" i="17" s="1"/>
  <c r="M140" i="17"/>
  <c r="AR140" i="17"/>
  <c r="BX140" i="17" s="1"/>
  <c r="AS193" i="17"/>
  <c r="BY193" i="17" s="1"/>
  <c r="AR193" i="17"/>
  <c r="BX193" i="17" s="1"/>
  <c r="BA165" i="17"/>
  <c r="BG165" i="17" s="1"/>
  <c r="BG164" i="17"/>
  <c r="M70" i="17"/>
  <c r="Q70" i="17" s="1"/>
  <c r="M78" i="17"/>
  <c r="Q62" i="17"/>
  <c r="BA141" i="17"/>
  <c r="BG141" i="17" s="1"/>
  <c r="BG140" i="17"/>
  <c r="AS64" i="17"/>
  <c r="BY64" i="17" s="1"/>
  <c r="AR64" i="17"/>
  <c r="BX64" i="17" s="1"/>
  <c r="BA216" i="17"/>
  <c r="M85" i="17"/>
  <c r="Q78" i="17" l="1"/>
  <c r="S78" i="17"/>
  <c r="Q139" i="17"/>
  <c r="Q52" i="17"/>
  <c r="S138" i="17"/>
  <c r="S77" i="17"/>
  <c r="S69" i="17"/>
  <c r="O64" i="17"/>
  <c r="Q128" i="17"/>
  <c r="S122" i="17"/>
  <c r="BX134" i="17"/>
  <c r="M134" i="17"/>
  <c r="S105" i="17"/>
  <c r="Q135" i="17"/>
  <c r="S127" i="17"/>
  <c r="S151" i="17"/>
  <c r="Q133" i="17"/>
  <c r="S89" i="17"/>
  <c r="O134" i="17"/>
  <c r="S51" i="17"/>
  <c r="Q129" i="17"/>
  <c r="M193" i="17"/>
  <c r="S62" i="17"/>
  <c r="Q123" i="17"/>
  <c r="S147" i="17"/>
  <c r="S104" i="17"/>
  <c r="S114" i="17"/>
  <c r="S155" i="17"/>
  <c r="S84" i="17"/>
  <c r="Q109" i="17"/>
  <c r="Q152" i="17"/>
  <c r="S70" i="17"/>
  <c r="Q115" i="17"/>
  <c r="Q156" i="17"/>
  <c r="S137" i="17"/>
  <c r="S108" i="17"/>
  <c r="S75" i="17"/>
  <c r="O157" i="17"/>
  <c r="Q71" i="17"/>
  <c r="O116" i="17"/>
  <c r="O110" i="17"/>
  <c r="Q85" i="17"/>
  <c r="BU204" i="17"/>
  <c r="BB226" i="17"/>
  <c r="BG225" i="17"/>
  <c r="BZ225" i="17" s="1"/>
  <c r="M64" i="17"/>
  <c r="AJ196" i="17"/>
  <c r="AQ195" i="17"/>
  <c r="AP249" i="17"/>
  <c r="AP239" i="17"/>
  <c r="BU216" i="17"/>
  <c r="BU226" i="17"/>
  <c r="AS165" i="17"/>
  <c r="BY165" i="17" s="1"/>
  <c r="AR165" i="17"/>
  <c r="BX165" i="17" s="1"/>
  <c r="M165" i="17"/>
  <c r="M63" i="17"/>
  <c r="Q63" i="17" s="1"/>
  <c r="O76" i="17"/>
  <c r="BV205" i="17"/>
  <c r="BV195" i="17"/>
  <c r="BA260" i="17"/>
  <c r="BG260" i="17" s="1"/>
  <c r="BG259" i="17"/>
  <c r="M164" i="17"/>
  <c r="BA250" i="17"/>
  <c r="BA217" i="17"/>
  <c r="AR194" i="17"/>
  <c r="BX194" i="17" s="1"/>
  <c r="AS194" i="17"/>
  <c r="BY194" i="17" s="1"/>
  <c r="AJ206" i="17"/>
  <c r="AQ205" i="17"/>
  <c r="BC237" i="17"/>
  <c r="BG236" i="17"/>
  <c r="AP196" i="17"/>
  <c r="AP207" i="17" s="1"/>
  <c r="AP206" i="17"/>
  <c r="O140" i="17"/>
  <c r="BM159" i="17"/>
  <c r="BW158" i="17"/>
  <c r="BT117" i="17"/>
  <c r="BG117" i="17" s="1"/>
  <c r="BG111" i="17"/>
  <c r="O141" i="17"/>
  <c r="M90" i="17"/>
  <c r="Q90" i="17" s="1"/>
  <c r="BT205" i="17"/>
  <c r="BT195" i="17"/>
  <c r="BC248" i="17"/>
  <c r="BG247" i="17"/>
  <c r="BB204" i="17"/>
  <c r="BC203" i="17"/>
  <c r="BG203" i="17" s="1"/>
  <c r="AS91" i="17"/>
  <c r="BY91" i="17" s="1"/>
  <c r="AR91" i="17"/>
  <c r="BX91" i="17" s="1"/>
  <c r="O91" i="17" s="1"/>
  <c r="BA204" i="17"/>
  <c r="BA239" i="17"/>
  <c r="M53" i="17"/>
  <c r="AS53" i="17"/>
  <c r="BY53" i="17" s="1"/>
  <c r="AR53" i="17"/>
  <c r="BX53" i="17" s="1"/>
  <c r="Q153" i="17"/>
  <c r="BA228" i="17"/>
  <c r="AA92" i="17"/>
  <c r="AS204" i="17"/>
  <c r="BY204" i="17" s="1"/>
  <c r="AR204" i="17"/>
  <c r="BX204" i="17" s="1"/>
  <c r="M203" i="17"/>
  <c r="BT228" i="17"/>
  <c r="BT218" i="17"/>
  <c r="BT229" i="17" s="1"/>
  <c r="BC215" i="17"/>
  <c r="BG214" i="17"/>
  <c r="BZ214" i="17" s="1"/>
  <c r="BG193" i="17"/>
  <c r="BV250" i="17"/>
  <c r="BV240" i="17"/>
  <c r="BV251" i="17" s="1"/>
  <c r="M76" i="17"/>
  <c r="S129" i="17" l="1"/>
  <c r="S133" i="17"/>
  <c r="S52" i="17"/>
  <c r="S115" i="17"/>
  <c r="Q141" i="17"/>
  <c r="S128" i="17"/>
  <c r="Q110" i="17"/>
  <c r="S90" i="17"/>
  <c r="S135" i="17"/>
  <c r="S153" i="17"/>
  <c r="Q157" i="17"/>
  <c r="Q64" i="17"/>
  <c r="S152" i="17"/>
  <c r="S123" i="17"/>
  <c r="S139" i="17"/>
  <c r="S63" i="17"/>
  <c r="Q116" i="17"/>
  <c r="S156" i="17"/>
  <c r="S71" i="17"/>
  <c r="M204" i="17"/>
  <c r="Q140" i="17"/>
  <c r="Q76" i="17"/>
  <c r="S85" i="17"/>
  <c r="S109" i="17"/>
  <c r="Q134" i="17"/>
  <c r="O158" i="17"/>
  <c r="O117" i="17"/>
  <c r="O111" i="17"/>
  <c r="BU205" i="17"/>
  <c r="BC216" i="17"/>
  <c r="BG215" i="17"/>
  <c r="BZ215" i="17" s="1"/>
  <c r="AS92" i="17"/>
  <c r="BY92" i="17" s="1"/>
  <c r="AR92" i="17"/>
  <c r="BX92" i="17" s="1"/>
  <c r="O92" i="17" s="1"/>
  <c r="BA240" i="17"/>
  <c r="BU217" i="17"/>
  <c r="BU227" i="17"/>
  <c r="BA229" i="17"/>
  <c r="M194" i="17"/>
  <c r="AP250" i="17"/>
  <c r="AP240" i="17"/>
  <c r="AP251" i="17" s="1"/>
  <c r="BG194" i="17"/>
  <c r="BM160" i="17"/>
  <c r="BM161" i="17" s="1"/>
  <c r="BW159" i="17"/>
  <c r="BB227" i="17"/>
  <c r="BG226" i="17"/>
  <c r="BZ226" i="17" s="1"/>
  <c r="AS195" i="17"/>
  <c r="BY195" i="17" s="1"/>
  <c r="AR195" i="17"/>
  <c r="BX195" i="17" s="1"/>
  <c r="O53" i="17"/>
  <c r="BA205" i="17"/>
  <c r="BC249" i="17"/>
  <c r="BG248" i="17"/>
  <c r="BC238" i="17"/>
  <c r="BG237" i="17"/>
  <c r="BA218" i="17"/>
  <c r="BV196" i="17"/>
  <c r="BV207" i="17" s="1"/>
  <c r="BV206" i="17"/>
  <c r="AJ207" i="17"/>
  <c r="AQ206" i="17"/>
  <c r="BB205" i="17"/>
  <c r="BC204" i="17"/>
  <c r="BG204" i="17" s="1"/>
  <c r="BT206" i="17"/>
  <c r="BT196" i="17"/>
  <c r="BT207" i="17" s="1"/>
  <c r="AS205" i="17"/>
  <c r="BY205" i="17" s="1"/>
  <c r="AR205" i="17"/>
  <c r="BX205" i="17" s="1"/>
  <c r="AQ196" i="17"/>
  <c r="M91" i="17"/>
  <c r="Q91" i="17" s="1"/>
  <c r="BA251" i="17"/>
  <c r="S157" i="17" l="1"/>
  <c r="S110" i="17"/>
  <c r="S91" i="17"/>
  <c r="S134" i="17"/>
  <c r="S76" i="17"/>
  <c r="S141" i="17"/>
  <c r="Q111" i="17"/>
  <c r="Q158" i="17"/>
  <c r="S116" i="17"/>
  <c r="Q117" i="17"/>
  <c r="Q53" i="17"/>
  <c r="S140" i="17"/>
  <c r="S64" i="17"/>
  <c r="O159" i="17"/>
  <c r="BU206" i="17"/>
  <c r="BU207" i="17"/>
  <c r="M92" i="17"/>
  <c r="Q92" i="17" s="1"/>
  <c r="M205" i="17"/>
  <c r="BG195" i="17"/>
  <c r="AJ209" i="17"/>
  <c r="AQ207" i="17"/>
  <c r="BC250" i="17"/>
  <c r="BG249" i="17"/>
  <c r="BU228" i="17"/>
  <c r="BU218" i="17"/>
  <c r="BU229" i="17" s="1"/>
  <c r="AR206" i="17"/>
  <c r="BX206" i="17" s="1"/>
  <c r="AS206" i="17"/>
  <c r="BY206" i="17" s="1"/>
  <c r="AS196" i="17"/>
  <c r="BY196" i="17" s="1"/>
  <c r="AR196" i="17"/>
  <c r="BX196" i="17" s="1"/>
  <c r="BC217" i="17"/>
  <c r="BG216" i="17"/>
  <c r="BZ216" i="17" s="1"/>
  <c r="BM162" i="17"/>
  <c r="BW161" i="17"/>
  <c r="BC239" i="17"/>
  <c r="BG238" i="17"/>
  <c r="BA206" i="17"/>
  <c r="BB228" i="17"/>
  <c r="BG227" i="17"/>
  <c r="BZ227" i="17" s="1"/>
  <c r="BB206" i="17"/>
  <c r="BC205" i="17"/>
  <c r="BG205" i="17" s="1"/>
  <c r="M195" i="17"/>
  <c r="S111" i="17" l="1"/>
  <c r="Q159" i="17"/>
  <c r="S117" i="17"/>
  <c r="S158" i="17"/>
  <c r="S53" i="17"/>
  <c r="S92" i="17"/>
  <c r="O161" i="17"/>
  <c r="BG196" i="17"/>
  <c r="BB207" i="17"/>
  <c r="BC207" i="17" s="1"/>
  <c r="BC206" i="17"/>
  <c r="BB229" i="17"/>
  <c r="BG229" i="17" s="1"/>
  <c r="BZ229" i="17" s="1"/>
  <c r="BG228" i="17"/>
  <c r="BZ228" i="17" s="1"/>
  <c r="M206" i="17"/>
  <c r="M196" i="17"/>
  <c r="BC218" i="17"/>
  <c r="BG218" i="17" s="1"/>
  <c r="BZ218" i="17" s="1"/>
  <c r="BG217" i="17"/>
  <c r="BZ217" i="17" s="1"/>
  <c r="AJ220" i="17"/>
  <c r="AJ210" i="17"/>
  <c r="AQ209" i="17"/>
  <c r="BM163" i="17"/>
  <c r="BW162" i="17"/>
  <c r="AS207" i="17"/>
  <c r="BY207" i="17" s="1"/>
  <c r="AR207" i="17"/>
  <c r="BX207" i="17" s="1"/>
  <c r="M207" i="17"/>
  <c r="BG206" i="17"/>
  <c r="BA207" i="17"/>
  <c r="BC240" i="17"/>
  <c r="BG240" i="17" s="1"/>
  <c r="BG239" i="17"/>
  <c r="BC251" i="17"/>
  <c r="BG251" i="17" s="1"/>
  <c r="BG250" i="17"/>
  <c r="Q161" i="17" l="1"/>
  <c r="S159" i="17"/>
  <c r="O162" i="17"/>
  <c r="BG207" i="17"/>
  <c r="AJ221" i="17"/>
  <c r="AJ211" i="17"/>
  <c r="AQ210" i="17"/>
  <c r="AQ220" i="17"/>
  <c r="AR209" i="17"/>
  <c r="BX209" i="17" s="1"/>
  <c r="AS209" i="17"/>
  <c r="BY209" i="17" s="1"/>
  <c r="BM164" i="17"/>
  <c r="BW163" i="17"/>
  <c r="Q162" i="17" l="1"/>
  <c r="M209" i="17"/>
  <c r="S161" i="17"/>
  <c r="O163" i="17"/>
  <c r="AJ212" i="17"/>
  <c r="AJ222" i="17"/>
  <c r="AQ211" i="17"/>
  <c r="AQ221" i="17"/>
  <c r="AR220" i="17"/>
  <c r="BX220" i="17" s="1"/>
  <c r="AS220" i="17"/>
  <c r="BY220" i="17" s="1"/>
  <c r="BM165" i="17"/>
  <c r="BM166" i="17" s="1"/>
  <c r="BW164" i="17"/>
  <c r="AS210" i="17"/>
  <c r="BY210" i="17" s="1"/>
  <c r="AR210" i="17"/>
  <c r="BX210" i="17" s="1"/>
  <c r="M220" i="17" l="1"/>
  <c r="Q163" i="17"/>
  <c r="S162" i="17"/>
  <c r="O164" i="17"/>
  <c r="AR221" i="17"/>
  <c r="BX221" i="17" s="1"/>
  <c r="AS221" i="17"/>
  <c r="BY221" i="17" s="1"/>
  <c r="M210" i="17"/>
  <c r="AR211" i="17"/>
  <c r="BX211" i="17" s="1"/>
  <c r="AS211" i="17"/>
  <c r="BY211" i="17" s="1"/>
  <c r="BM167" i="17"/>
  <c r="BW165" i="17"/>
  <c r="AQ222" i="17"/>
  <c r="AJ223" i="17"/>
  <c r="AJ213" i="17"/>
  <c r="AQ212" i="17"/>
  <c r="Q164" i="17" l="1"/>
  <c r="S163" i="17"/>
  <c r="M211" i="17"/>
  <c r="O165" i="17"/>
  <c r="BM168" i="17"/>
  <c r="BW167" i="17"/>
  <c r="AR212" i="17"/>
  <c r="BX212" i="17" s="1"/>
  <c r="AS212" i="17"/>
  <c r="BY212" i="17" s="1"/>
  <c r="AJ224" i="17"/>
  <c r="AJ214" i="17"/>
  <c r="AQ213" i="17"/>
  <c r="AS222" i="17"/>
  <c r="BY222" i="17" s="1"/>
  <c r="AR222" i="17"/>
  <c r="BX222" i="17" s="1"/>
  <c r="AQ223" i="17"/>
  <c r="M221" i="17"/>
  <c r="Q165" i="17" l="1"/>
  <c r="S164" i="17"/>
  <c r="O167" i="17"/>
  <c r="AJ215" i="17"/>
  <c r="AJ225" i="17"/>
  <c r="AQ214" i="17"/>
  <c r="AQ224" i="17"/>
  <c r="AS223" i="17"/>
  <c r="BY223" i="17" s="1"/>
  <c r="AR223" i="17"/>
  <c r="BX223" i="17" s="1"/>
  <c r="M212" i="17"/>
  <c r="M222" i="17"/>
  <c r="AS213" i="17"/>
  <c r="BY213" i="17" s="1"/>
  <c r="AR213" i="17"/>
  <c r="BX213" i="17" s="1"/>
  <c r="BM169" i="17"/>
  <c r="BW168" i="17"/>
  <c r="Q167" i="17" l="1"/>
  <c r="S165" i="17"/>
  <c r="O168" i="17"/>
  <c r="AS224" i="17"/>
  <c r="BY224" i="17" s="1"/>
  <c r="AR224" i="17"/>
  <c r="BX224" i="17" s="1"/>
  <c r="AJ226" i="17"/>
  <c r="AJ216" i="17"/>
  <c r="AQ215" i="17"/>
  <c r="BM170" i="17"/>
  <c r="BW169" i="17"/>
  <c r="M223" i="17"/>
  <c r="AS214" i="17"/>
  <c r="BY214" i="17" s="1"/>
  <c r="AR214" i="17"/>
  <c r="BX214" i="17" s="1"/>
  <c r="M213" i="17"/>
  <c r="AQ225" i="17"/>
  <c r="Q168" i="17" l="1"/>
  <c r="S167" i="17"/>
  <c r="O169" i="17"/>
  <c r="BM171" i="17"/>
  <c r="BM172" i="17" s="1"/>
  <c r="BW170" i="17"/>
  <c r="AR215" i="17"/>
  <c r="BX215" i="17" s="1"/>
  <c r="AS215" i="17"/>
  <c r="BY215" i="17" s="1"/>
  <c r="AJ227" i="17"/>
  <c r="AJ217" i="17"/>
  <c r="AQ216" i="17"/>
  <c r="AQ226" i="17"/>
  <c r="M214" i="17"/>
  <c r="M224" i="17"/>
  <c r="AS225" i="17"/>
  <c r="BY225" i="17" s="1"/>
  <c r="AR225" i="17"/>
  <c r="BX225" i="17" s="1"/>
  <c r="Q169" i="17" l="1"/>
  <c r="S168" i="17"/>
  <c r="O170" i="17"/>
  <c r="BM173" i="17"/>
  <c r="BW172" i="17"/>
  <c r="M225" i="17"/>
  <c r="AR216" i="17"/>
  <c r="BX216" i="17" s="1"/>
  <c r="AS216" i="17"/>
  <c r="BY216" i="17" s="1"/>
  <c r="AJ228" i="17"/>
  <c r="AJ218" i="17"/>
  <c r="AQ217" i="17"/>
  <c r="AQ227" i="17"/>
  <c r="M215" i="17"/>
  <c r="AS226" i="17"/>
  <c r="BY226" i="17" s="1"/>
  <c r="AR226" i="17"/>
  <c r="BX226" i="17" s="1"/>
  <c r="Q170" i="17" l="1"/>
  <c r="S169" i="17"/>
  <c r="O172" i="17"/>
  <c r="BM174" i="17"/>
  <c r="BW173" i="17"/>
  <c r="M226" i="17"/>
  <c r="AJ229" i="17"/>
  <c r="AQ218" i="17"/>
  <c r="AQ228" i="17"/>
  <c r="AS227" i="17"/>
  <c r="BY227" i="17" s="1"/>
  <c r="AR227" i="17"/>
  <c r="BX227" i="17" s="1"/>
  <c r="M216" i="17"/>
  <c r="AS217" i="17"/>
  <c r="BY217" i="17" s="1"/>
  <c r="AR217" i="17"/>
  <c r="BX217" i="17" s="1"/>
  <c r="Q172" i="17" l="1"/>
  <c r="S170" i="17"/>
  <c r="O173" i="17"/>
  <c r="M217" i="17"/>
  <c r="AJ231" i="17"/>
  <c r="AQ229" i="17"/>
  <c r="AR228" i="17"/>
  <c r="BX228" i="17" s="1"/>
  <c r="AS228" i="17"/>
  <c r="BY228" i="17" s="1"/>
  <c r="AR218" i="17"/>
  <c r="BX218" i="17" s="1"/>
  <c r="AS218" i="17"/>
  <c r="BY218" i="17" s="1"/>
  <c r="M227" i="17"/>
  <c r="BM175" i="17"/>
  <c r="BW174" i="17"/>
  <c r="Q173" i="17" l="1"/>
  <c r="M218" i="17"/>
  <c r="S172" i="17"/>
  <c r="O174" i="17"/>
  <c r="M228" i="17"/>
  <c r="BM176" i="17"/>
  <c r="BM177" i="17" s="1"/>
  <c r="BW175" i="17"/>
  <c r="AR229" i="17"/>
  <c r="BX229" i="17" s="1"/>
  <c r="AS229" i="17"/>
  <c r="BY229" i="17" s="1"/>
  <c r="AJ232" i="17"/>
  <c r="AJ242" i="17"/>
  <c r="AQ231" i="17"/>
  <c r="Q174" i="17" l="1"/>
  <c r="S173" i="17"/>
  <c r="O175" i="17"/>
  <c r="AQ242" i="17"/>
  <c r="AJ243" i="17"/>
  <c r="AJ233" i="17"/>
  <c r="AQ232" i="17"/>
  <c r="M229" i="17"/>
  <c r="AS231" i="17"/>
  <c r="BY231" i="17" s="1"/>
  <c r="AR231" i="17"/>
  <c r="BX231" i="17" s="1"/>
  <c r="BM178" i="17"/>
  <c r="BW177" i="17"/>
  <c r="Q175" i="17" l="1"/>
  <c r="S174" i="17"/>
  <c r="O177" i="17"/>
  <c r="AS232" i="17"/>
  <c r="BY232" i="17" s="1"/>
  <c r="AR232" i="17"/>
  <c r="BX232" i="17" s="1"/>
  <c r="AJ244" i="17"/>
  <c r="AJ234" i="17"/>
  <c r="AQ233" i="17"/>
  <c r="BM179" i="17"/>
  <c r="BW178" i="17"/>
  <c r="AQ243" i="17"/>
  <c r="AS242" i="17"/>
  <c r="BY242" i="17" s="1"/>
  <c r="AR242" i="17"/>
  <c r="BX242" i="17" s="1"/>
  <c r="M231" i="17"/>
  <c r="M232" i="17" l="1"/>
  <c r="Q177" i="17"/>
  <c r="M242" i="17"/>
  <c r="S175" i="17"/>
  <c r="O178" i="17"/>
  <c r="BM180" i="17"/>
  <c r="BW179" i="17"/>
  <c r="AS233" i="17"/>
  <c r="BY233" i="17" s="1"/>
  <c r="AR233" i="17"/>
  <c r="BX233" i="17" s="1"/>
  <c r="AJ245" i="17"/>
  <c r="AJ235" i="17"/>
  <c r="AQ234" i="17"/>
  <c r="AQ244" i="17"/>
  <c r="AS243" i="17"/>
  <c r="BY243" i="17" s="1"/>
  <c r="AR243" i="17"/>
  <c r="BX243" i="17" s="1"/>
  <c r="Q178" i="17" l="1"/>
  <c r="M243" i="17"/>
  <c r="S177" i="17"/>
  <c r="O179" i="17"/>
  <c r="AJ236" i="17"/>
  <c r="AJ246" i="17"/>
  <c r="AQ235" i="17"/>
  <c r="AQ245" i="17"/>
  <c r="M233" i="17"/>
  <c r="AR244" i="17"/>
  <c r="BX244" i="17" s="1"/>
  <c r="AS244" i="17"/>
  <c r="BY244" i="17" s="1"/>
  <c r="AR234" i="17"/>
  <c r="BX234" i="17" s="1"/>
  <c r="AS234" i="17"/>
  <c r="BY234" i="17" s="1"/>
  <c r="BM181" i="17"/>
  <c r="BM182" i="17" s="1"/>
  <c r="BW180" i="17"/>
  <c r="M244" i="17" l="1"/>
  <c r="Q179" i="17"/>
  <c r="S178" i="17"/>
  <c r="O180" i="17"/>
  <c r="AS245" i="17"/>
  <c r="BY245" i="17" s="1"/>
  <c r="AR245" i="17"/>
  <c r="BX245" i="17" s="1"/>
  <c r="BW182" i="17"/>
  <c r="BM183" i="17"/>
  <c r="M234" i="17"/>
  <c r="AS235" i="17"/>
  <c r="BY235" i="17" s="1"/>
  <c r="AR235" i="17"/>
  <c r="BX235" i="17" s="1"/>
  <c r="AQ246" i="17"/>
  <c r="AJ247" i="17"/>
  <c r="AJ237" i="17"/>
  <c r="AQ236" i="17"/>
  <c r="Q180" i="17" l="1"/>
  <c r="S179" i="17"/>
  <c r="O182" i="17"/>
  <c r="AJ248" i="17"/>
  <c r="AJ238" i="17"/>
  <c r="AQ237" i="17"/>
  <c r="AQ247" i="17"/>
  <c r="BM184" i="17"/>
  <c r="BW183" i="17"/>
  <c r="AS236" i="17"/>
  <c r="BY236" i="17" s="1"/>
  <c r="AR236" i="17"/>
  <c r="BX236" i="17" s="1"/>
  <c r="AR246" i="17"/>
  <c r="BX246" i="17" s="1"/>
  <c r="AS246" i="17"/>
  <c r="BY246" i="17" s="1"/>
  <c r="M245" i="17"/>
  <c r="M235" i="17"/>
  <c r="M236" i="17" l="1"/>
  <c r="S180" i="17"/>
  <c r="Q182" i="17"/>
  <c r="O183" i="17"/>
  <c r="BM185" i="17"/>
  <c r="BW184" i="17"/>
  <c r="M246" i="17"/>
  <c r="AS247" i="17"/>
  <c r="BY247" i="17" s="1"/>
  <c r="AR247" i="17"/>
  <c r="BX247" i="17" s="1"/>
  <c r="AR237" i="17"/>
  <c r="BX237" i="17" s="1"/>
  <c r="AS237" i="17"/>
  <c r="BY237" i="17" s="1"/>
  <c r="AJ239" i="17"/>
  <c r="AJ249" i="17"/>
  <c r="AQ238" i="17"/>
  <c r="AQ248" i="17"/>
  <c r="Q183" i="17" l="1"/>
  <c r="S182" i="17"/>
  <c r="O184" i="17"/>
  <c r="AR248" i="17"/>
  <c r="BX248" i="17" s="1"/>
  <c r="AS248" i="17"/>
  <c r="BY248" i="17" s="1"/>
  <c r="M247" i="17"/>
  <c r="M237" i="17"/>
  <c r="AR238" i="17"/>
  <c r="BX238" i="17" s="1"/>
  <c r="AS238" i="17"/>
  <c r="BY238" i="17" s="1"/>
  <c r="AQ249" i="17"/>
  <c r="AJ250" i="17"/>
  <c r="AJ240" i="17"/>
  <c r="AQ239" i="17"/>
  <c r="BM186" i="17"/>
  <c r="BM187" i="17" s="1"/>
  <c r="BW185" i="17"/>
  <c r="S183" i="17" l="1"/>
  <c r="Q184" i="17"/>
  <c r="O185" i="17"/>
  <c r="BM188" i="17"/>
  <c r="BW187" i="17"/>
  <c r="AS239" i="17"/>
  <c r="BY239" i="17" s="1"/>
  <c r="AR239" i="17"/>
  <c r="BX239" i="17" s="1"/>
  <c r="M238" i="17"/>
  <c r="AJ251" i="17"/>
  <c r="AQ240" i="17"/>
  <c r="AS249" i="17"/>
  <c r="BY249" i="17" s="1"/>
  <c r="AR249" i="17"/>
  <c r="BX249" i="17" s="1"/>
  <c r="M248" i="17"/>
  <c r="AQ250" i="17"/>
  <c r="Q185" i="17" l="1"/>
  <c r="S184" i="17"/>
  <c r="O187" i="17"/>
  <c r="AR250" i="17"/>
  <c r="BX250" i="17" s="1"/>
  <c r="AS250" i="17"/>
  <c r="BY250" i="17" s="1"/>
  <c r="M250" i="17"/>
  <c r="M239" i="17"/>
  <c r="M249" i="17"/>
  <c r="AJ253" i="17"/>
  <c r="AQ251" i="17"/>
  <c r="AS240" i="17"/>
  <c r="BY240" i="17" s="1"/>
  <c r="AR240" i="17"/>
  <c r="BX240" i="17" s="1"/>
  <c r="BM189" i="17"/>
  <c r="BW188" i="17"/>
  <c r="S185" i="17" l="1"/>
  <c r="Q187" i="17"/>
  <c r="O188" i="17"/>
  <c r="AJ254" i="17"/>
  <c r="AQ253" i="17"/>
  <c r="BM190" i="17"/>
  <c r="BW189" i="17"/>
  <c r="M240" i="17"/>
  <c r="AS251" i="17"/>
  <c r="BY251" i="17" s="1"/>
  <c r="AR251" i="17"/>
  <c r="BX251" i="17" s="1"/>
  <c r="S187" i="17" l="1"/>
  <c r="Q188" i="17"/>
  <c r="O189" i="17"/>
  <c r="M251" i="17"/>
  <c r="BM191" i="17"/>
  <c r="BW190" i="17"/>
  <c r="AR253" i="17"/>
  <c r="BX253" i="17" s="1"/>
  <c r="AS253" i="17"/>
  <c r="BY253" i="17" s="1"/>
  <c r="AJ255" i="17"/>
  <c r="AQ254" i="17"/>
  <c r="S188" i="17" l="1"/>
  <c r="Q189" i="17"/>
  <c r="O190" i="17"/>
  <c r="M253" i="17"/>
  <c r="BM192" i="17"/>
  <c r="BW191" i="17"/>
  <c r="AJ256" i="17"/>
  <c r="AQ255" i="17"/>
  <c r="AS254" i="17"/>
  <c r="BY254" i="17" s="1"/>
  <c r="AR254" i="17"/>
  <c r="BX254" i="17" s="1"/>
  <c r="Q190" i="17" l="1"/>
  <c r="S189" i="17"/>
  <c r="O191" i="17"/>
  <c r="BM193" i="17"/>
  <c r="BW192" i="17"/>
  <c r="AR255" i="17"/>
  <c r="BX255" i="17" s="1"/>
  <c r="AS255" i="17"/>
  <c r="BY255" i="17" s="1"/>
  <c r="M254" i="17"/>
  <c r="AJ257" i="17"/>
  <c r="AQ256" i="17"/>
  <c r="Q191" i="17" l="1"/>
  <c r="S190" i="17"/>
  <c r="O192" i="17"/>
  <c r="AJ258" i="17"/>
  <c r="AQ257" i="17"/>
  <c r="AS256" i="17"/>
  <c r="BY256" i="17" s="1"/>
  <c r="AR256" i="17"/>
  <c r="BX256" i="17" s="1"/>
  <c r="M255" i="17"/>
  <c r="BM194" i="17"/>
  <c r="BW193" i="17"/>
  <c r="S191" i="17" l="1"/>
  <c r="Q192" i="17"/>
  <c r="O193" i="17"/>
  <c r="BM195" i="17"/>
  <c r="BW194" i="17"/>
  <c r="M256" i="17"/>
  <c r="AJ259" i="17"/>
  <c r="AQ258" i="17"/>
  <c r="AS257" i="17"/>
  <c r="BY257" i="17" s="1"/>
  <c r="AR257" i="17"/>
  <c r="BX257" i="17" s="1"/>
  <c r="Q193" i="17" l="1"/>
  <c r="S192" i="17"/>
  <c r="O194" i="17"/>
  <c r="AR258" i="17"/>
  <c r="BX258" i="17" s="1"/>
  <c r="AS258" i="17"/>
  <c r="BY258" i="17" s="1"/>
  <c r="AJ260" i="17"/>
  <c r="AQ259" i="17"/>
  <c r="M257" i="17"/>
  <c r="BM196" i="17"/>
  <c r="BW195" i="17"/>
  <c r="Q194" i="17" l="1"/>
  <c r="S193" i="17"/>
  <c r="O195" i="17"/>
  <c r="AR259" i="17"/>
  <c r="BX259" i="17" s="1"/>
  <c r="AS259" i="17"/>
  <c r="BY259" i="17" s="1"/>
  <c r="BM197" i="17"/>
  <c r="BM198" i="17" s="1"/>
  <c r="BW196" i="17"/>
  <c r="AQ260" i="17"/>
  <c r="M258" i="17"/>
  <c r="Q195" i="17" l="1"/>
  <c r="S194" i="17"/>
  <c r="O196" i="17"/>
  <c r="M259" i="17"/>
  <c r="AS260" i="17"/>
  <c r="BY260" i="17" s="1"/>
  <c r="AR260" i="17"/>
  <c r="BX260" i="17" s="1"/>
  <c r="BM199" i="17"/>
  <c r="BW198" i="17"/>
  <c r="M260" i="17" l="1"/>
  <c r="Q196" i="17"/>
  <c r="S195" i="17"/>
  <c r="O198" i="17"/>
  <c r="BM200" i="17"/>
  <c r="BW199" i="17"/>
  <c r="Q198" i="17" l="1"/>
  <c r="S196" i="17"/>
  <c r="O199" i="17"/>
  <c r="BM201" i="17"/>
  <c r="BW200" i="17"/>
  <c r="Q199" i="17" l="1"/>
  <c r="S198" i="17"/>
  <c r="O200" i="17"/>
  <c r="BM202" i="17"/>
  <c r="BW201" i="17"/>
  <c r="Q200" i="17" l="1"/>
  <c r="S199" i="17"/>
  <c r="O201" i="17"/>
  <c r="BM203" i="17"/>
  <c r="BW202" i="17"/>
  <c r="Q201" i="17" l="1"/>
  <c r="S200" i="17"/>
  <c r="O202" i="17"/>
  <c r="BM204" i="17"/>
  <c r="BW203" i="17"/>
  <c r="Q202" i="17" l="1"/>
  <c r="S201" i="17"/>
  <c r="O203" i="17"/>
  <c r="BM205" i="17"/>
  <c r="BW204" i="17"/>
  <c r="S202" i="17" l="1"/>
  <c r="Q203" i="17"/>
  <c r="O204" i="17"/>
  <c r="BM206" i="17"/>
  <c r="BW205" i="17"/>
  <c r="Q204" i="17" l="1"/>
  <c r="S203" i="17"/>
  <c r="O205" i="17"/>
  <c r="BM207" i="17"/>
  <c r="BW206" i="17"/>
  <c r="S204" i="17" l="1"/>
  <c r="Q205" i="17"/>
  <c r="O206" i="17"/>
  <c r="BM208" i="17"/>
  <c r="BM209" i="17" s="1"/>
  <c r="BW207" i="17"/>
  <c r="Q206" i="17" l="1"/>
  <c r="S205" i="17"/>
  <c r="O207" i="17"/>
  <c r="BM210" i="17"/>
  <c r="BW209" i="17"/>
  <c r="S206" i="17" l="1"/>
  <c r="Q207" i="17"/>
  <c r="O209" i="17"/>
  <c r="BM211" i="17"/>
  <c r="BW210" i="17"/>
  <c r="Q209" i="17" l="1"/>
  <c r="S207" i="17"/>
  <c r="O210" i="17"/>
  <c r="BM212" i="17"/>
  <c r="BW211" i="17"/>
  <c r="Q210" i="17" l="1"/>
  <c r="S209" i="17"/>
  <c r="O211" i="17"/>
  <c r="BM213" i="17"/>
  <c r="BW212" i="17"/>
  <c r="Q211" i="17" l="1"/>
  <c r="S210" i="17"/>
  <c r="O212" i="17"/>
  <c r="BM214" i="17"/>
  <c r="BW213" i="17"/>
  <c r="Q212" i="17" l="1"/>
  <c r="S211" i="17"/>
  <c r="O213" i="17"/>
  <c r="BM215" i="17"/>
  <c r="BW214" i="17"/>
  <c r="Q213" i="17" l="1"/>
  <c r="S212" i="17"/>
  <c r="O214" i="17"/>
  <c r="BM216" i="17"/>
  <c r="BW215" i="17"/>
  <c r="Q214" i="17" l="1"/>
  <c r="S213" i="17"/>
  <c r="O215" i="17"/>
  <c r="BM217" i="17"/>
  <c r="BW216" i="17"/>
  <c r="Q215" i="17" l="1"/>
  <c r="S214" i="17"/>
  <c r="O216" i="17"/>
  <c r="BM218" i="17"/>
  <c r="BW217" i="17"/>
  <c r="Q216" i="17" l="1"/>
  <c r="S215" i="17"/>
  <c r="O217" i="17"/>
  <c r="BM219" i="17"/>
  <c r="BM220" i="17" s="1"/>
  <c r="BW218" i="17"/>
  <c r="Q217" i="17" l="1"/>
  <c r="S216" i="17"/>
  <c r="O218" i="17"/>
  <c r="BM221" i="17"/>
  <c r="BW220" i="17"/>
  <c r="Q218" i="17" l="1"/>
  <c r="S217" i="17"/>
  <c r="O220" i="17"/>
  <c r="BM222" i="17"/>
  <c r="BW221" i="17"/>
  <c r="Q220" i="17" l="1"/>
  <c r="S218" i="17"/>
  <c r="O221" i="17"/>
  <c r="BM223" i="17"/>
  <c r="BW222" i="17"/>
  <c r="Q221" i="17" l="1"/>
  <c r="S220" i="17"/>
  <c r="O222" i="17"/>
  <c r="BM224" i="17"/>
  <c r="BW223" i="17"/>
  <c r="Q222" i="17" l="1"/>
  <c r="S221" i="17"/>
  <c r="O223" i="17"/>
  <c r="BM225" i="17"/>
  <c r="BW224" i="17"/>
  <c r="Q223" i="17" l="1"/>
  <c r="S222" i="17"/>
  <c r="O224" i="17"/>
  <c r="BM226" i="17"/>
  <c r="BW225" i="17"/>
  <c r="Q224" i="17" l="1"/>
  <c r="S223" i="17"/>
  <c r="O225" i="17"/>
  <c r="BM227" i="17"/>
  <c r="BW226" i="17"/>
  <c r="Q225" i="17" l="1"/>
  <c r="S224" i="17"/>
  <c r="O226" i="17"/>
  <c r="BM228" i="17"/>
  <c r="BW227" i="17"/>
  <c r="Q226" i="17" l="1"/>
  <c r="S225" i="17"/>
  <c r="O227" i="17"/>
  <c r="BM229" i="17"/>
  <c r="BW228" i="17"/>
  <c r="Q227" i="17" l="1"/>
  <c r="S226" i="17"/>
  <c r="O228" i="17"/>
  <c r="BM230" i="17"/>
  <c r="BM231" i="17" s="1"/>
  <c r="BW229" i="17"/>
  <c r="Q228" i="17" l="1"/>
  <c r="S227" i="17"/>
  <c r="O229" i="17"/>
  <c r="BM232" i="17"/>
  <c r="BW231" i="17"/>
  <c r="Q229" i="17" l="1"/>
  <c r="S228" i="17"/>
  <c r="O231" i="17"/>
  <c r="BM233" i="17"/>
  <c r="BW232" i="17"/>
  <c r="S229" i="17" l="1"/>
  <c r="Q231" i="17"/>
  <c r="O232" i="17"/>
  <c r="BM234" i="17"/>
  <c r="BW233" i="17"/>
  <c r="Q232" i="17" l="1"/>
  <c r="S231" i="17"/>
  <c r="O233" i="17"/>
  <c r="BM235" i="17"/>
  <c r="BW234" i="17"/>
  <c r="S232" i="17" l="1"/>
  <c r="Q233" i="17"/>
  <c r="O234" i="17"/>
  <c r="BM236" i="17"/>
  <c r="BW235" i="17"/>
  <c r="Q234" i="17" l="1"/>
  <c r="S233" i="17"/>
  <c r="O235" i="17"/>
  <c r="BM237" i="17"/>
  <c r="BW236" i="17"/>
  <c r="S234" i="17" l="1"/>
  <c r="Q235" i="17"/>
  <c r="O236" i="17"/>
  <c r="BM238" i="17"/>
  <c r="BW237" i="17"/>
  <c r="Q236" i="17" l="1"/>
  <c r="S235" i="17"/>
  <c r="O237" i="17"/>
  <c r="BM239" i="17"/>
  <c r="BW238" i="17"/>
  <c r="Q237" i="17" l="1"/>
  <c r="S236" i="17"/>
  <c r="O238" i="17"/>
  <c r="BM240" i="17"/>
  <c r="BW239" i="17"/>
  <c r="S237" i="17" l="1"/>
  <c r="Q238" i="17"/>
  <c r="O239" i="17"/>
  <c r="BM241" i="17"/>
  <c r="BM242" i="17" s="1"/>
  <c r="BW240" i="17"/>
  <c r="Q239" i="17" l="1"/>
  <c r="S238" i="17"/>
  <c r="O240" i="17"/>
  <c r="BM243" i="17"/>
  <c r="BW242" i="17"/>
  <c r="Q240" i="17" l="1"/>
  <c r="S239" i="17"/>
  <c r="O242" i="17"/>
  <c r="BM244" i="17"/>
  <c r="BW243" i="17"/>
  <c r="Q242" i="17" l="1"/>
  <c r="S240" i="17"/>
  <c r="O243" i="17"/>
  <c r="BM245" i="17"/>
  <c r="BW244" i="17"/>
  <c r="Q243" i="17" l="1"/>
  <c r="S242" i="17"/>
  <c r="O244" i="17"/>
  <c r="BM246" i="17"/>
  <c r="BW245" i="17"/>
  <c r="Q244" i="17" l="1"/>
  <c r="S243" i="17"/>
  <c r="O245" i="17"/>
  <c r="BM247" i="17"/>
  <c r="BW246" i="17"/>
  <c r="Q245" i="17" l="1"/>
  <c r="S244" i="17"/>
  <c r="O246" i="17"/>
  <c r="BM248" i="17"/>
  <c r="BW247" i="17"/>
  <c r="Q246" i="17" l="1"/>
  <c r="S245" i="17"/>
  <c r="O247" i="17"/>
  <c r="BM249" i="17"/>
  <c r="BW248" i="17"/>
  <c r="Q247" i="17" l="1"/>
  <c r="S246" i="17"/>
  <c r="O248" i="17"/>
  <c r="BM250" i="17"/>
  <c r="BW249" i="17"/>
  <c r="Q248" i="17" l="1"/>
  <c r="S247" i="17"/>
  <c r="O249" i="17"/>
  <c r="BM251" i="17"/>
  <c r="BW250" i="17"/>
  <c r="Q249" i="17" l="1"/>
  <c r="S248" i="17"/>
  <c r="O250" i="17"/>
  <c r="BM252" i="17"/>
  <c r="BM253" i="17" s="1"/>
  <c r="BW251" i="17"/>
  <c r="Q250" i="17" l="1"/>
  <c r="S249" i="17"/>
  <c r="O251" i="17"/>
  <c r="BM254" i="17"/>
  <c r="BW253" i="17"/>
  <c r="Q251" i="17" l="1"/>
  <c r="S250" i="17"/>
  <c r="O253" i="17"/>
  <c r="BM255" i="17"/>
  <c r="BW254" i="17"/>
  <c r="Q253" i="17" l="1"/>
  <c r="S251" i="17"/>
  <c r="O254" i="17"/>
  <c r="BM256" i="17"/>
  <c r="BW255" i="17"/>
  <c r="Q254" i="17" l="1"/>
  <c r="S253" i="17"/>
  <c r="O255" i="17"/>
  <c r="BM257" i="17"/>
  <c r="BW256" i="17"/>
  <c r="Q255" i="17" l="1"/>
  <c r="S254" i="17"/>
  <c r="O256" i="17"/>
  <c r="BM258" i="17"/>
  <c r="BW257" i="17"/>
  <c r="Q256" i="17" l="1"/>
  <c r="S255" i="17"/>
  <c r="O257" i="17"/>
  <c r="BM259" i="17"/>
  <c r="BW258" i="17"/>
  <c r="Q257" i="17" l="1"/>
  <c r="S256" i="17"/>
  <c r="O258" i="17"/>
  <c r="BM260" i="17"/>
  <c r="BW260" i="17" s="1"/>
  <c r="BW259" i="17"/>
  <c r="Q258" i="17" l="1"/>
  <c r="S257" i="17"/>
  <c r="O259" i="17"/>
  <c r="O260" i="17"/>
  <c r="BR5" i="17"/>
  <c r="BQ41" i="17"/>
  <c r="BQ42" i="17"/>
  <c r="BQ43" i="17"/>
  <c r="BQ45" i="17"/>
  <c r="BQ46" i="17" s="1"/>
  <c r="BQ47" i="17" s="1"/>
  <c r="BR7" i="17"/>
  <c r="BR8" i="17" s="1"/>
  <c r="BR9" i="17" s="1"/>
  <c r="BR10" i="17" s="1"/>
  <c r="BR11" i="17" s="1"/>
  <c r="BR12" i="17" s="1"/>
  <c r="BR13" i="17" s="1"/>
  <c r="BR14" i="17" s="1"/>
  <c r="BR16" i="17" s="1"/>
  <c r="BR17" i="17" s="1"/>
  <c r="BR18" i="17" s="1"/>
  <c r="BR19" i="17" s="1"/>
  <c r="BR20" i="17" s="1"/>
  <c r="BR21" i="17" s="1"/>
  <c r="BR22" i="17" s="1"/>
  <c r="BR23" i="17" s="1"/>
  <c r="BR24" i="17" s="1"/>
  <c r="BR25" i="17" s="1"/>
  <c r="BR27" i="17" s="1"/>
  <c r="BR28" i="17" s="1"/>
  <c r="BR29" i="17" s="1"/>
  <c r="BR30" i="17" s="1"/>
  <c r="BR31" i="17" s="1"/>
  <c r="BR32" i="17" s="1"/>
  <c r="BR33" i="17" s="1"/>
  <c r="BR34" i="17" s="1"/>
  <c r="BR35" i="17" s="1"/>
  <c r="BR36" i="17" s="1"/>
  <c r="BR40" i="17" s="1"/>
  <c r="BR44" i="17" s="1"/>
  <c r="BR6" i="17"/>
  <c r="BQ6" i="17"/>
  <c r="BQ7" i="17" s="1"/>
  <c r="BQ8" i="17" s="1"/>
  <c r="BQ9" i="17" s="1"/>
  <c r="BQ10" i="17" s="1"/>
  <c r="BQ11" i="17" s="1"/>
  <c r="BQ12" i="17" s="1"/>
  <c r="BQ13" i="17" s="1"/>
  <c r="BQ14" i="17" s="1"/>
  <c r="BQ16" i="17" s="1"/>
  <c r="BQ17" i="17" s="1"/>
  <c r="BQ18" i="17" s="1"/>
  <c r="BQ19" i="17" s="1"/>
  <c r="BQ20" i="17" s="1"/>
  <c r="BQ21" i="17" s="1"/>
  <c r="BQ22" i="17" s="1"/>
  <c r="BQ23" i="17" s="1"/>
  <c r="BQ24" i="17" s="1"/>
  <c r="BQ25" i="17" s="1"/>
  <c r="BQ27" i="17" s="1"/>
  <c r="BQ28" i="17" s="1"/>
  <c r="BQ29" i="17" s="1"/>
  <c r="BQ30" i="17" s="1"/>
  <c r="BQ31" i="17" s="1"/>
  <c r="BQ32" i="17" s="1"/>
  <c r="BQ33" i="17" s="1"/>
  <c r="BQ34" i="17" s="1"/>
  <c r="BQ35" i="17" s="1"/>
  <c r="BQ36" i="17" s="1"/>
  <c r="BQ40" i="17" s="1"/>
  <c r="BQ44" i="17" s="1"/>
  <c r="BD40" i="17"/>
  <c r="BC40" i="17"/>
  <c r="BB40" i="17"/>
  <c r="BB5" i="17"/>
  <c r="BB6" i="17" s="1"/>
  <c r="BA40" i="17"/>
  <c r="BA5" i="17"/>
  <c r="BS7" i="17"/>
  <c r="BS8" i="17"/>
  <c r="BS9" i="17" s="1"/>
  <c r="BS10" i="17" s="1"/>
  <c r="BS11" i="17" s="1"/>
  <c r="BS12" i="17" s="1"/>
  <c r="BS13" i="17" s="1"/>
  <c r="BS14" i="17" s="1"/>
  <c r="BS16" i="17" s="1"/>
  <c r="BS17" i="17" s="1"/>
  <c r="BS18" i="17" s="1"/>
  <c r="BS19" i="17" s="1"/>
  <c r="BS20" i="17" s="1"/>
  <c r="BS21" i="17" s="1"/>
  <c r="BS22" i="17" s="1"/>
  <c r="BS23" i="17" s="1"/>
  <c r="BS24" i="17" s="1"/>
  <c r="BS25" i="17" s="1"/>
  <c r="BS27" i="17" s="1"/>
  <c r="BS28" i="17" s="1"/>
  <c r="BS29" i="17" s="1"/>
  <c r="BS30" i="17" s="1"/>
  <c r="BS31" i="17" s="1"/>
  <c r="BS32" i="17" s="1"/>
  <c r="BS33" i="17" s="1"/>
  <c r="BS34" i="17" s="1"/>
  <c r="BS35" i="17" s="1"/>
  <c r="BS36" i="17" s="1"/>
  <c r="BS40" i="17" s="1"/>
  <c r="BS41" i="17" s="1"/>
  <c r="BS42" i="17" s="1"/>
  <c r="BS43" i="17" s="1"/>
  <c r="BS44" i="17" s="1"/>
  <c r="BS45" i="17" s="1"/>
  <c r="BS6" i="17"/>
  <c r="BQ48" i="17" l="1"/>
  <c r="BQ49" i="17" s="1"/>
  <c r="BQ50" i="17" s="1"/>
  <c r="BQ51" i="17" s="1"/>
  <c r="BQ52" i="17" s="1"/>
  <c r="BQ53" i="17" s="1"/>
  <c r="BQ54" i="17" s="1"/>
  <c r="BQ55" i="17" s="1"/>
  <c r="BQ56" i="17" s="1"/>
  <c r="BQ57" i="17" s="1"/>
  <c r="BQ58" i="17" s="1"/>
  <c r="BQ59" i="17" s="1"/>
  <c r="BQ60" i="17" s="1"/>
  <c r="BQ61" i="17" s="1"/>
  <c r="BQ62" i="17" s="1"/>
  <c r="BQ63" i="17" s="1"/>
  <c r="BQ64" i="17" s="1"/>
  <c r="BQ65" i="17" s="1"/>
  <c r="BQ66" i="17" s="1"/>
  <c r="BQ67" i="17" s="1"/>
  <c r="BQ68" i="17" s="1"/>
  <c r="BQ69" i="17" s="1"/>
  <c r="BQ70" i="17" s="1"/>
  <c r="BQ71" i="17" s="1"/>
  <c r="BQ72" i="17" s="1"/>
  <c r="BQ73" i="17" s="1"/>
  <c r="BQ74" i="17" s="1"/>
  <c r="BQ75" i="17" s="1"/>
  <c r="BQ76" i="17" s="1"/>
  <c r="BQ77" i="17" s="1"/>
  <c r="BQ78" i="17" s="1"/>
  <c r="BQ79" i="17" s="1"/>
  <c r="BQ80" i="17" s="1"/>
  <c r="BQ81" i="17" s="1"/>
  <c r="BQ82" i="17" s="1"/>
  <c r="BQ83" i="17" s="1"/>
  <c r="BQ84" i="17" s="1"/>
  <c r="BQ85" i="17" s="1"/>
  <c r="BQ86" i="17" s="1"/>
  <c r="BQ87" i="17" s="1"/>
  <c r="BQ88" i="17" s="1"/>
  <c r="BQ89" i="17" s="1"/>
  <c r="BQ90" i="17" s="1"/>
  <c r="BQ91" i="17" s="1"/>
  <c r="BQ92" i="17" s="1"/>
  <c r="BQ93" i="17" s="1"/>
  <c r="BQ94" i="17" s="1"/>
  <c r="BQ95" i="17" s="1"/>
  <c r="BQ96" i="17" s="1"/>
  <c r="BQ97" i="17" s="1"/>
  <c r="BQ98" i="17" s="1"/>
  <c r="BQ99" i="17" s="1"/>
  <c r="BQ100" i="17" s="1"/>
  <c r="BQ101" i="17" s="1"/>
  <c r="BQ102" i="17" s="1"/>
  <c r="BQ103" i="17" s="1"/>
  <c r="BQ104" i="17" s="1"/>
  <c r="BQ105" i="17" s="1"/>
  <c r="BQ106" i="17" s="1"/>
  <c r="BQ107" i="17" s="1"/>
  <c r="BQ108" i="17" s="1"/>
  <c r="BQ109" i="17" s="1"/>
  <c r="BQ110" i="17" s="1"/>
  <c r="BQ111" i="17" s="1"/>
  <c r="BQ112" i="17" s="1"/>
  <c r="BQ113" i="17" s="1"/>
  <c r="BQ114" i="17" s="1"/>
  <c r="BQ115" i="17" s="1"/>
  <c r="BQ116" i="17" s="1"/>
  <c r="BQ117" i="17" s="1"/>
  <c r="BQ118" i="17" s="1"/>
  <c r="BQ119" i="17" s="1"/>
  <c r="BQ120" i="17" s="1"/>
  <c r="BQ121" i="17" s="1"/>
  <c r="BQ122" i="17" s="1"/>
  <c r="BQ123" i="17" s="1"/>
  <c r="BQ124" i="17" s="1"/>
  <c r="BQ125" i="17" s="1"/>
  <c r="BQ126" i="17" s="1"/>
  <c r="BQ127" i="17" s="1"/>
  <c r="BQ128" i="17" s="1"/>
  <c r="BQ129" i="17" s="1"/>
  <c r="BQ130" i="17" s="1"/>
  <c r="BQ131" i="17" s="1"/>
  <c r="BQ132" i="17" s="1"/>
  <c r="BQ133" i="17" s="1"/>
  <c r="BQ134" i="17" s="1"/>
  <c r="BQ135" i="17" s="1"/>
  <c r="BQ136" i="17" s="1"/>
  <c r="BQ137" i="17" s="1"/>
  <c r="BQ138" i="17" s="1"/>
  <c r="BQ139" i="17" s="1"/>
  <c r="BQ140" i="17" s="1"/>
  <c r="BQ141" i="17" s="1"/>
  <c r="BQ142" i="17" s="1"/>
  <c r="BQ143" i="17" s="1"/>
  <c r="BQ144" i="17" s="1"/>
  <c r="BQ145" i="17" s="1"/>
  <c r="BQ146" i="17" s="1"/>
  <c r="BQ147" i="17" s="1"/>
  <c r="BQ148" i="17" s="1"/>
  <c r="BQ149" i="17" s="1"/>
  <c r="BQ150" i="17" s="1"/>
  <c r="BQ151" i="17" s="1"/>
  <c r="BQ152" i="17" s="1"/>
  <c r="BQ153" i="17" s="1"/>
  <c r="BQ154" i="17" s="1"/>
  <c r="BQ155" i="17" s="1"/>
  <c r="BQ156" i="17" s="1"/>
  <c r="BQ157" i="17" s="1"/>
  <c r="BQ158" i="17" s="1"/>
  <c r="BQ159" i="17" s="1"/>
  <c r="BQ160" i="17" s="1"/>
  <c r="BQ161" i="17" s="1"/>
  <c r="BQ162" i="17" s="1"/>
  <c r="BQ163" i="17" s="1"/>
  <c r="BQ164" i="17" s="1"/>
  <c r="BQ165" i="17" s="1"/>
  <c r="BQ166" i="17" s="1"/>
  <c r="BQ167" i="17" s="1"/>
  <c r="BQ168" i="17" s="1"/>
  <c r="BQ169" i="17" s="1"/>
  <c r="BQ170" i="17" s="1"/>
  <c r="BQ171" i="17" s="1"/>
  <c r="BQ172" i="17" s="1"/>
  <c r="BQ173" i="17" s="1"/>
  <c r="BQ174" i="17" s="1"/>
  <c r="BQ175" i="17" s="1"/>
  <c r="BQ176" i="17" s="1"/>
  <c r="BQ177" i="17" s="1"/>
  <c r="BQ178" i="17" s="1"/>
  <c r="BQ179" i="17" s="1"/>
  <c r="BQ180" i="17" s="1"/>
  <c r="BQ181" i="17" s="1"/>
  <c r="BQ182" i="17" s="1"/>
  <c r="BQ183" i="17" s="1"/>
  <c r="BQ184" i="17" s="1"/>
  <c r="BQ185" i="17" s="1"/>
  <c r="BQ186" i="17" s="1"/>
  <c r="BQ187" i="17" s="1"/>
  <c r="BQ188" i="17" s="1"/>
  <c r="BQ189" i="17" s="1"/>
  <c r="BQ190" i="17" s="1"/>
  <c r="BQ191" i="17" s="1"/>
  <c r="BQ192" i="17" s="1"/>
  <c r="BQ193" i="17" s="1"/>
  <c r="BQ194" i="17" s="1"/>
  <c r="BQ195" i="17" s="1"/>
  <c r="BQ196" i="17" s="1"/>
  <c r="BQ197" i="17" s="1"/>
  <c r="BQ198" i="17" s="1"/>
  <c r="BQ199" i="17" s="1"/>
  <c r="BQ200" i="17" s="1"/>
  <c r="BQ201" i="17" s="1"/>
  <c r="BQ202" i="17" s="1"/>
  <c r="BQ203" i="17" s="1"/>
  <c r="BQ204" i="17" s="1"/>
  <c r="BQ205" i="17" s="1"/>
  <c r="BQ206" i="17" s="1"/>
  <c r="BQ207" i="17" s="1"/>
  <c r="BQ208" i="17" s="1"/>
  <c r="BQ209" i="17" s="1"/>
  <c r="BQ210" i="17" s="1"/>
  <c r="BQ211" i="17" s="1"/>
  <c r="BQ212" i="17" s="1"/>
  <c r="BQ213" i="17" s="1"/>
  <c r="BQ214" i="17" s="1"/>
  <c r="BQ215" i="17" s="1"/>
  <c r="BQ216" i="17" s="1"/>
  <c r="BQ217" i="17" s="1"/>
  <c r="BQ218" i="17" s="1"/>
  <c r="BQ219" i="17" s="1"/>
  <c r="BQ220" i="17" s="1"/>
  <c r="BQ221" i="17" s="1"/>
  <c r="BQ222" i="17" s="1"/>
  <c r="BQ223" i="17" s="1"/>
  <c r="BQ224" i="17" s="1"/>
  <c r="BQ225" i="17" s="1"/>
  <c r="BQ226" i="17" s="1"/>
  <c r="BQ227" i="17" s="1"/>
  <c r="BQ228" i="17" s="1"/>
  <c r="BQ229" i="17" s="1"/>
  <c r="BQ230" i="17" s="1"/>
  <c r="BQ231" i="17" s="1"/>
  <c r="BQ232" i="17" s="1"/>
  <c r="BQ233" i="17" s="1"/>
  <c r="BQ234" i="17" s="1"/>
  <c r="BQ235" i="17" s="1"/>
  <c r="BQ236" i="17" s="1"/>
  <c r="BQ237" i="17" s="1"/>
  <c r="BQ238" i="17" s="1"/>
  <c r="BQ239" i="17" s="1"/>
  <c r="BQ240" i="17" s="1"/>
  <c r="BQ241" i="17" s="1"/>
  <c r="BQ242" i="17" s="1"/>
  <c r="BQ243" i="17" s="1"/>
  <c r="BQ244" i="17" s="1"/>
  <c r="BQ245" i="17" s="1"/>
  <c r="BQ246" i="17" s="1"/>
  <c r="BQ247" i="17" s="1"/>
  <c r="BQ248" i="17" s="1"/>
  <c r="BQ249" i="17" s="1"/>
  <c r="BQ250" i="17" s="1"/>
  <c r="BQ251" i="17" s="1"/>
  <c r="BQ252" i="17" s="1"/>
  <c r="BQ253" i="17" s="1"/>
  <c r="BQ254" i="17" s="1"/>
  <c r="BQ255" i="17" s="1"/>
  <c r="BQ256" i="17" s="1"/>
  <c r="BQ257" i="17" s="1"/>
  <c r="BQ258" i="17" s="1"/>
  <c r="BQ259" i="17" s="1"/>
  <c r="BQ260" i="17" s="1"/>
  <c r="BR41" i="17"/>
  <c r="Q259" i="17"/>
  <c r="Q260" i="17"/>
  <c r="S258" i="17"/>
  <c r="C191" i="20"/>
  <c r="C190" i="20"/>
  <c r="B186" i="20"/>
  <c r="D185" i="20"/>
  <c r="C181" i="20"/>
  <c r="C180" i="20"/>
  <c r="C179" i="20"/>
  <c r="B178" i="20"/>
  <c r="B175" i="20"/>
  <c r="D174" i="20"/>
  <c r="C173" i="20"/>
  <c r="C172" i="20"/>
  <c r="F170" i="20"/>
  <c r="F169" i="20"/>
  <c r="F168" i="20"/>
  <c r="F166" i="20"/>
  <c r="F165" i="20"/>
  <c r="F164" i="20"/>
  <c r="F163" i="20"/>
  <c r="F160" i="20"/>
  <c r="F159" i="20"/>
  <c r="F158" i="20"/>
  <c r="F157" i="20"/>
  <c r="F150" i="20"/>
  <c r="F149" i="20"/>
  <c r="F148" i="20"/>
  <c r="F147" i="20"/>
  <c r="F143" i="20"/>
  <c r="F142" i="20"/>
  <c r="F141" i="20"/>
  <c r="F140" i="20"/>
  <c r="F136" i="20"/>
  <c r="F135" i="20"/>
  <c r="F134" i="20"/>
  <c r="F133" i="20"/>
  <c r="F127" i="20"/>
  <c r="F126" i="20"/>
  <c r="F125" i="20"/>
  <c r="F120" i="20"/>
  <c r="F119" i="20"/>
  <c r="F116" i="20"/>
  <c r="F115" i="20"/>
  <c r="F114" i="20"/>
  <c r="F111" i="20"/>
  <c r="F110" i="20"/>
  <c r="F106" i="20"/>
  <c r="F105" i="20"/>
  <c r="F104" i="20"/>
  <c r="F101" i="20"/>
  <c r="F98" i="20"/>
  <c r="F97" i="20"/>
  <c r="F93" i="20"/>
  <c r="F92" i="20"/>
  <c r="F89" i="20"/>
  <c r="F88" i="20"/>
  <c r="F87" i="20"/>
  <c r="F86" i="20"/>
  <c r="F85" i="20"/>
  <c r="D80" i="20"/>
  <c r="C80" i="20"/>
  <c r="B80" i="20"/>
  <c r="C58" i="20"/>
  <c r="B56" i="20"/>
  <c r="C55" i="20"/>
  <c r="B53" i="20"/>
  <c r="C52" i="20"/>
  <c r="B50" i="20"/>
  <c r="C49" i="20"/>
  <c r="E47" i="20"/>
  <c r="E53" i="20" s="1"/>
  <c r="B47" i="20"/>
  <c r="E46" i="20"/>
  <c r="B46" i="20"/>
  <c r="E45" i="20"/>
  <c r="B45" i="20"/>
  <c r="E44" i="20"/>
  <c r="E61" i="20" s="1"/>
  <c r="B44" i="20"/>
  <c r="B61" i="20" s="1"/>
  <c r="C43" i="20"/>
  <c r="C42" i="20"/>
  <c r="B41" i="20"/>
  <c r="E40" i="20"/>
  <c r="E60" i="20" s="1"/>
  <c r="B40" i="20"/>
  <c r="B60" i="20" s="1"/>
  <c r="C38" i="20"/>
  <c r="C37" i="20"/>
  <c r="B36" i="20"/>
  <c r="C35" i="20"/>
  <c r="C34" i="20"/>
  <c r="B33" i="20"/>
  <c r="C32" i="20"/>
  <c r="C25" i="20" s="1"/>
  <c r="C31" i="20"/>
  <c r="C24" i="20" s="1"/>
  <c r="B30" i="20"/>
  <c r="B27" i="20"/>
  <c r="B24" i="20"/>
  <c r="C23" i="20"/>
  <c r="B23" i="20"/>
  <c r="C22" i="20"/>
  <c r="C29" i="20" s="1"/>
  <c r="C21" i="20"/>
  <c r="C28" i="20" s="1"/>
  <c r="B20" i="20"/>
  <c r="C18" i="20"/>
  <c r="C17" i="20"/>
  <c r="C16" i="20"/>
  <c r="B15" i="20"/>
  <c r="B11" i="20"/>
  <c r="B10" i="20"/>
  <c r="C9" i="20"/>
  <c r="C13" i="20" s="1"/>
  <c r="C8" i="20"/>
  <c r="C12" i="20" s="1"/>
  <c r="C6" i="20"/>
  <c r="C5" i="20"/>
  <c r="C4" i="20"/>
  <c r="E66" i="21" s="1"/>
  <c r="B4" i="20"/>
  <c r="E68" i="21" s="1"/>
  <c r="BR42" i="17" l="1"/>
  <c r="BR43" i="17" s="1"/>
  <c r="BR45" i="17"/>
  <c r="S260" i="17"/>
  <c r="S259" i="17"/>
  <c r="B189" i="20"/>
  <c r="E56" i="20"/>
  <c r="E50" i="20"/>
  <c r="A170" i="20"/>
  <c r="A169" i="20"/>
  <c r="A168" i="20"/>
  <c r="A166" i="20"/>
  <c r="A165" i="20"/>
  <c r="A164" i="20"/>
  <c r="A163" i="20"/>
  <c r="A160" i="20"/>
  <c r="A159" i="20"/>
  <c r="A158" i="20"/>
  <c r="A157" i="20"/>
  <c r="X26" i="17" l="1"/>
  <c r="BD26" i="17" s="1"/>
  <c r="V26" i="17"/>
  <c r="BB26" i="17" s="1"/>
  <c r="AM6" i="17"/>
  <c r="AM7" i="17" s="1"/>
  <c r="AM8" i="17" s="1"/>
  <c r="AM9" i="17" s="1"/>
  <c r="AM10" i="17" s="1"/>
  <c r="AM11" i="17" s="1"/>
  <c r="AM12" i="17" s="1"/>
  <c r="AM13" i="17" s="1"/>
  <c r="AM14" i="17" s="1"/>
  <c r="D71" i="21"/>
  <c r="D70" i="21"/>
  <c r="D69" i="21"/>
  <c r="D68" i="21"/>
  <c r="D66" i="21"/>
  <c r="C19" i="21"/>
  <c r="C48" i="21" s="1"/>
  <c r="C18" i="21"/>
  <c r="C47" i="21" s="1"/>
  <c r="C17" i="21"/>
  <c r="C46" i="21" s="1"/>
  <c r="C16" i="21"/>
  <c r="C45" i="21" s="1"/>
  <c r="C15" i="21"/>
  <c r="C14" i="21"/>
  <c r="C43" i="21" s="1"/>
  <c r="C13" i="21"/>
  <c r="C42" i="21" s="1"/>
  <c r="C12" i="21"/>
  <c r="C41" i="21" s="1"/>
  <c r="C11" i="21"/>
  <c r="C40" i="21" s="1"/>
  <c r="C10" i="21"/>
  <c r="C39" i="21" s="1"/>
  <c r="BD34" i="17"/>
  <c r="BD23" i="17"/>
  <c r="BA17" i="17"/>
  <c r="BA19" i="17" s="1"/>
  <c r="BH36" i="17"/>
  <c r="BH35" i="17"/>
  <c r="BH34" i="17"/>
  <c r="BH33" i="17"/>
  <c r="BH32" i="17"/>
  <c r="BH31" i="17"/>
  <c r="BH30" i="17"/>
  <c r="BH29" i="17"/>
  <c r="BH28" i="17"/>
  <c r="BH27" i="17"/>
  <c r="BH25" i="17"/>
  <c r="BH24" i="17"/>
  <c r="BH23" i="17"/>
  <c r="BH22" i="17"/>
  <c r="BH21" i="17"/>
  <c r="BH20" i="17"/>
  <c r="BH19" i="17"/>
  <c r="BH18" i="17"/>
  <c r="BH17" i="17"/>
  <c r="BH16" i="17"/>
  <c r="BH45" i="17"/>
  <c r="BH44" i="17"/>
  <c r="BH43" i="17"/>
  <c r="BH42" i="17"/>
  <c r="BH41" i="17"/>
  <c r="BH40" i="17"/>
  <c r="BH14" i="17"/>
  <c r="BH13" i="17"/>
  <c r="BH12" i="17"/>
  <c r="BH11" i="17"/>
  <c r="BH10" i="17"/>
  <c r="BH9" i="17"/>
  <c r="BH8" i="17"/>
  <c r="BH7" i="17"/>
  <c r="BH6" i="17"/>
  <c r="AP26" i="17"/>
  <c r="AP16" i="17"/>
  <c r="AP17" i="17" s="1"/>
  <c r="AP18" i="17" s="1"/>
  <c r="AP19" i="17" s="1"/>
  <c r="AO26" i="17"/>
  <c r="AO35" i="17" s="1"/>
  <c r="AN26" i="17"/>
  <c r="AN34" i="17" s="1"/>
  <c r="AN17" i="17"/>
  <c r="AN19" i="17" s="1"/>
  <c r="AN21" i="17" s="1"/>
  <c r="AM26" i="17"/>
  <c r="AM27" i="17" s="1"/>
  <c r="AL16" i="17"/>
  <c r="AJ24" i="17"/>
  <c r="AI26" i="17"/>
  <c r="AH26" i="17"/>
  <c r="AH35" i="17" s="1"/>
  <c r="BN35" i="17" s="1"/>
  <c r="AG17" i="17"/>
  <c r="AG19" i="17" s="1"/>
  <c r="AG21" i="17" s="1"/>
  <c r="AF17" i="17"/>
  <c r="AF19" i="17" s="1"/>
  <c r="AF21" i="17" s="1"/>
  <c r="BL21" i="17" s="1"/>
  <c r="AE26" i="17"/>
  <c r="AE27" i="17" s="1"/>
  <c r="AD26" i="17"/>
  <c r="AD35" i="17" s="1"/>
  <c r="BJ35" i="17" s="1"/>
  <c r="AC24" i="17"/>
  <c r="AB26" i="17"/>
  <c r="AB28" i="17" s="1"/>
  <c r="AB30" i="17" s="1"/>
  <c r="AB32" i="17" s="1"/>
  <c r="C31" i="21"/>
  <c r="CD36" i="17"/>
  <c r="BO36" i="17"/>
  <c r="AW36" i="17"/>
  <c r="CD35" i="17"/>
  <c r="BU35" i="17"/>
  <c r="BT35" i="17"/>
  <c r="BO35" i="17"/>
  <c r="BF35" i="17"/>
  <c r="BE35" i="17"/>
  <c r="AW35" i="17"/>
  <c r="Z35" i="17"/>
  <c r="Y35" i="17"/>
  <c r="CD34" i="17"/>
  <c r="BU34" i="17"/>
  <c r="BT34" i="17"/>
  <c r="BO34" i="17"/>
  <c r="BF34" i="17"/>
  <c r="BE34" i="17"/>
  <c r="AW34" i="17"/>
  <c r="Z34" i="17"/>
  <c r="Y34" i="17"/>
  <c r="CD33" i="17"/>
  <c r="BO33" i="17"/>
  <c r="AW33" i="17"/>
  <c r="CD32" i="17"/>
  <c r="BO32" i="17"/>
  <c r="AW32" i="17"/>
  <c r="CD31" i="17"/>
  <c r="BO31" i="17"/>
  <c r="AW31" i="17"/>
  <c r="CD30" i="17"/>
  <c r="BO30" i="17"/>
  <c r="AW30" i="17"/>
  <c r="CD29" i="17"/>
  <c r="BO29" i="17"/>
  <c r="AW29" i="17"/>
  <c r="CD28" i="17"/>
  <c r="BU28" i="17"/>
  <c r="BU30" i="17" s="1"/>
  <c r="BU32" i="17" s="1"/>
  <c r="BT28" i="17"/>
  <c r="BT30" i="17" s="1"/>
  <c r="BT32" i="17" s="1"/>
  <c r="BO28" i="17"/>
  <c r="BF28" i="17"/>
  <c r="BF30" i="17" s="1"/>
  <c r="BF32" i="17" s="1"/>
  <c r="BE28" i="17"/>
  <c r="BE30" i="17" s="1"/>
  <c r="BE32" i="17" s="1"/>
  <c r="AW28" i="17"/>
  <c r="Z28" i="17"/>
  <c r="Z30" i="17" s="1"/>
  <c r="Z32" i="17" s="1"/>
  <c r="Y28" i="17"/>
  <c r="Y30" i="17" s="1"/>
  <c r="Y32" i="17" s="1"/>
  <c r="CD27" i="17"/>
  <c r="BV27" i="17"/>
  <c r="BV28" i="17" s="1"/>
  <c r="BV29" i="17" s="1"/>
  <c r="BV30" i="17" s="1"/>
  <c r="BU27" i="17"/>
  <c r="BU29" i="17" s="1"/>
  <c r="BU31" i="17" s="1"/>
  <c r="BU33" i="17" s="1"/>
  <c r="BT27" i="17"/>
  <c r="BT29" i="17" s="1"/>
  <c r="BT31" i="17" s="1"/>
  <c r="BT33" i="17" s="1"/>
  <c r="BO27" i="17"/>
  <c r="BF27" i="17"/>
  <c r="BF29" i="17" s="1"/>
  <c r="BF31" i="17" s="1"/>
  <c r="BF33" i="17" s="1"/>
  <c r="BE27" i="17"/>
  <c r="BE29" i="17" s="1"/>
  <c r="BE31" i="17" s="1"/>
  <c r="BE33" i="17" s="1"/>
  <c r="AW27" i="17"/>
  <c r="AP27" i="17"/>
  <c r="AP28" i="17" s="1"/>
  <c r="AP29" i="17" s="1"/>
  <c r="AP30" i="17" s="1"/>
  <c r="AN27" i="17"/>
  <c r="AN36" i="17" s="1"/>
  <c r="Z27" i="17"/>
  <c r="Z29" i="17" s="1"/>
  <c r="Z31" i="17" s="1"/>
  <c r="Z33" i="17" s="1"/>
  <c r="Y27" i="17"/>
  <c r="Y29" i="17" s="1"/>
  <c r="Y31" i="17" s="1"/>
  <c r="Y33" i="17" s="1"/>
  <c r="AW26" i="17"/>
  <c r="AL26" i="17"/>
  <c r="AL27" i="17" s="1"/>
  <c r="AL28" i="17" s="1"/>
  <c r="AL29" i="17" s="1"/>
  <c r="AK26" i="17"/>
  <c r="AK27" i="17" s="1"/>
  <c r="AJ26" i="17"/>
  <c r="AC26" i="17"/>
  <c r="AC34" i="17" s="1"/>
  <c r="BI34" i="17" s="1"/>
  <c r="CD25" i="17"/>
  <c r="BO25" i="17"/>
  <c r="AW25" i="17"/>
  <c r="CD24" i="17"/>
  <c r="BU24" i="17"/>
  <c r="BT24" i="17"/>
  <c r="BO24" i="17"/>
  <c r="BF24" i="17"/>
  <c r="BE24" i="17"/>
  <c r="AW24" i="17"/>
  <c r="Z24" i="17"/>
  <c r="Y24" i="17"/>
  <c r="CD23" i="17"/>
  <c r="BU23" i="17"/>
  <c r="BT23" i="17"/>
  <c r="BO23" i="17"/>
  <c r="BF23" i="17"/>
  <c r="BE23" i="17"/>
  <c r="AW23" i="17"/>
  <c r="Z23" i="17"/>
  <c r="Y23" i="17"/>
  <c r="CD22" i="17"/>
  <c r="BO22" i="17"/>
  <c r="AW22" i="17"/>
  <c r="CD21" i="17"/>
  <c r="BO21" i="17"/>
  <c r="AW21" i="17"/>
  <c r="CD20" i="17"/>
  <c r="BO20" i="17"/>
  <c r="AW20" i="17"/>
  <c r="CD19" i="17"/>
  <c r="BO19" i="17"/>
  <c r="AW19" i="17"/>
  <c r="CD18" i="17"/>
  <c r="BO18" i="17"/>
  <c r="AW18" i="17"/>
  <c r="CD17" i="17"/>
  <c r="BU17" i="17"/>
  <c r="BU19" i="17" s="1"/>
  <c r="BU21" i="17" s="1"/>
  <c r="BT17" i="17"/>
  <c r="BT19" i="17" s="1"/>
  <c r="BT21" i="17" s="1"/>
  <c r="BO17" i="17"/>
  <c r="BF17" i="17"/>
  <c r="BF19" i="17" s="1"/>
  <c r="BF21" i="17" s="1"/>
  <c r="BE17" i="17"/>
  <c r="BE19" i="17" s="1"/>
  <c r="BE21" i="17" s="1"/>
  <c r="AW17" i="17"/>
  <c r="Z17" i="17"/>
  <c r="Z19" i="17" s="1"/>
  <c r="Z21" i="17" s="1"/>
  <c r="Y17" i="17"/>
  <c r="Y19" i="17" s="1"/>
  <c r="Y21" i="17" s="1"/>
  <c r="CD16" i="17"/>
  <c r="BV16" i="17"/>
  <c r="BV17" i="17" s="1"/>
  <c r="BV18" i="17" s="1"/>
  <c r="BV19" i="17" s="1"/>
  <c r="BU16" i="17"/>
  <c r="BU18" i="17" s="1"/>
  <c r="BU20" i="17" s="1"/>
  <c r="BU22" i="17" s="1"/>
  <c r="BT16" i="17"/>
  <c r="BT18" i="17" s="1"/>
  <c r="BT20" i="17" s="1"/>
  <c r="BT22" i="17" s="1"/>
  <c r="BO16" i="17"/>
  <c r="BF16" i="17"/>
  <c r="BF25" i="17" s="1"/>
  <c r="BE16" i="17"/>
  <c r="BE18" i="17" s="1"/>
  <c r="BE20" i="17" s="1"/>
  <c r="BE22" i="17" s="1"/>
  <c r="AW16" i="17"/>
  <c r="Z18" i="17"/>
  <c r="Z20" i="17" s="1"/>
  <c r="Z22" i="17" s="1"/>
  <c r="Y18" i="17"/>
  <c r="Y20" i="17" s="1"/>
  <c r="Y22" i="17" s="1"/>
  <c r="AK16" i="17"/>
  <c r="AQ5" i="17"/>
  <c r="P4" i="21"/>
  <c r="D5" i="21" s="1"/>
  <c r="V23" i="17" l="1"/>
  <c r="AN28" i="17"/>
  <c r="AN30" i="17" s="1"/>
  <c r="AN32" i="17" s="1"/>
  <c r="BA23" i="17"/>
  <c r="AB24" i="17"/>
  <c r="AD16" i="17"/>
  <c r="AD18" i="17" s="1"/>
  <c r="AN23" i="17"/>
  <c r="AE17" i="17"/>
  <c r="BK17" i="17" s="1"/>
  <c r="AG23" i="17"/>
  <c r="BM23" i="17" s="1"/>
  <c r="C29" i="21"/>
  <c r="AJ16" i="17"/>
  <c r="AJ25" i="17" s="1"/>
  <c r="AN35" i="17"/>
  <c r="AC35" i="17"/>
  <c r="BI35" i="17" s="1"/>
  <c r="AE28" i="17"/>
  <c r="BK28" i="17" s="1"/>
  <c r="AL17" i="17"/>
  <c r="AL18" i="17" s="1"/>
  <c r="AL19" i="17" s="1"/>
  <c r="AE36" i="17"/>
  <c r="BK36" i="17" s="1"/>
  <c r="BK27" i="17"/>
  <c r="AE29" i="17"/>
  <c r="AE31" i="17" s="1"/>
  <c r="AE33" i="17" s="1"/>
  <c r="BK33" i="17" s="1"/>
  <c r="AM28" i="17"/>
  <c r="AM29" i="17" s="1"/>
  <c r="AO28" i="17"/>
  <c r="AO30" i="17" s="1"/>
  <c r="AO32" i="17" s="1"/>
  <c r="AC16" i="17"/>
  <c r="BI16" i="17" s="1"/>
  <c r="AD17" i="17"/>
  <c r="AG24" i="17"/>
  <c r="BM24" i="17" s="1"/>
  <c r="AJ17" i="17"/>
  <c r="AJ19" i="17" s="1"/>
  <c r="AJ21" i="17" s="1"/>
  <c r="AD27" i="17"/>
  <c r="AB16" i="17"/>
  <c r="AC17" i="17"/>
  <c r="AC19" i="17" s="1"/>
  <c r="AC21" i="17" s="1"/>
  <c r="AE23" i="17"/>
  <c r="BK23" i="17" s="1"/>
  <c r="AF23" i="17"/>
  <c r="BL23" i="17" s="1"/>
  <c r="AH16" i="17"/>
  <c r="AJ18" i="17"/>
  <c r="AJ20" i="17" s="1"/>
  <c r="AJ22" i="17" s="1"/>
  <c r="AB34" i="17"/>
  <c r="AD28" i="17"/>
  <c r="AH27" i="17"/>
  <c r="AB17" i="17"/>
  <c r="AB19" i="17" s="1"/>
  <c r="AB21" i="17" s="1"/>
  <c r="AE24" i="17"/>
  <c r="BK24" i="17" s="1"/>
  <c r="AF24" i="17"/>
  <c r="BL24" i="17" s="1"/>
  <c r="AH17" i="17"/>
  <c r="AB35" i="17"/>
  <c r="AE34" i="17"/>
  <c r="BK34" i="17" s="1"/>
  <c r="AH28" i="17"/>
  <c r="V24" i="17"/>
  <c r="AG16" i="17"/>
  <c r="AJ23" i="17"/>
  <c r="AC27" i="17"/>
  <c r="AC36" i="17" s="1"/>
  <c r="BI36" i="17" s="1"/>
  <c r="AE35" i="17"/>
  <c r="BK35" i="17" s="1"/>
  <c r="V17" i="17"/>
  <c r="V19" i="17" s="1"/>
  <c r="V21" i="17" s="1"/>
  <c r="AD23" i="17"/>
  <c r="BJ23" i="17" s="1"/>
  <c r="AF16" i="17"/>
  <c r="AC28" i="17"/>
  <c r="AC30" i="17" s="1"/>
  <c r="AC32" i="17" s="1"/>
  <c r="BI32" i="17" s="1"/>
  <c r="AD34" i="17"/>
  <c r="BJ34" i="17" s="1"/>
  <c r="AC23" i="17"/>
  <c r="BI23" i="17" s="1"/>
  <c r="AD24" i="17"/>
  <c r="BJ24" i="17" s="1"/>
  <c r="AH23" i="17"/>
  <c r="BN23" i="17" s="1"/>
  <c r="AB27" i="17"/>
  <c r="AH34" i="17"/>
  <c r="BN34" i="17" s="1"/>
  <c r="AM16" i="17"/>
  <c r="AB23" i="17"/>
  <c r="AE16" i="17"/>
  <c r="AH24" i="17"/>
  <c r="BN24" i="17" s="1"/>
  <c r="C30" i="21"/>
  <c r="C44" i="21"/>
  <c r="BA24" i="17"/>
  <c r="AL30" i="17"/>
  <c r="AO27" i="17"/>
  <c r="AO36" i="17" s="1"/>
  <c r="AO34" i="17"/>
  <c r="X24" i="17"/>
  <c r="BM21" i="17"/>
  <c r="BM17" i="17"/>
  <c r="BM16" i="17"/>
  <c r="BM19" i="17"/>
  <c r="U26" i="17"/>
  <c r="U25" i="17"/>
  <c r="U17" i="17"/>
  <c r="U19" i="17" s="1"/>
  <c r="AO23" i="17"/>
  <c r="AO24" i="17"/>
  <c r="AO17" i="17"/>
  <c r="AO19" i="17" s="1"/>
  <c r="AO21" i="17" s="1"/>
  <c r="AO16" i="17"/>
  <c r="AO18" i="17" s="1"/>
  <c r="AO20" i="17" s="1"/>
  <c r="AO22" i="17" s="1"/>
  <c r="BI17" i="17"/>
  <c r="BI24" i="17"/>
  <c r="BL19" i="17"/>
  <c r="BL17" i="17"/>
  <c r="BI21" i="17"/>
  <c r="AN16" i="17"/>
  <c r="AN25" i="17" s="1"/>
  <c r="BF18" i="17"/>
  <c r="BF20" i="17" s="1"/>
  <c r="BF22" i="17" s="1"/>
  <c r="AN24" i="17"/>
  <c r="BT36" i="17"/>
  <c r="V28" i="17"/>
  <c r="V30" i="17" s="1"/>
  <c r="V32" i="17" s="1"/>
  <c r="Y36" i="17"/>
  <c r="BD28" i="17"/>
  <c r="BD30" i="17" s="1"/>
  <c r="BD32" i="17" s="1"/>
  <c r="AF26" i="17"/>
  <c r="AG26" i="17"/>
  <c r="AK28" i="17"/>
  <c r="BV31" i="17"/>
  <c r="BV32" i="17" s="1"/>
  <c r="BV33" i="17" s="1"/>
  <c r="BV34" i="17"/>
  <c r="BV35" i="17" s="1"/>
  <c r="BV36" i="17" s="1"/>
  <c r="AP34" i="17"/>
  <c r="AP35" i="17" s="1"/>
  <c r="AP36" i="17" s="1"/>
  <c r="AP31" i="17"/>
  <c r="AP32" i="17" s="1"/>
  <c r="AP33" i="17" s="1"/>
  <c r="BD27" i="17"/>
  <c r="X28" i="17"/>
  <c r="X30" i="17" s="1"/>
  <c r="X32" i="17" s="1"/>
  <c r="AN29" i="17"/>
  <c r="AN31" i="17" s="1"/>
  <c r="AN33" i="17" s="1"/>
  <c r="BD35" i="17"/>
  <c r="AJ27" i="17"/>
  <c r="Z36" i="17"/>
  <c r="BE36" i="17"/>
  <c r="BU36" i="17"/>
  <c r="BF36" i="17"/>
  <c r="X34" i="17"/>
  <c r="AK17" i="17"/>
  <c r="BV20" i="17"/>
  <c r="BV21" i="17" s="1"/>
  <c r="BV22" i="17" s="1"/>
  <c r="BV23" i="17"/>
  <c r="BV24" i="17" s="1"/>
  <c r="BV25" i="17" s="1"/>
  <c r="AP23" i="17"/>
  <c r="AP24" i="17" s="1"/>
  <c r="AP25" i="17" s="1"/>
  <c r="AP20" i="17"/>
  <c r="AP21" i="17" s="1"/>
  <c r="AP22" i="17" s="1"/>
  <c r="BA21" i="17"/>
  <c r="X23" i="17"/>
  <c r="BD16" i="17"/>
  <c r="X17" i="17"/>
  <c r="X19" i="17" s="1"/>
  <c r="X21" i="17" s="1"/>
  <c r="BD24" i="17"/>
  <c r="BD17" i="17"/>
  <c r="BD19" i="17" s="1"/>
  <c r="BD21" i="17" s="1"/>
  <c r="Y25" i="17"/>
  <c r="BT25" i="17"/>
  <c r="Z25" i="17"/>
  <c r="BE25" i="17"/>
  <c r="BU25" i="17"/>
  <c r="U23" i="17"/>
  <c r="U24" i="17"/>
  <c r="BA16" i="17"/>
  <c r="D14" i="21"/>
  <c r="D15" i="21"/>
  <c r="D16" i="21"/>
  <c r="H5" i="21"/>
  <c r="O5" i="21"/>
  <c r="K5" i="21"/>
  <c r="G5" i="21"/>
  <c r="L5" i="21"/>
  <c r="N5" i="21"/>
  <c r="J5" i="21"/>
  <c r="F5" i="21"/>
  <c r="M5" i="21"/>
  <c r="I5" i="21"/>
  <c r="E5" i="21"/>
  <c r="BI19" i="17" l="1"/>
  <c r="U28" i="17"/>
  <c r="U30" i="17" s="1"/>
  <c r="BA26" i="17"/>
  <c r="AE30" i="17"/>
  <c r="AO29" i="17"/>
  <c r="AO31" i="17" s="1"/>
  <c r="AO33" i="17" s="1"/>
  <c r="BI27" i="17"/>
  <c r="AD25" i="17"/>
  <c r="BJ25" i="17" s="1"/>
  <c r="BJ16" i="17"/>
  <c r="U35" i="17"/>
  <c r="AE19" i="17"/>
  <c r="BK19" i="17" s="1"/>
  <c r="AG28" i="17"/>
  <c r="AG27" i="17"/>
  <c r="AG35" i="17"/>
  <c r="BM35" i="17" s="1"/>
  <c r="AG34" i="17"/>
  <c r="BM34" i="17" s="1"/>
  <c r="AH36" i="17"/>
  <c r="BN36" i="17" s="1"/>
  <c r="AH29" i="17"/>
  <c r="AD20" i="17"/>
  <c r="BJ18" i="17"/>
  <c r="AF28" i="17"/>
  <c r="AF27" i="17"/>
  <c r="AF35" i="17"/>
  <c r="BL35" i="17" s="1"/>
  <c r="AF34" i="17"/>
  <c r="BL34" i="17" s="1"/>
  <c r="AM17" i="17"/>
  <c r="AF25" i="17"/>
  <c r="BL25" i="17" s="1"/>
  <c r="AF18" i="17"/>
  <c r="BN28" i="17"/>
  <c r="AH30" i="17"/>
  <c r="BN27" i="17"/>
  <c r="BI30" i="17"/>
  <c r="BJ28" i="17"/>
  <c r="AD30" i="17"/>
  <c r="AB25" i="17"/>
  <c r="AB18" i="17"/>
  <c r="AB20" i="17" s="1"/>
  <c r="AB22" i="17" s="1"/>
  <c r="BI28" i="17"/>
  <c r="AD36" i="17"/>
  <c r="BJ36" i="17" s="1"/>
  <c r="BJ27" i="17"/>
  <c r="AD29" i="17"/>
  <c r="BK29" i="17"/>
  <c r="AH19" i="17"/>
  <c r="BN17" i="17"/>
  <c r="BL16" i="17"/>
  <c r="BK31" i="17"/>
  <c r="AH25" i="17"/>
  <c r="BN25" i="17" s="1"/>
  <c r="AH18" i="17"/>
  <c r="BN16" i="17"/>
  <c r="AB36" i="17"/>
  <c r="AB29" i="17"/>
  <c r="AB31" i="17" s="1"/>
  <c r="AB33" i="17" s="1"/>
  <c r="U18" i="17"/>
  <c r="U20" i="17" s="1"/>
  <c r="U34" i="17"/>
  <c r="BJ17" i="17"/>
  <c r="AD19" i="17"/>
  <c r="AC29" i="17"/>
  <c r="AE25" i="17"/>
  <c r="BK25" i="17" s="1"/>
  <c r="AE18" i="17"/>
  <c r="BK16" i="17"/>
  <c r="AG25" i="17"/>
  <c r="BM25" i="17" s="1"/>
  <c r="AG18" i="17"/>
  <c r="AC25" i="17"/>
  <c r="BI25" i="17" s="1"/>
  <c r="AC18" i="17"/>
  <c r="AL34" i="17"/>
  <c r="AL31" i="17"/>
  <c r="AL23" i="17"/>
  <c r="AL20" i="17"/>
  <c r="AM30" i="17"/>
  <c r="AO25" i="17"/>
  <c r="V27" i="17"/>
  <c r="V29" i="17" s="1"/>
  <c r="V31" i="17" s="1"/>
  <c r="V33" i="17" s="1"/>
  <c r="AN18" i="17"/>
  <c r="AN20" i="17" s="1"/>
  <c r="AN22" i="17" s="1"/>
  <c r="U27" i="17"/>
  <c r="U36" i="17" s="1"/>
  <c r="X35" i="17"/>
  <c r="X27" i="17"/>
  <c r="AA26" i="17"/>
  <c r="V34" i="17"/>
  <c r="V35" i="17"/>
  <c r="BP27" i="17"/>
  <c r="AJ28" i="17"/>
  <c r="U32" i="17"/>
  <c r="AK29" i="17"/>
  <c r="BD36" i="17"/>
  <c r="BD29" i="17"/>
  <c r="BD31" i="17" s="1"/>
  <c r="BD33" i="17" s="1"/>
  <c r="V36" i="17"/>
  <c r="BD18" i="17"/>
  <c r="BD20" i="17" s="1"/>
  <c r="BD22" i="17" s="1"/>
  <c r="BD25" i="17"/>
  <c r="U21" i="17"/>
  <c r="BP16" i="17"/>
  <c r="AK18" i="17"/>
  <c r="X18" i="17"/>
  <c r="X20" i="17" s="1"/>
  <c r="X22" i="17" s="1"/>
  <c r="X25" i="17"/>
  <c r="BA18" i="17"/>
  <c r="BA25" i="17"/>
  <c r="V18" i="17"/>
  <c r="V20" i="17" s="1"/>
  <c r="V22" i="17" s="1"/>
  <c r="V25" i="17"/>
  <c r="J16" i="21"/>
  <c r="J15" i="21"/>
  <c r="J14" i="21"/>
  <c r="I15" i="21"/>
  <c r="I14" i="21"/>
  <c r="I16" i="21"/>
  <c r="N16" i="21"/>
  <c r="N15" i="21"/>
  <c r="N14" i="21"/>
  <c r="O16" i="21"/>
  <c r="O15" i="21"/>
  <c r="O14" i="21"/>
  <c r="M15" i="21"/>
  <c r="M16" i="21"/>
  <c r="M14" i="21"/>
  <c r="L14" i="21"/>
  <c r="L16" i="21"/>
  <c r="L15" i="21"/>
  <c r="H14" i="21"/>
  <c r="H15" i="21"/>
  <c r="H16" i="21"/>
  <c r="E15" i="21"/>
  <c r="E16" i="21"/>
  <c r="E14" i="21"/>
  <c r="K14" i="21"/>
  <c r="K16" i="21"/>
  <c r="K15" i="21"/>
  <c r="F16" i="21"/>
  <c r="F14" i="21"/>
  <c r="F15" i="21"/>
  <c r="G16" i="21"/>
  <c r="G15" i="21"/>
  <c r="G14" i="21"/>
  <c r="BA28" i="17" l="1"/>
  <c r="BA30" i="17" s="1"/>
  <c r="BA32" i="17" s="1"/>
  <c r="BA27" i="17"/>
  <c r="BA34" i="17"/>
  <c r="BA35" i="17"/>
  <c r="AE21" i="17"/>
  <c r="BK21" i="17" s="1"/>
  <c r="BK30" i="17"/>
  <c r="AE32" i="17"/>
  <c r="BK32" i="17" s="1"/>
  <c r="U29" i="17"/>
  <c r="U31" i="17" s="1"/>
  <c r="AC31" i="17"/>
  <c r="BI29" i="17"/>
  <c r="AD22" i="17"/>
  <c r="BJ22" i="17" s="1"/>
  <c r="BJ20" i="17"/>
  <c r="BL18" i="17"/>
  <c r="AF20" i="17"/>
  <c r="AC20" i="17"/>
  <c r="BI18" i="17"/>
  <c r="AH21" i="17"/>
  <c r="BN21" i="17" s="1"/>
  <c r="BN19" i="17"/>
  <c r="AD32" i="17"/>
  <c r="BJ32" i="17" s="1"/>
  <c r="BJ30" i="17"/>
  <c r="BN29" i="17"/>
  <c r="AH31" i="17"/>
  <c r="BN18" i="17"/>
  <c r="AH20" i="17"/>
  <c r="AM18" i="17"/>
  <c r="AG20" i="17"/>
  <c r="BM18" i="17"/>
  <c r="AD31" i="17"/>
  <c r="BJ29" i="17"/>
  <c r="AD21" i="17"/>
  <c r="BJ21" i="17" s="1"/>
  <c r="BJ19" i="17"/>
  <c r="AH32" i="17"/>
  <c r="BN32" i="17" s="1"/>
  <c r="BN30" i="17"/>
  <c r="AF36" i="17"/>
  <c r="BL36" i="17" s="1"/>
  <c r="AF29" i="17"/>
  <c r="BL27" i="17"/>
  <c r="AG36" i="17"/>
  <c r="BM36" i="17" s="1"/>
  <c r="AG29" i="17"/>
  <c r="BM27" i="17"/>
  <c r="BK18" i="17"/>
  <c r="AE20" i="17"/>
  <c r="AF30" i="17"/>
  <c r="BL28" i="17"/>
  <c r="AG30" i="17"/>
  <c r="BM28" i="17"/>
  <c r="AL32" i="17"/>
  <c r="AL35" i="17"/>
  <c r="AL21" i="17"/>
  <c r="AL24" i="17"/>
  <c r="AM31" i="17"/>
  <c r="X36" i="17"/>
  <c r="X29" i="17"/>
  <c r="X31" i="17" s="1"/>
  <c r="X33" i="17" s="1"/>
  <c r="Q16" i="21"/>
  <c r="K22" i="17" s="1"/>
  <c r="Q15" i="21"/>
  <c r="K21" i="17" s="1"/>
  <c r="Q14" i="21"/>
  <c r="K20" i="17" s="1"/>
  <c r="S16" i="21"/>
  <c r="K33" i="17" s="1"/>
  <c r="S14" i="21"/>
  <c r="K31" i="17" s="1"/>
  <c r="S15" i="21"/>
  <c r="K32" i="17" s="1"/>
  <c r="BP28" i="17"/>
  <c r="AJ29" i="17"/>
  <c r="AK30" i="17"/>
  <c r="BP17" i="17"/>
  <c r="AK19" i="17"/>
  <c r="U22" i="17"/>
  <c r="BA20" i="17"/>
  <c r="BA29" i="17" l="1"/>
  <c r="BA31" i="17" s="1"/>
  <c r="BA36" i="17"/>
  <c r="AF31" i="17"/>
  <c r="BL29" i="17"/>
  <c r="AM19" i="17"/>
  <c r="AF22" i="17"/>
  <c r="BL22" i="17" s="1"/>
  <c r="BL20" i="17"/>
  <c r="BJ31" i="17"/>
  <c r="AD33" i="17"/>
  <c r="BJ33" i="17" s="1"/>
  <c r="AH22" i="17"/>
  <c r="BN22" i="17" s="1"/>
  <c r="BN20" i="17"/>
  <c r="AG32" i="17"/>
  <c r="BM32" i="17" s="1"/>
  <c r="BM30" i="17"/>
  <c r="AF32" i="17"/>
  <c r="BL32" i="17" s="1"/>
  <c r="BL30" i="17"/>
  <c r="AC22" i="17"/>
  <c r="BI22" i="17" s="1"/>
  <c r="BI20" i="17"/>
  <c r="AE22" i="17"/>
  <c r="BK22" i="17" s="1"/>
  <c r="BK20" i="17"/>
  <c r="AG31" i="17"/>
  <c r="BM29" i="17"/>
  <c r="AH33" i="17"/>
  <c r="BN33" i="17" s="1"/>
  <c r="BN31" i="17"/>
  <c r="AC33" i="17"/>
  <c r="BI33" i="17" s="1"/>
  <c r="BI31" i="17"/>
  <c r="AG22" i="17"/>
  <c r="BM22" i="17" s="1"/>
  <c r="BM20" i="17"/>
  <c r="AL36" i="17"/>
  <c r="AL33" i="17"/>
  <c r="AL25" i="17"/>
  <c r="AL22" i="17"/>
  <c r="AM32" i="17"/>
  <c r="BA33" i="17"/>
  <c r="BP29" i="17"/>
  <c r="AJ30" i="17"/>
  <c r="U33" i="17"/>
  <c r="AK31" i="17"/>
  <c r="AK34" i="17"/>
  <c r="BA22" i="17"/>
  <c r="BP18" i="17"/>
  <c r="AK20" i="17"/>
  <c r="AK23" i="17"/>
  <c r="AM20" i="17" l="1"/>
  <c r="AG33" i="17"/>
  <c r="BM33" i="17" s="1"/>
  <c r="BM31" i="17"/>
  <c r="BL31" i="17"/>
  <c r="AF33" i="17"/>
  <c r="BL33" i="17" s="1"/>
  <c r="AM33" i="17"/>
  <c r="BP30" i="17"/>
  <c r="AJ31" i="17"/>
  <c r="AJ34" i="17"/>
  <c r="AK32" i="17"/>
  <c r="AK35" i="17"/>
  <c r="AK21" i="17"/>
  <c r="AK24" i="17"/>
  <c r="BP19" i="17"/>
  <c r="C57" i="21"/>
  <c r="C58" i="21"/>
  <c r="C59" i="21"/>
  <c r="AM21" i="17" l="1"/>
  <c r="AM34" i="17"/>
  <c r="C28" i="21"/>
  <c r="D13" i="21"/>
  <c r="H13" i="21"/>
  <c r="J13" i="21"/>
  <c r="N13" i="21"/>
  <c r="M13" i="21"/>
  <c r="I13" i="21"/>
  <c r="K13" i="21"/>
  <c r="O13" i="21"/>
  <c r="F13" i="21"/>
  <c r="G13" i="21"/>
  <c r="L13" i="21"/>
  <c r="E13" i="21"/>
  <c r="C56" i="21"/>
  <c r="BP34" i="17"/>
  <c r="AJ35" i="17"/>
  <c r="AK33" i="17"/>
  <c r="AK36" i="17"/>
  <c r="AJ32" i="17"/>
  <c r="BP31" i="17"/>
  <c r="AK25" i="17"/>
  <c r="AK22" i="17"/>
  <c r="BP23" i="17"/>
  <c r="BP20" i="17"/>
  <c r="BW20" i="17" s="1"/>
  <c r="AQ20" i="17"/>
  <c r="AM22" i="17" l="1"/>
  <c r="AM35" i="17"/>
  <c r="S13" i="21"/>
  <c r="K30" i="17" s="1"/>
  <c r="Q13" i="21"/>
  <c r="K19" i="17" s="1"/>
  <c r="BP32" i="17"/>
  <c r="BW32" i="17" s="1"/>
  <c r="AJ33" i="17"/>
  <c r="AQ32" i="17"/>
  <c r="BP35" i="17"/>
  <c r="AJ36" i="17"/>
  <c r="BP21" i="17"/>
  <c r="BW21" i="17" s="1"/>
  <c r="AQ21" i="17"/>
  <c r="BP24" i="17"/>
  <c r="AM23" i="17" l="1"/>
  <c r="AM36" i="17"/>
  <c r="BP36" i="17"/>
  <c r="BP33" i="17"/>
  <c r="BW33" i="17" s="1"/>
  <c r="AQ33" i="17"/>
  <c r="BP25" i="17"/>
  <c r="BP22" i="17"/>
  <c r="BW22" i="17" s="1"/>
  <c r="AQ22" i="17"/>
  <c r="AM41" i="17"/>
  <c r="AM42" i="17"/>
  <c r="AM43" i="17"/>
  <c r="AM44" i="17"/>
  <c r="AM45" i="17"/>
  <c r="AM40" i="17"/>
  <c r="AL41" i="17"/>
  <c r="AL42" i="17"/>
  <c r="AL43" i="17"/>
  <c r="AL44" i="17"/>
  <c r="AL45" i="17"/>
  <c r="AL40" i="17"/>
  <c r="AK41" i="17"/>
  <c r="AK42" i="17"/>
  <c r="AK43" i="17"/>
  <c r="AK44" i="17"/>
  <c r="AK45" i="17"/>
  <c r="AK40" i="17"/>
  <c r="AJ41" i="17"/>
  <c r="AJ42" i="17"/>
  <c r="AJ43" i="17"/>
  <c r="AJ44" i="17"/>
  <c r="AJ45" i="17"/>
  <c r="AJ40" i="17"/>
  <c r="AH41" i="17"/>
  <c r="AH42" i="17"/>
  <c r="AH43" i="17"/>
  <c r="AH44" i="17"/>
  <c r="AH45" i="17"/>
  <c r="AH40" i="17"/>
  <c r="AG41" i="17"/>
  <c r="AG42" i="17"/>
  <c r="AG43" i="17"/>
  <c r="AG44" i="17"/>
  <c r="AG45" i="17"/>
  <c r="AF41" i="17"/>
  <c r="AF42" i="17"/>
  <c r="AF43" i="17"/>
  <c r="AF44" i="17"/>
  <c r="AF45" i="17"/>
  <c r="AE41" i="17"/>
  <c r="AE42" i="17"/>
  <c r="AE43" i="17"/>
  <c r="AE44" i="17"/>
  <c r="AE45" i="17"/>
  <c r="AD41" i="17"/>
  <c r="AD42" i="17"/>
  <c r="AD43" i="17"/>
  <c r="AD44" i="17"/>
  <c r="AD45" i="17"/>
  <c r="AC41" i="17"/>
  <c r="AC42" i="17"/>
  <c r="AC43" i="17"/>
  <c r="AC44" i="17"/>
  <c r="AC45" i="17"/>
  <c r="AB41" i="17"/>
  <c r="AB42" i="17"/>
  <c r="AB43" i="17"/>
  <c r="AB44" i="17"/>
  <c r="AB45" i="17"/>
  <c r="AG40" i="17"/>
  <c r="AF40" i="17"/>
  <c r="AE40" i="17"/>
  <c r="AC40" i="17"/>
  <c r="AB40" i="17"/>
  <c r="AD40" i="17"/>
  <c r="AL6" i="17"/>
  <c r="AL7" i="17" s="1"/>
  <c r="AH7" i="17"/>
  <c r="BN7" i="17" s="1"/>
  <c r="AH8" i="17"/>
  <c r="BN8" i="17" s="1"/>
  <c r="AH9" i="17"/>
  <c r="BN9" i="17" s="1"/>
  <c r="AH10" i="17"/>
  <c r="BN10" i="17" s="1"/>
  <c r="AH11" i="17"/>
  <c r="BN11" i="17" s="1"/>
  <c r="AH12" i="17"/>
  <c r="BN12" i="17" s="1"/>
  <c r="AH13" i="17"/>
  <c r="BN13" i="17" s="1"/>
  <c r="AH14" i="17"/>
  <c r="BN14" i="17" s="1"/>
  <c r="AH6" i="17"/>
  <c r="BN6" i="17" s="1"/>
  <c r="AG7" i="17"/>
  <c r="BM7" i="17" s="1"/>
  <c r="AG8" i="17"/>
  <c r="BM8" i="17" s="1"/>
  <c r="AG9" i="17"/>
  <c r="BM9" i="17" s="1"/>
  <c r="AG10" i="17"/>
  <c r="BM10" i="17" s="1"/>
  <c r="AG11" i="17"/>
  <c r="BM11" i="17" s="1"/>
  <c r="AG12" i="17"/>
  <c r="BM12" i="17" s="1"/>
  <c r="AG13" i="17"/>
  <c r="BM13" i="17" s="1"/>
  <c r="AG14" i="17"/>
  <c r="BM14" i="17" s="1"/>
  <c r="AG6" i="17"/>
  <c r="BM6" i="17" s="1"/>
  <c r="AF7" i="17"/>
  <c r="BL7" i="17" s="1"/>
  <c r="AF8" i="17"/>
  <c r="BL8" i="17" s="1"/>
  <c r="AF9" i="17"/>
  <c r="BL9" i="17" s="1"/>
  <c r="AF10" i="17"/>
  <c r="BL10" i="17" s="1"/>
  <c r="AF11" i="17"/>
  <c r="BL11" i="17" s="1"/>
  <c r="AF12" i="17"/>
  <c r="BL12" i="17" s="1"/>
  <c r="AF13" i="17"/>
  <c r="BL13" i="17" s="1"/>
  <c r="AF14" i="17"/>
  <c r="BL14" i="17" s="1"/>
  <c r="AF6" i="17"/>
  <c r="BL6" i="17" s="1"/>
  <c r="AE7" i="17"/>
  <c r="BK7" i="17" s="1"/>
  <c r="AE8" i="17"/>
  <c r="BK8" i="17" s="1"/>
  <c r="AE9" i="17"/>
  <c r="BK9" i="17" s="1"/>
  <c r="AE10" i="17"/>
  <c r="BK10" i="17" s="1"/>
  <c r="AE11" i="17"/>
  <c r="BK11" i="17" s="1"/>
  <c r="AE12" i="17"/>
  <c r="BK12" i="17" s="1"/>
  <c r="AE13" i="17"/>
  <c r="BK13" i="17" s="1"/>
  <c r="AE14" i="17"/>
  <c r="BK14" i="17" s="1"/>
  <c r="AE6" i="17"/>
  <c r="BK6" i="17" s="1"/>
  <c r="AD7" i="17"/>
  <c r="BJ7" i="17" s="1"/>
  <c r="AD8" i="17"/>
  <c r="BJ8" i="17" s="1"/>
  <c r="AD9" i="17"/>
  <c r="AD10" i="17"/>
  <c r="BJ10" i="17" s="1"/>
  <c r="AD11" i="17"/>
  <c r="BJ11" i="17" s="1"/>
  <c r="AD12" i="17"/>
  <c r="BJ12" i="17" s="1"/>
  <c r="AD13" i="17"/>
  <c r="BJ13" i="17" s="1"/>
  <c r="AD14" i="17"/>
  <c r="BJ14" i="17" s="1"/>
  <c r="AD6" i="17"/>
  <c r="BJ6" i="17" s="1"/>
  <c r="AC7" i="17"/>
  <c r="BI7" i="17" s="1"/>
  <c r="AC8" i="17"/>
  <c r="BI8" i="17" s="1"/>
  <c r="AC9" i="17"/>
  <c r="BI9" i="17" s="1"/>
  <c r="AC10" i="17"/>
  <c r="BI10" i="17" s="1"/>
  <c r="AC11" i="17"/>
  <c r="BI11" i="17" s="1"/>
  <c r="AC12" i="17"/>
  <c r="BI12" i="17" s="1"/>
  <c r="AC13" i="17"/>
  <c r="BI13" i="17" s="1"/>
  <c r="AC14" i="17"/>
  <c r="BI14" i="17" s="1"/>
  <c r="AC6" i="17"/>
  <c r="BI6" i="17" s="1"/>
  <c r="AB7" i="17"/>
  <c r="AB8" i="17"/>
  <c r="AB9" i="17"/>
  <c r="AB10" i="17"/>
  <c r="AB11" i="17"/>
  <c r="AB12" i="17"/>
  <c r="AB13" i="17"/>
  <c r="AB14" i="17"/>
  <c r="AB6" i="17"/>
  <c r="AA5" i="17"/>
  <c r="AS5" i="17" s="1"/>
  <c r="CD14" i="17"/>
  <c r="BU14" i="17"/>
  <c r="BT14" i="17"/>
  <c r="BO14" i="17"/>
  <c r="BF14" i="17"/>
  <c r="BE14" i="17"/>
  <c r="AW14" i="17"/>
  <c r="AO14" i="17"/>
  <c r="AN14" i="17"/>
  <c r="Z14" i="17"/>
  <c r="Y14" i="17"/>
  <c r="X14" i="17"/>
  <c r="V14" i="17"/>
  <c r="U14" i="17"/>
  <c r="CD13" i="17"/>
  <c r="BU13" i="17"/>
  <c r="BT13" i="17"/>
  <c r="BO13" i="17"/>
  <c r="BF13" i="17"/>
  <c r="BE13" i="17"/>
  <c r="AW13" i="17"/>
  <c r="AO13" i="17"/>
  <c r="AN13" i="17"/>
  <c r="Z13" i="17"/>
  <c r="Y13" i="17"/>
  <c r="X13" i="17"/>
  <c r="V13" i="17"/>
  <c r="U13" i="17"/>
  <c r="CD12" i="17"/>
  <c r="BO12" i="17"/>
  <c r="AW12" i="17"/>
  <c r="CD11" i="17"/>
  <c r="BO11" i="17"/>
  <c r="AW11" i="17"/>
  <c r="CD10" i="17"/>
  <c r="BO10" i="17"/>
  <c r="AW10" i="17"/>
  <c r="CD9" i="17"/>
  <c r="BO9" i="17"/>
  <c r="AW9" i="17"/>
  <c r="BJ9" i="17"/>
  <c r="CD8" i="17"/>
  <c r="BO8" i="17"/>
  <c r="AW8" i="17"/>
  <c r="CD7" i="17"/>
  <c r="BU7" i="17"/>
  <c r="BU9" i="17" s="1"/>
  <c r="BU11" i="17" s="1"/>
  <c r="BT7" i="17"/>
  <c r="BT9" i="17" s="1"/>
  <c r="BT11" i="17" s="1"/>
  <c r="BO7" i="17"/>
  <c r="BF7" i="17"/>
  <c r="BF9" i="17" s="1"/>
  <c r="BF11" i="17" s="1"/>
  <c r="BE7" i="17"/>
  <c r="BE9" i="17" s="1"/>
  <c r="BE11" i="17" s="1"/>
  <c r="AW7" i="17"/>
  <c r="AO7" i="17"/>
  <c r="AO9" i="17" s="1"/>
  <c r="AO11" i="17" s="1"/>
  <c r="AN7" i="17"/>
  <c r="AN9" i="17" s="1"/>
  <c r="AN11" i="17" s="1"/>
  <c r="Z7" i="17"/>
  <c r="Z9" i="17" s="1"/>
  <c r="Z11" i="17" s="1"/>
  <c r="Y7" i="17"/>
  <c r="Y9" i="17" s="1"/>
  <c r="Y11" i="17" s="1"/>
  <c r="X7" i="17"/>
  <c r="X9" i="17" s="1"/>
  <c r="X11" i="17" s="1"/>
  <c r="V7" i="17"/>
  <c r="U7" i="17"/>
  <c r="CD6" i="17"/>
  <c r="BV6" i="17"/>
  <c r="BV7" i="17" s="1"/>
  <c r="BV8" i="17" s="1"/>
  <c r="BV9" i="17" s="1"/>
  <c r="BU6" i="17"/>
  <c r="BT6" i="17"/>
  <c r="BT8" i="17" s="1"/>
  <c r="BT10" i="17" s="1"/>
  <c r="BT12" i="17" s="1"/>
  <c r="BO6" i="17"/>
  <c r="BF6" i="17"/>
  <c r="BE6" i="17"/>
  <c r="BE8" i="17" s="1"/>
  <c r="BE10" i="17" s="1"/>
  <c r="BE12" i="17" s="1"/>
  <c r="AW6" i="17"/>
  <c r="AP6" i="17"/>
  <c r="AP7" i="17" s="1"/>
  <c r="AP8" i="17" s="1"/>
  <c r="AP9" i="17" s="1"/>
  <c r="AO6" i="17"/>
  <c r="AO8" i="17" s="1"/>
  <c r="AO10" i="17" s="1"/>
  <c r="AO12" i="17" s="1"/>
  <c r="AN6" i="17"/>
  <c r="AK6" i="17"/>
  <c r="AJ6" i="17"/>
  <c r="Z6" i="17"/>
  <c r="Y6" i="17"/>
  <c r="Y8" i="17" s="1"/>
  <c r="Y10" i="17" s="1"/>
  <c r="Y12" i="17" s="1"/>
  <c r="X6" i="17"/>
  <c r="X8" i="17" s="1"/>
  <c r="X10" i="17" s="1"/>
  <c r="X12" i="17" s="1"/>
  <c r="V6" i="17"/>
  <c r="V8" i="17" s="1"/>
  <c r="V10" i="17" s="1"/>
  <c r="V12" i="17" s="1"/>
  <c r="U6" i="17"/>
  <c r="CD5" i="17"/>
  <c r="AW5" i="17"/>
  <c r="W5" i="17"/>
  <c r="E70" i="21" l="1"/>
  <c r="F70" i="21"/>
  <c r="E69" i="21"/>
  <c r="F69" i="21"/>
  <c r="E71" i="21"/>
  <c r="F71" i="21"/>
  <c r="W7" i="17"/>
  <c r="W9" i="17" s="1"/>
  <c r="W11" i="17" s="1"/>
  <c r="W26" i="17"/>
  <c r="BC26" i="17" s="1"/>
  <c r="AM24" i="17"/>
  <c r="U8" i="17"/>
  <c r="U10" i="17" s="1"/>
  <c r="U12" i="17" s="1"/>
  <c r="AA6" i="17"/>
  <c r="AQ6" i="17"/>
  <c r="AL8" i="17"/>
  <c r="BW5" i="17"/>
  <c r="AR5" i="17"/>
  <c r="BX5" i="17" s="1"/>
  <c r="W6" i="17"/>
  <c r="W8" i="17" s="1"/>
  <c r="U9" i="17"/>
  <c r="U11" i="17" s="1"/>
  <c r="BF8" i="17"/>
  <c r="BF10" i="17" s="1"/>
  <c r="BF12" i="17" s="1"/>
  <c r="BV10" i="17"/>
  <c r="BV11" i="17" s="1"/>
  <c r="BV12" i="17" s="1"/>
  <c r="BV13" i="17"/>
  <c r="BV14" i="17" s="1"/>
  <c r="AP13" i="17"/>
  <c r="AP14" i="17" s="1"/>
  <c r="AP10" i="17"/>
  <c r="AP11" i="17" s="1"/>
  <c r="AP12" i="17" s="1"/>
  <c r="AJ7" i="17"/>
  <c r="BP6" i="17"/>
  <c r="AN8" i="17"/>
  <c r="AN10" i="17" s="1"/>
  <c r="AN12" i="17" s="1"/>
  <c r="V9" i="17"/>
  <c r="V11" i="17" s="1"/>
  <c r="AK7" i="17"/>
  <c r="BU8" i="17"/>
  <c r="BU10" i="17" s="1"/>
  <c r="BU12" i="17" s="1"/>
  <c r="W14" i="17"/>
  <c r="W13" i="17"/>
  <c r="Z8" i="17"/>
  <c r="Z10" i="17" s="1"/>
  <c r="Z12" i="17" s="1"/>
  <c r="W24" i="17" l="1"/>
  <c r="W23" i="17"/>
  <c r="W17" i="17"/>
  <c r="W19" i="17" s="1"/>
  <c r="W21" i="17" s="1"/>
  <c r="AA21" i="17" s="1"/>
  <c r="D44" i="21"/>
  <c r="D45" i="21"/>
  <c r="D43" i="21"/>
  <c r="J45" i="21"/>
  <c r="L43" i="21"/>
  <c r="E43" i="21"/>
  <c r="I45" i="21"/>
  <c r="F45" i="21"/>
  <c r="J44" i="21"/>
  <c r="G44" i="21"/>
  <c r="O44" i="21"/>
  <c r="M43" i="21"/>
  <c r="K43" i="21"/>
  <c r="E44" i="21"/>
  <c r="M44" i="21"/>
  <c r="O43" i="21"/>
  <c r="N44" i="21"/>
  <c r="N45" i="21"/>
  <c r="F44" i="21"/>
  <c r="H44" i="21"/>
  <c r="K44" i="21"/>
  <c r="I43" i="21"/>
  <c r="L45" i="21"/>
  <c r="F43" i="21"/>
  <c r="J43" i="21"/>
  <c r="H43" i="21"/>
  <c r="N43" i="21"/>
  <c r="I44" i="21"/>
  <c r="G45" i="21"/>
  <c r="K45" i="21"/>
  <c r="G43" i="21"/>
  <c r="M45" i="21"/>
  <c r="L44" i="21"/>
  <c r="E45" i="21"/>
  <c r="H45" i="21"/>
  <c r="O45" i="21"/>
  <c r="F42" i="21"/>
  <c r="J42" i="21"/>
  <c r="O42" i="21"/>
  <c r="E42" i="21"/>
  <c r="K42" i="21"/>
  <c r="D42" i="21"/>
  <c r="L42" i="21"/>
  <c r="M42" i="21"/>
  <c r="G42" i="21"/>
  <c r="N42" i="21"/>
  <c r="H42" i="21"/>
  <c r="I42" i="21"/>
  <c r="AM25" i="17"/>
  <c r="W28" i="17"/>
  <c r="W30" i="17" s="1"/>
  <c r="W32" i="17" s="1"/>
  <c r="AA32" i="17" s="1"/>
  <c r="W27" i="17"/>
  <c r="W34" i="17"/>
  <c r="W35" i="17"/>
  <c r="AA8" i="17"/>
  <c r="AA11" i="17"/>
  <c r="AR6" i="17"/>
  <c r="BX6" i="17" s="1"/>
  <c r="AL9" i="17"/>
  <c r="AA9" i="17"/>
  <c r="AS6" i="17"/>
  <c r="M5" i="17"/>
  <c r="AK8" i="17"/>
  <c r="BP7" i="17"/>
  <c r="AJ8" i="17"/>
  <c r="W10" i="17"/>
  <c r="AA10" i="17" s="1"/>
  <c r="BW6" i="17"/>
  <c r="P5" i="21"/>
  <c r="P42" i="21" l="1"/>
  <c r="P45" i="21"/>
  <c r="W36" i="17"/>
  <c r="W29" i="17"/>
  <c r="W31" i="17" s="1"/>
  <c r="W33" i="17" s="1"/>
  <c r="AA33" i="17" s="1"/>
  <c r="AR21" i="17"/>
  <c r="BX21" i="17" s="1"/>
  <c r="AS21" i="17"/>
  <c r="W25" i="17"/>
  <c r="W18" i="17"/>
  <c r="W20" i="17" s="1"/>
  <c r="AR32" i="17"/>
  <c r="BX32" i="17" s="1"/>
  <c r="AS32" i="17"/>
  <c r="M32" i="17"/>
  <c r="P44" i="21"/>
  <c r="P43" i="21"/>
  <c r="D30" i="21"/>
  <c r="D31" i="21"/>
  <c r="D28" i="21"/>
  <c r="D29" i="21"/>
  <c r="J30" i="21"/>
  <c r="K29" i="21"/>
  <c r="O29" i="21"/>
  <c r="I31" i="21"/>
  <c r="M30" i="21"/>
  <c r="O28" i="21"/>
  <c r="J28" i="21"/>
  <c r="E28" i="21"/>
  <c r="F30" i="21"/>
  <c r="O30" i="21"/>
  <c r="L30" i="21"/>
  <c r="I30" i="21"/>
  <c r="M31" i="21"/>
  <c r="F31" i="21"/>
  <c r="N29" i="21"/>
  <c r="N28" i="21"/>
  <c r="I28" i="21"/>
  <c r="L28" i="21"/>
  <c r="E29" i="21"/>
  <c r="G28" i="21"/>
  <c r="J29" i="21"/>
  <c r="H28" i="21"/>
  <c r="F29" i="21"/>
  <c r="J31" i="21"/>
  <c r="H30" i="21"/>
  <c r="M28" i="21"/>
  <c r="G31" i="21"/>
  <c r="G30" i="21"/>
  <c r="H31" i="21"/>
  <c r="O31" i="21"/>
  <c r="L31" i="21"/>
  <c r="E31" i="21"/>
  <c r="K30" i="21"/>
  <c r="K28" i="21"/>
  <c r="H29" i="21"/>
  <c r="M29" i="21"/>
  <c r="E30" i="21"/>
  <c r="G29" i="21"/>
  <c r="K31" i="21"/>
  <c r="N31" i="21"/>
  <c r="F28" i="21"/>
  <c r="N30" i="21"/>
  <c r="L29" i="21"/>
  <c r="I29" i="21"/>
  <c r="AL10" i="17"/>
  <c r="M6" i="17"/>
  <c r="BP8" i="17"/>
  <c r="BW8" i="17" s="1"/>
  <c r="AJ9" i="17"/>
  <c r="AQ8" i="17"/>
  <c r="AR8" i="17" s="1"/>
  <c r="BX8" i="17" s="1"/>
  <c r="AK9" i="17"/>
  <c r="W12" i="17"/>
  <c r="P13" i="21"/>
  <c r="P14" i="21"/>
  <c r="P15" i="21"/>
  <c r="P16" i="21"/>
  <c r="M21" i="17" l="1"/>
  <c r="AR33" i="17"/>
  <c r="BX33" i="17" s="1"/>
  <c r="AS33" i="17"/>
  <c r="W22" i="17"/>
  <c r="AA22" i="17" s="1"/>
  <c r="AA20" i="17"/>
  <c r="P29" i="21"/>
  <c r="Q43" i="21" s="1"/>
  <c r="S43" i="21" s="1"/>
  <c r="P30" i="21"/>
  <c r="Q44" i="21" s="1"/>
  <c r="S44" i="21" s="1"/>
  <c r="P31" i="21"/>
  <c r="Q45" i="21" s="1"/>
  <c r="S45" i="21" s="1"/>
  <c r="P28" i="21"/>
  <c r="Q42" i="21" s="1"/>
  <c r="S42" i="21" s="1"/>
  <c r="AL11" i="17"/>
  <c r="AS8" i="17"/>
  <c r="AJ10" i="17"/>
  <c r="AJ13" i="17"/>
  <c r="BP9" i="17"/>
  <c r="BW9" i="17" s="1"/>
  <c r="AQ9" i="17"/>
  <c r="AK13" i="17"/>
  <c r="AK10" i="17"/>
  <c r="AS20" i="17" l="1"/>
  <c r="AR20" i="17"/>
  <c r="BX20" i="17" s="1"/>
  <c r="AR22" i="17"/>
  <c r="BX22" i="17" s="1"/>
  <c r="AS22" i="17"/>
  <c r="M33" i="17"/>
  <c r="AL12" i="17"/>
  <c r="AK14" i="17"/>
  <c r="AK11" i="17"/>
  <c r="AJ11" i="17"/>
  <c r="BP10" i="17"/>
  <c r="BW10" i="17" s="1"/>
  <c r="AQ10" i="17"/>
  <c r="AS9" i="17"/>
  <c r="AR9" i="17"/>
  <c r="BX9" i="17" s="1"/>
  <c r="AJ14" i="17"/>
  <c r="BP13" i="17"/>
  <c r="M8" i="17"/>
  <c r="M20" i="17" l="1"/>
  <c r="M22" i="17"/>
  <c r="AL13" i="17"/>
  <c r="BP14" i="17"/>
  <c r="M9" i="17"/>
  <c r="AK12" i="17"/>
  <c r="AS10" i="17"/>
  <c r="AR10" i="17"/>
  <c r="BX10" i="17" s="1"/>
  <c r="BP11" i="17"/>
  <c r="BW11" i="17" s="1"/>
  <c r="AJ12" i="17"/>
  <c r="AQ11" i="17"/>
  <c r="AL14" i="17" l="1"/>
  <c r="BP12" i="17"/>
  <c r="M10" i="17"/>
  <c r="AS11" i="17"/>
  <c r="AR11" i="17"/>
  <c r="BX11" i="17" s="1"/>
  <c r="M11" i="17" l="1"/>
  <c r="BO40" i="17"/>
  <c r="BO41" i="17"/>
  <c r="BO42" i="17"/>
  <c r="BO43" i="17"/>
  <c r="BO44" i="17"/>
  <c r="BO45" i="17"/>
  <c r="BM41" i="17" l="1"/>
  <c r="BM42" i="17"/>
  <c r="BM43" i="17"/>
  <c r="BM44" i="17"/>
  <c r="BM45" i="17"/>
  <c r="BM40" i="17"/>
  <c r="CC45" i="17" l="1"/>
  <c r="CD45" i="17" s="1"/>
  <c r="CC44" i="17"/>
  <c r="CD44" i="17" s="1"/>
  <c r="CC43" i="17"/>
  <c r="CD43" i="17" s="1"/>
  <c r="CC42" i="17"/>
  <c r="CD42" i="17" s="1"/>
  <c r="CC41" i="17"/>
  <c r="CD41" i="17" s="1"/>
  <c r="BV41" i="17"/>
  <c r="BV42" i="17" s="1"/>
  <c r="BV43" i="17" s="1"/>
  <c r="BV44" i="17" s="1"/>
  <c r="BV45" i="17" s="1"/>
  <c r="BU41" i="17"/>
  <c r="BU42" i="17" s="1"/>
  <c r="BU43" i="17" s="1"/>
  <c r="BU44" i="17" s="1"/>
  <c r="BU45" i="17" s="1"/>
  <c r="BT41" i="17"/>
  <c r="BT42" i="17" s="1"/>
  <c r="BT43" i="17" s="1"/>
  <c r="BT44" i="17" s="1"/>
  <c r="BT45" i="17" s="1"/>
  <c r="BD41" i="17"/>
  <c r="BD42" i="17" s="1"/>
  <c r="BD43" i="17" s="1"/>
  <c r="BD44" i="17" s="1"/>
  <c r="BD45" i="17" s="1"/>
  <c r="CC40" i="17"/>
  <c r="CD39" i="17"/>
  <c r="BK40" i="17"/>
  <c r="BI45" i="17"/>
  <c r="BI44" i="17"/>
  <c r="BI43" i="17"/>
  <c r="BI42" i="17"/>
  <c r="BI41" i="17"/>
  <c r="BI40" i="17"/>
  <c r="BN45" i="17"/>
  <c r="BN44" i="17"/>
  <c r="BN43" i="17"/>
  <c r="BN42" i="17"/>
  <c r="BN41" i="17"/>
  <c r="BN40" i="17"/>
  <c r="BJ45" i="17"/>
  <c r="BJ44" i="17"/>
  <c r="BJ43" i="17"/>
  <c r="BJ42" i="17"/>
  <c r="BJ41" i="17"/>
  <c r="BJ40" i="17"/>
  <c r="AV41" i="17"/>
  <c r="AW41" i="17" s="1"/>
  <c r="AV42" i="17"/>
  <c r="AW42" i="17" s="1"/>
  <c r="AV43" i="17"/>
  <c r="AW43" i="17" s="1"/>
  <c r="AV44" i="17"/>
  <c r="AW44" i="17" s="1"/>
  <c r="AV45" i="17"/>
  <c r="AW45" i="17" s="1"/>
  <c r="AV40" i="17"/>
  <c r="E42" i="17"/>
  <c r="AP41" i="17"/>
  <c r="AP42" i="17" s="1"/>
  <c r="AP43" i="17" s="1"/>
  <c r="AP44" i="17" s="1"/>
  <c r="AP45" i="17" s="1"/>
  <c r="AO41" i="17"/>
  <c r="AO42" i="17" s="1"/>
  <c r="AO43" i="17" s="1"/>
  <c r="AO44" i="17" s="1"/>
  <c r="AO45" i="17" s="1"/>
  <c r="AN41" i="17"/>
  <c r="AN42" i="17" s="1"/>
  <c r="AN43" i="17" s="1"/>
  <c r="AN44" i="17" s="1"/>
  <c r="AN45" i="17" s="1"/>
  <c r="X41" i="17"/>
  <c r="X42" i="17" s="1"/>
  <c r="X43" i="17" s="1"/>
  <c r="X44" i="17" s="1"/>
  <c r="X45" i="17" s="1"/>
  <c r="W41" i="17"/>
  <c r="W42" i="17" s="1"/>
  <c r="W43" i="17" s="1"/>
  <c r="W44" i="17" s="1"/>
  <c r="W45" i="17" s="1"/>
  <c r="V41" i="17"/>
  <c r="V42" i="17" s="1"/>
  <c r="V43" i="17" s="1"/>
  <c r="V44" i="17" s="1"/>
  <c r="V45" i="17" s="1"/>
  <c r="U41" i="17"/>
  <c r="U42" i="17" s="1"/>
  <c r="AW39" i="17"/>
  <c r="BK42" i="17"/>
  <c r="BK41" i="17"/>
  <c r="BK43" i="17"/>
  <c r="BK45" i="17"/>
  <c r="BK44" i="17"/>
  <c r="BL45" i="17"/>
  <c r="BL44" i="17"/>
  <c r="BL41" i="17"/>
  <c r="BL42" i="17"/>
  <c r="BL43" i="17"/>
  <c r="BL40" i="17"/>
  <c r="Z41" i="17" l="1"/>
  <c r="Z42" i="17" s="1"/>
  <c r="Z43" i="17" s="1"/>
  <c r="Z44" i="17" s="1"/>
  <c r="Z45" i="17" s="1"/>
  <c r="BF40" i="17"/>
  <c r="BF41" i="17" s="1"/>
  <c r="BF42" i="17" s="1"/>
  <c r="BF43" i="17" s="1"/>
  <c r="BF44" i="17" s="1"/>
  <c r="BF45" i="17" s="1"/>
  <c r="AW40" i="17"/>
  <c r="AA40" i="17" s="1"/>
  <c r="CD40" i="17"/>
  <c r="AA41" i="17"/>
  <c r="AA42" i="17"/>
  <c r="U43" i="17"/>
  <c r="Y41" i="17" l="1"/>
  <c r="Y42" i="17" s="1"/>
  <c r="Y43" i="17" s="1"/>
  <c r="Y44" i="17" s="1"/>
  <c r="Y45" i="17" s="1"/>
  <c r="BE40" i="17"/>
  <c r="BE41" i="17" s="1"/>
  <c r="BE42" i="17" s="1"/>
  <c r="BE43" i="17" s="1"/>
  <c r="BE44" i="17" s="1"/>
  <c r="BE45" i="17" s="1"/>
  <c r="AA43" i="17"/>
  <c r="U44" i="17"/>
  <c r="U45" i="17" l="1"/>
  <c r="AA45" i="17" s="1"/>
  <c r="AA44" i="17"/>
  <c r="BP40" i="17" l="1"/>
  <c r="BW40" i="17" s="1"/>
  <c r="AQ40" i="17"/>
  <c r="BP41" i="17" l="1"/>
  <c r="BW41" i="17" s="1"/>
  <c r="AQ41" i="17"/>
  <c r="AR40" i="17"/>
  <c r="BX40" i="17" s="1"/>
  <c r="AS40" i="17"/>
  <c r="M40" i="17" l="1"/>
  <c r="AR41" i="17"/>
  <c r="BX41" i="17" s="1"/>
  <c r="AS41" i="17"/>
  <c r="BP42" i="17"/>
  <c r="BW42" i="17" s="1"/>
  <c r="AQ42" i="17"/>
  <c r="BP43" i="17" l="1"/>
  <c r="BW43" i="17" s="1"/>
  <c r="AQ43" i="17"/>
  <c r="M41" i="17"/>
  <c r="AS42" i="17"/>
  <c r="AR42" i="17"/>
  <c r="BX42" i="17" s="1"/>
  <c r="BP44" i="17" l="1"/>
  <c r="BW44" i="17" s="1"/>
  <c r="AQ44" i="17"/>
  <c r="AR43" i="17"/>
  <c r="BX43" i="17" s="1"/>
  <c r="AS43" i="17"/>
  <c r="M42" i="17"/>
  <c r="M43" i="17" l="1"/>
  <c r="AQ45" i="17"/>
  <c r="BP45" i="17"/>
  <c r="BW45" i="17" s="1"/>
  <c r="AR44" i="17"/>
  <c r="BX44" i="17" s="1"/>
  <c r="AS44" i="17"/>
  <c r="M44" i="17" l="1"/>
  <c r="AR45" i="17"/>
  <c r="BX45" i="17" s="1"/>
  <c r="AS45" i="17"/>
  <c r="M45" i="17" l="1"/>
  <c r="F68" i="21" l="1"/>
  <c r="BA7" i="17" l="1"/>
  <c r="BA14" i="17"/>
  <c r="BA13" i="17"/>
  <c r="BA6" i="17"/>
  <c r="BA8" i="17" l="1"/>
  <c r="BA9" i="17"/>
  <c r="BA11" i="17" l="1"/>
  <c r="BA10" i="17"/>
  <c r="BC41" i="17" l="1"/>
  <c r="BC42" i="17" s="1"/>
  <c r="BC43" i="17" s="1"/>
  <c r="BC44" i="17" s="1"/>
  <c r="BC45" i="17" s="1"/>
  <c r="BA12" i="17"/>
  <c r="BA41" i="17" l="1"/>
  <c r="BA42" i="17" l="1"/>
  <c r="BA43" i="17" s="1"/>
  <c r="BA44" i="17" l="1"/>
  <c r="BA45" i="17" l="1"/>
  <c r="AA19" i="17" l="1"/>
  <c r="AQ19" i="17"/>
  <c r="BW19" i="17"/>
  <c r="AA31" i="17"/>
  <c r="AQ31" i="17"/>
  <c r="BW31" i="17"/>
  <c r="AR31" i="17" l="1"/>
  <c r="BX31" i="17" s="1"/>
  <c r="AR19" i="17"/>
  <c r="BX19" i="17" s="1"/>
  <c r="AS31" i="17"/>
  <c r="AS19" i="17"/>
  <c r="M19" i="17" l="1"/>
  <c r="M31" i="17"/>
  <c r="AA30" i="17"/>
  <c r="AQ30" i="17"/>
  <c r="BW30" i="17"/>
  <c r="AR30" i="17" l="1"/>
  <c r="BX30" i="17" s="1"/>
  <c r="AS30" i="17"/>
  <c r="M30" i="17" l="1"/>
  <c r="AA7" i="17"/>
  <c r="AQ7" i="17"/>
  <c r="BW7" i="17"/>
  <c r="AA12" i="17"/>
  <c r="AQ12" i="17"/>
  <c r="BW12" i="17"/>
  <c r="AA13" i="17"/>
  <c r="AQ13" i="17"/>
  <c r="BW13" i="17"/>
  <c r="AA14" i="17"/>
  <c r="AQ14" i="17"/>
  <c r="BW14" i="17"/>
  <c r="H17" i="21"/>
  <c r="H46" i="21" s="1"/>
  <c r="D18" i="21"/>
  <c r="D47" i="21" s="1"/>
  <c r="L19" i="21"/>
  <c r="L48" i="21" s="1"/>
  <c r="AR7" i="17" l="1"/>
  <c r="BX7" i="17" s="1"/>
  <c r="AR13" i="17"/>
  <c r="BX13" i="17" s="1"/>
  <c r="H32" i="21"/>
  <c r="L34" i="21"/>
  <c r="D33" i="21"/>
  <c r="AR14" i="17"/>
  <c r="BX14" i="17" s="1"/>
  <c r="AS14" i="17"/>
  <c r="E19" i="21"/>
  <c r="E48" i="21" s="1"/>
  <c r="E18" i="21"/>
  <c r="E47" i="21" s="1"/>
  <c r="E17" i="21"/>
  <c r="E46" i="21" s="1"/>
  <c r="D19" i="21"/>
  <c r="D48" i="21" s="1"/>
  <c r="D17" i="21"/>
  <c r="D46" i="21" s="1"/>
  <c r="F18" i="21"/>
  <c r="F47" i="21" s="1"/>
  <c r="N18" i="21"/>
  <c r="N47" i="21" s="1"/>
  <c r="I18" i="21"/>
  <c r="I47" i="21" s="1"/>
  <c r="J18" i="21"/>
  <c r="J47" i="21" s="1"/>
  <c r="K18" i="21"/>
  <c r="K47" i="21" s="1"/>
  <c r="C33" i="21"/>
  <c r="O19" i="21"/>
  <c r="O48" i="21" s="1"/>
  <c r="O18" i="21"/>
  <c r="O47" i="21" s="1"/>
  <c r="O17" i="21"/>
  <c r="O46" i="21" s="1"/>
  <c r="C32" i="21"/>
  <c r="M19" i="21"/>
  <c r="M48" i="21" s="1"/>
  <c r="M18" i="21"/>
  <c r="M47" i="21" s="1"/>
  <c r="M17" i="21"/>
  <c r="M46" i="21" s="1"/>
  <c r="AS7" i="17"/>
  <c r="L18" i="21"/>
  <c r="L47" i="21" s="1"/>
  <c r="L17" i="21"/>
  <c r="L46" i="21" s="1"/>
  <c r="F19" i="21"/>
  <c r="F48" i="21" s="1"/>
  <c r="N19" i="21"/>
  <c r="N48" i="21" s="1"/>
  <c r="I19" i="21"/>
  <c r="I48" i="21" s="1"/>
  <c r="C34" i="21"/>
  <c r="J19" i="21"/>
  <c r="J48" i="21" s="1"/>
  <c r="K19" i="21"/>
  <c r="K48" i="21" s="1"/>
  <c r="AR12" i="17"/>
  <c r="BX12" i="17" s="1"/>
  <c r="AS12" i="17"/>
  <c r="H19" i="21"/>
  <c r="H48" i="21" s="1"/>
  <c r="H18" i="21"/>
  <c r="H47" i="21" s="1"/>
  <c r="F17" i="21"/>
  <c r="F46" i="21" s="1"/>
  <c r="N17" i="21"/>
  <c r="N46" i="21" s="1"/>
  <c r="I17" i="21"/>
  <c r="I46" i="21" s="1"/>
  <c r="J17" i="21"/>
  <c r="J46" i="21" s="1"/>
  <c r="K17" i="21"/>
  <c r="K46" i="21" s="1"/>
  <c r="AS13" i="17"/>
  <c r="C62" i="21"/>
  <c r="C61" i="21"/>
  <c r="C60" i="21"/>
  <c r="G19" i="21"/>
  <c r="G48" i="21" s="1"/>
  <c r="G18" i="21"/>
  <c r="G47" i="21" s="1"/>
  <c r="G17" i="21"/>
  <c r="G46" i="21" s="1"/>
  <c r="P47" i="21" l="1"/>
  <c r="P48" i="21"/>
  <c r="P46" i="21"/>
  <c r="P18" i="21"/>
  <c r="M14" i="17"/>
  <c r="M33" i="21"/>
  <c r="E34" i="21"/>
  <c r="J33" i="21"/>
  <c r="I32" i="21"/>
  <c r="L33" i="21"/>
  <c r="I33" i="21"/>
  <c r="N32" i="21"/>
  <c r="O32" i="21"/>
  <c r="O33" i="21"/>
  <c r="S18" i="21"/>
  <c r="K35" i="17" s="1"/>
  <c r="G33" i="21"/>
  <c r="N33" i="21"/>
  <c r="S19" i="21"/>
  <c r="K36" i="17" s="1"/>
  <c r="G34" i="21"/>
  <c r="K34" i="21"/>
  <c r="F33" i="21"/>
  <c r="F32" i="21"/>
  <c r="F34" i="21"/>
  <c r="J32" i="21"/>
  <c r="M34" i="21"/>
  <c r="D32" i="21"/>
  <c r="Q17" i="21"/>
  <c r="K23" i="17" s="1"/>
  <c r="P17" i="21"/>
  <c r="H33" i="21"/>
  <c r="O34" i="21"/>
  <c r="I34" i="21"/>
  <c r="E32" i="21"/>
  <c r="M7" i="17"/>
  <c r="K32" i="21"/>
  <c r="G32" i="21"/>
  <c r="S17" i="21"/>
  <c r="K34" i="17" s="1"/>
  <c r="L32" i="21"/>
  <c r="J34" i="21"/>
  <c r="Q19" i="21"/>
  <c r="K25" i="17" s="1"/>
  <c r="D34" i="21"/>
  <c r="P19" i="21"/>
  <c r="H34" i="21"/>
  <c r="M13" i="17"/>
  <c r="M12" i="17"/>
  <c r="N34" i="21"/>
  <c r="M32" i="21"/>
  <c r="K33" i="21"/>
  <c r="E33" i="21"/>
  <c r="Q18" i="21"/>
  <c r="K24" i="17" s="1"/>
  <c r="P33" i="21" l="1"/>
  <c r="Q47" i="21" s="1"/>
  <c r="S47" i="21" s="1"/>
  <c r="P32" i="21"/>
  <c r="Q46" i="21" s="1"/>
  <c r="S46" i="21" s="1"/>
  <c r="BW25" i="17"/>
  <c r="AA25" i="17"/>
  <c r="AQ25" i="17"/>
  <c r="AA36" i="17"/>
  <c r="AQ36" i="17"/>
  <c r="BW36" i="17"/>
  <c r="BW35" i="17"/>
  <c r="AQ35" i="17"/>
  <c r="AA35" i="17"/>
  <c r="AQ24" i="17"/>
  <c r="BW24" i="17"/>
  <c r="AA24" i="17"/>
  <c r="P34" i="21"/>
  <c r="Q48" i="21" s="1"/>
  <c r="S48" i="21" s="1"/>
  <c r="AA34" i="17"/>
  <c r="AQ34" i="17"/>
  <c r="BW34" i="17"/>
  <c r="AA23" i="17"/>
  <c r="AQ23" i="17"/>
  <c r="BW23" i="17"/>
  <c r="AR25" i="17" l="1"/>
  <c r="BX25" i="17" s="1"/>
  <c r="AS25" i="17"/>
  <c r="AR34" i="17"/>
  <c r="BX34" i="17" s="1"/>
  <c r="AS34" i="17"/>
  <c r="AR36" i="17"/>
  <c r="BX36" i="17" s="1"/>
  <c r="AS36" i="17"/>
  <c r="AR23" i="17"/>
  <c r="BX23" i="17" s="1"/>
  <c r="AS23" i="17"/>
  <c r="AS35" i="17"/>
  <c r="AR35" i="17"/>
  <c r="BX35" i="17" s="1"/>
  <c r="AR24" i="17"/>
  <c r="BX24" i="17" s="1"/>
  <c r="AS24" i="17"/>
  <c r="M34" i="17" l="1"/>
  <c r="M23" i="17"/>
  <c r="M25" i="17"/>
  <c r="M24" i="17"/>
  <c r="M35" i="17"/>
  <c r="M36" i="17"/>
  <c r="J10" i="21"/>
  <c r="J39" i="21" s="1"/>
  <c r="D10" i="21"/>
  <c r="E10" i="21"/>
  <c r="G10" i="21"/>
  <c r="G39" i="21" s="1"/>
  <c r="H10" i="21"/>
  <c r="H39" i="21" s="1"/>
  <c r="K10" i="21"/>
  <c r="K39" i="21" s="1"/>
  <c r="L10" i="21"/>
  <c r="L39" i="21" s="1"/>
  <c r="M10" i="21"/>
  <c r="M39" i="21" s="1"/>
  <c r="O10" i="21"/>
  <c r="O39" i="21" s="1"/>
  <c r="J11" i="21"/>
  <c r="J40" i="21" s="1"/>
  <c r="D11" i="21"/>
  <c r="E11" i="21"/>
  <c r="G11" i="21"/>
  <c r="H11" i="21"/>
  <c r="H40" i="21" s="1"/>
  <c r="K11" i="21"/>
  <c r="L11" i="21"/>
  <c r="M11" i="21"/>
  <c r="O11" i="21"/>
  <c r="J12" i="21"/>
  <c r="J41" i="21" s="1"/>
  <c r="J77" i="21" s="1"/>
  <c r="D12" i="21"/>
  <c r="D41" i="21" s="1"/>
  <c r="D77" i="21" s="1"/>
  <c r="E12" i="21"/>
  <c r="G12" i="21"/>
  <c r="G41" i="21" s="1"/>
  <c r="G77" i="21" s="1"/>
  <c r="H12" i="21"/>
  <c r="H41" i="21" s="1"/>
  <c r="H77" i="21" s="1"/>
  <c r="I12" i="21"/>
  <c r="I41" i="21" s="1"/>
  <c r="I77" i="21" s="1"/>
  <c r="K12" i="21"/>
  <c r="K41" i="21" s="1"/>
  <c r="K77" i="21" s="1"/>
  <c r="L12" i="21"/>
  <c r="L41" i="21" s="1"/>
  <c r="L77" i="21" s="1"/>
  <c r="M12" i="21"/>
  <c r="O12" i="21"/>
  <c r="C25" i="21"/>
  <c r="G25" i="21"/>
  <c r="H25" i="21"/>
  <c r="K25" i="21"/>
  <c r="C26" i="21"/>
  <c r="C27" i="21"/>
  <c r="C53" i="21"/>
  <c r="C54" i="21"/>
  <c r="C55" i="21"/>
  <c r="D27" i="21" l="1"/>
  <c r="D26" i="21"/>
  <c r="D40" i="21"/>
  <c r="M26" i="21"/>
  <c r="M40" i="21"/>
  <c r="K26" i="21"/>
  <c r="K40" i="21"/>
  <c r="M27" i="21"/>
  <c r="M41" i="21"/>
  <c r="M77" i="21" s="1"/>
  <c r="E25" i="21"/>
  <c r="E39" i="21"/>
  <c r="O26" i="21"/>
  <c r="O40" i="21"/>
  <c r="L27" i="21"/>
  <c r="E27" i="21"/>
  <c r="E41" i="21"/>
  <c r="E77" i="21" s="1"/>
  <c r="G26" i="21"/>
  <c r="G40" i="21"/>
  <c r="D25" i="21"/>
  <c r="D39" i="21"/>
  <c r="L26" i="21"/>
  <c r="L40" i="21"/>
  <c r="I27" i="21"/>
  <c r="O27" i="21"/>
  <c r="O41" i="21"/>
  <c r="O77" i="21" s="1"/>
  <c r="E26" i="21"/>
  <c r="E40" i="21"/>
  <c r="K27" i="21"/>
  <c r="M25" i="21"/>
  <c r="O25" i="21"/>
  <c r="L25" i="21"/>
  <c r="J27" i="21"/>
  <c r="J25" i="21"/>
  <c r="J26" i="21"/>
  <c r="I11" i="21"/>
  <c r="I10" i="21"/>
  <c r="I39" i="21" s="1"/>
  <c r="H26" i="21"/>
  <c r="N12" i="21"/>
  <c r="F12" i="21"/>
  <c r="N11" i="21"/>
  <c r="N40" i="21" s="1"/>
  <c r="F11" i="21"/>
  <c r="F40" i="21" s="1"/>
  <c r="N10" i="21"/>
  <c r="N39" i="21" s="1"/>
  <c r="F10" i="21"/>
  <c r="H27" i="21"/>
  <c r="G27" i="21"/>
  <c r="P12" i="21" l="1"/>
  <c r="F41" i="21"/>
  <c r="S12" i="21"/>
  <c r="K29" i="17" s="1"/>
  <c r="BW29" i="17" s="1"/>
  <c r="N41" i="21"/>
  <c r="N77" i="21" s="1"/>
  <c r="P10" i="21"/>
  <c r="F39" i="21"/>
  <c r="P39" i="21" s="1"/>
  <c r="S11" i="21"/>
  <c r="K28" i="17" s="1"/>
  <c r="AQ28" i="17" s="1"/>
  <c r="I40" i="21"/>
  <c r="P40" i="21" s="1"/>
  <c r="S10" i="21"/>
  <c r="K27" i="17" s="1"/>
  <c r="AA27" i="17" s="1"/>
  <c r="AA29" i="17"/>
  <c r="AQ29" i="17"/>
  <c r="P11" i="21"/>
  <c r="Q11" i="21"/>
  <c r="K17" i="17" s="1"/>
  <c r="BW17" i="17" s="1"/>
  <c r="Q12" i="21"/>
  <c r="K18" i="17" s="1"/>
  <c r="AQ18" i="17" s="1"/>
  <c r="BW27" i="17"/>
  <c r="AQ27" i="17"/>
  <c r="Q10" i="21"/>
  <c r="K16" i="17" s="1"/>
  <c r="AQ16" i="17" s="1"/>
  <c r="F25" i="21"/>
  <c r="N27" i="21"/>
  <c r="N26" i="21"/>
  <c r="I26" i="21"/>
  <c r="N25" i="21"/>
  <c r="I25" i="21"/>
  <c r="F26" i="21"/>
  <c r="F27" i="21"/>
  <c r="BW28" i="17" l="1"/>
  <c r="P41" i="21"/>
  <c r="F77" i="21"/>
  <c r="AA28" i="17"/>
  <c r="AR28" i="17" s="1"/>
  <c r="BX28" i="17" s="1"/>
  <c r="P25" i="21"/>
  <c r="Q39" i="21" s="1"/>
  <c r="S39" i="21" s="1"/>
  <c r="BW18" i="17"/>
  <c r="AR29" i="17"/>
  <c r="BX29" i="17" s="1"/>
  <c r="AQ17" i="17"/>
  <c r="AA17" i="17"/>
  <c r="AS27" i="17"/>
  <c r="P26" i="21"/>
  <c r="Q40" i="21" s="1"/>
  <c r="S40" i="21" s="1"/>
  <c r="P27" i="21"/>
  <c r="AS29" i="17"/>
  <c r="AA18" i="17"/>
  <c r="AR27" i="17"/>
  <c r="BX27" i="17" s="1"/>
  <c r="BW16" i="17"/>
  <c r="AA16" i="17"/>
  <c r="AS16" i="17" s="1"/>
  <c r="AS28" i="17" l="1"/>
  <c r="M28" i="17" s="1"/>
  <c r="Q41" i="21"/>
  <c r="S41" i="21" s="1"/>
  <c r="AS17" i="17"/>
  <c r="AR17" i="17"/>
  <c r="BX17" i="17" s="1"/>
  <c r="M27" i="17"/>
  <c r="M29" i="17"/>
  <c r="M17" i="17"/>
  <c r="AR16" i="17"/>
  <c r="BX16" i="17" s="1"/>
  <c r="AS18" i="17"/>
  <c r="AR18" i="17"/>
  <c r="BX18" i="17" s="1"/>
  <c r="M16" i="17" l="1"/>
  <c r="M18" i="17"/>
  <c r="BG40" i="17" l="1"/>
  <c r="BB41" i="17"/>
  <c r="BZ40" i="17" l="1"/>
  <c r="BY40" i="17"/>
  <c r="O40" i="17" s="1"/>
  <c r="Q40" i="17" s="1"/>
  <c r="S40" i="17" s="1"/>
  <c r="BB42" i="17"/>
  <c r="BG41" i="17"/>
  <c r="F66" i="21"/>
  <c r="BZ41" i="17" l="1"/>
  <c r="BY41" i="17"/>
  <c r="O41" i="17" s="1"/>
  <c r="Q41" i="17" s="1"/>
  <c r="S41" i="17" s="1"/>
  <c r="BC28" i="17"/>
  <c r="BC30" i="17" s="1"/>
  <c r="BC32" i="17" s="1"/>
  <c r="BC34" i="17"/>
  <c r="BC27" i="17"/>
  <c r="BC35" i="17"/>
  <c r="F67" i="21"/>
  <c r="BB13" i="17"/>
  <c r="BC5" i="17"/>
  <c r="BD5" i="17" s="1"/>
  <c r="BG5" i="17"/>
  <c r="BB7" i="17"/>
  <c r="BB14" i="17"/>
  <c r="BG42" i="17"/>
  <c r="BB43" i="17"/>
  <c r="BB28" i="17"/>
  <c r="BB27" i="17"/>
  <c r="BB35" i="17"/>
  <c r="BB34" i="17"/>
  <c r="G53" i="21"/>
  <c r="H54" i="21"/>
  <c r="I55" i="21"/>
  <c r="I78" i="21" s="1"/>
  <c r="I79" i="21" s="1"/>
  <c r="I80" i="21" s="1"/>
  <c r="J56" i="21"/>
  <c r="K57" i="21"/>
  <c r="L58" i="21"/>
  <c r="M59" i="21"/>
  <c r="N60" i="21"/>
  <c r="G61" i="21"/>
  <c r="H62" i="21"/>
  <c r="H53" i="21"/>
  <c r="I54" i="21"/>
  <c r="J55" i="21"/>
  <c r="J78" i="21" s="1"/>
  <c r="J79" i="21" s="1"/>
  <c r="J80" i="21" s="1"/>
  <c r="K56" i="21"/>
  <c r="L57" i="21"/>
  <c r="M58" i="21"/>
  <c r="N59" i="21"/>
  <c r="G60" i="21"/>
  <c r="H61" i="21"/>
  <c r="I62" i="21"/>
  <c r="I53" i="21"/>
  <c r="J54" i="21"/>
  <c r="K55" i="21"/>
  <c r="K78" i="21" s="1"/>
  <c r="K79" i="21" s="1"/>
  <c r="K80" i="21" s="1"/>
  <c r="L56" i="21"/>
  <c r="M57" i="21"/>
  <c r="N58" i="21"/>
  <c r="G59" i="21"/>
  <c r="H60" i="21"/>
  <c r="I61" i="21"/>
  <c r="J62" i="21"/>
  <c r="J53" i="21"/>
  <c r="K54" i="21"/>
  <c r="L55" i="21"/>
  <c r="L78" i="21" s="1"/>
  <c r="L79" i="21" s="1"/>
  <c r="L80" i="21" s="1"/>
  <c r="M56" i="21"/>
  <c r="N57" i="21"/>
  <c r="G58" i="21"/>
  <c r="H59" i="21"/>
  <c r="I60" i="21"/>
  <c r="J61" i="21"/>
  <c r="K62" i="21"/>
  <c r="K53" i="21"/>
  <c r="L54" i="21"/>
  <c r="M55" i="21"/>
  <c r="M78" i="21" s="1"/>
  <c r="M79" i="21" s="1"/>
  <c r="M80" i="21" s="1"/>
  <c r="N56" i="21"/>
  <c r="G57" i="21"/>
  <c r="H58" i="21"/>
  <c r="I59" i="21"/>
  <c r="J60" i="21"/>
  <c r="K61" i="21"/>
  <c r="L62" i="21"/>
  <c r="L53" i="21"/>
  <c r="M54" i="21"/>
  <c r="N55" i="21"/>
  <c r="N78" i="21" s="1"/>
  <c r="N79" i="21" s="1"/>
  <c r="N80" i="21" s="1"/>
  <c r="G56" i="21"/>
  <c r="H57" i="21"/>
  <c r="I58" i="21"/>
  <c r="J59" i="21"/>
  <c r="K60" i="21"/>
  <c r="L61" i="21"/>
  <c r="M62" i="21"/>
  <c r="M53" i="21"/>
  <c r="N54" i="21"/>
  <c r="G55" i="21"/>
  <c r="G78" i="21" s="1"/>
  <c r="G79" i="21" s="1"/>
  <c r="G80" i="21" s="1"/>
  <c r="H56" i="21"/>
  <c r="I57" i="21"/>
  <c r="J58" i="21"/>
  <c r="K59" i="21"/>
  <c r="L60" i="21"/>
  <c r="M61" i="21"/>
  <c r="N62" i="21"/>
  <c r="N53" i="21"/>
  <c r="G54" i="21"/>
  <c r="H55" i="21"/>
  <c r="H78" i="21" s="1"/>
  <c r="H79" i="21" s="1"/>
  <c r="H80" i="21" s="1"/>
  <c r="I56" i="21"/>
  <c r="J57" i="21"/>
  <c r="K58" i="21"/>
  <c r="L59" i="21"/>
  <c r="M60" i="21"/>
  <c r="N61" i="21"/>
  <c r="G62" i="21"/>
  <c r="BD14" i="17" l="1"/>
  <c r="BD7" i="17"/>
  <c r="BD9" i="17" s="1"/>
  <c r="BD11" i="17" s="1"/>
  <c r="BD6" i="17"/>
  <c r="BD8" i="17" s="1"/>
  <c r="BD10" i="17" s="1"/>
  <c r="BD12" i="17" s="1"/>
  <c r="BD13" i="17"/>
  <c r="BG34" i="17"/>
  <c r="BY34" i="17" s="1"/>
  <c r="BY42" i="17"/>
  <c r="BZ42" i="17"/>
  <c r="BZ34" i="17"/>
  <c r="BY5" i="17"/>
  <c r="BZ5" i="17"/>
  <c r="BG35" i="17"/>
  <c r="BB17" i="17"/>
  <c r="BB16" i="17"/>
  <c r="BB23" i="17"/>
  <c r="BB24" i="17"/>
  <c r="BG6" i="17"/>
  <c r="BB8" i="17"/>
  <c r="BB9" i="17"/>
  <c r="BB36" i="17"/>
  <c r="BB29" i="17"/>
  <c r="BG27" i="17"/>
  <c r="BC13" i="17"/>
  <c r="BG13" i="17" s="1"/>
  <c r="BC7" i="17"/>
  <c r="BC9" i="17" s="1"/>
  <c r="BC11" i="17" s="1"/>
  <c r="BC6" i="17"/>
  <c r="BC8" i="17" s="1"/>
  <c r="BC10" i="17" s="1"/>
  <c r="BC12" i="17" s="1"/>
  <c r="BC14" i="17"/>
  <c r="BG14" i="17" s="1"/>
  <c r="BG28" i="17"/>
  <c r="BB30" i="17"/>
  <c r="BC36" i="17"/>
  <c r="BC29" i="17"/>
  <c r="BC31" i="17" s="1"/>
  <c r="BC33" i="17" s="1"/>
  <c r="BB44" i="17"/>
  <c r="BG43" i="17"/>
  <c r="O53" i="21"/>
  <c r="D58" i="21"/>
  <c r="E59" i="21"/>
  <c r="F60" i="21"/>
  <c r="O61" i="21"/>
  <c r="D57" i="21"/>
  <c r="E58" i="21"/>
  <c r="F59" i="21"/>
  <c r="O60" i="21"/>
  <c r="D56" i="21"/>
  <c r="E57" i="21"/>
  <c r="F58" i="21"/>
  <c r="O59" i="21"/>
  <c r="D55" i="21"/>
  <c r="D78" i="21" s="1"/>
  <c r="D79" i="21" s="1"/>
  <c r="D80" i="21" s="1"/>
  <c r="E56" i="21"/>
  <c r="F57" i="21"/>
  <c r="O58" i="21"/>
  <c r="D54" i="21"/>
  <c r="E55" i="21"/>
  <c r="E78" i="21" s="1"/>
  <c r="E79" i="21" s="1"/>
  <c r="E80" i="21" s="1"/>
  <c r="F56" i="21"/>
  <c r="O57" i="21"/>
  <c r="D62" i="21"/>
  <c r="D53" i="21"/>
  <c r="E54" i="21"/>
  <c r="F55" i="21"/>
  <c r="F78" i="21" s="1"/>
  <c r="F79" i="21" s="1"/>
  <c r="F80" i="21" s="1"/>
  <c r="O56" i="21"/>
  <c r="D61" i="21"/>
  <c r="E62" i="21"/>
  <c r="E53" i="21"/>
  <c r="F54" i="21"/>
  <c r="O55" i="21"/>
  <c r="O78" i="21" s="1"/>
  <c r="O79" i="21" s="1"/>
  <c r="O80" i="21" s="1"/>
  <c r="D60" i="21"/>
  <c r="E61" i="21"/>
  <c r="F62" i="21"/>
  <c r="F53" i="21"/>
  <c r="O54" i="21"/>
  <c r="D59" i="21"/>
  <c r="E60" i="21"/>
  <c r="F61" i="21"/>
  <c r="O62" i="21"/>
  <c r="BC23" i="17"/>
  <c r="BC17" i="17"/>
  <c r="BC19" i="17" s="1"/>
  <c r="BC21" i="17" s="1"/>
  <c r="BC16" i="17"/>
  <c r="BC24" i="17"/>
  <c r="O34" i="17" l="1"/>
  <c r="Q34" i="17" s="1"/>
  <c r="S34" i="17" s="1"/>
  <c r="O5" i="17"/>
  <c r="Q5" i="17" s="1"/>
  <c r="S5" i="17" s="1"/>
  <c r="O42" i="17"/>
  <c r="Q42" i="17" s="1"/>
  <c r="S42" i="17" s="1"/>
  <c r="BY43" i="17"/>
  <c r="BZ43" i="17"/>
  <c r="BZ28" i="17"/>
  <c r="BY28" i="17"/>
  <c r="O28" i="17" s="1"/>
  <c r="Q28" i="17" s="1"/>
  <c r="S28" i="17" s="1"/>
  <c r="BY27" i="17"/>
  <c r="BY35" i="17"/>
  <c r="BZ35" i="17"/>
  <c r="BZ13" i="17"/>
  <c r="BY13" i="17"/>
  <c r="O13" i="17" s="1"/>
  <c r="Q13" i="17" s="1"/>
  <c r="S13" i="17" s="1"/>
  <c r="BZ14" i="17"/>
  <c r="BY14" i="17"/>
  <c r="O14" i="17" s="1"/>
  <c r="Q14" i="17" s="1"/>
  <c r="S14" i="17" s="1"/>
  <c r="BZ6" i="17"/>
  <c r="BY6" i="17"/>
  <c r="O6" i="17" s="1"/>
  <c r="Q6" i="17" s="1"/>
  <c r="S6" i="17" s="1"/>
  <c r="P61" i="21"/>
  <c r="Q61" i="21" s="1"/>
  <c r="S61" i="21" s="1"/>
  <c r="P59" i="21"/>
  <c r="Q59" i="21" s="1"/>
  <c r="S59" i="21" s="1"/>
  <c r="BG9" i="17"/>
  <c r="BB11" i="17"/>
  <c r="BG11" i="17" s="1"/>
  <c r="BG8" i="17"/>
  <c r="BB10" i="17"/>
  <c r="BB32" i="17"/>
  <c r="BG32" i="17" s="1"/>
  <c r="BG30" i="17"/>
  <c r="BG29" i="17"/>
  <c r="BB31" i="17"/>
  <c r="BG24" i="17"/>
  <c r="P54" i="21"/>
  <c r="Q54" i="21" s="1"/>
  <c r="S54" i="21" s="1"/>
  <c r="BG36" i="17"/>
  <c r="BG23" i="17"/>
  <c r="P58" i="21"/>
  <c r="Q58" i="21" s="1"/>
  <c r="S58" i="21" s="1"/>
  <c r="BB18" i="17"/>
  <c r="BB25" i="17"/>
  <c r="BG16" i="17"/>
  <c r="P56" i="21"/>
  <c r="Q56" i="21" s="1"/>
  <c r="S56" i="21" s="1"/>
  <c r="P60" i="21"/>
  <c r="Q60" i="21" s="1"/>
  <c r="S60" i="21" s="1"/>
  <c r="P53" i="21"/>
  <c r="Q53" i="21" s="1"/>
  <c r="S53" i="21" s="1"/>
  <c r="BB45" i="17"/>
  <c r="BG45" i="17" s="1"/>
  <c r="BG44" i="17"/>
  <c r="BG17" i="17"/>
  <c r="BB19" i="17"/>
  <c r="BC18" i="17"/>
  <c r="BC20" i="17" s="1"/>
  <c r="BC22" i="17" s="1"/>
  <c r="BC25" i="17"/>
  <c r="P62" i="21"/>
  <c r="Q62" i="21" s="1"/>
  <c r="S62" i="21" s="1"/>
  <c r="P55" i="21"/>
  <c r="Q55" i="21" s="1"/>
  <c r="S55" i="21" s="1"/>
  <c r="P57" i="21"/>
  <c r="Q57" i="21" s="1"/>
  <c r="S57" i="21" s="1"/>
  <c r="BG7" i="17"/>
  <c r="O27" i="17" l="1"/>
  <c r="Q27" i="17" s="1"/>
  <c r="S27" i="17" s="1"/>
  <c r="O43" i="17"/>
  <c r="Q43" i="17" s="1"/>
  <c r="S43" i="17" s="1"/>
  <c r="O35" i="17"/>
  <c r="Q35" i="17" s="1"/>
  <c r="S35" i="17" s="1"/>
  <c r="BZ45" i="17"/>
  <c r="BY45" i="17"/>
  <c r="BZ44" i="17"/>
  <c r="BY44" i="17"/>
  <c r="BY30" i="17"/>
  <c r="BZ30" i="17"/>
  <c r="BZ32" i="17"/>
  <c r="BY32" i="17"/>
  <c r="BZ36" i="17"/>
  <c r="BY36" i="17"/>
  <c r="BZ29" i="17"/>
  <c r="BY29" i="17"/>
  <c r="BZ17" i="17"/>
  <c r="BY17" i="17"/>
  <c r="BZ24" i="17"/>
  <c r="BY24" i="17"/>
  <c r="BY23" i="17"/>
  <c r="BZ23" i="17"/>
  <c r="BZ16" i="17"/>
  <c r="BY16" i="17"/>
  <c r="BY8" i="17"/>
  <c r="BZ8" i="17"/>
  <c r="BY7" i="17"/>
  <c r="BZ7" i="17"/>
  <c r="BY9" i="17"/>
  <c r="BZ9" i="17"/>
  <c r="BZ11" i="17"/>
  <c r="BY11" i="17"/>
  <c r="BG18" i="17"/>
  <c r="BB20" i="17"/>
  <c r="BB33" i="17"/>
  <c r="BG33" i="17" s="1"/>
  <c r="BG31" i="17"/>
  <c r="BG10" i="17"/>
  <c r="BB12" i="17"/>
  <c r="BG12" i="17" s="1"/>
  <c r="BG19" i="17"/>
  <c r="BB21" i="17"/>
  <c r="BG21" i="17" s="1"/>
  <c r="BG25" i="17"/>
  <c r="O29" i="17" l="1"/>
  <c r="Q29" i="17" s="1"/>
  <c r="S29" i="17" s="1"/>
  <c r="O8" i="17"/>
  <c r="Q8" i="17" s="1"/>
  <c r="S8" i="17" s="1"/>
  <c r="O30" i="17"/>
  <c r="Q30" i="17" s="1"/>
  <c r="S30" i="17" s="1"/>
  <c r="O7" i="17"/>
  <c r="Q7" i="17" s="1"/>
  <c r="S7" i="17" s="1"/>
  <c r="O45" i="17"/>
  <c r="Q45" i="17" s="1"/>
  <c r="S45" i="17" s="1"/>
  <c r="O32" i="17"/>
  <c r="Q32" i="17" s="1"/>
  <c r="S32" i="17" s="1"/>
  <c r="O44" i="17"/>
  <c r="Q44" i="17" s="1"/>
  <c r="S44" i="17" s="1"/>
  <c r="O36" i="17"/>
  <c r="Q36" i="17" s="1"/>
  <c r="S36" i="17" s="1"/>
  <c r="O16" i="17"/>
  <c r="Q16" i="17" s="1"/>
  <c r="S16" i="17" s="1"/>
  <c r="O24" i="17"/>
  <c r="Q24" i="17" s="1"/>
  <c r="S24" i="17" s="1"/>
  <c r="O17" i="17"/>
  <c r="Q17" i="17" s="1"/>
  <c r="S17" i="17" s="1"/>
  <c r="O23" i="17"/>
  <c r="Q23" i="17" s="1"/>
  <c r="S23" i="17" s="1"/>
  <c r="O11" i="17"/>
  <c r="Q11" i="17" s="1"/>
  <c r="S11" i="17" s="1"/>
  <c r="O9" i="17"/>
  <c r="Q9" i="17" s="1"/>
  <c r="S9" i="17" s="1"/>
  <c r="BY33" i="17"/>
  <c r="BZ33" i="17"/>
  <c r="BY31" i="17"/>
  <c r="BZ31" i="17"/>
  <c r="BZ25" i="17"/>
  <c r="BY25" i="17"/>
  <c r="BY21" i="17"/>
  <c r="BZ21" i="17"/>
  <c r="BZ18" i="17"/>
  <c r="BY18" i="17"/>
  <c r="BZ19" i="17"/>
  <c r="BY19" i="17"/>
  <c r="BZ10" i="17"/>
  <c r="BY10" i="17"/>
  <c r="BZ12" i="17"/>
  <c r="BY12" i="17"/>
  <c r="O12" i="17" s="1"/>
  <c r="Q12" i="17" s="1"/>
  <c r="S12" i="17" s="1"/>
  <c r="BB22" i="17"/>
  <c r="BG22" i="17" s="1"/>
  <c r="BG20" i="17"/>
  <c r="O31" i="17" l="1"/>
  <c r="Q31" i="17" s="1"/>
  <c r="S31" i="17" s="1"/>
  <c r="O33" i="17"/>
  <c r="Q33" i="17" s="1"/>
  <c r="S33" i="17" s="1"/>
  <c r="O21" i="17"/>
  <c r="Q21" i="17" s="1"/>
  <c r="S21" i="17" s="1"/>
  <c r="O10" i="17"/>
  <c r="Q10" i="17" s="1"/>
  <c r="S10" i="17" s="1"/>
  <c r="O25" i="17"/>
  <c r="Q25" i="17" s="1"/>
  <c r="S25" i="17" s="1"/>
  <c r="O19" i="17"/>
  <c r="Q19" i="17" s="1"/>
  <c r="S19" i="17" s="1"/>
  <c r="O18" i="17"/>
  <c r="Q18" i="17" s="1"/>
  <c r="S18" i="17" s="1"/>
  <c r="BZ20" i="17"/>
  <c r="BY20" i="17"/>
  <c r="BY22" i="17"/>
  <c r="BZ22" i="17"/>
  <c r="E63" i="20"/>
  <c r="B63" i="20"/>
  <c r="B67" i="20"/>
  <c r="B71" i="20"/>
  <c r="B75" i="20"/>
  <c r="E71" i="20"/>
  <c r="O20" i="17" l="1"/>
  <c r="Q20" i="17" s="1"/>
  <c r="S20" i="17" s="1"/>
  <c r="O22" i="17"/>
  <c r="Q22" i="17" s="1"/>
  <c r="S22" i="17" s="1"/>
  <c r="E75" i="20"/>
  <c r="E67" i="20"/>
  <c r="C75" i="20" l="1"/>
  <c r="D53" i="20"/>
  <c r="D56" i="20"/>
  <c r="C67" i="20" l="1"/>
  <c r="C63" i="20"/>
  <c r="C71" i="20"/>
  <c r="D73" i="20"/>
  <c r="D47" i="20"/>
  <c r="D50" i="20"/>
  <c r="D69" i="20"/>
  <c r="D65" i="20"/>
  <c r="D77" i="20" l="1"/>
  <c r="D20" i="20" l="1"/>
  <c r="D33" i="20" l="1"/>
  <c r="D36" i="20" l="1"/>
  <c r="D70" i="20" l="1"/>
  <c r="D66" i="20"/>
  <c r="D78" i="20"/>
  <c r="D74" i="20"/>
  <c r="D64" i="20" l="1"/>
  <c r="D68" i="20" l="1"/>
  <c r="D72" i="20" l="1"/>
  <c r="D76" i="20"/>
  <c r="C57" i="20" l="1"/>
  <c r="C54" i="20"/>
  <c r="C51" i="20"/>
  <c r="C48" i="20" l="1"/>
  <c r="D40" i="20" l="1"/>
  <c r="D60" i="20" l="1"/>
  <c r="D44" i="20"/>
  <c r="D61" i="20" l="1"/>
  <c r="D45" i="20"/>
  <c r="D46" i="20"/>
  <c r="C45" i="20" l="1"/>
  <c r="C46" i="20"/>
  <c r="C44" i="20" l="1"/>
  <c r="C61" i="20"/>
  <c r="C60" i="20"/>
  <c r="C40" i="20"/>
</calcChain>
</file>

<file path=xl/sharedStrings.xml><?xml version="1.0" encoding="utf-8"?>
<sst xmlns="http://schemas.openxmlformats.org/spreadsheetml/2006/main" count="582" uniqueCount="218">
  <si>
    <t>Current</t>
  </si>
  <si>
    <t>Proposed</t>
  </si>
  <si>
    <t>Rates</t>
  </si>
  <si>
    <t>On Peak</t>
  </si>
  <si>
    <t>Off Peak</t>
  </si>
  <si>
    <t>Demand</t>
  </si>
  <si>
    <t>Assumptions</t>
  </si>
  <si>
    <t>Billing Demand</t>
  </si>
  <si>
    <t>Metered</t>
  </si>
  <si>
    <t>Bill</t>
  </si>
  <si>
    <t>%</t>
  </si>
  <si>
    <t>Customer</t>
  </si>
  <si>
    <t>Block 1</t>
  </si>
  <si>
    <t>Block 2</t>
  </si>
  <si>
    <t>Block 3</t>
  </si>
  <si>
    <t>Block 4</t>
  </si>
  <si>
    <t>Block 5</t>
  </si>
  <si>
    <t>kW</t>
  </si>
  <si>
    <t>Load Factor</t>
  </si>
  <si>
    <t>Tariff</t>
  </si>
  <si>
    <t>Peak</t>
  </si>
  <si>
    <t>Energy</t>
  </si>
  <si>
    <t>Increase</t>
  </si>
  <si>
    <t>Change</t>
  </si>
  <si>
    <t>RS</t>
  </si>
  <si>
    <t>--</t>
  </si>
  <si>
    <t>On-Peak %</t>
  </si>
  <si>
    <t>Off-Peak %</t>
  </si>
  <si>
    <t>RS-TOD</t>
  </si>
  <si>
    <t>kWh</t>
  </si>
  <si>
    <t>On Pk</t>
  </si>
  <si>
    <t>Water Htg</t>
  </si>
  <si>
    <t>Surcharge</t>
  </si>
  <si>
    <t>Total $</t>
  </si>
  <si>
    <t>Surg $/kw</t>
  </si>
  <si>
    <t>TOD</t>
  </si>
  <si>
    <t>FAC</t>
  </si>
  <si>
    <t>Capacity</t>
  </si>
  <si>
    <t>DSM</t>
  </si>
  <si>
    <t>Base Bill</t>
  </si>
  <si>
    <t>Non %</t>
  </si>
  <si>
    <t>O P Exc</t>
  </si>
  <si>
    <t>Surcharges %</t>
  </si>
  <si>
    <t>Surcharges $/bill</t>
  </si>
  <si>
    <t>KEDS</t>
  </si>
  <si>
    <t>Surcharges $/kwh and $/kW</t>
  </si>
  <si>
    <t>Enviro</t>
  </si>
  <si>
    <t>Sys Sales</t>
  </si>
  <si>
    <t>Purch Pow</t>
  </si>
  <si>
    <t>Off Pk</t>
  </si>
  <si>
    <t>PPA - kWh</t>
  </si>
  <si>
    <t>PPA - kW</t>
  </si>
  <si>
    <t>FTC</t>
  </si>
  <si>
    <t>RS EA</t>
  </si>
  <si>
    <t>CC</t>
  </si>
  <si>
    <t>Service Charge</t>
  </si>
  <si>
    <t>kW Demand</t>
  </si>
  <si>
    <t>Reactive Demand</t>
  </si>
  <si>
    <t>Lamp Charge</t>
  </si>
  <si>
    <t>RESIDENTIAL SERVICE (011, 012, 013, 014, 015, 017, 022, 054)</t>
  </si>
  <si>
    <t>winter tail block</t>
  </si>
  <si>
    <t>Storage Water Heating</t>
  </si>
  <si>
    <t>RESIDENTIAL LOAD MANAGEMENT TIME-OF-DAY SERVICE (028, 030, 032, 034)</t>
  </si>
  <si>
    <t>on peak</t>
  </si>
  <si>
    <t>off peak</t>
  </si>
  <si>
    <t>Sep Meter Charge</t>
  </si>
  <si>
    <t>RESIDENTIAL TIME-OF-DAY SERVICE (036)</t>
  </si>
  <si>
    <t>SMALL GENERAL SERVICE TIME-OF-DAY (227)</t>
  </si>
  <si>
    <t xml:space="preserve">  On-Peak - Summer</t>
  </si>
  <si>
    <t xml:space="preserve">  On-Peak - Winter</t>
  </si>
  <si>
    <t xml:space="preserve">  Off-Peak</t>
  </si>
  <si>
    <t>GENERAL SERVICE - SECONDARY (215, 216, 218)</t>
  </si>
  <si>
    <t xml:space="preserve">  First 4,450 kWh</t>
  </si>
  <si>
    <t xml:space="preserve">  Over 4,450 kWh</t>
  </si>
  <si>
    <t xml:space="preserve"> GENERAL SERVICE - RECREATIONAL LIGHTING (214)</t>
  </si>
  <si>
    <t xml:space="preserve"> GENERAL SERVICE LOAD MANAGEMENT TIME-OF-DAY (223, 225)</t>
  </si>
  <si>
    <t xml:space="preserve"> GENERAL SERVICE - NON METERED (204, 213)</t>
  </si>
  <si>
    <t>MEDIUM GENERAL SERVICE TIME-OF-DAY (229)</t>
  </si>
  <si>
    <t xml:space="preserve"> GENERAL SERVICE - PRIMARY (217, 220)</t>
  </si>
  <si>
    <t>GENERAL SERVICE - SUBTRANSMISSION (236)</t>
  </si>
  <si>
    <t>LARGE GENERAL SERVICE - SECONDARY (240, 242)</t>
  </si>
  <si>
    <t>LARGE GENERAL SERVICE - PRIMARY (244, 246)</t>
  </si>
  <si>
    <t>LARGE GENERAL SERVICE - SUBTRANSMISSION (248)</t>
  </si>
  <si>
    <t>LARGE GENERAL SERVICE - TRANSMISSION (250)</t>
  </si>
  <si>
    <t>LARGE GENERAL SERVICE SECONDARY TIME-OF-DAY (256)</t>
  </si>
  <si>
    <t>LARGE GENERAL SERVICE  TIME-OF-DAY Primary</t>
  </si>
  <si>
    <t>LARGE GENERAL SERVICE  TIME-OF-DAY Sub</t>
  </si>
  <si>
    <t>LARGE GENERAL SERVICE  TIME-OF-DAY Tran</t>
  </si>
  <si>
    <t>Public Schools Sec (260)</t>
  </si>
  <si>
    <t>Public Schools Pri (264)</t>
  </si>
  <si>
    <t>IGS Sec (356)</t>
  </si>
  <si>
    <t>Minimum</t>
  </si>
  <si>
    <t>IGS Pri (358)</t>
  </si>
  <si>
    <t>IGS Sub Total (359,371)</t>
  </si>
  <si>
    <t>IGS Tran Total (360,372)</t>
  </si>
  <si>
    <t>MW</t>
  </si>
  <si>
    <t>OL Total</t>
  </si>
  <si>
    <t>Overhead Lighting Service</t>
  </si>
  <si>
    <t>High Pressure Sodium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</si>
  <si>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</si>
  <si>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</si>
  <si>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</si>
  <si>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250 watts, 28,000 Lumens (103)</t>
  </si>
  <si>
    <t xml:space="preserve">  400 watts, 50,000 Lumens (098)</t>
  </si>
  <si>
    <t>Mercury Vapor</t>
  </si>
  <si>
    <t xml:space="preserve">  175 watts, 7,000 Lumens (093)</t>
  </si>
  <si>
    <t xml:space="preserve">  400 watts, 20,000 Lumens (095)</t>
  </si>
  <si>
    <t>Post Top Lighting Service</t>
  </si>
  <si>
    <t>High Pressure Sodium - PT - UG Circuit</t>
  </si>
  <si>
    <t xml:space="preserve">  100 watts, 9,500 Lumens (111)</t>
  </si>
  <si>
    <t xml:space="preserve">  150 watts, 16,000 Lumens (122)</t>
  </si>
  <si>
    <t>Mercury Vapor - PT - UG Circuit</t>
  </si>
  <si>
    <t xml:space="preserve">  175 watts, 7,000 Lumens (099)</t>
  </si>
  <si>
    <t>High Pressure Sodium - Shoebox with Decorative Pole</t>
  </si>
  <si>
    <t xml:space="preserve">  100 watts, 9,500 Lumens (121)</t>
  </si>
  <si>
    <t xml:space="preserve">  250 watts, 28,000 Lumens (120)</t>
  </si>
  <si>
    <t xml:space="preserve">  400 watts, 50,000 Lumens (126)</t>
  </si>
  <si>
    <t>Flood Lighting Service</t>
  </si>
  <si>
    <t>High Pressure Sodium - Floodlight, existing pole</t>
  </si>
  <si>
    <t xml:space="preserve">  200 watts, 22,000 Lumens (107)</t>
  </si>
  <si>
    <t xml:space="preserve">  400 watts, 50,000 Lumens (109)</t>
  </si>
  <si>
    <t>Metal Halide - Floodlight, existing pole</t>
  </si>
  <si>
    <t xml:space="preserve">  250 watts, 20,500 Lumens (110)</t>
  </si>
  <si>
    <t xml:space="preserve">  400 watts, 36,000 Lumens (116)</t>
  </si>
  <si>
    <t xml:space="preserve">  1000 watts, 110,000 Lumens (131)</t>
  </si>
  <si>
    <t>Metal Halide - Mongoose Light, existing pole</t>
  </si>
  <si>
    <t xml:space="preserve">  250 watts, 20,500 Lumens (130)</t>
  </si>
  <si>
    <t xml:space="preserve">  400 watts, 36,000 Lumens (136)</t>
  </si>
  <si>
    <t>Metered kWh</t>
  </si>
  <si>
    <t>Facilities Charge</t>
  </si>
  <si>
    <t xml:space="preserve">  Pole</t>
  </si>
  <si>
    <t xml:space="preserve">  Span</t>
  </si>
  <si>
    <t xml:space="preserve">  Lateral</t>
  </si>
  <si>
    <t>SL (528)</t>
  </si>
  <si>
    <t>OH Service on Distribution Poles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</si>
  <si>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</si>
  <si>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</si>
  <si>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</si>
  <si>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</si>
  <si>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Wood Distribution Poles</t>
  </si>
  <si>
    <t>Service on New Metal or Concrete Poles</t>
  </si>
  <si>
    <t>LARGE GENERAL SERVICE LOAD MANAGEMENT TIME-OF-DAY SEC (251)</t>
  </si>
  <si>
    <t>Kentucky Power</t>
  </si>
  <si>
    <t>Typical Bill Comparison</t>
  </si>
  <si>
    <t>Residential Rate Schedule</t>
  </si>
  <si>
    <t>Winter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</si>
  <si>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</si>
  <si>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</si>
  <si>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</si>
  <si>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</si>
  <si>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</si>
  <si>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</si>
  <si>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</si>
  <si>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</si>
  <si>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</si>
  <si>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</si>
  <si>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</si>
  <si>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</si>
  <si>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Outdoor Lighting - Light Emitting Diode (LED)</t>
  </si>
  <si>
    <t>Residential Demand</t>
  </si>
  <si>
    <t>On Peak Energy Charge</t>
  </si>
  <si>
    <t>Off Peak Energy Charge</t>
  </si>
  <si>
    <t xml:space="preserve">On-Peak Demand Charge </t>
  </si>
  <si>
    <t>Customer Charge</t>
  </si>
  <si>
    <t>Residential TOD 2</t>
  </si>
  <si>
    <t>Customer Charge - TOD</t>
  </si>
  <si>
    <t>Summer</t>
  </si>
  <si>
    <t xml:space="preserve">Winter </t>
  </si>
  <si>
    <t>Other</t>
  </si>
  <si>
    <t>Alternate Feed Service</t>
  </si>
  <si>
    <t>AFS Demand Charge (Primary AFS)</t>
  </si>
  <si>
    <t>AFS Transfer Switch Test Charge (monthly)</t>
  </si>
  <si>
    <t>BSDR</t>
  </si>
  <si>
    <t>Env and BSDR</t>
  </si>
  <si>
    <t>RS Seasonal</t>
  </si>
  <si>
    <t>All Other</t>
  </si>
  <si>
    <t>Other Rates</t>
  </si>
  <si>
    <t>SL LED</t>
  </si>
  <si>
    <t>RS-S</t>
  </si>
  <si>
    <t>Proposed winter month rate</t>
  </si>
  <si>
    <t>Standard  kWh / Proposed all other months</t>
  </si>
  <si>
    <t>Average</t>
  </si>
  <si>
    <t>Average RS Usage</t>
  </si>
  <si>
    <t>Average RS Usage%</t>
  </si>
  <si>
    <t>Total</t>
  </si>
  <si>
    <t>Rider total - per kWh charges</t>
  </si>
  <si>
    <t>Rider total - per customer charges</t>
  </si>
  <si>
    <t>Rider total - % of bill charges</t>
  </si>
  <si>
    <t>kWh Usage Data</t>
  </si>
  <si>
    <t>Current Bill</t>
  </si>
  <si>
    <t>Note: Typical bills hold ES and DR flat (which is conceptually what happens since Revenue requirement doesn't change but base for rate calculation does)</t>
  </si>
  <si>
    <t xml:space="preserve">             Calculation shown on this page allows the rider billing to go up with proposed base bill increases</t>
  </si>
  <si>
    <t>x</t>
  </si>
  <si>
    <t>Proposed Seasonal Bill</t>
  </si>
  <si>
    <t>Seasonal</t>
  </si>
  <si>
    <t>Proposed Standard Bill</t>
  </si>
  <si>
    <t>Month</t>
  </si>
  <si>
    <t>Standard</t>
  </si>
  <si>
    <t>% Difference</t>
  </si>
  <si>
    <t>Difference $</t>
  </si>
  <si>
    <t>RS - Seasonal</t>
  </si>
  <si>
    <t>SFR</t>
  </si>
  <si>
    <t>Enviro &amp; BSDR</t>
  </si>
  <si>
    <t xml:space="preserve">SFR </t>
  </si>
  <si>
    <t>Charge</t>
  </si>
  <si>
    <t>GS-SEC</t>
  </si>
  <si>
    <t>GS-PRI</t>
  </si>
  <si>
    <t>GS-SUB</t>
  </si>
  <si>
    <t>LGS-SEC</t>
  </si>
  <si>
    <t>LGS-PRI</t>
  </si>
  <si>
    <t>LGS-SUB</t>
  </si>
  <si>
    <t>LGS-TRAN</t>
  </si>
  <si>
    <t>IGS-SEC</t>
  </si>
  <si>
    <t>IGS-PRI</t>
  </si>
  <si>
    <t>IGS-SUB</t>
  </si>
  <si>
    <t xml:space="preserve"> </t>
  </si>
  <si>
    <t>IGS-TRAN</t>
  </si>
  <si>
    <t>Base Fuel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</si>
</sst>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0000"/>
    <numFmt numFmtId="167" formatCode="&quot;$&quot;#,##0.00"/>
    <numFmt numFmtId="168" formatCode="0.000000"/>
    <numFmt numFmtId="169" formatCode="0.000%"/>
    <numFmt numFmtId="170" formatCode="#,##0.000000"/>
    <numFmt numFmtId="171" formatCode="&quot;$&quot;#,##0.000"/>
    <numFmt numFmtId="172" formatCode="_(* #,##0_);_(* \(#,##0\);_(* &quot;-&quot;??_);_(@_)"/>
    <numFmt numFmtId="173" formatCode="&quot;$&quot;#,##0.00000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_);_(&quot;$&quot;* \(#,##0\);_(&quot;$&quot;* &quot;-&quot;??_);_(@_)"/>
  </numFmts>
  <fonts count="19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CG Times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2"/>
      <color rgb="FFFF0000"/>
      <name val="Arial"/>
      <family val="2"/>
    </font>
    <font>
      <b/>
      <sz val="14"/>
      <color rgb="FFFF0000"/>
      <name val="CG Times"/>
    </font>
    <font>
      <sz val="12"/>
      <name val="Arial MT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9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2" fillId="0" borderId="0"/>
    <xf numFmtId="0" fontId="17" fillId="0" borderId="0"/>
  </cellStyleXfs>
  <cellXfs count="271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Fill="1" applyAlignment="1"/>
    <xf numFmtId="166" fontId="0" fillId="0" borderId="0" xfId="0" applyNumberFormat="1" applyFont="1" applyFill="1" applyAlignment="1"/>
    <xf numFmtId="167" fontId="0" fillId="0" borderId="0" xfId="0" applyNumberFormat="1" applyFont="1" applyFill="1" applyAlignment="1"/>
    <xf numFmtId="166" fontId="0" fillId="0" borderId="2" xfId="0" applyNumberFormat="1" applyFont="1" applyFill="1" applyBorder="1" applyAlignment="1"/>
    <xf numFmtId="167" fontId="0" fillId="0" borderId="2" xfId="0" applyNumberFormat="1" applyFont="1" applyFill="1" applyBorder="1" applyAlignment="1"/>
    <xf numFmtId="0" fontId="0" fillId="0" borderId="0" xfId="0" applyNumberFormat="1" applyFill="1" applyBorder="1" applyAlignment="1" applyProtection="1">
      <alignment horizontal="right"/>
      <protection locked="0"/>
    </xf>
    <xf numFmtId="168" fontId="0" fillId="0" borderId="4" xfId="0" applyNumberFormat="1" applyFont="1" applyFill="1" applyBorder="1" applyAlignment="1"/>
    <xf numFmtId="166" fontId="0" fillId="0" borderId="2" xfId="0" applyNumberFormat="1" applyFill="1" applyBorder="1" applyAlignment="1"/>
    <xf numFmtId="0" fontId="0" fillId="0" borderId="2" xfId="0" applyNumberFormat="1" applyFont="1" applyFill="1" applyBorder="1" applyAlignment="1" applyProtection="1">
      <protection locked="0"/>
    </xf>
    <xf numFmtId="166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/>
    <xf numFmtId="168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1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/>
    <xf numFmtId="0" fontId="0" fillId="0" borderId="0" xfId="0" applyNumberFormat="1" applyFont="1" applyFill="1" applyAlignment="1" applyProtection="1">
      <protection locked="0"/>
    </xf>
    <xf numFmtId="9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1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168" fontId="0" fillId="0" borderId="4" xfId="0" applyNumberFormat="1" applyFill="1" applyBorder="1" applyAlignment="1"/>
    <xf numFmtId="166" fontId="0" fillId="0" borderId="0" xfId="0" applyNumberFormat="1" applyFill="1" applyAlignment="1"/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Font="1" applyFill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68" fontId="0" fillId="0" borderId="4" xfId="0" applyNumberFormat="1" applyFont="1" applyFill="1" applyBorder="1" applyAlignment="1" applyProtection="1">
      <protection locked="0"/>
    </xf>
    <xf numFmtId="168" fontId="0" fillId="0" borderId="0" xfId="0" applyNumberFormat="1" applyFill="1" applyBorder="1" applyAlignment="1"/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/>
    <xf numFmtId="170" fontId="0" fillId="0" borderId="0" xfId="0" applyNumberFormat="1" applyFont="1" applyFill="1" applyBorder="1" applyAlignment="1"/>
    <xf numFmtId="166" fontId="0" fillId="0" borderId="0" xfId="0" applyNumberFormat="1" applyFill="1" applyBorder="1" applyAlignment="1">
      <alignment horizontal="right"/>
    </xf>
    <xf numFmtId="167" fontId="0" fillId="0" borderId="4" xfId="0" applyNumberFormat="1" applyFont="1" applyFill="1" applyBorder="1" applyAlignment="1"/>
    <xf numFmtId="0" fontId="0" fillId="0" borderId="4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/>
    <xf numFmtId="170" fontId="0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6" fontId="0" fillId="0" borderId="6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44" fontId="0" fillId="0" borderId="0" xfId="1" applyNumberFormat="1" applyFont="1" applyFill="1" applyAlignment="1">
      <alignment horizontal="right"/>
    </xf>
    <xf numFmtId="44" fontId="0" fillId="0" borderId="0" xfId="1" applyNumberFormat="1" applyFont="1" applyFill="1" applyBorder="1" applyAlignment="1">
      <alignment horizontal="right"/>
    </xf>
    <xf numFmtId="44" fontId="0" fillId="0" borderId="0" xfId="1" applyNumberFormat="1" applyFont="1" applyFill="1" applyAlignment="1" applyProtection="1">
      <alignment horizontal="right"/>
      <protection locked="0"/>
    </xf>
    <xf numFmtId="44" fontId="0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0" fillId="0" borderId="0" xfId="1" applyNumberFormat="1" applyFont="1" applyFill="1" applyAlignment="1" applyProtection="1">
      <alignment horizontal="center"/>
      <protection locked="0"/>
    </xf>
    <xf numFmtId="44" fontId="1" fillId="0" borderId="0" xfId="1" applyNumberFormat="1" applyFont="1" applyFill="1" applyAlignment="1">
      <alignment horizontal="center"/>
    </xf>
    <xf numFmtId="44" fontId="1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 applyAlignment="1" applyProtection="1">
      <alignment horizontal="center"/>
      <protection locked="0"/>
    </xf>
    <xf numFmtId="44" fontId="0" fillId="0" borderId="1" xfId="1" applyNumberFormat="1" applyFont="1" applyFill="1" applyBorder="1" applyAlignment="1">
      <alignment horizontal="right"/>
    </xf>
    <xf numFmtId="44" fontId="0" fillId="0" borderId="1" xfId="1" applyNumberFormat="1" applyFont="1" applyFill="1" applyBorder="1" applyAlignment="1"/>
    <xf numFmtId="44" fontId="0" fillId="0" borderId="0" xfId="1" applyNumberFormat="1" applyFont="1" applyFill="1" applyAlignment="1" applyProtection="1">
      <protection locked="0"/>
    </xf>
    <xf numFmtId="4" fontId="0" fillId="0" borderId="2" xfId="0" applyNumberFormat="1" applyFont="1" applyFill="1" applyBorder="1" applyAlignment="1"/>
    <xf numFmtId="168" fontId="0" fillId="0" borderId="7" xfId="0" applyNumberForma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ill="1" applyBorder="1" applyAlignment="1">
      <alignment horizontal="right"/>
    </xf>
    <xf numFmtId="166" fontId="3" fillId="0" borderId="8" xfId="0" applyNumberFormat="1" applyFont="1" applyFill="1" applyBorder="1" applyAlignment="1"/>
    <xf numFmtId="166" fontId="0" fillId="0" borderId="8" xfId="0" applyNumberForma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protection locked="0"/>
    </xf>
    <xf numFmtId="0" fontId="0" fillId="0" borderId="8" xfId="0" applyNumberForma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>
      <protection locked="0"/>
    </xf>
    <xf numFmtId="166" fontId="0" fillId="0" borderId="9" xfId="0" applyNumberFormat="1" applyFont="1" applyFill="1" applyBorder="1" applyAlignment="1"/>
    <xf numFmtId="167" fontId="0" fillId="0" borderId="7" xfId="0" applyNumberFormat="1" applyFont="1" applyFill="1" applyBorder="1" applyAlignment="1"/>
    <xf numFmtId="166" fontId="0" fillId="0" borderId="8" xfId="0" applyNumberFormat="1" applyFont="1" applyFill="1" applyBorder="1" applyAlignment="1"/>
    <xf numFmtId="0" fontId="10" fillId="5" borderId="0" xfId="6" applyNumberFormat="1" applyFont="1" applyFill="1" applyAlignment="1" applyProtection="1">
      <protection locked="0"/>
    </xf>
    <xf numFmtId="0" fontId="6" fillId="5" borderId="0" xfId="6" applyNumberFormat="1" applyFont="1" applyFill="1" applyAlignment="1" applyProtection="1">
      <protection locked="0"/>
    </xf>
    <xf numFmtId="0" fontId="3" fillId="5" borderId="0" xfId="6" applyNumberFormat="1" applyFont="1" applyFill="1" applyAlignment="1" applyProtection="1">
      <protection locked="0"/>
    </xf>
    <xf numFmtId="172" fontId="10" fillId="5" borderId="0" xfId="7" applyNumberFormat="1" applyFont="1" applyFill="1" applyAlignment="1" applyProtection="1">
      <protection locked="0"/>
    </xf>
    <xf numFmtId="3" fontId="10" fillId="5" borderId="0" xfId="6" applyNumberFormat="1" applyFont="1" applyFill="1" applyAlignment="1" applyProtection="1">
      <alignment horizontal="center"/>
      <protection locked="0"/>
    </xf>
    <xf numFmtId="0" fontId="10" fillId="5" borderId="0" xfId="6" applyNumberFormat="1" applyFont="1" applyFill="1" applyAlignment="1" applyProtection="1">
      <alignment horizontal="center"/>
      <protection locked="0"/>
    </xf>
    <xf numFmtId="1" fontId="10" fillId="5" borderId="0" xfId="6" applyNumberFormat="1" applyFont="1" applyFill="1" applyAlignment="1" applyProtection="1">
      <protection locked="0"/>
    </xf>
    <xf numFmtId="3" fontId="10" fillId="5" borderId="0" xfId="6" applyNumberFormat="1" applyFont="1" applyFill="1" applyBorder="1" applyAlignment="1">
      <alignment horizontal="right"/>
    </xf>
    <xf numFmtId="4" fontId="10" fillId="5" borderId="0" xfId="6" applyNumberFormat="1" applyFont="1" applyFill="1" applyAlignment="1">
      <alignment horizontal="center"/>
    </xf>
    <xf numFmtId="0" fontId="10" fillId="3" borderId="0" xfId="6" applyNumberFormat="1" applyFont="1" applyFill="1" applyAlignment="1" applyProtection="1">
      <alignment horizontal="center"/>
      <protection locked="0"/>
    </xf>
    <xf numFmtId="4" fontId="10" fillId="5" borderId="0" xfId="6" applyNumberFormat="1" applyFont="1" applyFill="1" applyBorder="1" applyAlignment="1">
      <alignment horizontal="center"/>
    </xf>
    <xf numFmtId="164" fontId="10" fillId="5" borderId="0" xfId="6" applyNumberFormat="1" applyFont="1" applyFill="1" applyAlignment="1">
      <alignment horizontal="center"/>
    </xf>
    <xf numFmtId="3" fontId="7" fillId="5" borderId="0" xfId="6" applyNumberFormat="1" applyFont="1" applyFill="1" applyBorder="1" applyAlignment="1">
      <alignment horizontal="right"/>
    </xf>
    <xf numFmtId="4" fontId="7" fillId="5" borderId="0" xfId="6" applyNumberFormat="1" applyFont="1" applyFill="1" applyAlignment="1">
      <alignment horizontal="center"/>
    </xf>
    <xf numFmtId="0" fontId="10" fillId="0" borderId="0" xfId="6" applyNumberFormat="1" applyFont="1" applyFill="1" applyAlignment="1" applyProtection="1">
      <protection locked="0"/>
    </xf>
    <xf numFmtId="4" fontId="7" fillId="5" borderId="0" xfId="6" applyNumberFormat="1" applyFont="1" applyFill="1" applyBorder="1" applyAlignment="1">
      <alignment horizontal="center"/>
    </xf>
    <xf numFmtId="0" fontId="7" fillId="5" borderId="0" xfId="6" applyNumberFormat="1" applyFont="1" applyFill="1" applyAlignment="1" applyProtection="1">
      <alignment horizontal="center"/>
      <protection locked="0"/>
    </xf>
    <xf numFmtId="164" fontId="7" fillId="5" borderId="0" xfId="6" applyNumberFormat="1" applyFont="1" applyFill="1" applyAlignment="1">
      <alignment horizontal="center"/>
    </xf>
    <xf numFmtId="176" fontId="10" fillId="5" borderId="0" xfId="8" applyNumberFormat="1" applyFont="1" applyFill="1" applyAlignment="1" applyProtection="1">
      <protection locked="0"/>
    </xf>
    <xf numFmtId="44" fontId="10" fillId="5" borderId="0" xfId="8" applyFont="1" applyFill="1" applyAlignment="1" applyProtection="1">
      <protection locked="0"/>
    </xf>
    <xf numFmtId="44" fontId="6" fillId="5" borderId="0" xfId="8" applyFont="1" applyFill="1" applyAlignment="1" applyProtection="1">
      <protection locked="0"/>
    </xf>
    <xf numFmtId="164" fontId="6" fillId="5" borderId="0" xfId="9" applyNumberFormat="1" applyFont="1" applyFill="1" applyAlignment="1" applyProtection="1">
      <protection locked="0"/>
    </xf>
    <xf numFmtId="0" fontId="3" fillId="0" borderId="0" xfId="6" applyNumberFormat="1" applyFont="1" applyFill="1" applyAlignment="1" applyProtection="1">
      <protection locked="0"/>
    </xf>
    <xf numFmtId="172" fontId="10" fillId="5" borderId="0" xfId="6" applyNumberFormat="1" applyFont="1" applyFill="1" applyAlignment="1" applyProtection="1">
      <protection locked="0"/>
    </xf>
    <xf numFmtId="2" fontId="10" fillId="5" borderId="0" xfId="9" applyNumberFormat="1" applyFont="1" applyFill="1" applyAlignment="1" applyProtection="1">
      <protection locked="0"/>
    </xf>
    <xf numFmtId="9" fontId="10" fillId="5" borderId="0" xfId="9" applyFont="1" applyFill="1" applyAlignment="1" applyProtection="1">
      <protection locked="0"/>
    </xf>
    <xf numFmtId="0" fontId="10" fillId="5" borderId="0" xfId="10" applyNumberFormat="1" applyFont="1" applyFill="1" applyAlignment="1"/>
    <xf numFmtId="44" fontId="10" fillId="5" borderId="0" xfId="6" applyNumberFormat="1" applyFont="1" applyFill="1" applyAlignment="1" applyProtection="1">
      <protection locked="0"/>
    </xf>
    <xf numFmtId="0" fontId="11" fillId="5" borderId="0" xfId="6" applyNumberFormat="1" applyFont="1" applyFill="1" applyAlignment="1" applyProtection="1">
      <protection locked="0"/>
    </xf>
    <xf numFmtId="0" fontId="4" fillId="5" borderId="0" xfId="6" applyNumberFormat="1" applyFont="1" applyFill="1" applyAlignment="1" applyProtection="1">
      <protection locked="0"/>
    </xf>
    <xf numFmtId="3" fontId="4" fillId="5" borderId="0" xfId="6" applyNumberFormat="1" applyFont="1" applyFill="1" applyAlignment="1" applyProtection="1">
      <protection locked="0"/>
    </xf>
    <xf numFmtId="44" fontId="3" fillId="5" borderId="0" xfId="6" applyNumberFormat="1" applyFont="1" applyFill="1" applyAlignment="1" applyProtection="1">
      <protection locked="0"/>
    </xf>
    <xf numFmtId="164" fontId="10" fillId="5" borderId="0" xfId="9" applyNumberFormat="1" applyFont="1" applyFill="1" applyAlignment="1" applyProtection="1">
      <protection locked="0"/>
    </xf>
    <xf numFmtId="0" fontId="9" fillId="5" borderId="0" xfId="6" applyNumberFormat="1" applyFont="1" applyFill="1" applyAlignment="1" applyProtection="1">
      <protection locked="0"/>
    </xf>
    <xf numFmtId="44" fontId="0" fillId="0" borderId="0" xfId="1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center"/>
    </xf>
    <xf numFmtId="44" fontId="3" fillId="0" borderId="0" xfId="8" applyFont="1" applyFill="1"/>
    <xf numFmtId="174" fontId="3" fillId="0" borderId="0" xfId="8" applyNumberFormat="1" applyFont="1" applyFill="1"/>
    <xf numFmtId="44" fontId="0" fillId="0" borderId="0" xfId="8" applyFont="1" applyFill="1" applyAlignment="1"/>
    <xf numFmtId="174" fontId="0" fillId="0" borderId="0" xfId="8" applyNumberFormat="1" applyFont="1" applyFill="1" applyAlignment="1"/>
    <xf numFmtId="7" fontId="3" fillId="0" borderId="0" xfId="8" applyNumberFormat="1" applyFont="1" applyFill="1"/>
    <xf numFmtId="44" fontId="9" fillId="0" borderId="0" xfId="8" applyFont="1" applyFill="1"/>
    <xf numFmtId="174" fontId="9" fillId="0" borderId="0" xfId="8" applyNumberFormat="1" applyFont="1" applyFill="1"/>
    <xf numFmtId="8" fontId="3" fillId="0" borderId="0" xfId="8" applyNumberFormat="1" applyFont="1" applyFill="1"/>
    <xf numFmtId="175" fontId="3" fillId="0" borderId="0" xfId="8" applyNumberFormat="1" applyFont="1" applyFill="1"/>
    <xf numFmtId="8" fontId="0" fillId="0" borderId="0" xfId="8" applyNumberFormat="1" applyFont="1" applyFill="1" applyAlignment="1"/>
    <xf numFmtId="0" fontId="11" fillId="2" borderId="0" xfId="6" applyNumberFormat="1" applyFont="1" applyFill="1" applyAlignment="1" applyProtection="1">
      <protection locked="0"/>
    </xf>
    <xf numFmtId="44" fontId="11" fillId="2" borderId="0" xfId="6" applyNumberFormat="1" applyFont="1" applyFill="1" applyAlignment="1" applyProtection="1">
      <protection locked="0"/>
    </xf>
    <xf numFmtId="0" fontId="9" fillId="4" borderId="0" xfId="6" applyNumberFormat="1" applyFont="1" applyFill="1" applyAlignment="1" applyProtection="1">
      <protection locked="0"/>
    </xf>
    <xf numFmtId="9" fontId="0" fillId="0" borderId="0" xfId="0"/>
    <xf numFmtId="3" fontId="10" fillId="5" borderId="0" xfId="6" applyNumberFormat="1" applyFont="1" applyFill="1" applyAlignment="1" applyProtection="1">
      <protection locked="0"/>
    </xf>
    <xf numFmtId="2" fontId="9" fillId="5" borderId="0" xfId="6" applyNumberFormat="1" applyFont="1" applyFill="1" applyAlignment="1" applyProtection="1">
      <protection locked="0"/>
    </xf>
    <xf numFmtId="2" fontId="9" fillId="4" borderId="0" xfId="6" applyNumberFormat="1" applyFont="1" applyFill="1" applyAlignment="1" applyProtection="1">
      <protection locked="0"/>
    </xf>
    <xf numFmtId="38" fontId="10" fillId="5" borderId="0" xfId="6" applyNumberFormat="1" applyFont="1" applyFill="1" applyAlignment="1" applyProtection="1">
      <protection locked="0"/>
    </xf>
    <xf numFmtId="10" fontId="10" fillId="5" borderId="0" xfId="2" applyNumberFormat="1" applyFont="1" applyFill="1" applyAlignment="1" applyProtection="1">
      <alignment horizontal="center"/>
      <protection locked="0"/>
    </xf>
    <xf numFmtId="10" fontId="10" fillId="5" borderId="0" xfId="2" applyNumberFormat="1" applyFont="1" applyFill="1" applyAlignment="1" applyProtection="1">
      <protection locked="0"/>
    </xf>
    <xf numFmtId="0" fontId="15" fillId="5" borderId="0" xfId="6" applyNumberFormat="1" applyFont="1" applyFill="1" applyAlignment="1" applyProtection="1">
      <alignment horizontal="center"/>
      <protection locked="0"/>
    </xf>
    <xf numFmtId="0" fontId="3" fillId="4" borderId="0" xfId="6" applyNumberFormat="1" applyFont="1" applyFill="1" applyAlignment="1" applyProtection="1">
      <protection locked="0"/>
    </xf>
    <xf numFmtId="0" fontId="4" fillId="4" borderId="0" xfId="6" applyNumberFormat="1" applyFont="1" applyFill="1" applyAlignment="1" applyProtection="1">
      <protection locked="0"/>
    </xf>
    <xf numFmtId="0" fontId="3" fillId="0" borderId="0" xfId="3" applyAlignment="1">
      <alignment horizontal="center"/>
    </xf>
    <xf numFmtId="44" fontId="3" fillId="0" borderId="0" xfId="8" applyFont="1" applyFill="1" applyAlignment="1">
      <alignment horizontal="center"/>
    </xf>
    <xf numFmtId="174" fontId="3" fillId="0" borderId="0" xfId="8" applyNumberFormat="1" applyFont="1" applyFill="1" applyAlignment="1">
      <alignment horizontal="center"/>
    </xf>
    <xf numFmtId="169" fontId="3" fillId="0" borderId="0" xfId="9" applyNumberFormat="1" applyFont="1" applyFill="1" applyAlignment="1">
      <alignment horizontal="center"/>
    </xf>
    <xf numFmtId="0" fontId="4" fillId="0" borderId="0" xfId="3" applyFont="1"/>
    <xf numFmtId="169" fontId="3" fillId="0" borderId="0" xfId="9" applyNumberFormat="1" applyFont="1" applyFill="1"/>
    <xf numFmtId="0" fontId="3" fillId="0" borderId="0" xfId="3"/>
    <xf numFmtId="0" fontId="4" fillId="0" borderId="0" xfId="4" applyFont="1"/>
    <xf numFmtId="169" fontId="0" fillId="0" borderId="0" xfId="9" applyNumberFormat="1" applyFont="1" applyFill="1" applyAlignment="1"/>
    <xf numFmtId="0" fontId="4" fillId="0" borderId="0" xfId="5" applyFont="1"/>
    <xf numFmtId="44" fontId="0" fillId="0" borderId="0" xfId="0" applyNumberFormat="1"/>
    <xf numFmtId="0" fontId="2" fillId="0" borderId="0" xfId="3" applyFont="1"/>
    <xf numFmtId="0" fontId="1" fillId="0" borderId="0" xfId="3" applyFont="1"/>
    <xf numFmtId="0" fontId="4" fillId="0" borderId="3" xfId="3" applyFont="1" applyBorder="1"/>
    <xf numFmtId="9" fontId="16" fillId="0" borderId="0" xfId="0" applyFont="1"/>
    <xf numFmtId="0" fontId="10" fillId="0" borderId="0" xfId="11" applyFont="1"/>
    <xf numFmtId="3" fontId="10" fillId="0" borderId="0" xfId="0" applyNumberFormat="1" applyFont="1"/>
    <xf numFmtId="9" fontId="10" fillId="0" borderId="0" xfId="0" applyFont="1"/>
    <xf numFmtId="0" fontId="10" fillId="0" borderId="0" xfId="0" applyNumberFormat="1" applyFont="1"/>
    <xf numFmtId="168" fontId="0" fillId="0" borderId="8" xfId="0" applyNumberFormat="1" applyFill="1" applyBorder="1" applyAlignment="1" applyProtection="1">
      <alignment horizontal="center"/>
      <protection locked="0"/>
    </xf>
    <xf numFmtId="9" fontId="11" fillId="5" borderId="0" xfId="9" applyFont="1" applyFill="1" applyAlignment="1" applyProtection="1">
      <protection locked="0"/>
    </xf>
    <xf numFmtId="0" fontId="10" fillId="0" borderId="0" xfId="6" applyNumberFormat="1" applyFont="1" applyFill="1" applyAlignment="1" applyProtection="1">
      <alignment horizontal="center"/>
      <protection locked="0"/>
    </xf>
    <xf numFmtId="164" fontId="3" fillId="5" borderId="0" xfId="2" applyNumberFormat="1" applyFont="1" applyFill="1" applyAlignment="1" applyProtection="1">
      <protection locked="0"/>
    </xf>
    <xf numFmtId="168" fontId="0" fillId="0" borderId="4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167" fontId="0" fillId="0" borderId="0" xfId="0" applyNumberFormat="1" applyFont="1" applyFill="1" applyBorder="1" applyAlignment="1"/>
    <xf numFmtId="173" fontId="0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/>
    <xf numFmtId="16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/>
      <protection locked="0"/>
    </xf>
    <xf numFmtId="167" fontId="4" fillId="0" borderId="0" xfId="0" applyNumberFormat="1" applyFont="1" applyFill="1" applyAlignment="1"/>
    <xf numFmtId="166" fontId="4" fillId="0" borderId="9" xfId="0" applyNumberFormat="1" applyFont="1" applyFill="1" applyBorder="1" applyAlignment="1"/>
    <xf numFmtId="168" fontId="4" fillId="0" borderId="0" xfId="0" applyNumberFormat="1" applyFont="1" applyFill="1" applyBorder="1" applyAlignment="1"/>
    <xf numFmtId="44" fontId="0" fillId="0" borderId="0" xfId="0" applyNumberFormat="1" applyFont="1" applyFill="1" applyAlignment="1">
      <alignment horizontal="right"/>
    </xf>
    <xf numFmtId="44" fontId="4" fillId="0" borderId="0" xfId="1" applyNumberFormat="1" applyFont="1" applyFill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4" fillId="0" borderId="0" xfId="1" applyNumberFormat="1" applyFont="1" applyFill="1" applyAlignment="1">
      <alignment horizontal="right"/>
    </xf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65" fontId="0" fillId="0" borderId="0" xfId="0" applyNumberFormat="1"/>
    <xf numFmtId="3" fontId="3" fillId="0" borderId="0" xfId="0" applyNumberFormat="1" applyFont="1"/>
    <xf numFmtId="4" fontId="0" fillId="0" borderId="1" xfId="0" applyNumberFormat="1" applyBorder="1"/>
    <xf numFmtId="44" fontId="0" fillId="0" borderId="0" xfId="8" applyFont="1" applyFill="1" applyAlignment="1">
      <alignment horizontal="right"/>
    </xf>
    <xf numFmtId="44" fontId="0" fillId="0" borderId="1" xfId="8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167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8" fontId="0" fillId="0" borderId="4" xfId="0" applyNumberFormat="1" applyBorder="1"/>
    <xf numFmtId="168" fontId="0" fillId="0" borderId="0" xfId="0" applyNumberFormat="1"/>
    <xf numFmtId="0" fontId="0" fillId="0" borderId="0" xfId="0" applyNumberFormat="1" applyProtection="1">
      <protection locked="0"/>
    </xf>
    <xf numFmtId="167" fontId="0" fillId="0" borderId="0" xfId="0" applyNumberFormat="1"/>
    <xf numFmtId="167" fontId="0" fillId="0" borderId="2" xfId="0" applyNumberFormat="1" applyBorder="1"/>
    <xf numFmtId="166" fontId="0" fillId="0" borderId="2" xfId="0" applyNumberFormat="1" applyBorder="1"/>
    <xf numFmtId="164" fontId="0" fillId="0" borderId="0" xfId="0" applyNumberFormat="1"/>
    <xf numFmtId="4" fontId="4" fillId="0" borderId="0" xfId="0" applyNumberFormat="1" applyFont="1" applyAlignment="1">
      <alignment horizontal="center"/>
    </xf>
    <xf numFmtId="0" fontId="4" fillId="0" borderId="0" xfId="0" applyNumberFormat="1" applyFont="1"/>
    <xf numFmtId="43" fontId="3" fillId="0" borderId="0" xfId="0" applyNumberFormat="1" applyFont="1" applyAlignment="1">
      <alignment horizontal="center"/>
    </xf>
    <xf numFmtId="0" fontId="0" fillId="0" borderId="1" xfId="0" applyNumberFormat="1" applyBorder="1"/>
    <xf numFmtId="44" fontId="0" fillId="0" borderId="1" xfId="8" applyFont="1" applyFill="1" applyBorder="1" applyAlignment="1"/>
    <xf numFmtId="4" fontId="0" fillId="0" borderId="5" xfId="0" applyNumberFormat="1" applyBorder="1" applyAlignment="1">
      <alignment horizontal="right"/>
    </xf>
    <xf numFmtId="170" fontId="0" fillId="0" borderId="0" xfId="0" applyNumberFormat="1"/>
    <xf numFmtId="173" fontId="0" fillId="0" borderId="0" xfId="0" applyNumberFormat="1"/>
    <xf numFmtId="166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4" fontId="0" fillId="0" borderId="5" xfId="0" applyNumberFormat="1" applyBorder="1"/>
    <xf numFmtId="3" fontId="0" fillId="0" borderId="0" xfId="0" applyNumberFormat="1"/>
    <xf numFmtId="9" fontId="0" fillId="0" borderId="0" xfId="0" applyAlignment="1">
      <alignment horizontal="center"/>
    </xf>
    <xf numFmtId="171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 applyProtection="1">
      <alignment horizontal="right"/>
      <protection locked="0"/>
    </xf>
    <xf numFmtId="44" fontId="1" fillId="0" borderId="0" xfId="8" applyFont="1" applyFill="1" applyAlignment="1">
      <alignment horizontal="center"/>
    </xf>
    <xf numFmtId="44" fontId="1" fillId="0" borderId="0" xfId="8" applyFont="1" applyFill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171" fontId="0" fillId="0" borderId="2" xfId="0" applyNumberFormat="1" applyBorder="1"/>
    <xf numFmtId="3" fontId="3" fillId="0" borderId="0" xfId="0" applyNumberFormat="1" applyFont="1" applyAlignment="1">
      <alignment horizontal="right"/>
    </xf>
    <xf numFmtId="0" fontId="3" fillId="0" borderId="0" xfId="0" applyNumberFormat="1" applyFont="1" applyProtection="1">
      <protection locked="0"/>
    </xf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44" fontId="0" fillId="0" borderId="0" xfId="1" applyNumberFormat="1" applyFont="1" applyFill="1" applyBorder="1" applyAlignment="1" applyProtection="1">
      <protection locked="0"/>
    </xf>
    <xf numFmtId="167" fontId="0" fillId="0" borderId="0" xfId="0" applyNumberFormat="1" applyFont="1" applyFill="1" applyBorder="1" applyAlignment="1" applyProtection="1">
      <protection locked="0"/>
    </xf>
    <xf numFmtId="168" fontId="0" fillId="0" borderId="7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/>
    <xf numFmtId="164" fontId="0" fillId="0" borderId="0" xfId="0" applyNumberFormat="1" applyFill="1" applyAlignment="1">
      <alignment horizontal="right"/>
    </xf>
    <xf numFmtId="44" fontId="4" fillId="0" borderId="0" xfId="1" applyNumberFormat="1" applyFont="1" applyFill="1" applyAlignment="1"/>
    <xf numFmtId="44" fontId="4" fillId="0" borderId="0" xfId="8" applyFont="1" applyFill="1" applyAlignment="1">
      <alignment horizontal="right"/>
    </xf>
    <xf numFmtId="44" fontId="2" fillId="0" borderId="0" xfId="8" applyFont="1" applyFill="1" applyAlignment="1">
      <alignment horizontal="center"/>
    </xf>
    <xf numFmtId="44" fontId="4" fillId="0" borderId="0" xfId="1" applyNumberFormat="1" applyFont="1" applyFill="1" applyBorder="1" applyAlignment="1" applyProtection="1">
      <protection locked="0"/>
    </xf>
    <xf numFmtId="44" fontId="4" fillId="0" borderId="0" xfId="1" applyNumberFormat="1" applyFont="1" applyFill="1" applyAlignment="1" applyProtection="1">
      <protection locked="0"/>
    </xf>
  </cellXfs>
  <cellStyles count="12">
    <cellStyle name="Comma 2" xfId="7" xr:uid="{00000000-0005-0000-0000-000000000000}"/>
    <cellStyle name="Currency" xfId="1" builtinId="4"/>
    <cellStyle name="Currency 2" xfId="8" xr:uid="{00000000-0005-0000-0000-000002000000}"/>
    <cellStyle name="Normal" xfId="0" builtinId="0"/>
    <cellStyle name="Normal 10" xfId="5" xr:uid="{00000000-0005-0000-0000-000004000000}"/>
    <cellStyle name="Normal 14" xfId="11" xr:uid="{616026AA-FF61-46AA-B5E9-EB60FBB195D6}"/>
    <cellStyle name="Normal 2" xfId="6" xr:uid="{00000000-0005-0000-0000-000005000000}"/>
    <cellStyle name="Normal 2 3" xfId="10" xr:uid="{00000000-0005-0000-0000-000006000000}"/>
    <cellStyle name="Normal 45" xfId="3" xr:uid="{00000000-0005-0000-0000-000007000000}"/>
    <cellStyle name="Normal 47" xfId="4" xr:uid="{00000000-0005-0000-0000-000008000000}"/>
    <cellStyle name="Percent" xfId="2" builtinId="5"/>
    <cellStyle name="Percent 2" xfId="9" xr:uid="{00000000-0005-0000-0000-00000A000000}"/>
  </cellStyles>
  <dxfs count="0"/>
  <tableStyles count="0" defaultTableStyle="TableStyleMedium2" defaultPivotStyle="PivotStyleLight16"/>
  <colors>
    <mruColors>
      <color rgb="FFFFCCCC"/>
      <color rgb="FF00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'Res seasonal - save'!$C$79</c:f>
              <c:strCache>
                <c:ptCount val="1"/>
                <c:pt idx="0">
                  <c:v>Difference $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'Res seasonal - save'!$D$76:$O$76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 seasonal - save'!$D$79:$O$79</c:f>
              <c:numCache>
                <c:formatCode>_("$"* #,##0.00_);_("$"* \(#,##0.00\);_("$"* "-"??_);_(@_)</c:formatCode>
                <c:ptCount val="12"/>
                <c:pt idx="0">
                  <c:v>-18.550016489402083</c:v>
                </c:pt>
                <c:pt idx="1">
                  <c:v>-15.389011010009966</c:v>
                </c:pt>
                <c:pt idx="2">
                  <c:v>-10.12097168394024</c:v>
                </c:pt>
                <c:pt idx="3">
                  <c:v>7.0765687267818009</c:v>
                </c:pt>
                <c:pt idx="4">
                  <c:v>6.0659938202999939</c:v>
                </c:pt>
                <c:pt idx="5">
                  <c:v>6.7051878786450914</c:v>
                </c:pt>
                <c:pt idx="6">
                  <c:v>8.0358201059955263</c:v>
                </c:pt>
                <c:pt idx="7">
                  <c:v>8.3065066282468365</c:v>
                </c:pt>
                <c:pt idx="8">
                  <c:v>7.4988252707842946</c:v>
                </c:pt>
                <c:pt idx="9">
                  <c:v>6.3567189234834416</c:v>
                </c:pt>
                <c:pt idx="10">
                  <c:v>6.5386052621308579</c:v>
                </c:pt>
                <c:pt idx="11">
                  <c:v>-12.745261900858821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2-42AA-BED0-251CF6EE5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621040"/>
        <c:axId val="1920600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 seasonal - save'!$C$77</c15:sqref>
                        </c15:formulaRef>
                      </c:ext>
                    </c:extLst>
                    <c:strCache>
                      <c:ptCount val="1"/>
                      <c:pt idx="0">
                        <c:v>Standard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 seasonal - save'!$D$77:$O$77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283.07116204402701</c:v>
                      </c:pt>
                      <c:pt idx="1">
                        <c:v>238.47348403692791</c:v>
                      </c:pt>
                      <c:pt idx="2">
                        <c:v>164.14829759720811</c:v>
                      </c:pt>
                      <c:pt idx="3">
                        <c:v>143.85906611232721</c:v>
                      </c:pt>
                      <c:pt idx="4">
                        <c:v>126.36471251345587</c:v>
                      </c:pt>
                      <c:pt idx="5">
                        <c:v>137.42998516495723</c:v>
                      </c:pt>
                      <c:pt idx="6">
                        <c:v>160.4649433318516</c:v>
                      </c:pt>
                      <c:pt idx="7">
                        <c:v>165.15087576925944</c:v>
                      </c:pt>
                      <c:pt idx="8">
                        <c:v>151.16887090050838</c:v>
                      </c:pt>
                      <c:pt idx="9">
                        <c:v>131.39753860337552</c:v>
                      </c:pt>
                      <c:pt idx="10">
                        <c:v>134.54622545745468</c:v>
                      </c:pt>
                      <c:pt idx="11">
                        <c:v>201.17362098064723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62-42AA-BED0-251CF6EE586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save'!$C$78</c15:sqref>
                        </c15:formulaRef>
                      </c:ext>
                    </c:extLst>
                    <c:strCache>
                      <c:ptCount val="1"/>
                      <c:pt idx="0">
                        <c:v>Seasonal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save'!$D$78:$O$78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264.52114555462492</c:v>
                      </c:pt>
                      <c:pt idx="1">
                        <c:v>223.08447302691795</c:v>
                      </c:pt>
                      <c:pt idx="2">
                        <c:v>154.02732591326787</c:v>
                      </c:pt>
                      <c:pt idx="3">
                        <c:v>150.93563483910901</c:v>
                      </c:pt>
                      <c:pt idx="4">
                        <c:v>132.43070633375586</c:v>
                      </c:pt>
                      <c:pt idx="5">
                        <c:v>144.13517304360232</c:v>
                      </c:pt>
                      <c:pt idx="6">
                        <c:v>168.50076343784713</c:v>
                      </c:pt>
                      <c:pt idx="7">
                        <c:v>173.45738239750628</c:v>
                      </c:pt>
                      <c:pt idx="8">
                        <c:v>158.66769617129268</c:v>
                      </c:pt>
                      <c:pt idx="9">
                        <c:v>137.75425752685896</c:v>
                      </c:pt>
                      <c:pt idx="10">
                        <c:v>141.08483071958554</c:v>
                      </c:pt>
                      <c:pt idx="11">
                        <c:v>188.42835907978841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62-42AA-BED0-251CF6EE586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save'!$C$80</c15:sqref>
                        </c15:formulaRef>
                      </c:ext>
                    </c:extLst>
                    <c:strCache>
                      <c:ptCount val="1"/>
                      <c:pt idx="0">
                        <c:v>% Difference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save'!$D$80:$O$80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-6.5531283213218786E-2</c:v>
                      </c:pt>
                      <c:pt idx="1">
                        <c:v>-6.4531329645131363E-2</c:v>
                      </c:pt>
                      <c:pt idx="2">
                        <c:v>-6.1657487967224471E-2</c:v>
                      </c:pt>
                      <c:pt idx="3">
                        <c:v>4.9190981966032749E-2</c:v>
                      </c:pt>
                      <c:pt idx="4">
                        <c:v>4.8003858827709203E-2</c:v>
                      </c:pt>
                      <c:pt idx="5">
                        <c:v>4.8789846485080043E-2</c:v>
                      </c:pt>
                      <c:pt idx="6">
                        <c:v>5.00783531850751E-2</c:v>
                      </c:pt>
                      <c:pt idx="7">
                        <c:v>5.0296473388686556E-2</c:v>
                      </c:pt>
                      <c:pt idx="8">
                        <c:v>4.9605618048967487E-2</c:v>
                      </c:pt>
                      <c:pt idx="9">
                        <c:v>4.8377762559702477E-2</c:v>
                      </c:pt>
                      <c:pt idx="10">
                        <c:v>4.8597463361753336E-2</c:v>
                      </c:pt>
                      <c:pt idx="11">
                        <c:v>-6.3354538426710072E-2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862-42AA-BED0-251CF6EE5865}"/>
                  </c:ext>
                </c:extLst>
              </c15:ser>
            </c15:filteredLineSeries>
          </c:ext>
        </c:extLst>
      </c:lineChart>
      <c:catAx>
        <c:axId val="19206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00656"/>
        <c:crosses val="autoZero"/>
        <c:auto val="1"/>
        <c:lblAlgn val="ctr"/>
        <c:lblOffset val="100"/>
        <c:noMultiLvlLbl val="0"/>
      </c:catAx>
      <c:valAx>
        <c:axId val="19206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'Res seasonal - save'!$C$80</c:f>
              <c:strCache>
                <c:ptCount val="1"/>
                <c:pt idx="0">
                  <c:v>% Difference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'Res seasonal - save'!$D$76:$O$76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 seasonal - save'!$D$80:$O$80</c:f>
              <c:numCache>
                <c:formatCode>0.0%</c:formatCode>
                <c:ptCount val="12"/>
                <c:pt idx="0">
                  <c:v>-6.5531283213218786E-2</c:v>
                </c:pt>
                <c:pt idx="1">
                  <c:v>-6.4531329645131363E-2</c:v>
                </c:pt>
                <c:pt idx="2">
                  <c:v>-6.1657487967224471E-2</c:v>
                </c:pt>
                <c:pt idx="3">
                  <c:v>4.9190981966032749E-2</c:v>
                </c:pt>
                <c:pt idx="4">
                  <c:v>4.8003858827709203E-2</c:v>
                </c:pt>
                <c:pt idx="5">
                  <c:v>4.8789846485080043E-2</c:v>
                </c:pt>
                <c:pt idx="6">
                  <c:v>5.00783531850751E-2</c:v>
                </c:pt>
                <c:pt idx="7">
                  <c:v>5.0296473388686556E-2</c:v>
                </c:pt>
                <c:pt idx="8">
                  <c:v>4.9605618048967487E-2</c:v>
                </c:pt>
                <c:pt idx="9">
                  <c:v>4.8377762559702477E-2</c:v>
                </c:pt>
                <c:pt idx="10">
                  <c:v>4.8597463361753336E-2</c:v>
                </c:pt>
                <c:pt idx="11">
                  <c:v>-6.3354538426710072E-2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47-4C52-88FA-4403E005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621040"/>
        <c:axId val="1920600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 seasonal - save'!$C$77</c15:sqref>
                        </c15:formulaRef>
                      </c:ext>
                    </c:extLst>
                    <c:strCache>
                      <c:ptCount val="1"/>
                      <c:pt idx="0">
                        <c:v>Standard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 seasonal - save'!$D$77:$O$77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283.07116204402701</c:v>
                      </c:pt>
                      <c:pt idx="1">
                        <c:v>238.47348403692791</c:v>
                      </c:pt>
                      <c:pt idx="2">
                        <c:v>164.14829759720811</c:v>
                      </c:pt>
                      <c:pt idx="3">
                        <c:v>143.85906611232721</c:v>
                      </c:pt>
                      <c:pt idx="4">
                        <c:v>126.36471251345587</c:v>
                      </c:pt>
                      <c:pt idx="5">
                        <c:v>137.42998516495723</c:v>
                      </c:pt>
                      <c:pt idx="6">
                        <c:v>160.4649433318516</c:v>
                      </c:pt>
                      <c:pt idx="7">
                        <c:v>165.15087576925944</c:v>
                      </c:pt>
                      <c:pt idx="8">
                        <c:v>151.16887090050838</c:v>
                      </c:pt>
                      <c:pt idx="9">
                        <c:v>131.39753860337552</c:v>
                      </c:pt>
                      <c:pt idx="10">
                        <c:v>134.54622545745468</c:v>
                      </c:pt>
                      <c:pt idx="11">
                        <c:v>201.17362098064723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647-4C52-88FA-4403E0054B2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save'!$C$78</c15:sqref>
                        </c15:formulaRef>
                      </c:ext>
                    </c:extLst>
                    <c:strCache>
                      <c:ptCount val="1"/>
                      <c:pt idx="0">
                        <c:v>Seasonal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save'!$D$78:$O$78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264.52114555462492</c:v>
                      </c:pt>
                      <c:pt idx="1">
                        <c:v>223.08447302691795</c:v>
                      </c:pt>
                      <c:pt idx="2">
                        <c:v>154.02732591326787</c:v>
                      </c:pt>
                      <c:pt idx="3">
                        <c:v>150.93563483910901</c:v>
                      </c:pt>
                      <c:pt idx="4">
                        <c:v>132.43070633375586</c:v>
                      </c:pt>
                      <c:pt idx="5">
                        <c:v>144.13517304360232</c:v>
                      </c:pt>
                      <c:pt idx="6">
                        <c:v>168.50076343784713</c:v>
                      </c:pt>
                      <c:pt idx="7">
                        <c:v>173.45738239750628</c:v>
                      </c:pt>
                      <c:pt idx="8">
                        <c:v>158.66769617129268</c:v>
                      </c:pt>
                      <c:pt idx="9">
                        <c:v>137.75425752685896</c:v>
                      </c:pt>
                      <c:pt idx="10">
                        <c:v>141.08483071958554</c:v>
                      </c:pt>
                      <c:pt idx="11">
                        <c:v>188.42835907978841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647-4C52-88FA-4403E0054B2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save'!$C$79</c15:sqref>
                        </c15:formulaRef>
                      </c:ext>
                    </c:extLst>
                    <c:strCache>
                      <c:ptCount val="1"/>
                      <c:pt idx="0">
                        <c:v>Difference $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save'!$D$79:$O$79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-18.550016489402083</c:v>
                      </c:pt>
                      <c:pt idx="1">
                        <c:v>-15.389011010009966</c:v>
                      </c:pt>
                      <c:pt idx="2">
                        <c:v>-10.12097168394024</c:v>
                      </c:pt>
                      <c:pt idx="3">
                        <c:v>7.0765687267818009</c:v>
                      </c:pt>
                      <c:pt idx="4">
                        <c:v>6.0659938202999939</c:v>
                      </c:pt>
                      <c:pt idx="5">
                        <c:v>6.7051878786450914</c:v>
                      </c:pt>
                      <c:pt idx="6">
                        <c:v>8.0358201059955263</c:v>
                      </c:pt>
                      <c:pt idx="7">
                        <c:v>8.3065066282468365</c:v>
                      </c:pt>
                      <c:pt idx="8">
                        <c:v>7.4988252707842946</c:v>
                      </c:pt>
                      <c:pt idx="9">
                        <c:v>6.3567189234834416</c:v>
                      </c:pt>
                      <c:pt idx="10">
                        <c:v>6.5386052621308579</c:v>
                      </c:pt>
                      <c:pt idx="11">
                        <c:v>-12.745261900858821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47-4C52-88FA-4403E0054B29}"/>
                  </c:ext>
                </c:extLst>
              </c15:ser>
            </c15:filteredLineSeries>
          </c:ext>
        </c:extLst>
      </c:lineChart>
      <c:catAx>
        <c:axId val="19206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00656"/>
        <c:crosses val="autoZero"/>
        <c:auto val="1"/>
        <c:lblAlgn val="ctr"/>
        <c:lblOffset val="100"/>
        <c:noMultiLvlLbl val="0"/>
      </c:catAx>
      <c:valAx>
        <c:axId val="19206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1870981</xdr:colOff>
      <xdr:row>81</xdr:row>
      <xdr:rowOff>138792</xdr:rowOff>
    </xdr:from>
    <xdr:to>
      <xdr:col>7</xdr:col>
      <xdr:colOff>360588</xdr:colOff>
      <xdr:row>98</xdr:row>
      <xdr:rowOff>106135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3684D0-57C6-84CB-AF31-B9C2FF779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16</xdr:col>
      <xdr:colOff>190500</xdr:colOff>
      <xdr:row>98</xdr:row>
      <xdr:rowOff>130628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7062DD-2795-4A5E-8A10-CFFD54D19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Typical%20Customer%20Bill%20Analysis%206-15-23%20with%20All%20Rider%20Changes%20Ex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Rate%20Cases\KPCo\2023%20Base%20Case\Rate%20Design\KPCo%20Rate%20Design%20Workbook%202023%206-0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ical Bill"/>
      <sheetName val="Rate Export from RD"/>
      <sheetName val="Res seasonal - save"/>
    </sheetNames>
    <sheetDataSet>
      <sheetData sheetId="0"/>
      <sheetData sheetId="1">
        <row r="67">
          <cell r="B67">
            <v>276</v>
          </cell>
        </row>
        <row r="69">
          <cell r="D69">
            <v>1.78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arget"/>
      <sheetName val="Rate Export"/>
      <sheetName val="RS"/>
      <sheetName val="RS-D"/>
      <sheetName val="RS TOD2"/>
      <sheetName val="RS Seasonal Rate"/>
      <sheetName val="SGS TOD"/>
      <sheetName val="GS AF NM TODs"/>
      <sheetName val="GS"/>
      <sheetName val="LGS"/>
      <sheetName val="LGS-TOD"/>
      <sheetName val="IGS"/>
      <sheetName val="MW"/>
      <sheetName val="OL 1"/>
      <sheetName val="OL 2"/>
      <sheetName val="SL 2"/>
      <sheetName val="SL 1"/>
      <sheetName val="AFS Rate"/>
      <sheetName val="off peak"/>
      <sheetName val="Energy Basis"/>
      <sheetName val="Demand Basis"/>
      <sheetName val="Off Peak xcs"/>
      <sheetName val="OL Detail"/>
      <sheetName val="Cogen"/>
      <sheetName val="Carrying Charge"/>
      <sheetName val="TOD CC"/>
      <sheetName val="TOD2 CC"/>
      <sheetName val="RSD kWh"/>
      <sheetName val="RSTOD2 kWh"/>
      <sheetName val="SGSTOD kWh"/>
      <sheetName val="MGS used or not"/>
    </sheetNames>
    <sheetDataSet>
      <sheetData sheetId="0"/>
      <sheetData sheetId="1"/>
      <sheetData sheetId="2">
        <row r="86">
          <cell r="F86">
            <v>0.18645999999999999</v>
          </cell>
        </row>
        <row r="87">
          <cell r="F87">
            <v>8.6029999999999995E-2</v>
          </cell>
        </row>
        <row r="88">
          <cell r="F88">
            <v>23</v>
          </cell>
        </row>
        <row r="89">
          <cell r="F89">
            <v>4.3</v>
          </cell>
        </row>
        <row r="122">
          <cell r="F122">
            <v>0.12947</v>
          </cell>
        </row>
        <row r="123">
          <cell r="F123">
            <v>0.12947</v>
          </cell>
        </row>
        <row r="124">
          <cell r="F124">
            <v>8.6029999999999995E-2</v>
          </cell>
        </row>
        <row r="125">
          <cell r="F125">
            <v>20</v>
          </cell>
        </row>
      </sheetData>
      <sheetData sheetId="3">
        <row r="20">
          <cell r="B20">
            <v>0.11842999999999999</v>
          </cell>
        </row>
        <row r="21">
          <cell r="B21">
            <v>8.6029999999999995E-2</v>
          </cell>
        </row>
        <row r="22">
          <cell r="B22">
            <v>6.77</v>
          </cell>
        </row>
        <row r="23">
          <cell r="B23">
            <v>23</v>
          </cell>
        </row>
      </sheetData>
      <sheetData sheetId="4">
        <row r="58">
          <cell r="G58">
            <v>23</v>
          </cell>
        </row>
        <row r="60">
          <cell r="G60">
            <v>0.18920999999999999</v>
          </cell>
        </row>
        <row r="61">
          <cell r="G61">
            <v>0.13642000000000001</v>
          </cell>
        </row>
        <row r="62">
          <cell r="G62">
            <v>0.12277</v>
          </cell>
        </row>
      </sheetData>
      <sheetData sheetId="5">
        <row r="25">
          <cell r="J25">
            <v>0.11947000000000001</v>
          </cell>
        </row>
        <row r="26">
          <cell r="J26">
            <v>0.13761999999999999</v>
          </cell>
        </row>
      </sheetData>
      <sheetData sheetId="6">
        <row r="79">
          <cell r="G79">
            <v>0.19545000000000001</v>
          </cell>
        </row>
        <row r="80">
          <cell r="G80">
            <v>0.13783999999999999</v>
          </cell>
        </row>
        <row r="81">
          <cell r="G81">
            <v>0.12349</v>
          </cell>
        </row>
        <row r="82">
          <cell r="G82">
            <v>28</v>
          </cell>
        </row>
      </sheetData>
      <sheetData sheetId="7">
        <row r="111">
          <cell r="E111">
            <v>15</v>
          </cell>
        </row>
        <row r="130">
          <cell r="E130">
            <v>0.18567</v>
          </cell>
        </row>
        <row r="131">
          <cell r="E131">
            <v>8.5580000000000003E-2</v>
          </cell>
        </row>
      </sheetData>
      <sheetData sheetId="8">
        <row r="45">
          <cell r="F45">
            <v>28</v>
          </cell>
        </row>
        <row r="46">
          <cell r="F46">
            <v>0.13336000000000001</v>
          </cell>
        </row>
        <row r="110">
          <cell r="F110">
            <v>8.82</v>
          </cell>
        </row>
        <row r="118">
          <cell r="D118">
            <v>0.12292</v>
          </cell>
        </row>
        <row r="119">
          <cell r="D119">
            <v>0.10813</v>
          </cell>
        </row>
        <row r="121">
          <cell r="D121">
            <v>28</v>
          </cell>
        </row>
        <row r="124">
          <cell r="D124">
            <v>0.1079</v>
          </cell>
        </row>
        <row r="125">
          <cell r="D125">
            <v>9.5329999999999998E-2</v>
          </cell>
        </row>
        <row r="126">
          <cell r="D126">
            <v>8.0299999999999994</v>
          </cell>
        </row>
        <row r="127">
          <cell r="D127">
            <v>120</v>
          </cell>
        </row>
        <row r="129">
          <cell r="D129">
            <v>9.7629999999999995E-2</v>
          </cell>
        </row>
        <row r="130">
          <cell r="D130">
            <v>8.6290000000000006E-2</v>
          </cell>
        </row>
        <row r="131">
          <cell r="D131">
            <v>6.38</v>
          </cell>
        </row>
        <row r="132">
          <cell r="D132">
            <v>460</v>
          </cell>
        </row>
      </sheetData>
      <sheetData sheetId="9">
        <row r="213">
          <cell r="F213">
            <v>10.39</v>
          </cell>
        </row>
        <row r="214">
          <cell r="F214">
            <v>3.46</v>
          </cell>
        </row>
        <row r="215">
          <cell r="F215">
            <v>8.796000000000001E-2</v>
          </cell>
        </row>
        <row r="216">
          <cell r="F216">
            <v>97</v>
          </cell>
        </row>
        <row r="221">
          <cell r="F221">
            <v>8.9499999999999993</v>
          </cell>
        </row>
        <row r="222">
          <cell r="F222">
            <v>3.46</v>
          </cell>
        </row>
        <row r="223">
          <cell r="F223">
            <v>7.8670000000000004E-2</v>
          </cell>
        </row>
        <row r="225">
          <cell r="F225">
            <v>145</v>
          </cell>
        </row>
        <row r="230">
          <cell r="F230">
            <v>5.39</v>
          </cell>
        </row>
        <row r="231">
          <cell r="F231">
            <v>3.46</v>
          </cell>
        </row>
        <row r="232">
          <cell r="F232">
            <v>5.9750000000000004E-2</v>
          </cell>
        </row>
        <row r="233">
          <cell r="F233">
            <v>750</v>
          </cell>
        </row>
        <row r="238">
          <cell r="F238">
            <v>5.2499999999999991</v>
          </cell>
        </row>
        <row r="239">
          <cell r="F239">
            <v>3.46</v>
          </cell>
        </row>
        <row r="240">
          <cell r="F240">
            <v>5.8739999999999994E-2</v>
          </cell>
        </row>
        <row r="241">
          <cell r="F241">
            <v>750</v>
          </cell>
        </row>
        <row r="304">
          <cell r="F304">
            <v>0.14934</v>
          </cell>
        </row>
        <row r="305">
          <cell r="F305">
            <v>8.695E-2</v>
          </cell>
        </row>
        <row r="306">
          <cell r="F306">
            <v>97</v>
          </cell>
        </row>
        <row r="309">
          <cell r="F309">
            <v>0.11792999999999999</v>
          </cell>
        </row>
        <row r="310">
          <cell r="F310">
            <v>6.1940000000000002E-2</v>
          </cell>
        </row>
        <row r="311">
          <cell r="F311">
            <v>9.1300000000000008</v>
          </cell>
        </row>
        <row r="312">
          <cell r="F312">
            <v>3.46</v>
          </cell>
        </row>
        <row r="313">
          <cell r="F313">
            <v>97</v>
          </cell>
        </row>
      </sheetData>
      <sheetData sheetId="10">
        <row r="18">
          <cell r="F18">
            <v>145</v>
          </cell>
          <cell r="H18">
            <v>750</v>
          </cell>
          <cell r="J18">
            <v>750</v>
          </cell>
        </row>
        <row r="42">
          <cell r="F42">
            <v>6.021E-2</v>
          </cell>
          <cell r="H42">
            <v>5.9700000000000003E-2</v>
          </cell>
          <cell r="J42">
            <v>5.9270000000000003E-2</v>
          </cell>
        </row>
        <row r="53">
          <cell r="F53">
            <v>7.76</v>
          </cell>
        </row>
        <row r="54">
          <cell r="F54">
            <v>4.4000000000000004</v>
          </cell>
        </row>
        <row r="55">
          <cell r="F55">
            <v>4.33</v>
          </cell>
        </row>
        <row r="77">
          <cell r="F77">
            <v>0.11237999999999999</v>
          </cell>
          <cell r="H77">
            <v>0.11075</v>
          </cell>
          <cell r="J77">
            <v>0.10938000000000001</v>
          </cell>
        </row>
      </sheetData>
      <sheetData sheetId="11">
        <row r="242">
          <cell r="F242">
            <v>27.32</v>
          </cell>
        </row>
        <row r="243">
          <cell r="F243">
            <v>1.84</v>
          </cell>
        </row>
        <row r="244">
          <cell r="F244">
            <v>26.009999999999998</v>
          </cell>
        </row>
        <row r="245">
          <cell r="F245">
            <v>0.69</v>
          </cell>
        </row>
        <row r="246">
          <cell r="F246">
            <v>3.2140000000000002E-2</v>
          </cell>
        </row>
        <row r="247">
          <cell r="F247">
            <v>276</v>
          </cell>
        </row>
        <row r="252">
          <cell r="F252">
            <v>25.310000000000002</v>
          </cell>
        </row>
        <row r="253">
          <cell r="F253">
            <v>1.78</v>
          </cell>
        </row>
        <row r="254">
          <cell r="F254">
            <v>24.05</v>
          </cell>
        </row>
        <row r="257">
          <cell r="F257">
            <v>0.69</v>
          </cell>
        </row>
        <row r="258">
          <cell r="F258">
            <v>3.0630000000000001E-2</v>
          </cell>
        </row>
        <row r="259">
          <cell r="F259">
            <v>276</v>
          </cell>
        </row>
        <row r="264">
          <cell r="F264">
            <v>17.89</v>
          </cell>
        </row>
        <row r="265">
          <cell r="F265">
            <v>1.75</v>
          </cell>
        </row>
        <row r="266">
          <cell r="F266">
            <v>16.64</v>
          </cell>
        </row>
        <row r="269">
          <cell r="F269">
            <v>0.69</v>
          </cell>
        </row>
        <row r="270">
          <cell r="F270">
            <v>3.0179999999999998E-2</v>
          </cell>
        </row>
        <row r="271">
          <cell r="F271">
            <v>794</v>
          </cell>
        </row>
        <row r="276">
          <cell r="F276">
            <v>17.52</v>
          </cell>
        </row>
        <row r="277">
          <cell r="F277">
            <v>1.73</v>
          </cell>
        </row>
        <row r="278">
          <cell r="F278">
            <v>16.29</v>
          </cell>
        </row>
        <row r="280">
          <cell r="F280">
            <v>0.69</v>
          </cell>
        </row>
        <row r="281">
          <cell r="F281">
            <v>2.981E-2</v>
          </cell>
        </row>
        <row r="282">
          <cell r="F282">
            <v>1353</v>
          </cell>
        </row>
      </sheetData>
      <sheetData sheetId="12">
        <row r="57">
          <cell r="D57">
            <v>0.10506</v>
          </cell>
        </row>
        <row r="58">
          <cell r="D58">
            <v>9.5500000000000007</v>
          </cell>
        </row>
        <row r="59">
          <cell r="D59">
            <v>28</v>
          </cell>
        </row>
      </sheetData>
      <sheetData sheetId="13">
        <row r="7">
          <cell r="K7">
            <v>10.53</v>
          </cell>
        </row>
        <row r="8">
          <cell r="K8">
            <v>12.01</v>
          </cell>
        </row>
        <row r="9">
          <cell r="K9">
            <v>14.55</v>
          </cell>
        </row>
        <row r="10">
          <cell r="K10">
            <v>20.74</v>
          </cell>
        </row>
        <row r="11">
          <cell r="K11">
            <v>22.99</v>
          </cell>
        </row>
        <row r="12">
          <cell r="K12">
            <v>19.09</v>
          </cell>
        </row>
        <row r="13">
          <cell r="K13">
            <v>30.03</v>
          </cell>
        </row>
        <row r="14">
          <cell r="K14">
            <v>16.72</v>
          </cell>
        </row>
        <row r="15">
          <cell r="K15">
            <v>24.41</v>
          </cell>
        </row>
        <row r="16">
          <cell r="K16">
            <v>0</v>
          </cell>
        </row>
        <row r="17">
          <cell r="K17">
            <v>34.96</v>
          </cell>
        </row>
        <row r="18">
          <cell r="K18">
            <v>45.88</v>
          </cell>
        </row>
        <row r="21">
          <cell r="K21">
            <v>20.29</v>
          </cell>
        </row>
        <row r="22">
          <cell r="K22">
            <v>25.55</v>
          </cell>
        </row>
        <row r="23">
          <cell r="K23">
            <v>46.51</v>
          </cell>
        </row>
        <row r="24">
          <cell r="K24">
            <v>26.46</v>
          </cell>
        </row>
        <row r="25">
          <cell r="K25">
            <v>32.29</v>
          </cell>
        </row>
        <row r="29">
          <cell r="K29">
            <v>13.43</v>
          </cell>
        </row>
        <row r="30">
          <cell r="K30">
            <v>23.11</v>
          </cell>
        </row>
        <row r="31">
          <cell r="K31">
            <v>15.4</v>
          </cell>
        </row>
        <row r="34">
          <cell r="A34">
            <v>150151152153</v>
          </cell>
          <cell r="U34">
            <v>7.7</v>
          </cell>
        </row>
        <row r="35">
          <cell r="A35">
            <v>160</v>
          </cell>
          <cell r="U35">
            <v>22.15</v>
          </cell>
        </row>
        <row r="36">
          <cell r="A36">
            <v>165</v>
          </cell>
          <cell r="U36">
            <v>28.77</v>
          </cell>
        </row>
        <row r="37">
          <cell r="A37">
            <v>166</v>
          </cell>
          <cell r="U37">
            <v>35.340000000000003</v>
          </cell>
        </row>
        <row r="49">
          <cell r="K49">
            <v>4.2</v>
          </cell>
        </row>
        <row r="50">
          <cell r="K50">
            <v>2.33</v>
          </cell>
        </row>
        <row r="51">
          <cell r="K51">
            <v>7.87</v>
          </cell>
        </row>
      </sheetData>
      <sheetData sheetId="14"/>
      <sheetData sheetId="15"/>
      <sheetData sheetId="16">
        <row r="13">
          <cell r="I13">
            <v>8.49</v>
          </cell>
        </row>
        <row r="14">
          <cell r="I14">
            <v>9.32</v>
          </cell>
        </row>
        <row r="15">
          <cell r="I15">
            <v>11.04</v>
          </cell>
        </row>
        <row r="16">
          <cell r="I16">
            <v>14.5</v>
          </cell>
        </row>
        <row r="18">
          <cell r="A18" t="str">
            <v>LED - 7,900-9,900 Lumens</v>
          </cell>
          <cell r="R18">
            <v>9.7100000000000009</v>
          </cell>
        </row>
        <row r="19">
          <cell r="A19" t="str">
            <v>LED - 10,500-12,500 Lumens</v>
          </cell>
          <cell r="R19">
            <v>12.48</v>
          </cell>
        </row>
        <row r="20">
          <cell r="A20" t="str">
            <v>LED - 24,000-26,000 Lumens</v>
          </cell>
          <cell r="R20">
            <v>14.87</v>
          </cell>
        </row>
        <row r="21">
          <cell r="A21" t="str">
            <v>Post Top 4,300-6,300 Lumens</v>
          </cell>
          <cell r="R21">
            <v>10.09</v>
          </cell>
        </row>
        <row r="26">
          <cell r="I26">
            <v>13.27</v>
          </cell>
        </row>
        <row r="27">
          <cell r="I27">
            <v>14.22</v>
          </cell>
        </row>
        <row r="28">
          <cell r="I28">
            <v>15.94</v>
          </cell>
        </row>
        <row r="29">
          <cell r="I29">
            <v>20.46</v>
          </cell>
        </row>
        <row r="31">
          <cell r="A31" t="str">
            <v>LED - 7,900-9,900 Lumens</v>
          </cell>
          <cell r="R31">
            <v>16.010000000000002</v>
          </cell>
        </row>
        <row r="41">
          <cell r="I41">
            <v>27.65</v>
          </cell>
        </row>
        <row r="42">
          <cell r="I42">
            <v>28.66</v>
          </cell>
        </row>
        <row r="43">
          <cell r="I43">
            <v>30.38</v>
          </cell>
        </row>
        <row r="44">
          <cell r="I44">
            <v>33.840000000000003</v>
          </cell>
        </row>
        <row r="47">
          <cell r="A47" t="str">
            <v>LED - 10,500-12,500 Lumens</v>
          </cell>
          <cell r="R47">
            <v>29.86</v>
          </cell>
        </row>
        <row r="48">
          <cell r="A48" t="str">
            <v>LED - 24,000-26,000 Lumens</v>
          </cell>
          <cell r="R48">
            <v>31.34</v>
          </cell>
        </row>
      </sheetData>
      <sheetData sheetId="17">
        <row r="23">
          <cell r="F23">
            <v>6.38</v>
          </cell>
        </row>
        <row r="36">
          <cell r="F36">
            <v>15.75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36">
          <cell r="E23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autoPageBreaks="0" fitToPage="1"/>
  </sheetPr>
  <dimension ref="A1:ID383"/>
  <sheetViews>
    <sheetView tabSelected="1" showOutlineSymbols="0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30" sqref="K30"/>
    </sheetView>
  </sheetViews>
  <sheetFormatPr defaultColWidth="10.85546875" defaultRowHeight="12.75" outlineLevelCol="6"/>
  <cols>
    <col min="1" max="1" width="8.28515625" style="22" bestFit="1" customWidth="1"/>
    <col min="2" max="2" width="5.7109375" style="22" bestFit="1" customWidth="1"/>
    <col min="3" max="3" width="22.140625" style="22" customWidth="1"/>
    <col min="4" max="4" width="1.85546875" style="22" customWidth="1"/>
    <col min="5" max="5" width="14" style="22" customWidth="1"/>
    <col min="6" max="6" width="1.85546875" style="22" customWidth="1"/>
    <col min="7" max="7" width="7.85546875" style="79" customWidth="1"/>
    <col min="8" max="8" width="1.85546875" style="79" customWidth="1"/>
    <col min="9" max="9" width="6.42578125" style="79" customWidth="1"/>
    <col min="10" max="10" width="1.85546875" style="22" customWidth="1"/>
    <col min="11" max="11" width="11.5703125" style="79" customWidth="1"/>
    <col min="12" max="12" width="1.85546875" style="22" customWidth="1"/>
    <col min="13" max="13" width="15" style="94" bestFit="1" customWidth="1"/>
    <col min="14" max="14" width="1.85546875" style="94" customWidth="1"/>
    <col min="15" max="15" width="15" style="94" customWidth="1"/>
    <col min="16" max="16" width="1.85546875" style="94" customWidth="1"/>
    <col min="17" max="17" width="13.42578125" style="270" bestFit="1" customWidth="1"/>
    <col min="18" max="18" width="1.85546875" style="22" customWidth="1"/>
    <col min="19" max="19" width="8.140625" style="22" customWidth="1"/>
    <col min="20" max="20" width="2.85546875" style="22" customWidth="1" outlineLevel="2"/>
    <col min="21" max="21" width="10.85546875" style="66" customWidth="1" outlineLevel="6"/>
    <col min="22" max="22" width="13.140625" style="22" customWidth="1" outlineLevel="6"/>
    <col min="23" max="26" width="10.85546875" style="22" customWidth="1" outlineLevel="6"/>
    <col min="27" max="27" width="10.85546875" style="68" customWidth="1" outlineLevel="6"/>
    <col min="28" max="28" width="12.5703125" style="55" bestFit="1" customWidth="1" outlineLevel="6"/>
    <col min="29" max="29" width="10.85546875" style="58" customWidth="1" outlineLevel="6"/>
    <col min="30" max="30" width="10.85546875" style="22" customWidth="1" outlineLevel="6"/>
    <col min="31" max="31" width="10.85546875" style="55" customWidth="1" outlineLevel="6"/>
    <col min="32" max="33" width="10.85546875" style="58" customWidth="1" outlineLevel="6"/>
    <col min="34" max="34" width="12.85546875" style="58" customWidth="1" outlineLevel="6"/>
    <col min="35" max="35" width="10.85546875" style="58" customWidth="1" outlineLevel="6"/>
    <col min="36" max="37" width="10.85546875" style="22" customWidth="1" outlineLevel="6"/>
    <col min="38" max="38" width="10.85546875" style="59" customWidth="1" outlineLevel="6"/>
    <col min="39" max="39" width="11.85546875" style="9" customWidth="1" outlineLevel="6"/>
    <col min="40" max="40" width="10.85546875" style="22" customWidth="1" outlineLevel="6"/>
    <col min="41" max="42" width="10.85546875" style="9" customWidth="1" outlineLevel="6"/>
    <col min="43" max="44" width="11.5703125" style="22" customWidth="1" outlineLevel="6"/>
    <col min="45" max="45" width="14.140625" style="22" customWidth="1" outlineLevel="6"/>
    <col min="46" max="46" width="2.85546875" style="22" customWidth="1" outlineLevel="6"/>
    <col min="47" max="49" width="10.85546875" style="22" customWidth="1" outlineLevel="6"/>
    <col min="50" max="50" width="11.140625" style="22" customWidth="1" outlineLevel="6"/>
    <col min="51" max="51" width="10.85546875" style="22" customWidth="1" outlineLevel="6"/>
    <col min="52" max="52" width="2.85546875" style="22" customWidth="1" outlineLevel="4"/>
    <col min="53" max="53" width="10.85546875" style="66" customWidth="1" outlineLevel="4"/>
    <col min="54" max="54" width="13.140625" style="22" customWidth="1" outlineLevel="4"/>
    <col min="55" max="58" width="10.85546875" style="22" customWidth="1" outlineLevel="4"/>
    <col min="59" max="59" width="10.85546875" style="68" customWidth="1" outlineLevel="4"/>
    <col min="60" max="60" width="12.5703125" style="55" bestFit="1" customWidth="1" outlineLevel="4"/>
    <col min="61" max="61" width="10.85546875" style="58" customWidth="1" outlineLevel="4"/>
    <col min="62" max="62" width="10.85546875" style="22" customWidth="1" outlineLevel="4"/>
    <col min="63" max="63" width="10.85546875" style="55" customWidth="1" outlineLevel="4"/>
    <col min="64" max="64" width="10.85546875" style="58" customWidth="1" outlineLevel="4"/>
    <col min="65" max="65" width="12.85546875" style="58" customWidth="1" outlineLevel="4"/>
    <col min="66" max="66" width="11.85546875" style="58" customWidth="1" outlineLevel="4"/>
    <col min="67" max="68" width="10.85546875" style="22" customWidth="1" outlineLevel="4"/>
    <col min="69" max="69" width="9.42578125" style="22" bestFit="1" customWidth="1" outlineLevel="4"/>
    <col min="70" max="70" width="10" style="59" bestFit="1" customWidth="1" outlineLevel="4"/>
    <col min="71" max="71" width="11.85546875" style="9" customWidth="1" outlineLevel="4"/>
    <col min="72" max="72" width="10.85546875" style="22" customWidth="1" outlineLevel="4"/>
    <col min="73" max="74" width="10.85546875" style="9" customWidth="1" outlineLevel="4"/>
    <col min="75" max="75" width="15.5703125" style="22" customWidth="1" outlineLevel="4"/>
    <col min="76" max="76" width="15.42578125" style="22" bestFit="1" customWidth="1" outlineLevel="4"/>
    <col min="77" max="77" width="16.140625" style="22" bestFit="1" customWidth="1" outlineLevel="4"/>
    <col min="78" max="78" width="14.140625" style="22" customWidth="1" outlineLevel="4"/>
    <col min="79" max="79" width="2.85546875" style="22" customWidth="1" outlineLevel="4"/>
    <col min="80" max="82" width="10.85546875" style="22" customWidth="1" outlineLevel="4"/>
    <col min="83" max="83" width="11.140625" style="22" customWidth="1" outlineLevel="4"/>
    <col min="84" max="84" width="10.85546875" style="22" customWidth="1" outlineLevel="4"/>
    <col min="85" max="85" width="2.85546875" style="22" customWidth="1"/>
    <col min="86" max="145" width="10.85546875" style="22" customWidth="1"/>
    <col min="146" max="16384" width="10.85546875" style="22"/>
  </cols>
  <sheetData>
    <row r="1" spans="1:238" ht="15">
      <c r="B1" s="76"/>
      <c r="D1" s="36"/>
      <c r="E1" s="37"/>
      <c r="F1" s="38"/>
      <c r="G1" s="80"/>
      <c r="H1" s="80"/>
      <c r="I1" s="80"/>
      <c r="J1" s="39"/>
      <c r="K1" s="77"/>
      <c r="L1" s="40"/>
      <c r="M1" s="83"/>
      <c r="N1" s="83"/>
      <c r="O1" s="84"/>
      <c r="P1" s="85"/>
      <c r="Q1" s="266"/>
      <c r="R1" s="38"/>
      <c r="S1" s="20"/>
      <c r="T1" s="1"/>
      <c r="U1" s="16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07"/>
      <c r="AR1" s="1"/>
      <c r="AS1" s="1"/>
      <c r="AT1" s="1"/>
      <c r="AU1" s="1"/>
      <c r="AV1" s="1"/>
      <c r="AW1" s="1"/>
      <c r="AX1" s="1"/>
      <c r="AY1" s="1"/>
      <c r="AZ1" s="1" t="s">
        <v>192</v>
      </c>
      <c r="BA1" s="16" t="s">
        <v>1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6" t="s">
        <v>217</v>
      </c>
      <c r="BY1" s="16">
        <v>2.6120000000000001E-2</v>
      </c>
      <c r="BZ1" s="1"/>
      <c r="CA1" s="1"/>
      <c r="CB1" s="1"/>
      <c r="CC1" s="1"/>
      <c r="CD1" s="1"/>
      <c r="CE1" s="1"/>
      <c r="CF1" s="1"/>
      <c r="CG1" s="1" t="s">
        <v>192</v>
      </c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>
      <c r="A2" s="256"/>
      <c r="C2" s="13"/>
      <c r="D2" s="36"/>
      <c r="E2" s="37"/>
      <c r="F2" s="38"/>
      <c r="G2" s="80"/>
      <c r="H2" s="80"/>
      <c r="I2" s="80"/>
      <c r="J2" s="39"/>
      <c r="K2" s="77"/>
      <c r="L2" s="40"/>
      <c r="M2" s="83"/>
      <c r="N2" s="83"/>
      <c r="O2" s="142"/>
      <c r="P2" s="85"/>
      <c r="Q2" s="204"/>
      <c r="R2" s="38"/>
      <c r="S2" s="20"/>
      <c r="T2" s="1"/>
      <c r="U2" s="65" t="s">
        <v>2</v>
      </c>
      <c r="V2" s="2"/>
      <c r="W2" s="2"/>
      <c r="X2" s="35" t="s">
        <v>31</v>
      </c>
      <c r="Y2" s="2"/>
      <c r="Z2" s="2"/>
      <c r="AA2" s="67"/>
      <c r="AB2" s="34"/>
      <c r="AC2" s="56"/>
      <c r="AE2" s="56"/>
      <c r="AF2" s="56"/>
      <c r="AG2" s="56"/>
      <c r="AH2" s="56"/>
      <c r="AI2" s="56"/>
      <c r="AJ2" s="35"/>
      <c r="AK2" s="205"/>
      <c r="AL2" s="206"/>
      <c r="AM2" s="8"/>
      <c r="AN2" s="41" t="s">
        <v>5</v>
      </c>
      <c r="AO2" s="42" t="s">
        <v>5</v>
      </c>
      <c r="AP2" s="43" t="s">
        <v>5</v>
      </c>
      <c r="AQ2" s="73" t="s">
        <v>40</v>
      </c>
      <c r="AR2" s="73" t="s">
        <v>48</v>
      </c>
      <c r="AS2" s="73" t="s">
        <v>173</v>
      </c>
      <c r="AT2" s="1"/>
      <c r="AU2" s="44" t="s">
        <v>6</v>
      </c>
      <c r="AV2" s="44"/>
      <c r="AW2" s="44"/>
      <c r="AX2" s="44"/>
      <c r="AY2" s="44"/>
      <c r="AZ2" s="1"/>
      <c r="BA2" s="65" t="s">
        <v>2</v>
      </c>
      <c r="BB2" s="2"/>
      <c r="BC2" s="2"/>
      <c r="BD2" s="35" t="s">
        <v>31</v>
      </c>
      <c r="BE2" s="2"/>
      <c r="BF2" s="2"/>
      <c r="BG2" s="67"/>
      <c r="BH2" s="34"/>
      <c r="BI2" s="56"/>
      <c r="BK2" s="56"/>
      <c r="BL2" s="56"/>
      <c r="BM2" s="56"/>
      <c r="BN2" s="56"/>
      <c r="BO2" s="35"/>
      <c r="BP2" s="35"/>
      <c r="BQ2" s="205"/>
      <c r="BR2" s="60"/>
      <c r="BS2" s="8"/>
      <c r="BT2" s="41" t="s">
        <v>5</v>
      </c>
      <c r="BU2" s="42" t="s">
        <v>5</v>
      </c>
      <c r="BV2" s="43" t="s">
        <v>5</v>
      </c>
      <c r="BW2" s="73" t="s">
        <v>40</v>
      </c>
      <c r="BX2" s="73" t="s">
        <v>48</v>
      </c>
      <c r="BY2" s="73" t="s">
        <v>202</v>
      </c>
      <c r="BZ2" s="196" t="s">
        <v>201</v>
      </c>
      <c r="CA2" s="1"/>
      <c r="CB2" s="44" t="s">
        <v>6</v>
      </c>
      <c r="CC2" s="44"/>
      <c r="CD2" s="44"/>
      <c r="CE2" s="44"/>
      <c r="CF2" s="4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>
      <c r="A3" s="256"/>
      <c r="C3" s="13" t="s">
        <v>0</v>
      </c>
      <c r="D3" s="36"/>
      <c r="E3" s="37" t="s">
        <v>1</v>
      </c>
      <c r="F3" s="38"/>
      <c r="G3" s="81" t="s">
        <v>7</v>
      </c>
      <c r="H3" s="81"/>
      <c r="I3" s="81"/>
      <c r="J3" s="39"/>
      <c r="K3" s="77" t="s">
        <v>8</v>
      </c>
      <c r="L3" s="40"/>
      <c r="M3" s="86" t="s">
        <v>0</v>
      </c>
      <c r="N3" s="86"/>
      <c r="O3" s="87" t="s">
        <v>1</v>
      </c>
      <c r="P3" s="88"/>
      <c r="Q3" s="202" t="s">
        <v>203</v>
      </c>
      <c r="R3" s="45"/>
      <c r="S3" s="46" t="s">
        <v>10</v>
      </c>
      <c r="T3" s="1"/>
      <c r="V3" s="47" t="s">
        <v>29</v>
      </c>
      <c r="W3" s="47" t="s">
        <v>29</v>
      </c>
      <c r="X3" s="47" t="s">
        <v>29</v>
      </c>
      <c r="Z3" s="2"/>
      <c r="AB3" s="261" t="s">
        <v>43</v>
      </c>
      <c r="AC3" s="263"/>
      <c r="AD3" s="261" t="s">
        <v>45</v>
      </c>
      <c r="AE3" s="262"/>
      <c r="AF3" s="262"/>
      <c r="AG3" s="262"/>
      <c r="AH3" s="262"/>
      <c r="AI3" s="262"/>
      <c r="AJ3" s="262"/>
      <c r="AK3" s="261" t="s">
        <v>42</v>
      </c>
      <c r="AL3" s="262"/>
      <c r="AM3" s="263"/>
      <c r="AN3" s="41" t="s">
        <v>30</v>
      </c>
      <c r="AO3" s="49" t="s">
        <v>49</v>
      </c>
      <c r="AP3" s="49" t="s">
        <v>34</v>
      </c>
      <c r="AQ3" s="48" t="s">
        <v>32</v>
      </c>
      <c r="AR3" s="48" t="s">
        <v>32</v>
      </c>
      <c r="AS3" s="48" t="s">
        <v>32</v>
      </c>
      <c r="AT3" s="1"/>
      <c r="AV3" s="6" t="s">
        <v>35</v>
      </c>
      <c r="AW3" s="6" t="s">
        <v>35</v>
      </c>
      <c r="AX3" s="6" t="s">
        <v>12</v>
      </c>
      <c r="AY3" s="6" t="s">
        <v>13</v>
      </c>
      <c r="AZ3" s="1"/>
      <c r="BA3" s="102"/>
      <c r="BB3" s="103" t="s">
        <v>29</v>
      </c>
      <c r="BC3" s="103" t="s">
        <v>29</v>
      </c>
      <c r="BD3" s="103" t="s">
        <v>29</v>
      </c>
      <c r="BE3" s="104"/>
      <c r="BF3" s="105"/>
      <c r="BH3" s="261" t="s">
        <v>43</v>
      </c>
      <c r="BI3" s="263"/>
      <c r="BJ3" s="261" t="s">
        <v>45</v>
      </c>
      <c r="BK3" s="262"/>
      <c r="BL3" s="262"/>
      <c r="BM3" s="262"/>
      <c r="BN3" s="262"/>
      <c r="BO3" s="262"/>
      <c r="BP3" s="186"/>
      <c r="BQ3" s="261" t="s">
        <v>42</v>
      </c>
      <c r="BR3" s="262"/>
      <c r="BS3" s="263"/>
      <c r="BT3" s="41" t="s">
        <v>30</v>
      </c>
      <c r="BU3" s="49" t="s">
        <v>49</v>
      </c>
      <c r="BV3" s="49" t="s">
        <v>34</v>
      </c>
      <c r="BW3" s="48" t="s">
        <v>32</v>
      </c>
      <c r="BX3" s="48" t="s">
        <v>32</v>
      </c>
      <c r="BY3" s="48" t="s">
        <v>32</v>
      </c>
      <c r="BZ3" s="197" t="s">
        <v>32</v>
      </c>
      <c r="CA3" s="1"/>
      <c r="CC3" s="6" t="s">
        <v>35</v>
      </c>
      <c r="CD3" s="6" t="s">
        <v>35</v>
      </c>
      <c r="CE3" s="6" t="s">
        <v>12</v>
      </c>
      <c r="CF3" s="6" t="s">
        <v>13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>
      <c r="A4" s="256"/>
      <c r="B4" s="14"/>
      <c r="C4" s="26" t="s">
        <v>19</v>
      </c>
      <c r="D4" s="27"/>
      <c r="E4" s="50" t="s">
        <v>19</v>
      </c>
      <c r="F4" s="28"/>
      <c r="G4" s="29" t="s">
        <v>20</v>
      </c>
      <c r="H4" s="29"/>
      <c r="I4" s="29" t="s">
        <v>41</v>
      </c>
      <c r="J4" s="30"/>
      <c r="K4" s="51" t="s">
        <v>21</v>
      </c>
      <c r="L4" s="31"/>
      <c r="M4" s="89" t="s">
        <v>9</v>
      </c>
      <c r="N4" s="89"/>
      <c r="O4" s="90" t="s">
        <v>9</v>
      </c>
      <c r="P4" s="91"/>
      <c r="Q4" s="203" t="s">
        <v>204</v>
      </c>
      <c r="R4" s="32"/>
      <c r="S4" s="33" t="s">
        <v>23</v>
      </c>
      <c r="T4" s="1"/>
      <c r="U4" s="65" t="s">
        <v>11</v>
      </c>
      <c r="V4" s="2" t="s">
        <v>12</v>
      </c>
      <c r="W4" s="2" t="s">
        <v>13</v>
      </c>
      <c r="X4" s="2" t="s">
        <v>14</v>
      </c>
      <c r="Y4" s="2" t="s">
        <v>15</v>
      </c>
      <c r="Z4" s="2" t="s">
        <v>16</v>
      </c>
      <c r="AA4" s="69" t="s">
        <v>39</v>
      </c>
      <c r="AB4" s="190" t="s">
        <v>53</v>
      </c>
      <c r="AC4" s="57" t="s">
        <v>44</v>
      </c>
      <c r="AD4" s="38" t="s">
        <v>38</v>
      </c>
      <c r="AE4" s="57" t="s">
        <v>36</v>
      </c>
      <c r="AF4" s="57" t="s">
        <v>47</v>
      </c>
      <c r="AG4" s="57" t="s">
        <v>52</v>
      </c>
      <c r="AH4" s="64" t="s">
        <v>50</v>
      </c>
      <c r="AI4" s="64" t="s">
        <v>51</v>
      </c>
      <c r="AJ4" s="74" t="s">
        <v>37</v>
      </c>
      <c r="AK4" s="10" t="s">
        <v>172</v>
      </c>
      <c r="AL4" s="143" t="s">
        <v>46</v>
      </c>
      <c r="AM4" s="75" t="s">
        <v>201</v>
      </c>
      <c r="AN4" s="41" t="s">
        <v>17</v>
      </c>
      <c r="AO4" s="42" t="s">
        <v>17</v>
      </c>
      <c r="AP4" s="43"/>
      <c r="AQ4" s="52" t="s">
        <v>33</v>
      </c>
      <c r="AR4" s="52" t="s">
        <v>33</v>
      </c>
      <c r="AS4" s="52" t="s">
        <v>33</v>
      </c>
      <c r="AT4" s="1"/>
      <c r="AU4" s="1" t="s">
        <v>18</v>
      </c>
      <c r="AV4" s="19" t="s">
        <v>3</v>
      </c>
      <c r="AW4" s="19" t="s">
        <v>4</v>
      </c>
      <c r="AX4" s="19" t="s">
        <v>29</v>
      </c>
      <c r="AY4" s="19" t="s">
        <v>29</v>
      </c>
      <c r="AZ4" s="1"/>
      <c r="BA4" s="106" t="s">
        <v>11</v>
      </c>
      <c r="BB4" s="107" t="s">
        <v>12</v>
      </c>
      <c r="BC4" s="107" t="s">
        <v>13</v>
      </c>
      <c r="BD4" s="107" t="s">
        <v>14</v>
      </c>
      <c r="BE4" s="107" t="s">
        <v>15</v>
      </c>
      <c r="BF4" s="105" t="s">
        <v>16</v>
      </c>
      <c r="BG4" s="69" t="s">
        <v>39</v>
      </c>
      <c r="BH4" s="96" t="s">
        <v>53</v>
      </c>
      <c r="BI4" s="97" t="s">
        <v>44</v>
      </c>
      <c r="BJ4" s="98" t="s">
        <v>38</v>
      </c>
      <c r="BK4" s="97" t="s">
        <v>36</v>
      </c>
      <c r="BL4" s="97" t="s">
        <v>47</v>
      </c>
      <c r="BM4" s="97" t="s">
        <v>52</v>
      </c>
      <c r="BN4" s="99" t="s">
        <v>50</v>
      </c>
      <c r="BO4" s="99" t="s">
        <v>51</v>
      </c>
      <c r="BP4" s="101" t="s">
        <v>54</v>
      </c>
      <c r="BQ4" s="99" t="s">
        <v>172</v>
      </c>
      <c r="BR4" s="100" t="s">
        <v>46</v>
      </c>
      <c r="BS4" s="199" t="s">
        <v>201</v>
      </c>
      <c r="BT4" s="41" t="s">
        <v>17</v>
      </c>
      <c r="BU4" s="42" t="s">
        <v>17</v>
      </c>
      <c r="BV4" s="43"/>
      <c r="BW4" s="52" t="s">
        <v>33</v>
      </c>
      <c r="BX4" s="52" t="s">
        <v>33</v>
      </c>
      <c r="BY4" s="52" t="s">
        <v>33</v>
      </c>
      <c r="BZ4" s="196" t="s">
        <v>33</v>
      </c>
      <c r="CA4" s="1"/>
      <c r="CB4" s="1" t="s">
        <v>18</v>
      </c>
      <c r="CC4" s="19" t="s">
        <v>3</v>
      </c>
      <c r="CD4" s="19" t="s">
        <v>4</v>
      </c>
      <c r="CE4" s="19" t="s">
        <v>29</v>
      </c>
      <c r="CF4" s="19" t="s">
        <v>29</v>
      </c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>
      <c r="A5" s="256"/>
      <c r="B5" s="257"/>
      <c r="C5" s="53" t="s">
        <v>24</v>
      </c>
      <c r="D5" s="16"/>
      <c r="E5" s="15" t="s">
        <v>24</v>
      </c>
      <c r="F5" s="1"/>
      <c r="G5" s="82"/>
      <c r="H5" s="82"/>
      <c r="I5" s="82"/>
      <c r="J5" s="17"/>
      <c r="K5" s="78">
        <v>250</v>
      </c>
      <c r="L5" s="25"/>
      <c r="M5" s="83">
        <f>AA5+SUM(AQ5:AS5)</f>
        <v>49.64</v>
      </c>
      <c r="N5" s="83"/>
      <c r="O5" s="83">
        <f t="shared" ref="O5:O14" si="0">BG5+SUM(BW5:BZ5)</f>
        <v>50.18</v>
      </c>
      <c r="P5" s="92"/>
      <c r="Q5" s="204">
        <f>O5-M5</f>
        <v>0.53999999999999915</v>
      </c>
      <c r="R5" s="201"/>
      <c r="S5" s="20">
        <f t="shared" ref="S5:S7" si="1">ROUND(Q5/M5,3)</f>
        <v>1.0999999999999999E-2</v>
      </c>
      <c r="T5" s="1"/>
      <c r="U5" s="65">
        <v>17.5</v>
      </c>
      <c r="V5" s="2">
        <v>0.10799</v>
      </c>
      <c r="W5" s="2">
        <f>V5</f>
        <v>0.10799</v>
      </c>
      <c r="X5" s="2">
        <v>7.8880000000000006E-2</v>
      </c>
      <c r="Y5" s="2"/>
      <c r="Z5" s="2"/>
      <c r="AA5" s="191">
        <f>ROUND(U5+IF(K5&lt;=500,K5*V5,500*V5+(K5-500)*W5),2)</f>
        <v>44.5</v>
      </c>
      <c r="AB5" s="7">
        <v>0.3</v>
      </c>
      <c r="AC5" s="12">
        <v>0</v>
      </c>
      <c r="AD5" s="22">
        <v>2.4699999999999999E-4</v>
      </c>
      <c r="AE5" s="12">
        <v>8.6E-3</v>
      </c>
      <c r="AF5" s="12">
        <v>-6.6E-4</v>
      </c>
      <c r="AG5" s="12">
        <v>-1E-4</v>
      </c>
      <c r="AH5" s="60">
        <v>3.5300000000000002E-3</v>
      </c>
      <c r="AI5" s="60"/>
      <c r="AJ5" s="62">
        <v>0</v>
      </c>
      <c r="AK5" s="62">
        <v>4.6917E-2</v>
      </c>
      <c r="AL5" s="63">
        <v>-6.2849999999999998E-3</v>
      </c>
      <c r="AM5" s="63">
        <v>0</v>
      </c>
      <c r="AN5" s="3">
        <v>0</v>
      </c>
      <c r="AO5" s="5">
        <v>0</v>
      </c>
      <c r="AP5" s="4">
        <v>0</v>
      </c>
      <c r="AQ5" s="3">
        <f>ROUND((AB5+AC5)+(K5*(AD5+AE5+AF5+AH5+AJ5+AG5)),2)</f>
        <v>3.2</v>
      </c>
      <c r="AR5" s="3">
        <f>ROUND((AA5+AQ5)*AM5,2)</f>
        <v>0</v>
      </c>
      <c r="AS5" s="3">
        <f>ROUND((AA5+AQ5)*(AK5+AL5),2)</f>
        <v>1.94</v>
      </c>
      <c r="AT5" s="1"/>
      <c r="AU5" s="21"/>
      <c r="AV5" s="21"/>
      <c r="AW5" s="21">
        <f t="shared" ref="AW5:AW7" si="2">1-AV5</f>
        <v>1</v>
      </c>
      <c r="AX5" s="21"/>
      <c r="AY5" s="21"/>
      <c r="AZ5" s="1"/>
      <c r="BA5" s="192">
        <f>U5</f>
        <v>17.5</v>
      </c>
      <c r="BB5" s="193">
        <f>V5</f>
        <v>0.10799</v>
      </c>
      <c r="BC5" s="193">
        <f>BB5</f>
        <v>0.10799</v>
      </c>
      <c r="BD5" s="193">
        <f>BC5</f>
        <v>0.10799</v>
      </c>
      <c r="BE5" s="2"/>
      <c r="BF5" s="2"/>
      <c r="BG5" s="70">
        <f>ROUND(BA5+IF(K5&lt;=500,K5*BB5,500*BB5+(K5-500)*BC5),2)</f>
        <v>44.5</v>
      </c>
      <c r="BH5" s="12">
        <v>0.3</v>
      </c>
      <c r="BI5" s="12">
        <v>0</v>
      </c>
      <c r="BJ5" s="12">
        <v>2.4699999999999999E-4</v>
      </c>
      <c r="BK5" s="12">
        <v>8.6E-3</v>
      </c>
      <c r="BL5" s="12">
        <v>-6.6E-4</v>
      </c>
      <c r="BM5" s="12">
        <v>-1E-4</v>
      </c>
      <c r="BN5" s="12">
        <v>3.5300000000000002E-3</v>
      </c>
      <c r="BO5" s="12"/>
      <c r="BP5" s="12">
        <v>0</v>
      </c>
      <c r="BQ5" s="12">
        <v>0</v>
      </c>
      <c r="BR5" s="12">
        <f>AL5</f>
        <v>-6.2849999999999998E-3</v>
      </c>
      <c r="BS5" s="200">
        <v>5.8233E-2</v>
      </c>
      <c r="BT5" s="3">
        <v>0</v>
      </c>
      <c r="BU5" s="5">
        <v>0</v>
      </c>
      <c r="BV5" s="4">
        <v>0</v>
      </c>
      <c r="BW5" s="3">
        <f>ROUND((BH5+BI5)+(K5*(BJ5+BK5+BL5+BM5+BN5+BP5)),2)</f>
        <v>3.2</v>
      </c>
      <c r="BX5" s="3">
        <f>AR5</f>
        <v>0</v>
      </c>
      <c r="BY5" s="3">
        <f>ROUND((BG5+BW5)*(BQ5+BR5),2)</f>
        <v>-0.3</v>
      </c>
      <c r="BZ5" s="198">
        <f>ROUND((BG5+BW5)*(BS5),2)</f>
        <v>2.78</v>
      </c>
      <c r="CA5" s="1"/>
      <c r="CB5" s="21"/>
      <c r="CC5" s="21"/>
      <c r="CD5" s="21">
        <f t="shared" ref="CD5:CD14" si="3">1-CC5</f>
        <v>1</v>
      </c>
      <c r="CE5" s="21"/>
      <c r="CF5" s="2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>
      <c r="A6" s="256"/>
      <c r="B6" s="257"/>
      <c r="C6" s="13"/>
      <c r="D6" s="1"/>
      <c r="E6" s="24"/>
      <c r="F6" s="1"/>
      <c r="G6" s="82" t="s">
        <v>25</v>
      </c>
      <c r="H6" s="82"/>
      <c r="I6" s="82" t="s">
        <v>25</v>
      </c>
      <c r="J6" s="17"/>
      <c r="K6" s="78">
        <v>500</v>
      </c>
      <c r="L6" s="25"/>
      <c r="M6" s="83">
        <f>AA6+SUM(AQ6:AS6)</f>
        <v>80.760000000000005</v>
      </c>
      <c r="N6" s="83"/>
      <c r="O6" s="83">
        <f t="shared" si="0"/>
        <v>81.64</v>
      </c>
      <c r="P6" s="92"/>
      <c r="Q6" s="204">
        <f>O6-M6</f>
        <v>0.87999999999999545</v>
      </c>
      <c r="R6" s="201"/>
      <c r="S6" s="20">
        <f t="shared" si="1"/>
        <v>1.0999999999999999E-2</v>
      </c>
      <c r="T6" s="1"/>
      <c r="U6" s="65">
        <f t="shared" ref="U6:Z6" si="4">U5</f>
        <v>17.5</v>
      </c>
      <c r="V6" s="2">
        <f t="shared" si="4"/>
        <v>0.10799</v>
      </c>
      <c r="W6" s="2">
        <f t="shared" si="4"/>
        <v>0.10799</v>
      </c>
      <c r="X6" s="2">
        <f t="shared" si="4"/>
        <v>7.8880000000000006E-2</v>
      </c>
      <c r="Y6" s="2">
        <f t="shared" si="4"/>
        <v>0</v>
      </c>
      <c r="Z6" s="2">
        <f t="shared" si="4"/>
        <v>0</v>
      </c>
      <c r="AA6" s="191">
        <f>ROUND(U6+IF(K6&lt;=500,K6*V6,500*V6+(K6-500)*W6),2)</f>
        <v>71.5</v>
      </c>
      <c r="AB6" s="7">
        <f>$AB$5</f>
        <v>0.3</v>
      </c>
      <c r="AC6" s="12">
        <f>$AC$5</f>
        <v>0</v>
      </c>
      <c r="AD6" s="22">
        <f>$AD$5</f>
        <v>2.4699999999999999E-4</v>
      </c>
      <c r="AE6" s="12">
        <f>$AE$5</f>
        <v>8.6E-3</v>
      </c>
      <c r="AF6" s="12">
        <f>$AF$5</f>
        <v>-6.6E-4</v>
      </c>
      <c r="AG6" s="12">
        <f>$AG$5</f>
        <v>-1E-4</v>
      </c>
      <c r="AH6" s="60">
        <f>$AH$5</f>
        <v>3.5300000000000002E-3</v>
      </c>
      <c r="AI6" s="60"/>
      <c r="AJ6" s="62">
        <f t="shared" ref="AJ6:AM12" si="5">AJ5</f>
        <v>0</v>
      </c>
      <c r="AK6" s="62">
        <f t="shared" si="5"/>
        <v>4.6917E-2</v>
      </c>
      <c r="AL6" s="63">
        <f>AL5</f>
        <v>-6.2849999999999998E-3</v>
      </c>
      <c r="AM6" s="63">
        <f>AM5</f>
        <v>0</v>
      </c>
      <c r="AN6" s="3">
        <f>AN5</f>
        <v>0</v>
      </c>
      <c r="AO6" s="5">
        <f>AO5</f>
        <v>0</v>
      </c>
      <c r="AP6" s="4">
        <f>AP5</f>
        <v>0</v>
      </c>
      <c r="AQ6" s="3">
        <f t="shared" ref="AQ6:AQ8" si="6">ROUND((AB6+AC6)+(K6*(AD6+AE6+AF6+AH6+AJ6+AG6)),2)</f>
        <v>6.11</v>
      </c>
      <c r="AR6" s="3">
        <f t="shared" ref="AR6:AR14" si="7">ROUND((AA6+AQ6)*AM6,2)</f>
        <v>0</v>
      </c>
      <c r="AS6" s="3">
        <f t="shared" ref="AS6:AS8" si="8">ROUND((AA6+AQ6)*(AK6+AL6),2)</f>
        <v>3.15</v>
      </c>
      <c r="AT6" s="1"/>
      <c r="AU6" s="21"/>
      <c r="AV6" s="21"/>
      <c r="AW6" s="21">
        <f t="shared" si="2"/>
        <v>1</v>
      </c>
      <c r="AX6" s="21"/>
      <c r="AY6" s="21"/>
      <c r="AZ6" s="1"/>
      <c r="BA6" s="65">
        <f t="shared" ref="BA6:BF6" si="9">BA5</f>
        <v>17.5</v>
      </c>
      <c r="BB6" s="2">
        <f>BB5</f>
        <v>0.10799</v>
      </c>
      <c r="BC6" s="2">
        <f t="shared" si="9"/>
        <v>0.10799</v>
      </c>
      <c r="BD6" s="2">
        <f t="shared" si="9"/>
        <v>0.10799</v>
      </c>
      <c r="BE6" s="2">
        <f t="shared" si="9"/>
        <v>0</v>
      </c>
      <c r="BF6" s="2">
        <f t="shared" si="9"/>
        <v>0</v>
      </c>
      <c r="BG6" s="70">
        <f t="shared" ref="BG6:BG13" si="10">ROUND(BA6+IF(K6&lt;=500,K6*BB6,500*BB6+(K6-500)*BC6),2)</f>
        <v>71.5</v>
      </c>
      <c r="BH6" s="12">
        <f>$BH$5</f>
        <v>0.3</v>
      </c>
      <c r="BI6" s="12">
        <f t="shared" ref="BI6:BI14" si="11">AC6</f>
        <v>0</v>
      </c>
      <c r="BJ6" s="12">
        <f t="shared" ref="BJ6:BJ14" si="12">AD6</f>
        <v>2.4699999999999999E-4</v>
      </c>
      <c r="BK6" s="12">
        <f t="shared" ref="BK6:BK14" si="13">AE6</f>
        <v>8.6E-3</v>
      </c>
      <c r="BL6" s="12">
        <f t="shared" ref="BL6:BL14" si="14">AF6</f>
        <v>-6.6E-4</v>
      </c>
      <c r="BM6" s="12">
        <f t="shared" ref="BM6:BM14" si="15">AG6</f>
        <v>-1E-4</v>
      </c>
      <c r="BN6" s="12">
        <f t="shared" ref="BN6:BN14" si="16">AH6</f>
        <v>3.5300000000000002E-3</v>
      </c>
      <c r="BO6" s="12">
        <f t="shared" ref="BO6:BO14" si="17">AI6</f>
        <v>0</v>
      </c>
      <c r="BP6" s="12">
        <f t="shared" ref="BP6:BP14" si="18">AJ6</f>
        <v>0</v>
      </c>
      <c r="BQ6" s="12">
        <f t="shared" ref="BQ6:BV6" si="19">BQ5</f>
        <v>0</v>
      </c>
      <c r="BR6" s="12">
        <f t="shared" si="19"/>
        <v>-6.2849999999999998E-3</v>
      </c>
      <c r="BS6" s="200">
        <f t="shared" si="19"/>
        <v>5.8233E-2</v>
      </c>
      <c r="BT6" s="3">
        <f t="shared" si="19"/>
        <v>0</v>
      </c>
      <c r="BU6" s="5">
        <f t="shared" si="19"/>
        <v>0</v>
      </c>
      <c r="BV6" s="4">
        <f t="shared" si="19"/>
        <v>0</v>
      </c>
      <c r="BW6" s="3">
        <f t="shared" ref="BW6:BW14" si="20">ROUND((BH6+BI6)+(K6*(BJ6+BK6+BL6+BM6+BN6+BP6)),2)</f>
        <v>6.11</v>
      </c>
      <c r="BX6" s="3">
        <f t="shared" ref="BX6:BX14" si="21">AR6</f>
        <v>0</v>
      </c>
      <c r="BY6" s="3">
        <f t="shared" ref="BY6:BY36" si="22">ROUND((BG6+BW6)*(BQ6+BR6),2)</f>
        <v>-0.49</v>
      </c>
      <c r="BZ6" s="198">
        <f t="shared" ref="BZ6:BZ36" si="23">ROUND((BG6+BW6)*(BS6),2)</f>
        <v>4.5199999999999996</v>
      </c>
      <c r="CA6" s="1"/>
      <c r="CB6" s="21"/>
      <c r="CC6" s="21"/>
      <c r="CD6" s="21">
        <f t="shared" si="3"/>
        <v>1</v>
      </c>
      <c r="CE6" s="21"/>
      <c r="CF6" s="2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>
      <c r="A7" s="256"/>
      <c r="B7" s="257"/>
      <c r="C7" s="13"/>
      <c r="D7" s="1"/>
      <c r="E7" s="24"/>
      <c r="F7" s="1"/>
      <c r="G7" s="82" t="s">
        <v>25</v>
      </c>
      <c r="H7" s="82"/>
      <c r="I7" s="82" t="s">
        <v>25</v>
      </c>
      <c r="J7" s="17"/>
      <c r="K7" s="78">
        <v>1000</v>
      </c>
      <c r="L7" s="25"/>
      <c r="M7" s="83">
        <f t="shared" ref="M7:M8" si="24">AA7+SUM(AQ7:AS7)</f>
        <v>142.99</v>
      </c>
      <c r="N7" s="83"/>
      <c r="O7" s="83">
        <f t="shared" si="0"/>
        <v>144.55000000000001</v>
      </c>
      <c r="P7" s="92"/>
      <c r="Q7" s="204">
        <f t="shared" ref="Q7" si="25">O7-M7</f>
        <v>1.5600000000000023</v>
      </c>
      <c r="R7" s="201"/>
      <c r="S7" s="20">
        <f t="shared" si="1"/>
        <v>1.0999999999999999E-2</v>
      </c>
      <c r="T7" s="1"/>
      <c r="U7" s="65">
        <f t="shared" ref="U7:Z7" si="26">U5</f>
        <v>17.5</v>
      </c>
      <c r="V7" s="2">
        <f t="shared" si="26"/>
        <v>0.10799</v>
      </c>
      <c r="W7" s="2">
        <f t="shared" si="26"/>
        <v>0.10799</v>
      </c>
      <c r="X7" s="2">
        <f t="shared" si="26"/>
        <v>7.8880000000000006E-2</v>
      </c>
      <c r="Y7" s="2">
        <f t="shared" si="26"/>
        <v>0</v>
      </c>
      <c r="Z7" s="2">
        <f t="shared" si="26"/>
        <v>0</v>
      </c>
      <c r="AA7" s="191">
        <f t="shared" ref="AA7:AA14" si="27">ROUND(U7+IF(K7&lt;=500,K7*V7,500*V7+(K7-500)*W7),2)</f>
        <v>125.49</v>
      </c>
      <c r="AB7" s="7">
        <f t="shared" ref="AB7:AB14" si="28">$AB$5</f>
        <v>0.3</v>
      </c>
      <c r="AC7" s="12">
        <f t="shared" ref="AC7:AC14" si="29">$AC$5</f>
        <v>0</v>
      </c>
      <c r="AD7" s="22">
        <f t="shared" ref="AD7:AD14" si="30">$AD$5</f>
        <v>2.4699999999999999E-4</v>
      </c>
      <c r="AE7" s="12">
        <f t="shared" ref="AE7:AE14" si="31">$AE$5</f>
        <v>8.6E-3</v>
      </c>
      <c r="AF7" s="12">
        <f t="shared" ref="AF7:AF14" si="32">$AF$5</f>
        <v>-6.6E-4</v>
      </c>
      <c r="AG7" s="12">
        <f t="shared" ref="AG7:AG14" si="33">$AG$5</f>
        <v>-1E-4</v>
      </c>
      <c r="AH7" s="60">
        <f t="shared" ref="AH7:AH14" si="34">$AH$5</f>
        <v>3.5300000000000002E-3</v>
      </c>
      <c r="AI7" s="60"/>
      <c r="AJ7" s="62">
        <f t="shared" si="5"/>
        <v>0</v>
      </c>
      <c r="AK7" s="62">
        <f t="shared" si="5"/>
        <v>4.6917E-2</v>
      </c>
      <c r="AL7" s="63">
        <f t="shared" si="5"/>
        <v>-6.2849999999999998E-3</v>
      </c>
      <c r="AM7" s="63">
        <f t="shared" si="5"/>
        <v>0</v>
      </c>
      <c r="AN7" s="3">
        <f t="shared" ref="AN7:AO7" si="35">AN5</f>
        <v>0</v>
      </c>
      <c r="AO7" s="5">
        <f t="shared" si="35"/>
        <v>0</v>
      </c>
      <c r="AP7" s="4">
        <f t="shared" ref="AP7:AP12" si="36">AP6</f>
        <v>0</v>
      </c>
      <c r="AQ7" s="3">
        <f t="shared" si="6"/>
        <v>11.92</v>
      </c>
      <c r="AR7" s="3">
        <f t="shared" si="7"/>
        <v>0</v>
      </c>
      <c r="AS7" s="3">
        <f t="shared" si="8"/>
        <v>5.58</v>
      </c>
      <c r="AT7" s="1"/>
      <c r="AU7" s="21"/>
      <c r="AV7" s="21"/>
      <c r="AW7" s="21">
        <f t="shared" si="2"/>
        <v>1</v>
      </c>
      <c r="AX7" s="21"/>
      <c r="AY7" s="21"/>
      <c r="AZ7" s="1"/>
      <c r="BA7" s="65">
        <f t="shared" ref="BA7:BF7" si="37">BA5</f>
        <v>17.5</v>
      </c>
      <c r="BB7" s="2">
        <f t="shared" si="37"/>
        <v>0.10799</v>
      </c>
      <c r="BC7" s="2">
        <f t="shared" si="37"/>
        <v>0.10799</v>
      </c>
      <c r="BD7" s="2">
        <f t="shared" si="37"/>
        <v>0.10799</v>
      </c>
      <c r="BE7" s="2">
        <f t="shared" si="37"/>
        <v>0</v>
      </c>
      <c r="BF7" s="2">
        <f t="shared" si="37"/>
        <v>0</v>
      </c>
      <c r="BG7" s="70">
        <f t="shared" si="10"/>
        <v>125.49</v>
      </c>
      <c r="BH7" s="12">
        <f t="shared" ref="BH7:BH36" si="38">$BH$5</f>
        <v>0.3</v>
      </c>
      <c r="BI7" s="12">
        <f t="shared" si="11"/>
        <v>0</v>
      </c>
      <c r="BJ7" s="12">
        <f t="shared" si="12"/>
        <v>2.4699999999999999E-4</v>
      </c>
      <c r="BK7" s="12">
        <f t="shared" si="13"/>
        <v>8.6E-3</v>
      </c>
      <c r="BL7" s="12">
        <f t="shared" si="14"/>
        <v>-6.6E-4</v>
      </c>
      <c r="BM7" s="12">
        <f t="shared" si="15"/>
        <v>-1E-4</v>
      </c>
      <c r="BN7" s="12">
        <f t="shared" si="16"/>
        <v>3.5300000000000002E-3</v>
      </c>
      <c r="BO7" s="12">
        <f t="shared" si="17"/>
        <v>0</v>
      </c>
      <c r="BP7" s="12">
        <f t="shared" si="18"/>
        <v>0</v>
      </c>
      <c r="BQ7" s="12">
        <f t="shared" ref="BQ7:BQ14" si="39">BQ6</f>
        <v>0</v>
      </c>
      <c r="BR7" s="12">
        <f t="shared" ref="BR7:BR14" si="40">BR6</f>
        <v>-6.2849999999999998E-3</v>
      </c>
      <c r="BS7" s="200">
        <f t="shared" ref="BS7:BS14" si="41">BS6</f>
        <v>5.8233E-2</v>
      </c>
      <c r="BT7" s="3">
        <f t="shared" ref="BT7:BU7" si="42">BT5</f>
        <v>0</v>
      </c>
      <c r="BU7" s="5">
        <f t="shared" si="42"/>
        <v>0</v>
      </c>
      <c r="BV7" s="4">
        <f t="shared" ref="BV7:BV12" si="43">BV6</f>
        <v>0</v>
      </c>
      <c r="BW7" s="3">
        <f t="shared" si="20"/>
        <v>11.92</v>
      </c>
      <c r="BX7" s="3">
        <f t="shared" si="21"/>
        <v>0</v>
      </c>
      <c r="BY7" s="3">
        <f t="shared" si="22"/>
        <v>-0.86</v>
      </c>
      <c r="BZ7" s="198">
        <f t="shared" si="23"/>
        <v>8</v>
      </c>
      <c r="CA7" s="1"/>
      <c r="CB7" s="21"/>
      <c r="CC7" s="21"/>
      <c r="CD7" s="21">
        <f t="shared" si="3"/>
        <v>1</v>
      </c>
      <c r="CE7" s="21"/>
      <c r="CF7" s="2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>
      <c r="A8" s="256"/>
      <c r="B8" s="257"/>
      <c r="C8" s="13"/>
      <c r="D8" s="1"/>
      <c r="E8" s="24"/>
      <c r="F8" s="1"/>
      <c r="G8" s="82" t="s">
        <v>25</v>
      </c>
      <c r="H8" s="82"/>
      <c r="I8" s="82" t="s">
        <v>25</v>
      </c>
      <c r="J8" s="17"/>
      <c r="K8" s="78">
        <v>1200</v>
      </c>
      <c r="L8" s="25"/>
      <c r="M8" s="83">
        <f t="shared" si="24"/>
        <v>167.89000000000001</v>
      </c>
      <c r="N8" s="83"/>
      <c r="O8" s="83">
        <f t="shared" si="0"/>
        <v>169.71</v>
      </c>
      <c r="P8" s="92"/>
      <c r="Q8" s="204">
        <f>O8-M8</f>
        <v>1.8199999999999932</v>
      </c>
      <c r="R8" s="201"/>
      <c r="S8" s="20">
        <f>ROUND(Q8/M8,3)</f>
        <v>1.0999999999999999E-2</v>
      </c>
      <c r="T8" s="1"/>
      <c r="U8" s="65">
        <f t="shared" ref="U8:Z8" si="44">U6</f>
        <v>17.5</v>
      </c>
      <c r="V8" s="2">
        <f t="shared" si="44"/>
        <v>0.10799</v>
      </c>
      <c r="W8" s="2">
        <f t="shared" si="44"/>
        <v>0.10799</v>
      </c>
      <c r="X8" s="2">
        <f t="shared" si="44"/>
        <v>7.8880000000000006E-2</v>
      </c>
      <c r="Y8" s="2">
        <f t="shared" si="44"/>
        <v>0</v>
      </c>
      <c r="Z8" s="2">
        <f t="shared" si="44"/>
        <v>0</v>
      </c>
      <c r="AA8" s="191">
        <f t="shared" si="27"/>
        <v>147.09</v>
      </c>
      <c r="AB8" s="7">
        <f t="shared" si="28"/>
        <v>0.3</v>
      </c>
      <c r="AC8" s="12">
        <f t="shared" si="29"/>
        <v>0</v>
      </c>
      <c r="AD8" s="22">
        <f t="shared" si="30"/>
        <v>2.4699999999999999E-4</v>
      </c>
      <c r="AE8" s="12">
        <f t="shared" si="31"/>
        <v>8.6E-3</v>
      </c>
      <c r="AF8" s="12">
        <f t="shared" si="32"/>
        <v>-6.6E-4</v>
      </c>
      <c r="AG8" s="12">
        <f t="shared" si="33"/>
        <v>-1E-4</v>
      </c>
      <c r="AH8" s="60">
        <f t="shared" si="34"/>
        <v>3.5300000000000002E-3</v>
      </c>
      <c r="AI8" s="60"/>
      <c r="AJ8" s="62">
        <f t="shared" si="5"/>
        <v>0</v>
      </c>
      <c r="AK8" s="62">
        <f t="shared" si="5"/>
        <v>4.6917E-2</v>
      </c>
      <c r="AL8" s="63">
        <f t="shared" si="5"/>
        <v>-6.2849999999999998E-3</v>
      </c>
      <c r="AM8" s="63">
        <f t="shared" si="5"/>
        <v>0</v>
      </c>
      <c r="AN8" s="3">
        <f t="shared" ref="AN8:AO8" si="45">AN6</f>
        <v>0</v>
      </c>
      <c r="AO8" s="5">
        <f t="shared" si="45"/>
        <v>0</v>
      </c>
      <c r="AP8" s="4">
        <f t="shared" si="36"/>
        <v>0</v>
      </c>
      <c r="AQ8" s="3">
        <f t="shared" si="6"/>
        <v>14.24</v>
      </c>
      <c r="AR8" s="3">
        <f t="shared" si="7"/>
        <v>0</v>
      </c>
      <c r="AS8" s="3">
        <f t="shared" si="8"/>
        <v>6.56</v>
      </c>
      <c r="AT8" s="1"/>
      <c r="AU8" s="21"/>
      <c r="AV8" s="21"/>
      <c r="AW8" s="21">
        <f>1-AV8</f>
        <v>1</v>
      </c>
      <c r="AX8" s="21"/>
      <c r="AY8" s="21"/>
      <c r="AZ8" s="1"/>
      <c r="BA8" s="65">
        <f t="shared" ref="BA8:BF8" si="46">BA6</f>
        <v>17.5</v>
      </c>
      <c r="BB8" s="2">
        <f t="shared" si="46"/>
        <v>0.10799</v>
      </c>
      <c r="BC8" s="2">
        <f t="shared" si="46"/>
        <v>0.10799</v>
      </c>
      <c r="BD8" s="2">
        <f t="shared" si="46"/>
        <v>0.10799</v>
      </c>
      <c r="BE8" s="2">
        <f t="shared" si="46"/>
        <v>0</v>
      </c>
      <c r="BF8" s="2">
        <f t="shared" si="46"/>
        <v>0</v>
      </c>
      <c r="BG8" s="70">
        <f t="shared" si="10"/>
        <v>147.09</v>
      </c>
      <c r="BH8" s="12">
        <f t="shared" si="38"/>
        <v>0.3</v>
      </c>
      <c r="BI8" s="12">
        <f t="shared" si="11"/>
        <v>0</v>
      </c>
      <c r="BJ8" s="12">
        <f t="shared" si="12"/>
        <v>2.4699999999999999E-4</v>
      </c>
      <c r="BK8" s="12">
        <f t="shared" si="13"/>
        <v>8.6E-3</v>
      </c>
      <c r="BL8" s="12">
        <f t="shared" si="14"/>
        <v>-6.6E-4</v>
      </c>
      <c r="BM8" s="12">
        <f t="shared" si="15"/>
        <v>-1E-4</v>
      </c>
      <c r="BN8" s="12">
        <f t="shared" si="16"/>
        <v>3.5300000000000002E-3</v>
      </c>
      <c r="BO8" s="12">
        <f t="shared" si="17"/>
        <v>0</v>
      </c>
      <c r="BP8" s="12">
        <f t="shared" si="18"/>
        <v>0</v>
      </c>
      <c r="BQ8" s="12">
        <f t="shared" si="39"/>
        <v>0</v>
      </c>
      <c r="BR8" s="12">
        <f t="shared" si="40"/>
        <v>-6.2849999999999998E-3</v>
      </c>
      <c r="BS8" s="200">
        <f t="shared" si="41"/>
        <v>5.8233E-2</v>
      </c>
      <c r="BT8" s="3">
        <f t="shared" ref="BT8:BU8" si="47">BT6</f>
        <v>0</v>
      </c>
      <c r="BU8" s="5">
        <f t="shared" si="47"/>
        <v>0</v>
      </c>
      <c r="BV8" s="4">
        <f t="shared" si="43"/>
        <v>0</v>
      </c>
      <c r="BW8" s="3">
        <f t="shared" si="20"/>
        <v>14.24</v>
      </c>
      <c r="BX8" s="3">
        <f t="shared" si="21"/>
        <v>0</v>
      </c>
      <c r="BY8" s="3">
        <f t="shared" si="22"/>
        <v>-1.01</v>
      </c>
      <c r="BZ8" s="198">
        <f t="shared" si="23"/>
        <v>9.39</v>
      </c>
      <c r="CA8" s="1"/>
      <c r="CB8" s="21"/>
      <c r="CC8" s="21"/>
      <c r="CD8" s="21">
        <f t="shared" si="3"/>
        <v>1</v>
      </c>
      <c r="CE8" s="21"/>
      <c r="CF8" s="2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>
      <c r="A9" s="256"/>
      <c r="B9" s="257"/>
      <c r="C9" s="13"/>
      <c r="D9" s="1"/>
      <c r="E9" s="24"/>
      <c r="F9" s="1"/>
      <c r="G9" s="82" t="s">
        <v>25</v>
      </c>
      <c r="H9" s="82"/>
      <c r="I9" s="82" t="s">
        <v>25</v>
      </c>
      <c r="J9" s="17"/>
      <c r="K9" s="78">
        <v>1400</v>
      </c>
      <c r="L9" s="25"/>
      <c r="M9" s="83">
        <f>AA9+SUM(AQ9:AS9)</f>
        <v>192.78</v>
      </c>
      <c r="N9" s="83"/>
      <c r="O9" s="83">
        <f t="shared" si="0"/>
        <v>194.88</v>
      </c>
      <c r="P9" s="92"/>
      <c r="Q9" s="204">
        <f>O9-M9</f>
        <v>2.0999999999999943</v>
      </c>
      <c r="R9" s="201"/>
      <c r="S9" s="20">
        <f>ROUND(Q9/M9,3)</f>
        <v>1.0999999999999999E-2</v>
      </c>
      <c r="T9" s="1"/>
      <c r="U9" s="65">
        <f t="shared" ref="U9:Z9" si="48">U7</f>
        <v>17.5</v>
      </c>
      <c r="V9" s="2">
        <f t="shared" si="48"/>
        <v>0.10799</v>
      </c>
      <c r="W9" s="2">
        <f t="shared" si="48"/>
        <v>0.10799</v>
      </c>
      <c r="X9" s="2">
        <f t="shared" si="48"/>
        <v>7.8880000000000006E-2</v>
      </c>
      <c r="Y9" s="2">
        <f t="shared" si="48"/>
        <v>0</v>
      </c>
      <c r="Z9" s="2">
        <f t="shared" si="48"/>
        <v>0</v>
      </c>
      <c r="AA9" s="191">
        <f t="shared" si="27"/>
        <v>168.69</v>
      </c>
      <c r="AB9" s="7">
        <f t="shared" si="28"/>
        <v>0.3</v>
      </c>
      <c r="AC9" s="12">
        <f t="shared" si="29"/>
        <v>0</v>
      </c>
      <c r="AD9" s="22">
        <f t="shared" si="30"/>
        <v>2.4699999999999999E-4</v>
      </c>
      <c r="AE9" s="12">
        <f t="shared" si="31"/>
        <v>8.6E-3</v>
      </c>
      <c r="AF9" s="12">
        <f t="shared" si="32"/>
        <v>-6.6E-4</v>
      </c>
      <c r="AG9" s="12">
        <f t="shared" si="33"/>
        <v>-1E-4</v>
      </c>
      <c r="AH9" s="60">
        <f t="shared" si="34"/>
        <v>3.5300000000000002E-3</v>
      </c>
      <c r="AI9" s="60"/>
      <c r="AJ9" s="62">
        <f t="shared" si="5"/>
        <v>0</v>
      </c>
      <c r="AK9" s="62">
        <f t="shared" si="5"/>
        <v>4.6917E-2</v>
      </c>
      <c r="AL9" s="63">
        <f t="shared" si="5"/>
        <v>-6.2849999999999998E-3</v>
      </c>
      <c r="AM9" s="63">
        <f t="shared" si="5"/>
        <v>0</v>
      </c>
      <c r="AN9" s="3">
        <f t="shared" ref="AN9:AO9" si="49">AN7</f>
        <v>0</v>
      </c>
      <c r="AO9" s="5">
        <f t="shared" si="49"/>
        <v>0</v>
      </c>
      <c r="AP9" s="4">
        <f t="shared" si="36"/>
        <v>0</v>
      </c>
      <c r="AQ9" s="3">
        <f>ROUND((AB9+AC9)+(K9*(AD9+AE9+AF9+AH9+AJ9+AG9)),2)</f>
        <v>16.559999999999999</v>
      </c>
      <c r="AR9" s="3">
        <f t="shared" si="7"/>
        <v>0</v>
      </c>
      <c r="AS9" s="3">
        <f>ROUND((AA9+AQ9)*(AK9+AL9),2)</f>
        <v>7.53</v>
      </c>
      <c r="AT9" s="1"/>
      <c r="AU9" s="21"/>
      <c r="AV9" s="21"/>
      <c r="AW9" s="21">
        <f>1-AV9</f>
        <v>1</v>
      </c>
      <c r="AX9" s="21"/>
      <c r="AY9" s="21"/>
      <c r="AZ9" s="1"/>
      <c r="BA9" s="65">
        <f t="shared" ref="BA9:BF9" si="50">BA7</f>
        <v>17.5</v>
      </c>
      <c r="BB9" s="2">
        <f t="shared" si="50"/>
        <v>0.10799</v>
      </c>
      <c r="BC9" s="2">
        <f t="shared" si="50"/>
        <v>0.10799</v>
      </c>
      <c r="BD9" s="2">
        <f t="shared" si="50"/>
        <v>0.10799</v>
      </c>
      <c r="BE9" s="2">
        <f t="shared" si="50"/>
        <v>0</v>
      </c>
      <c r="BF9" s="2">
        <f t="shared" si="50"/>
        <v>0</v>
      </c>
      <c r="BG9" s="70">
        <f t="shared" si="10"/>
        <v>168.69</v>
      </c>
      <c r="BH9" s="12">
        <f t="shared" si="38"/>
        <v>0.3</v>
      </c>
      <c r="BI9" s="12">
        <f t="shared" si="11"/>
        <v>0</v>
      </c>
      <c r="BJ9" s="12">
        <f t="shared" si="12"/>
        <v>2.4699999999999999E-4</v>
      </c>
      <c r="BK9" s="12">
        <f t="shared" si="13"/>
        <v>8.6E-3</v>
      </c>
      <c r="BL9" s="12">
        <f t="shared" si="14"/>
        <v>-6.6E-4</v>
      </c>
      <c r="BM9" s="12">
        <f t="shared" si="15"/>
        <v>-1E-4</v>
      </c>
      <c r="BN9" s="12">
        <f t="shared" si="16"/>
        <v>3.5300000000000002E-3</v>
      </c>
      <c r="BO9" s="12">
        <f t="shared" si="17"/>
        <v>0</v>
      </c>
      <c r="BP9" s="12">
        <f t="shared" si="18"/>
        <v>0</v>
      </c>
      <c r="BQ9" s="12">
        <f t="shared" si="39"/>
        <v>0</v>
      </c>
      <c r="BR9" s="12">
        <f t="shared" si="40"/>
        <v>-6.2849999999999998E-3</v>
      </c>
      <c r="BS9" s="200">
        <f t="shared" si="41"/>
        <v>5.8233E-2</v>
      </c>
      <c r="BT9" s="3">
        <f t="shared" ref="BT9:BU9" si="51">BT7</f>
        <v>0</v>
      </c>
      <c r="BU9" s="5">
        <f t="shared" si="51"/>
        <v>0</v>
      </c>
      <c r="BV9" s="4">
        <f t="shared" si="43"/>
        <v>0</v>
      </c>
      <c r="BW9" s="3">
        <f t="shared" si="20"/>
        <v>16.559999999999999</v>
      </c>
      <c r="BX9" s="3">
        <f t="shared" si="21"/>
        <v>0</v>
      </c>
      <c r="BY9" s="3">
        <f t="shared" si="22"/>
        <v>-1.1599999999999999</v>
      </c>
      <c r="BZ9" s="198">
        <f t="shared" si="23"/>
        <v>10.79</v>
      </c>
      <c r="CA9" s="1"/>
      <c r="CB9" s="21"/>
      <c r="CC9" s="21"/>
      <c r="CD9" s="21">
        <f t="shared" si="3"/>
        <v>1</v>
      </c>
      <c r="CE9" s="21"/>
      <c r="CF9" s="2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>
      <c r="A10" s="256"/>
      <c r="B10" s="257"/>
      <c r="C10" s="13"/>
      <c r="D10" s="1"/>
      <c r="E10" s="24"/>
      <c r="F10" s="1"/>
      <c r="G10" s="82" t="s">
        <v>25</v>
      </c>
      <c r="H10" s="82"/>
      <c r="I10" s="82" t="s">
        <v>25</v>
      </c>
      <c r="J10" s="17"/>
      <c r="K10" s="78">
        <v>1500</v>
      </c>
      <c r="L10" s="25"/>
      <c r="M10" s="83">
        <f t="shared" ref="M10:M14" si="52">AA10+SUM(AQ10:AS10)</f>
        <v>205.23000000000002</v>
      </c>
      <c r="N10" s="83"/>
      <c r="O10" s="83">
        <f t="shared" si="0"/>
        <v>207.46</v>
      </c>
      <c r="P10" s="92"/>
      <c r="Q10" s="204">
        <f>O10-M10</f>
        <v>2.2299999999999898</v>
      </c>
      <c r="R10" s="201"/>
      <c r="S10" s="20">
        <f>ROUND(Q10/M10,3)</f>
        <v>1.0999999999999999E-2</v>
      </c>
      <c r="T10" s="1"/>
      <c r="U10" s="65">
        <f t="shared" ref="U10:Z10" si="53">U8</f>
        <v>17.5</v>
      </c>
      <c r="V10" s="2">
        <f t="shared" si="53"/>
        <v>0.10799</v>
      </c>
      <c r="W10" s="2">
        <f t="shared" si="53"/>
        <v>0.10799</v>
      </c>
      <c r="X10" s="2">
        <f t="shared" si="53"/>
        <v>7.8880000000000006E-2</v>
      </c>
      <c r="Y10" s="2">
        <f t="shared" si="53"/>
        <v>0</v>
      </c>
      <c r="Z10" s="2">
        <f t="shared" si="53"/>
        <v>0</v>
      </c>
      <c r="AA10" s="191">
        <f t="shared" si="27"/>
        <v>179.49</v>
      </c>
      <c r="AB10" s="7">
        <f t="shared" si="28"/>
        <v>0.3</v>
      </c>
      <c r="AC10" s="12">
        <f t="shared" si="29"/>
        <v>0</v>
      </c>
      <c r="AD10" s="22">
        <f t="shared" si="30"/>
        <v>2.4699999999999999E-4</v>
      </c>
      <c r="AE10" s="12">
        <f t="shared" si="31"/>
        <v>8.6E-3</v>
      </c>
      <c r="AF10" s="12">
        <f t="shared" si="32"/>
        <v>-6.6E-4</v>
      </c>
      <c r="AG10" s="12">
        <f t="shared" si="33"/>
        <v>-1E-4</v>
      </c>
      <c r="AH10" s="60">
        <f t="shared" si="34"/>
        <v>3.5300000000000002E-3</v>
      </c>
      <c r="AI10" s="60"/>
      <c r="AJ10" s="62">
        <f t="shared" si="5"/>
        <v>0</v>
      </c>
      <c r="AK10" s="62">
        <f t="shared" si="5"/>
        <v>4.6917E-2</v>
      </c>
      <c r="AL10" s="63">
        <f t="shared" si="5"/>
        <v>-6.2849999999999998E-3</v>
      </c>
      <c r="AM10" s="63">
        <f t="shared" si="5"/>
        <v>0</v>
      </c>
      <c r="AN10" s="3">
        <f t="shared" ref="AN10:AO10" si="54">AN8</f>
        <v>0</v>
      </c>
      <c r="AO10" s="5">
        <f t="shared" si="54"/>
        <v>0</v>
      </c>
      <c r="AP10" s="4">
        <f t="shared" si="36"/>
        <v>0</v>
      </c>
      <c r="AQ10" s="3">
        <f t="shared" ref="AQ10:AQ13" si="55">ROUND((AB10+AC10)+(K10*(AD10+AE10+AF10+AH10+AJ10+AG10)),2)</f>
        <v>17.73</v>
      </c>
      <c r="AR10" s="3">
        <f t="shared" si="7"/>
        <v>0</v>
      </c>
      <c r="AS10" s="3">
        <f t="shared" ref="AS10:AS11" si="56">ROUND((AA10+AQ10)*(AK10+AL10),2)</f>
        <v>8.01</v>
      </c>
      <c r="AT10" s="1"/>
      <c r="AU10" s="21"/>
      <c r="AV10" s="21"/>
      <c r="AW10" s="21">
        <f>1-AV10</f>
        <v>1</v>
      </c>
      <c r="AX10" s="21"/>
      <c r="AY10" s="21"/>
      <c r="AZ10" s="1"/>
      <c r="BA10" s="65">
        <f t="shared" ref="BA10:BF10" si="57">BA8</f>
        <v>17.5</v>
      </c>
      <c r="BB10" s="2">
        <f t="shared" si="57"/>
        <v>0.10799</v>
      </c>
      <c r="BC10" s="2">
        <f t="shared" si="57"/>
        <v>0.10799</v>
      </c>
      <c r="BD10" s="2">
        <f t="shared" si="57"/>
        <v>0.10799</v>
      </c>
      <c r="BE10" s="2">
        <f t="shared" si="57"/>
        <v>0</v>
      </c>
      <c r="BF10" s="2">
        <f t="shared" si="57"/>
        <v>0</v>
      </c>
      <c r="BG10" s="70">
        <f t="shared" si="10"/>
        <v>179.49</v>
      </c>
      <c r="BH10" s="12">
        <f t="shared" si="38"/>
        <v>0.3</v>
      </c>
      <c r="BI10" s="12">
        <f t="shared" si="11"/>
        <v>0</v>
      </c>
      <c r="BJ10" s="12">
        <f t="shared" si="12"/>
        <v>2.4699999999999999E-4</v>
      </c>
      <c r="BK10" s="12">
        <f t="shared" si="13"/>
        <v>8.6E-3</v>
      </c>
      <c r="BL10" s="12">
        <f t="shared" si="14"/>
        <v>-6.6E-4</v>
      </c>
      <c r="BM10" s="12">
        <f t="shared" si="15"/>
        <v>-1E-4</v>
      </c>
      <c r="BN10" s="12">
        <f t="shared" si="16"/>
        <v>3.5300000000000002E-3</v>
      </c>
      <c r="BO10" s="12">
        <f t="shared" si="17"/>
        <v>0</v>
      </c>
      <c r="BP10" s="12">
        <f t="shared" si="18"/>
        <v>0</v>
      </c>
      <c r="BQ10" s="12">
        <f t="shared" si="39"/>
        <v>0</v>
      </c>
      <c r="BR10" s="12">
        <f t="shared" si="40"/>
        <v>-6.2849999999999998E-3</v>
      </c>
      <c r="BS10" s="200">
        <f t="shared" si="41"/>
        <v>5.8233E-2</v>
      </c>
      <c r="BT10" s="3">
        <f t="shared" ref="BT10:BU10" si="58">BT8</f>
        <v>0</v>
      </c>
      <c r="BU10" s="5">
        <f t="shared" si="58"/>
        <v>0</v>
      </c>
      <c r="BV10" s="4">
        <f t="shared" si="43"/>
        <v>0</v>
      </c>
      <c r="BW10" s="3">
        <f t="shared" si="20"/>
        <v>17.73</v>
      </c>
      <c r="BX10" s="3">
        <f t="shared" si="21"/>
        <v>0</v>
      </c>
      <c r="BY10" s="3">
        <f t="shared" si="22"/>
        <v>-1.24</v>
      </c>
      <c r="BZ10" s="198">
        <f t="shared" si="23"/>
        <v>11.48</v>
      </c>
      <c r="CA10" s="1"/>
      <c r="CB10" s="21"/>
      <c r="CC10" s="21"/>
      <c r="CD10" s="21">
        <f t="shared" si="3"/>
        <v>1</v>
      </c>
      <c r="CE10" s="21"/>
      <c r="CF10" s="2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>
      <c r="A11" s="256"/>
      <c r="B11" s="257"/>
      <c r="C11" s="13"/>
      <c r="D11" s="1"/>
      <c r="E11" s="24"/>
      <c r="F11" s="1"/>
      <c r="G11" s="82" t="s">
        <v>25</v>
      </c>
      <c r="H11" s="82"/>
      <c r="I11" s="82" t="s">
        <v>25</v>
      </c>
      <c r="J11" s="17"/>
      <c r="K11" s="78">
        <v>1700</v>
      </c>
      <c r="L11" s="25"/>
      <c r="M11" s="83">
        <f t="shared" si="52"/>
        <v>230.11</v>
      </c>
      <c r="N11" s="83"/>
      <c r="O11" s="83">
        <f t="shared" si="0"/>
        <v>232.62</v>
      </c>
      <c r="P11" s="92"/>
      <c r="Q11" s="204">
        <f>O11-M11</f>
        <v>2.5099999999999909</v>
      </c>
      <c r="R11" s="201"/>
      <c r="S11" s="20">
        <f>ROUND(Q11/M11,3)</f>
        <v>1.0999999999999999E-2</v>
      </c>
      <c r="T11" s="1"/>
      <c r="U11" s="65">
        <f t="shared" ref="U11:Z11" si="59">U9</f>
        <v>17.5</v>
      </c>
      <c r="V11" s="2">
        <f t="shared" si="59"/>
        <v>0.10799</v>
      </c>
      <c r="W11" s="2">
        <f t="shared" si="59"/>
        <v>0.10799</v>
      </c>
      <c r="X11" s="2">
        <f t="shared" si="59"/>
        <v>7.8880000000000006E-2</v>
      </c>
      <c r="Y11" s="2">
        <f t="shared" si="59"/>
        <v>0</v>
      </c>
      <c r="Z11" s="2">
        <f t="shared" si="59"/>
        <v>0</v>
      </c>
      <c r="AA11" s="191">
        <f t="shared" si="27"/>
        <v>201.08</v>
      </c>
      <c r="AB11" s="7">
        <f t="shared" si="28"/>
        <v>0.3</v>
      </c>
      <c r="AC11" s="12">
        <f t="shared" si="29"/>
        <v>0</v>
      </c>
      <c r="AD11" s="22">
        <f t="shared" si="30"/>
        <v>2.4699999999999999E-4</v>
      </c>
      <c r="AE11" s="12">
        <f t="shared" si="31"/>
        <v>8.6E-3</v>
      </c>
      <c r="AF11" s="12">
        <f t="shared" si="32"/>
        <v>-6.6E-4</v>
      </c>
      <c r="AG11" s="12">
        <f t="shared" si="33"/>
        <v>-1E-4</v>
      </c>
      <c r="AH11" s="60">
        <f t="shared" si="34"/>
        <v>3.5300000000000002E-3</v>
      </c>
      <c r="AI11" s="60"/>
      <c r="AJ11" s="62">
        <f t="shared" si="5"/>
        <v>0</v>
      </c>
      <c r="AK11" s="62">
        <f t="shared" si="5"/>
        <v>4.6917E-2</v>
      </c>
      <c r="AL11" s="63">
        <f t="shared" si="5"/>
        <v>-6.2849999999999998E-3</v>
      </c>
      <c r="AM11" s="63">
        <f t="shared" si="5"/>
        <v>0</v>
      </c>
      <c r="AN11" s="3">
        <f t="shared" ref="AN11:AO11" si="60">AN9</f>
        <v>0</v>
      </c>
      <c r="AO11" s="5">
        <f t="shared" si="60"/>
        <v>0</v>
      </c>
      <c r="AP11" s="4">
        <f t="shared" si="36"/>
        <v>0</v>
      </c>
      <c r="AQ11" s="3">
        <f t="shared" si="55"/>
        <v>20.05</v>
      </c>
      <c r="AR11" s="3">
        <f t="shared" si="7"/>
        <v>0</v>
      </c>
      <c r="AS11" s="3">
        <f t="shared" si="56"/>
        <v>8.98</v>
      </c>
      <c r="AT11" s="1"/>
      <c r="AU11" s="21"/>
      <c r="AV11" s="21"/>
      <c r="AW11" s="21">
        <f>1-AV11</f>
        <v>1</v>
      </c>
      <c r="AX11" s="21"/>
      <c r="AY11" s="21"/>
      <c r="AZ11" s="1"/>
      <c r="BA11" s="65">
        <f t="shared" ref="BA11:BF11" si="61">BA9</f>
        <v>17.5</v>
      </c>
      <c r="BB11" s="2">
        <f t="shared" si="61"/>
        <v>0.10799</v>
      </c>
      <c r="BC11" s="2">
        <f t="shared" si="61"/>
        <v>0.10799</v>
      </c>
      <c r="BD11" s="2">
        <f t="shared" si="61"/>
        <v>0.10799</v>
      </c>
      <c r="BE11" s="2">
        <f t="shared" si="61"/>
        <v>0</v>
      </c>
      <c r="BF11" s="2">
        <f t="shared" si="61"/>
        <v>0</v>
      </c>
      <c r="BG11" s="70">
        <f t="shared" si="10"/>
        <v>201.08</v>
      </c>
      <c r="BH11" s="12">
        <f t="shared" si="38"/>
        <v>0.3</v>
      </c>
      <c r="BI11" s="12">
        <f t="shared" si="11"/>
        <v>0</v>
      </c>
      <c r="BJ11" s="12">
        <f t="shared" si="12"/>
        <v>2.4699999999999999E-4</v>
      </c>
      <c r="BK11" s="12">
        <f t="shared" si="13"/>
        <v>8.6E-3</v>
      </c>
      <c r="BL11" s="12">
        <f t="shared" si="14"/>
        <v>-6.6E-4</v>
      </c>
      <c r="BM11" s="12">
        <f t="shared" si="15"/>
        <v>-1E-4</v>
      </c>
      <c r="BN11" s="12">
        <f t="shared" si="16"/>
        <v>3.5300000000000002E-3</v>
      </c>
      <c r="BO11" s="12">
        <f t="shared" si="17"/>
        <v>0</v>
      </c>
      <c r="BP11" s="12">
        <f t="shared" si="18"/>
        <v>0</v>
      </c>
      <c r="BQ11" s="12">
        <f t="shared" si="39"/>
        <v>0</v>
      </c>
      <c r="BR11" s="12">
        <f t="shared" si="40"/>
        <v>-6.2849999999999998E-3</v>
      </c>
      <c r="BS11" s="200">
        <f t="shared" si="41"/>
        <v>5.8233E-2</v>
      </c>
      <c r="BT11" s="3">
        <f t="shared" ref="BT11:BU11" si="62">BT9</f>
        <v>0</v>
      </c>
      <c r="BU11" s="5">
        <f t="shared" si="62"/>
        <v>0</v>
      </c>
      <c r="BV11" s="4">
        <f t="shared" si="43"/>
        <v>0</v>
      </c>
      <c r="BW11" s="3">
        <f t="shared" si="20"/>
        <v>20.05</v>
      </c>
      <c r="BX11" s="3">
        <f t="shared" si="21"/>
        <v>0</v>
      </c>
      <c r="BY11" s="3">
        <f t="shared" si="22"/>
        <v>-1.39</v>
      </c>
      <c r="BZ11" s="198">
        <f t="shared" si="23"/>
        <v>12.88</v>
      </c>
      <c r="CA11" s="1"/>
      <c r="CB11" s="21"/>
      <c r="CC11" s="21"/>
      <c r="CD11" s="21">
        <f t="shared" si="3"/>
        <v>1</v>
      </c>
      <c r="CE11" s="21"/>
      <c r="CF11" s="2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>
      <c r="A12" s="256"/>
      <c r="B12" s="257"/>
      <c r="C12" s="13"/>
      <c r="D12" s="1"/>
      <c r="E12" s="24"/>
      <c r="F12" s="1"/>
      <c r="G12" s="82" t="s">
        <v>25</v>
      </c>
      <c r="H12" s="82"/>
      <c r="I12" s="82" t="s">
        <v>25</v>
      </c>
      <c r="J12" s="17"/>
      <c r="K12" s="78">
        <v>2000</v>
      </c>
      <c r="L12" s="25"/>
      <c r="M12" s="83">
        <f t="shared" si="52"/>
        <v>267.45</v>
      </c>
      <c r="N12" s="83"/>
      <c r="O12" s="83">
        <f t="shared" si="0"/>
        <v>270.36</v>
      </c>
      <c r="P12" s="92"/>
      <c r="Q12" s="204">
        <f>O12-M12</f>
        <v>2.910000000000025</v>
      </c>
      <c r="R12" s="201"/>
      <c r="S12" s="20">
        <f>ROUND(Q12/M12,3)</f>
        <v>1.0999999999999999E-2</v>
      </c>
      <c r="T12" s="1"/>
      <c r="U12" s="65">
        <f t="shared" ref="U12:Z12" si="63">U10</f>
        <v>17.5</v>
      </c>
      <c r="V12" s="2">
        <f t="shared" si="63"/>
        <v>0.10799</v>
      </c>
      <c r="W12" s="2">
        <f t="shared" si="63"/>
        <v>0.10799</v>
      </c>
      <c r="X12" s="2">
        <f t="shared" si="63"/>
        <v>7.8880000000000006E-2</v>
      </c>
      <c r="Y12" s="2">
        <f t="shared" si="63"/>
        <v>0</v>
      </c>
      <c r="Z12" s="2">
        <f t="shared" si="63"/>
        <v>0</v>
      </c>
      <c r="AA12" s="191">
        <f t="shared" si="27"/>
        <v>233.48</v>
      </c>
      <c r="AB12" s="7">
        <f t="shared" si="28"/>
        <v>0.3</v>
      </c>
      <c r="AC12" s="12">
        <f t="shared" si="29"/>
        <v>0</v>
      </c>
      <c r="AD12" s="22">
        <f t="shared" si="30"/>
        <v>2.4699999999999999E-4</v>
      </c>
      <c r="AE12" s="12">
        <f t="shared" si="31"/>
        <v>8.6E-3</v>
      </c>
      <c r="AF12" s="12">
        <f t="shared" si="32"/>
        <v>-6.6E-4</v>
      </c>
      <c r="AG12" s="12">
        <f t="shared" si="33"/>
        <v>-1E-4</v>
      </c>
      <c r="AH12" s="60">
        <f t="shared" si="34"/>
        <v>3.5300000000000002E-3</v>
      </c>
      <c r="AI12" s="60"/>
      <c r="AJ12" s="62">
        <f t="shared" si="5"/>
        <v>0</v>
      </c>
      <c r="AK12" s="62">
        <f t="shared" si="5"/>
        <v>4.6917E-2</v>
      </c>
      <c r="AL12" s="63">
        <f t="shared" si="5"/>
        <v>-6.2849999999999998E-3</v>
      </c>
      <c r="AM12" s="63">
        <f t="shared" si="5"/>
        <v>0</v>
      </c>
      <c r="AN12" s="3">
        <f t="shared" ref="AN12:AO12" si="64">AN10</f>
        <v>0</v>
      </c>
      <c r="AO12" s="5">
        <f t="shared" si="64"/>
        <v>0</v>
      </c>
      <c r="AP12" s="4">
        <f t="shared" si="36"/>
        <v>0</v>
      </c>
      <c r="AQ12" s="3">
        <f t="shared" si="55"/>
        <v>23.53</v>
      </c>
      <c r="AR12" s="3">
        <f t="shared" si="7"/>
        <v>0</v>
      </c>
      <c r="AS12" s="3">
        <f>ROUND((AA12+AQ12)*(AK12+AL12),2)</f>
        <v>10.44</v>
      </c>
      <c r="AT12" s="1"/>
      <c r="AU12" s="21"/>
      <c r="AV12" s="21"/>
      <c r="AW12" s="21">
        <f>1-AV12</f>
        <v>1</v>
      </c>
      <c r="AX12" s="21"/>
      <c r="AY12" s="21"/>
      <c r="AZ12" s="1"/>
      <c r="BA12" s="65">
        <f t="shared" ref="BA12:BF12" si="65">BA10</f>
        <v>17.5</v>
      </c>
      <c r="BB12" s="2">
        <f t="shared" si="65"/>
        <v>0.10799</v>
      </c>
      <c r="BC12" s="2">
        <f t="shared" si="65"/>
        <v>0.10799</v>
      </c>
      <c r="BD12" s="2">
        <f t="shared" si="65"/>
        <v>0.10799</v>
      </c>
      <c r="BE12" s="2">
        <f t="shared" si="65"/>
        <v>0</v>
      </c>
      <c r="BF12" s="2">
        <f t="shared" si="65"/>
        <v>0</v>
      </c>
      <c r="BG12" s="70">
        <f t="shared" si="10"/>
        <v>233.48</v>
      </c>
      <c r="BH12" s="12">
        <f t="shared" si="38"/>
        <v>0.3</v>
      </c>
      <c r="BI12" s="12">
        <f t="shared" si="11"/>
        <v>0</v>
      </c>
      <c r="BJ12" s="12">
        <f t="shared" si="12"/>
        <v>2.4699999999999999E-4</v>
      </c>
      <c r="BK12" s="12">
        <f t="shared" si="13"/>
        <v>8.6E-3</v>
      </c>
      <c r="BL12" s="12">
        <f t="shared" si="14"/>
        <v>-6.6E-4</v>
      </c>
      <c r="BM12" s="12">
        <f t="shared" si="15"/>
        <v>-1E-4</v>
      </c>
      <c r="BN12" s="12">
        <f t="shared" si="16"/>
        <v>3.5300000000000002E-3</v>
      </c>
      <c r="BO12" s="12">
        <f t="shared" si="17"/>
        <v>0</v>
      </c>
      <c r="BP12" s="12">
        <f t="shared" si="18"/>
        <v>0</v>
      </c>
      <c r="BQ12" s="12">
        <f t="shared" si="39"/>
        <v>0</v>
      </c>
      <c r="BR12" s="12">
        <f t="shared" si="40"/>
        <v>-6.2849999999999998E-3</v>
      </c>
      <c r="BS12" s="200">
        <f t="shared" si="41"/>
        <v>5.8233E-2</v>
      </c>
      <c r="BT12" s="3">
        <f t="shared" ref="BT12:BU12" si="66">BT10</f>
        <v>0</v>
      </c>
      <c r="BU12" s="5">
        <f t="shared" si="66"/>
        <v>0</v>
      </c>
      <c r="BV12" s="4">
        <f t="shared" si="43"/>
        <v>0</v>
      </c>
      <c r="BW12" s="3">
        <f t="shared" si="20"/>
        <v>23.53</v>
      </c>
      <c r="BX12" s="3">
        <f t="shared" si="21"/>
        <v>0</v>
      </c>
      <c r="BY12" s="3">
        <f t="shared" si="22"/>
        <v>-1.62</v>
      </c>
      <c r="BZ12" s="198">
        <f t="shared" si="23"/>
        <v>14.97</v>
      </c>
      <c r="CA12" s="1"/>
      <c r="CB12" s="21"/>
      <c r="CC12" s="21"/>
      <c r="CD12" s="21">
        <f t="shared" si="3"/>
        <v>1</v>
      </c>
      <c r="CE12" s="21"/>
      <c r="CF12" s="2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>
      <c r="A13" s="256"/>
      <c r="B13" s="257"/>
      <c r="C13" s="13"/>
      <c r="D13" s="1"/>
      <c r="E13" s="24"/>
      <c r="F13" s="1"/>
      <c r="G13" s="82" t="s">
        <v>25</v>
      </c>
      <c r="H13" s="82"/>
      <c r="I13" s="82" t="s">
        <v>25</v>
      </c>
      <c r="J13" s="17"/>
      <c r="K13" s="78">
        <v>4000</v>
      </c>
      <c r="L13" s="25"/>
      <c r="M13" s="83">
        <f t="shared" si="52"/>
        <v>516.39</v>
      </c>
      <c r="N13" s="83"/>
      <c r="O13" s="83">
        <f t="shared" si="0"/>
        <v>522.01</v>
      </c>
      <c r="P13" s="92"/>
      <c r="Q13" s="204">
        <f t="shared" ref="Q13:Q14" si="67">O13-M13</f>
        <v>5.6200000000000045</v>
      </c>
      <c r="R13" s="201"/>
      <c r="S13" s="20">
        <f t="shared" ref="S13:S14" si="68">ROUND(Q13/M13,3)</f>
        <v>1.0999999999999999E-2</v>
      </c>
      <c r="T13" s="1"/>
      <c r="U13" s="65">
        <f t="shared" ref="U13:Z13" si="69">U5</f>
        <v>17.5</v>
      </c>
      <c r="V13" s="2">
        <f t="shared" si="69"/>
        <v>0.10799</v>
      </c>
      <c r="W13" s="2">
        <f t="shared" si="69"/>
        <v>0.10799</v>
      </c>
      <c r="X13" s="2">
        <f t="shared" si="69"/>
        <v>7.8880000000000006E-2</v>
      </c>
      <c r="Y13" s="2">
        <f t="shared" si="69"/>
        <v>0</v>
      </c>
      <c r="Z13" s="2">
        <f t="shared" si="69"/>
        <v>0</v>
      </c>
      <c r="AA13" s="191">
        <f t="shared" si="27"/>
        <v>449.46</v>
      </c>
      <c r="AB13" s="7">
        <f t="shared" si="28"/>
        <v>0.3</v>
      </c>
      <c r="AC13" s="12">
        <f t="shared" si="29"/>
        <v>0</v>
      </c>
      <c r="AD13" s="22">
        <f t="shared" si="30"/>
        <v>2.4699999999999999E-4</v>
      </c>
      <c r="AE13" s="12">
        <f t="shared" si="31"/>
        <v>8.6E-3</v>
      </c>
      <c r="AF13" s="12">
        <f t="shared" si="32"/>
        <v>-6.6E-4</v>
      </c>
      <c r="AG13" s="12">
        <f t="shared" si="33"/>
        <v>-1E-4</v>
      </c>
      <c r="AH13" s="60">
        <f t="shared" si="34"/>
        <v>3.5300000000000002E-3</v>
      </c>
      <c r="AI13" s="60"/>
      <c r="AJ13" s="62">
        <f>AJ9</f>
        <v>0</v>
      </c>
      <c r="AK13" s="62">
        <f>AK9</f>
        <v>4.6917E-2</v>
      </c>
      <c r="AL13" s="63">
        <f t="shared" ref="AL13:AM14" si="70">AL12</f>
        <v>-6.2849999999999998E-3</v>
      </c>
      <c r="AM13" s="63">
        <f t="shared" si="70"/>
        <v>0</v>
      </c>
      <c r="AN13" s="3">
        <f>AN5</f>
        <v>0</v>
      </c>
      <c r="AO13" s="5">
        <f>AO5</f>
        <v>0</v>
      </c>
      <c r="AP13" s="4">
        <f>AP9</f>
        <v>0</v>
      </c>
      <c r="AQ13" s="3">
        <f t="shared" si="55"/>
        <v>46.77</v>
      </c>
      <c r="AR13" s="3">
        <f t="shared" si="7"/>
        <v>0</v>
      </c>
      <c r="AS13" s="3">
        <f t="shared" ref="AS13:AS14" si="71">ROUND((AA13+AQ13)*(AK13+AL13),2)</f>
        <v>20.16</v>
      </c>
      <c r="AT13" s="1"/>
      <c r="AU13" s="21"/>
      <c r="AV13" s="21"/>
      <c r="AW13" s="21">
        <f t="shared" ref="AW13:AW14" si="72">1-AV13</f>
        <v>1</v>
      </c>
      <c r="AX13" s="21"/>
      <c r="AY13" s="21"/>
      <c r="AZ13" s="1"/>
      <c r="BA13" s="65">
        <f t="shared" ref="BA13:BF13" si="73">BA5</f>
        <v>17.5</v>
      </c>
      <c r="BB13" s="2">
        <f t="shared" si="73"/>
        <v>0.10799</v>
      </c>
      <c r="BC13" s="2">
        <f t="shared" si="73"/>
        <v>0.10799</v>
      </c>
      <c r="BD13" s="2">
        <f t="shared" si="73"/>
        <v>0.10799</v>
      </c>
      <c r="BE13" s="2">
        <f t="shared" si="73"/>
        <v>0</v>
      </c>
      <c r="BF13" s="2">
        <f t="shared" si="73"/>
        <v>0</v>
      </c>
      <c r="BG13" s="70">
        <f t="shared" si="10"/>
        <v>449.46</v>
      </c>
      <c r="BH13" s="12">
        <f t="shared" si="38"/>
        <v>0.3</v>
      </c>
      <c r="BI13" s="12">
        <f t="shared" si="11"/>
        <v>0</v>
      </c>
      <c r="BJ13" s="12">
        <f t="shared" si="12"/>
        <v>2.4699999999999999E-4</v>
      </c>
      <c r="BK13" s="12">
        <f t="shared" si="13"/>
        <v>8.6E-3</v>
      </c>
      <c r="BL13" s="12">
        <f t="shared" si="14"/>
        <v>-6.6E-4</v>
      </c>
      <c r="BM13" s="12">
        <f t="shared" si="15"/>
        <v>-1E-4</v>
      </c>
      <c r="BN13" s="12">
        <f t="shared" si="16"/>
        <v>3.5300000000000002E-3</v>
      </c>
      <c r="BO13" s="12">
        <f t="shared" si="17"/>
        <v>0</v>
      </c>
      <c r="BP13" s="12">
        <f t="shared" si="18"/>
        <v>0</v>
      </c>
      <c r="BQ13" s="12">
        <f t="shared" si="39"/>
        <v>0</v>
      </c>
      <c r="BR13" s="12">
        <f t="shared" si="40"/>
        <v>-6.2849999999999998E-3</v>
      </c>
      <c r="BS13" s="200">
        <f t="shared" si="41"/>
        <v>5.8233E-2</v>
      </c>
      <c r="BT13" s="3">
        <f>BT5</f>
        <v>0</v>
      </c>
      <c r="BU13" s="5">
        <f>BU5</f>
        <v>0</v>
      </c>
      <c r="BV13" s="4">
        <f>BV9</f>
        <v>0</v>
      </c>
      <c r="BW13" s="3">
        <f t="shared" si="20"/>
        <v>46.77</v>
      </c>
      <c r="BX13" s="3">
        <f t="shared" si="21"/>
        <v>0</v>
      </c>
      <c r="BY13" s="3">
        <f t="shared" si="22"/>
        <v>-3.12</v>
      </c>
      <c r="BZ13" s="198">
        <f t="shared" si="23"/>
        <v>28.9</v>
      </c>
      <c r="CA13" s="1"/>
      <c r="CB13" s="21"/>
      <c r="CC13" s="21"/>
      <c r="CD13" s="21">
        <f t="shared" si="3"/>
        <v>1</v>
      </c>
      <c r="CE13" s="21"/>
      <c r="CF13" s="2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>
      <c r="A14" s="256"/>
      <c r="B14" s="257"/>
      <c r="C14" s="13"/>
      <c r="D14" s="1"/>
      <c r="E14" s="24"/>
      <c r="F14" s="1"/>
      <c r="G14" s="82" t="s">
        <v>25</v>
      </c>
      <c r="H14" s="82"/>
      <c r="I14" s="82" t="s">
        <v>25</v>
      </c>
      <c r="J14" s="17"/>
      <c r="K14" s="78">
        <v>5000</v>
      </c>
      <c r="L14" s="25"/>
      <c r="M14" s="83">
        <f t="shared" si="52"/>
        <v>640.86</v>
      </c>
      <c r="N14" s="83"/>
      <c r="O14" s="83">
        <f t="shared" si="0"/>
        <v>647.83000000000004</v>
      </c>
      <c r="P14" s="92"/>
      <c r="Q14" s="204">
        <f t="shared" si="67"/>
        <v>6.9700000000000273</v>
      </c>
      <c r="R14" s="201"/>
      <c r="S14" s="20">
        <f t="shared" si="68"/>
        <v>1.0999999999999999E-2</v>
      </c>
      <c r="T14" s="1"/>
      <c r="U14" s="65">
        <f t="shared" ref="U14:Z14" si="74">U5</f>
        <v>17.5</v>
      </c>
      <c r="V14" s="2">
        <f t="shared" si="74"/>
        <v>0.10799</v>
      </c>
      <c r="W14" s="2">
        <f t="shared" si="74"/>
        <v>0.10799</v>
      </c>
      <c r="X14" s="2">
        <f t="shared" si="74"/>
        <v>7.8880000000000006E-2</v>
      </c>
      <c r="Y14" s="2">
        <f t="shared" si="74"/>
        <v>0</v>
      </c>
      <c r="Z14" s="2">
        <f t="shared" si="74"/>
        <v>0</v>
      </c>
      <c r="AA14" s="191">
        <f t="shared" si="27"/>
        <v>557.45000000000005</v>
      </c>
      <c r="AB14" s="7">
        <f t="shared" si="28"/>
        <v>0.3</v>
      </c>
      <c r="AC14" s="12">
        <f t="shared" si="29"/>
        <v>0</v>
      </c>
      <c r="AD14" s="22">
        <f t="shared" si="30"/>
        <v>2.4699999999999999E-4</v>
      </c>
      <c r="AE14" s="12">
        <f t="shared" si="31"/>
        <v>8.6E-3</v>
      </c>
      <c r="AF14" s="12">
        <f t="shared" si="32"/>
        <v>-6.6E-4</v>
      </c>
      <c r="AG14" s="12">
        <f t="shared" si="33"/>
        <v>-1E-4</v>
      </c>
      <c r="AH14" s="60">
        <f t="shared" si="34"/>
        <v>3.5300000000000002E-3</v>
      </c>
      <c r="AI14" s="60"/>
      <c r="AJ14" s="62">
        <f>AJ13</f>
        <v>0</v>
      </c>
      <c r="AK14" s="62">
        <f>AK13</f>
        <v>4.6917E-2</v>
      </c>
      <c r="AL14" s="63">
        <f t="shared" si="70"/>
        <v>-6.2849999999999998E-3</v>
      </c>
      <c r="AM14" s="63">
        <f t="shared" si="70"/>
        <v>0</v>
      </c>
      <c r="AN14" s="3">
        <f>AN5</f>
        <v>0</v>
      </c>
      <c r="AO14" s="5">
        <f>AO5</f>
        <v>0</v>
      </c>
      <c r="AP14" s="4">
        <f>AP13</f>
        <v>0</v>
      </c>
      <c r="AQ14" s="3">
        <f>ROUND((AB14+AC14)+(K14*(AD14+AE14+AF14+AH14+AJ14+AG14)),2)</f>
        <v>58.39</v>
      </c>
      <c r="AR14" s="3">
        <f t="shared" si="7"/>
        <v>0</v>
      </c>
      <c r="AS14" s="3">
        <f t="shared" si="71"/>
        <v>25.02</v>
      </c>
      <c r="AT14" s="1"/>
      <c r="AU14" s="21"/>
      <c r="AV14" s="21"/>
      <c r="AW14" s="21">
        <f t="shared" si="72"/>
        <v>1</v>
      </c>
      <c r="AX14" s="21"/>
      <c r="AY14" s="21"/>
      <c r="AZ14" s="1"/>
      <c r="BA14" s="65">
        <f t="shared" ref="BA14:BF14" si="75">BA5</f>
        <v>17.5</v>
      </c>
      <c r="BB14" s="2">
        <f t="shared" si="75"/>
        <v>0.10799</v>
      </c>
      <c r="BC14" s="2">
        <f t="shared" si="75"/>
        <v>0.10799</v>
      </c>
      <c r="BD14" s="2">
        <f t="shared" si="75"/>
        <v>0.10799</v>
      </c>
      <c r="BE14" s="2">
        <f t="shared" si="75"/>
        <v>0</v>
      </c>
      <c r="BF14" s="2">
        <f t="shared" si="75"/>
        <v>0</v>
      </c>
      <c r="BG14" s="70">
        <f>ROUND(BA14+IF(K14&lt;=500,K14*BB14,500*BB14+(K14-500)*BC14),2)</f>
        <v>557.45000000000005</v>
      </c>
      <c r="BH14" s="12">
        <f t="shared" si="38"/>
        <v>0.3</v>
      </c>
      <c r="BI14" s="12">
        <f t="shared" si="11"/>
        <v>0</v>
      </c>
      <c r="BJ14" s="12">
        <f t="shared" si="12"/>
        <v>2.4699999999999999E-4</v>
      </c>
      <c r="BK14" s="12">
        <f t="shared" si="13"/>
        <v>8.6E-3</v>
      </c>
      <c r="BL14" s="12">
        <f t="shared" si="14"/>
        <v>-6.6E-4</v>
      </c>
      <c r="BM14" s="12">
        <f t="shared" si="15"/>
        <v>-1E-4</v>
      </c>
      <c r="BN14" s="12">
        <f t="shared" si="16"/>
        <v>3.5300000000000002E-3</v>
      </c>
      <c r="BO14" s="12">
        <f t="shared" si="17"/>
        <v>0</v>
      </c>
      <c r="BP14" s="12">
        <f t="shared" si="18"/>
        <v>0</v>
      </c>
      <c r="BQ14" s="12">
        <f t="shared" si="39"/>
        <v>0</v>
      </c>
      <c r="BR14" s="12">
        <f t="shared" si="40"/>
        <v>-6.2849999999999998E-3</v>
      </c>
      <c r="BS14" s="200">
        <f t="shared" si="41"/>
        <v>5.8233E-2</v>
      </c>
      <c r="BT14" s="3">
        <f>BT5</f>
        <v>0</v>
      </c>
      <c r="BU14" s="5">
        <f>BU5</f>
        <v>0</v>
      </c>
      <c r="BV14" s="4">
        <f>BV13</f>
        <v>0</v>
      </c>
      <c r="BW14" s="3">
        <f t="shared" si="20"/>
        <v>58.39</v>
      </c>
      <c r="BX14" s="3">
        <f t="shared" si="21"/>
        <v>0</v>
      </c>
      <c r="BY14" s="3">
        <f t="shared" si="22"/>
        <v>-3.87</v>
      </c>
      <c r="BZ14" s="198">
        <f t="shared" si="23"/>
        <v>35.86</v>
      </c>
      <c r="CA14" s="1"/>
      <c r="CB14" s="21"/>
      <c r="CC14" s="21"/>
      <c r="CD14" s="21">
        <f t="shared" si="3"/>
        <v>1</v>
      </c>
      <c r="CE14" s="21"/>
      <c r="CF14" s="2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5">
      <c r="A15" s="256"/>
      <c r="B15" s="257"/>
      <c r="C15" s="194" t="s">
        <v>200</v>
      </c>
      <c r="D15" s="195"/>
      <c r="E15" s="15" t="s">
        <v>178</v>
      </c>
      <c r="F15" s="1"/>
      <c r="G15" s="82"/>
      <c r="H15" s="82"/>
      <c r="I15" s="82"/>
      <c r="J15" s="17"/>
      <c r="K15" s="78"/>
      <c r="L15" s="25"/>
      <c r="M15" s="83"/>
      <c r="N15" s="83"/>
      <c r="O15" s="83"/>
      <c r="P15" s="92"/>
      <c r="Q15" s="204"/>
      <c r="R15" s="201"/>
      <c r="S15" s="20"/>
      <c r="T15" s="1"/>
      <c r="U15" s="65">
        <f>U5</f>
        <v>17.5</v>
      </c>
      <c r="V15" s="2">
        <f>V5</f>
        <v>0.10799</v>
      </c>
      <c r="W15" s="2">
        <f>W5</f>
        <v>0.10799</v>
      </c>
      <c r="X15" s="2">
        <f>X5</f>
        <v>7.8880000000000006E-2</v>
      </c>
      <c r="Y15" s="2"/>
      <c r="Z15" s="2"/>
      <c r="AA15" s="70">
        <f>ROUND(U15+IF(K15&lt;=500,K15*V15,500*V15+(K15-500)*W15),2)</f>
        <v>17.5</v>
      </c>
      <c r="AB15" s="7">
        <f>AB5</f>
        <v>0.3</v>
      </c>
      <c r="AC15" s="12">
        <f t="shared" ref="AC15:AM15" si="76">AC5</f>
        <v>0</v>
      </c>
      <c r="AD15" s="22">
        <f t="shared" si="76"/>
        <v>2.4699999999999999E-4</v>
      </c>
      <c r="AE15" s="12">
        <f t="shared" si="76"/>
        <v>8.6E-3</v>
      </c>
      <c r="AF15" s="12">
        <f t="shared" si="76"/>
        <v>-6.6E-4</v>
      </c>
      <c r="AG15" s="12">
        <f t="shared" si="76"/>
        <v>-1E-4</v>
      </c>
      <c r="AH15" s="60">
        <f t="shared" si="76"/>
        <v>3.5300000000000002E-3</v>
      </c>
      <c r="AI15" s="60"/>
      <c r="AJ15" s="62">
        <f t="shared" si="76"/>
        <v>0</v>
      </c>
      <c r="AK15" s="62">
        <f t="shared" si="76"/>
        <v>4.6917E-2</v>
      </c>
      <c r="AL15" s="63">
        <f t="shared" si="76"/>
        <v>-6.2849999999999998E-3</v>
      </c>
      <c r="AM15" s="63">
        <f t="shared" si="76"/>
        <v>0</v>
      </c>
      <c r="AN15" s="3">
        <f>AN5</f>
        <v>0</v>
      </c>
      <c r="AO15" s="3">
        <f>AO5</f>
        <v>0</v>
      </c>
      <c r="AP15" s="4">
        <f>AP5</f>
        <v>0</v>
      </c>
      <c r="AQ15" s="3"/>
      <c r="AR15" s="3"/>
      <c r="AS15" s="3"/>
      <c r="AT15" s="1"/>
      <c r="AU15" s="21"/>
      <c r="AV15" s="21"/>
      <c r="AW15" s="21"/>
      <c r="AX15" s="21"/>
      <c r="AY15" s="21"/>
      <c r="AZ15" s="1"/>
      <c r="BA15" s="192">
        <f>U15</f>
        <v>17.5</v>
      </c>
      <c r="BB15" s="193">
        <f>V15</f>
        <v>0.10799</v>
      </c>
      <c r="BC15" s="193">
        <f>W15</f>
        <v>0.10799</v>
      </c>
      <c r="BD15" s="193">
        <f>X15</f>
        <v>7.8880000000000006E-2</v>
      </c>
      <c r="BE15" s="2"/>
      <c r="BF15" s="2"/>
      <c r="BG15" s="70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200"/>
      <c r="BT15" s="3"/>
      <c r="BU15" s="5"/>
      <c r="BV15" s="4"/>
      <c r="BW15" s="3"/>
      <c r="BX15" s="3"/>
      <c r="BY15" s="3"/>
      <c r="BZ15" s="198"/>
      <c r="CA15" s="1"/>
      <c r="CB15" s="21"/>
      <c r="CC15" s="21"/>
      <c r="CD15" s="21"/>
      <c r="CE15" s="21"/>
      <c r="CF15" s="2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>
      <c r="A16" s="256"/>
      <c r="B16" s="257"/>
      <c r="C16" s="13"/>
      <c r="D16" s="1"/>
      <c r="E16" s="15" t="s">
        <v>145</v>
      </c>
      <c r="F16" s="1"/>
      <c r="G16" s="82" t="s">
        <v>25</v>
      </c>
      <c r="H16" s="82"/>
      <c r="I16" s="82" t="s">
        <v>25</v>
      </c>
      <c r="J16" s="17"/>
      <c r="K16" s="78">
        <f>'Res seasonal - save'!Q10</f>
        <v>337.50041045405271</v>
      </c>
      <c r="L16" s="25"/>
      <c r="M16" s="83">
        <f>AA16+SUM(AQ16:AS16)</f>
        <v>60.53</v>
      </c>
      <c r="N16" s="83"/>
      <c r="O16" s="83">
        <f t="shared" ref="O16:O25" si="77">BG16+SUM(BW16:BZ16)</f>
        <v>61.190000000000005</v>
      </c>
      <c r="P16" s="92"/>
      <c r="Q16" s="204">
        <f t="shared" ref="Q16:Q25" si="78">O16-M16</f>
        <v>0.66000000000000369</v>
      </c>
      <c r="R16" s="201"/>
      <c r="S16" s="20">
        <f t="shared" ref="S16:S25" si="79">ROUND(Q16/M16,3)</f>
        <v>1.0999999999999999E-2</v>
      </c>
      <c r="T16" s="1"/>
      <c r="U16" s="65">
        <f t="shared" ref="U16:Z16" si="80">U15</f>
        <v>17.5</v>
      </c>
      <c r="V16" s="2">
        <f t="shared" si="80"/>
        <v>0.10799</v>
      </c>
      <c r="W16" s="2">
        <f t="shared" si="80"/>
        <v>0.10799</v>
      </c>
      <c r="X16" s="2">
        <f t="shared" si="80"/>
        <v>7.8880000000000006E-2</v>
      </c>
      <c r="Y16" s="2">
        <f t="shared" si="80"/>
        <v>0</v>
      </c>
      <c r="Z16" s="2">
        <f t="shared" si="80"/>
        <v>0</v>
      </c>
      <c r="AA16" s="70">
        <f t="shared" ref="AA16:AA17" si="81">ROUND(U16+IF(K16&lt;=500,K16*V16,500*V16+(K16-500)*W16),2)</f>
        <v>53.95</v>
      </c>
      <c r="AB16" s="62">
        <f t="shared" ref="AB16:AG16" si="82">AB15</f>
        <v>0.3</v>
      </c>
      <c r="AC16" s="62">
        <f t="shared" si="82"/>
        <v>0</v>
      </c>
      <c r="AD16" s="62">
        <f t="shared" si="82"/>
        <v>2.4699999999999999E-4</v>
      </c>
      <c r="AE16" s="62">
        <f t="shared" si="82"/>
        <v>8.6E-3</v>
      </c>
      <c r="AF16" s="62">
        <f t="shared" si="82"/>
        <v>-6.6E-4</v>
      </c>
      <c r="AG16" s="62">
        <f t="shared" si="82"/>
        <v>-1E-4</v>
      </c>
      <c r="AH16" s="2">
        <f t="shared" ref="AH16" si="83">AH15</f>
        <v>3.5300000000000002E-3</v>
      </c>
      <c r="AI16" s="60"/>
      <c r="AJ16" s="2">
        <f t="shared" ref="AJ16" si="84">AJ15</f>
        <v>0</v>
      </c>
      <c r="AK16" s="62">
        <f t="shared" ref="AK16:AK22" si="85">AK15</f>
        <v>4.6917E-2</v>
      </c>
      <c r="AL16" s="62">
        <f t="shared" ref="AL16" si="86">AL15</f>
        <v>-6.2849999999999998E-3</v>
      </c>
      <c r="AM16" s="63">
        <f>AM15</f>
        <v>0</v>
      </c>
      <c r="AN16" s="3">
        <f>AN15</f>
        <v>0</v>
      </c>
      <c r="AO16" s="5">
        <f>AO15</f>
        <v>0</v>
      </c>
      <c r="AP16" s="4">
        <f>AP15</f>
        <v>0</v>
      </c>
      <c r="AQ16" s="3">
        <f t="shared" ref="AQ16:AQ18" si="87">ROUND((AB16+AC16)+(K16*(AD16+AE16+AF16+AH16+AJ16+AG16)),2)</f>
        <v>4.22</v>
      </c>
      <c r="AR16" s="3">
        <f t="shared" ref="AR16:AR25" si="88">ROUND((AA16+AQ16)*AM16,2)</f>
        <v>0</v>
      </c>
      <c r="AS16" s="3">
        <f t="shared" ref="AS16:AS18" si="89">ROUND((AA16+AQ16)*(AK16+AL16),2)</f>
        <v>2.36</v>
      </c>
      <c r="AT16" s="1"/>
      <c r="AU16" s="21"/>
      <c r="AV16" s="21"/>
      <c r="AW16" s="21">
        <f t="shared" ref="AW16:AW17" si="90">1-AV16</f>
        <v>1</v>
      </c>
      <c r="AX16" s="21"/>
      <c r="AY16" s="21"/>
      <c r="AZ16" s="1"/>
      <c r="BA16" s="65">
        <f t="shared" ref="BA16:BF16" si="91">BA15</f>
        <v>17.5</v>
      </c>
      <c r="BB16" s="2">
        <f t="shared" si="91"/>
        <v>0.10799</v>
      </c>
      <c r="BC16" s="2">
        <f t="shared" si="91"/>
        <v>0.10799</v>
      </c>
      <c r="BD16" s="2">
        <f t="shared" si="91"/>
        <v>7.8880000000000006E-2</v>
      </c>
      <c r="BE16" s="2">
        <f t="shared" si="91"/>
        <v>0</v>
      </c>
      <c r="BF16" s="2">
        <f t="shared" si="91"/>
        <v>0</v>
      </c>
      <c r="BG16" s="70">
        <f t="shared" ref="BG16:BG23" si="92">ROUND(BA16+IF(K16&lt;=500,K16*BB16,500*BB16+(K16-500)*BC16),2)</f>
        <v>53.95</v>
      </c>
      <c r="BH16" s="12">
        <f t="shared" si="38"/>
        <v>0.3</v>
      </c>
      <c r="BI16" s="12">
        <f t="shared" ref="BI16:BI25" si="93">AC16</f>
        <v>0</v>
      </c>
      <c r="BJ16" s="12">
        <f t="shared" ref="BJ16:BJ25" si="94">AD16</f>
        <v>2.4699999999999999E-4</v>
      </c>
      <c r="BK16" s="12">
        <f t="shared" ref="BK16:BK25" si="95">AE16</f>
        <v>8.6E-3</v>
      </c>
      <c r="BL16" s="12">
        <f t="shared" ref="BL16:BL25" si="96">AF16</f>
        <v>-6.6E-4</v>
      </c>
      <c r="BM16" s="12">
        <f t="shared" ref="BM16:BM24" si="97">AG16</f>
        <v>-1E-4</v>
      </c>
      <c r="BN16" s="12">
        <f t="shared" ref="BN16:BN24" si="98">AH16</f>
        <v>3.5300000000000002E-3</v>
      </c>
      <c r="BO16" s="12">
        <f t="shared" ref="BO16:BO24" si="99">AI16</f>
        <v>0</v>
      </c>
      <c r="BP16" s="12">
        <f t="shared" ref="BP16:BP24" si="100">AJ16</f>
        <v>0</v>
      </c>
      <c r="BQ16" s="12">
        <f>BQ14</f>
        <v>0</v>
      </c>
      <c r="BR16" s="12">
        <f>BR14</f>
        <v>-6.2849999999999998E-3</v>
      </c>
      <c r="BS16" s="200">
        <f>BS14</f>
        <v>5.8233E-2</v>
      </c>
      <c r="BT16" s="3">
        <f>BT15</f>
        <v>0</v>
      </c>
      <c r="BU16" s="5">
        <f>BU15</f>
        <v>0</v>
      </c>
      <c r="BV16" s="4">
        <f>BV15</f>
        <v>0</v>
      </c>
      <c r="BW16" s="3">
        <f t="shared" ref="BW16:BW25" si="101">ROUND((BH16+BI16)+(K16*(BJ16+BK16+BL16+BM16+BN16+BP16)),2)</f>
        <v>4.22</v>
      </c>
      <c r="BX16" s="3">
        <f t="shared" ref="BX16:BX25" si="102">AR16</f>
        <v>0</v>
      </c>
      <c r="BY16" s="3">
        <f t="shared" si="22"/>
        <v>-0.37</v>
      </c>
      <c r="BZ16" s="198">
        <f t="shared" si="23"/>
        <v>3.39</v>
      </c>
      <c r="CA16" s="1"/>
      <c r="CB16" s="21"/>
      <c r="CC16" s="21"/>
      <c r="CD16" s="21">
        <f t="shared" ref="CD16:CD24" si="103">1-CC16</f>
        <v>1</v>
      </c>
      <c r="CE16" s="21"/>
      <c r="CF16" s="2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>
      <c r="A17" s="256"/>
      <c r="B17" s="257"/>
      <c r="C17" s="13"/>
      <c r="D17" s="1"/>
      <c r="E17" s="15"/>
      <c r="F17" s="1"/>
      <c r="G17" s="82" t="s">
        <v>25</v>
      </c>
      <c r="H17" s="82"/>
      <c r="I17" s="82" t="s">
        <v>25</v>
      </c>
      <c r="J17" s="17"/>
      <c r="K17" s="78">
        <f>'Res seasonal - save'!Q11</f>
        <v>675.00082090810542</v>
      </c>
      <c r="L17" s="25"/>
      <c r="M17" s="83">
        <f t="shared" ref="M17:M18" si="104">AA17+SUM(AQ17:AS17)</f>
        <v>102.53</v>
      </c>
      <c r="N17" s="83"/>
      <c r="O17" s="83">
        <f t="shared" si="77"/>
        <v>103.65</v>
      </c>
      <c r="P17" s="92"/>
      <c r="Q17" s="204">
        <f t="shared" si="78"/>
        <v>1.1200000000000045</v>
      </c>
      <c r="R17" s="201"/>
      <c r="S17" s="20">
        <f t="shared" si="79"/>
        <v>1.0999999999999999E-2</v>
      </c>
      <c r="T17" s="1"/>
      <c r="U17" s="65">
        <f t="shared" ref="U17:Z17" si="105">U15</f>
        <v>17.5</v>
      </c>
      <c r="V17" s="2">
        <f t="shared" si="105"/>
        <v>0.10799</v>
      </c>
      <c r="W17" s="2">
        <f t="shared" si="105"/>
        <v>0.10799</v>
      </c>
      <c r="X17" s="2">
        <f t="shared" si="105"/>
        <v>7.8880000000000006E-2</v>
      </c>
      <c r="Y17" s="2">
        <f t="shared" si="105"/>
        <v>0</v>
      </c>
      <c r="Z17" s="2">
        <f t="shared" si="105"/>
        <v>0</v>
      </c>
      <c r="AA17" s="70">
        <f t="shared" si="81"/>
        <v>90.39</v>
      </c>
      <c r="AB17" s="62">
        <f t="shared" ref="AB17:AG17" si="106">AB15</f>
        <v>0.3</v>
      </c>
      <c r="AC17" s="62">
        <f t="shared" si="106"/>
        <v>0</v>
      </c>
      <c r="AD17" s="62">
        <f t="shared" si="106"/>
        <v>2.4699999999999999E-4</v>
      </c>
      <c r="AE17" s="62">
        <f t="shared" si="106"/>
        <v>8.6E-3</v>
      </c>
      <c r="AF17" s="62">
        <f t="shared" si="106"/>
        <v>-6.6E-4</v>
      </c>
      <c r="AG17" s="62">
        <f t="shared" si="106"/>
        <v>-1E-4</v>
      </c>
      <c r="AH17" s="2">
        <f t="shared" ref="AH17" si="107">AH15</f>
        <v>3.5300000000000002E-3</v>
      </c>
      <c r="AI17" s="60"/>
      <c r="AJ17" s="2">
        <f t="shared" ref="AJ17" si="108">AJ15</f>
        <v>0</v>
      </c>
      <c r="AK17" s="62">
        <f t="shared" si="85"/>
        <v>4.6917E-2</v>
      </c>
      <c r="AL17" s="62">
        <f t="shared" ref="AL17" si="109">AL16</f>
        <v>-6.2849999999999998E-3</v>
      </c>
      <c r="AM17" s="63">
        <f t="shared" ref="AM17" si="110">AM16</f>
        <v>0</v>
      </c>
      <c r="AN17" s="3">
        <f t="shared" ref="AN17:AO17" si="111">AN15</f>
        <v>0</v>
      </c>
      <c r="AO17" s="5">
        <f t="shared" si="111"/>
        <v>0</v>
      </c>
      <c r="AP17" s="4">
        <f t="shared" ref="AP17:AP22" si="112">AP16</f>
        <v>0</v>
      </c>
      <c r="AQ17" s="3">
        <f t="shared" si="87"/>
        <v>8.14</v>
      </c>
      <c r="AR17" s="3">
        <f t="shared" si="88"/>
        <v>0</v>
      </c>
      <c r="AS17" s="3">
        <f t="shared" si="89"/>
        <v>4</v>
      </c>
      <c r="AT17" s="1"/>
      <c r="AU17" s="21"/>
      <c r="AV17" s="21"/>
      <c r="AW17" s="21">
        <f t="shared" si="90"/>
        <v>1</v>
      </c>
      <c r="AX17" s="21"/>
      <c r="AY17" s="21"/>
      <c r="AZ17" s="1"/>
      <c r="BA17" s="65">
        <f t="shared" ref="BA17:BF17" si="113">BA15</f>
        <v>17.5</v>
      </c>
      <c r="BB17" s="2">
        <f t="shared" si="113"/>
        <v>0.10799</v>
      </c>
      <c r="BC17" s="2">
        <f t="shared" si="113"/>
        <v>0.10799</v>
      </c>
      <c r="BD17" s="2">
        <f t="shared" si="113"/>
        <v>7.8880000000000006E-2</v>
      </c>
      <c r="BE17" s="2">
        <f t="shared" si="113"/>
        <v>0</v>
      </c>
      <c r="BF17" s="2">
        <f t="shared" si="113"/>
        <v>0</v>
      </c>
      <c r="BG17" s="70">
        <f t="shared" si="92"/>
        <v>90.39</v>
      </c>
      <c r="BH17" s="12">
        <f t="shared" si="38"/>
        <v>0.3</v>
      </c>
      <c r="BI17" s="12">
        <f t="shared" si="93"/>
        <v>0</v>
      </c>
      <c r="BJ17" s="12">
        <f t="shared" si="94"/>
        <v>2.4699999999999999E-4</v>
      </c>
      <c r="BK17" s="12">
        <f t="shared" si="95"/>
        <v>8.6E-3</v>
      </c>
      <c r="BL17" s="12">
        <f t="shared" si="96"/>
        <v>-6.6E-4</v>
      </c>
      <c r="BM17" s="12">
        <f t="shared" si="97"/>
        <v>-1E-4</v>
      </c>
      <c r="BN17" s="12">
        <f t="shared" si="98"/>
        <v>3.5300000000000002E-3</v>
      </c>
      <c r="BO17" s="12">
        <f t="shared" si="99"/>
        <v>0</v>
      </c>
      <c r="BP17" s="12">
        <f t="shared" si="100"/>
        <v>0</v>
      </c>
      <c r="BQ17" s="12">
        <f>BQ16</f>
        <v>0</v>
      </c>
      <c r="BR17" s="12">
        <f>BR16</f>
        <v>-6.2849999999999998E-3</v>
      </c>
      <c r="BS17" s="200">
        <f>BS16</f>
        <v>5.8233E-2</v>
      </c>
      <c r="BT17" s="3">
        <f t="shared" ref="BT17:BU17" si="114">BT15</f>
        <v>0</v>
      </c>
      <c r="BU17" s="5">
        <f t="shared" si="114"/>
        <v>0</v>
      </c>
      <c r="BV17" s="4">
        <f t="shared" ref="BV17:BV22" si="115">BV16</f>
        <v>0</v>
      </c>
      <c r="BW17" s="3">
        <f t="shared" si="101"/>
        <v>8.14</v>
      </c>
      <c r="BX17" s="3">
        <f t="shared" si="102"/>
        <v>0</v>
      </c>
      <c r="BY17" s="3">
        <f t="shared" si="22"/>
        <v>-0.62</v>
      </c>
      <c r="BZ17" s="198">
        <f t="shared" si="23"/>
        <v>5.74</v>
      </c>
      <c r="CA17" s="1"/>
      <c r="CB17" s="21"/>
      <c r="CC17" s="21"/>
      <c r="CD17" s="21">
        <f t="shared" si="103"/>
        <v>1</v>
      </c>
      <c r="CE17" s="21"/>
      <c r="CF17" s="2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>
      <c r="A18" s="256"/>
      <c r="B18" s="257"/>
      <c r="C18" s="13"/>
      <c r="D18" s="1"/>
      <c r="E18" s="15"/>
      <c r="F18" s="1"/>
      <c r="G18" s="82" t="s">
        <v>25</v>
      </c>
      <c r="H18" s="82"/>
      <c r="I18" s="82" t="s">
        <v>25</v>
      </c>
      <c r="J18" s="17"/>
      <c r="K18" s="78">
        <f>'Res seasonal - save'!Q12</f>
        <v>1350.0016418162108</v>
      </c>
      <c r="L18" s="25"/>
      <c r="M18" s="83">
        <f t="shared" si="104"/>
        <v>186.54999999999998</v>
      </c>
      <c r="N18" s="83"/>
      <c r="O18" s="83">
        <f t="shared" si="77"/>
        <v>188.57999999999998</v>
      </c>
      <c r="P18" s="92"/>
      <c r="Q18" s="204">
        <f t="shared" si="78"/>
        <v>2.0300000000000011</v>
      </c>
      <c r="R18" s="201"/>
      <c r="S18" s="20">
        <f t="shared" si="79"/>
        <v>1.0999999999999999E-2</v>
      </c>
      <c r="T18" s="1"/>
      <c r="U18" s="65">
        <f t="shared" ref="U18:Z18" si="116">U16</f>
        <v>17.5</v>
      </c>
      <c r="V18" s="2">
        <f t="shared" si="116"/>
        <v>0.10799</v>
      </c>
      <c r="W18" s="2">
        <f t="shared" si="116"/>
        <v>0.10799</v>
      </c>
      <c r="X18" s="2">
        <f t="shared" si="116"/>
        <v>7.8880000000000006E-2</v>
      </c>
      <c r="Y18" s="2">
        <f t="shared" si="116"/>
        <v>0</v>
      </c>
      <c r="Z18" s="2">
        <f t="shared" si="116"/>
        <v>0</v>
      </c>
      <c r="AA18" s="70">
        <f>ROUND(U18+IF(K18&lt;=500,K18*V18,500*V18+(K18-500)*W18),2)</f>
        <v>163.29</v>
      </c>
      <c r="AB18" s="62">
        <f t="shared" ref="AB18:AG18" si="117">AB16</f>
        <v>0.3</v>
      </c>
      <c r="AC18" s="62">
        <f t="shared" si="117"/>
        <v>0</v>
      </c>
      <c r="AD18" s="62">
        <f t="shared" si="117"/>
        <v>2.4699999999999999E-4</v>
      </c>
      <c r="AE18" s="62">
        <f t="shared" si="117"/>
        <v>8.6E-3</v>
      </c>
      <c r="AF18" s="62">
        <f t="shared" si="117"/>
        <v>-6.6E-4</v>
      </c>
      <c r="AG18" s="62">
        <f t="shared" si="117"/>
        <v>-1E-4</v>
      </c>
      <c r="AH18" s="2">
        <f t="shared" ref="AH18" si="118">AH16</f>
        <v>3.5300000000000002E-3</v>
      </c>
      <c r="AI18" s="60"/>
      <c r="AJ18" s="2">
        <f t="shared" ref="AJ18" si="119">AJ16</f>
        <v>0</v>
      </c>
      <c r="AK18" s="62">
        <f t="shared" si="85"/>
        <v>4.6917E-2</v>
      </c>
      <c r="AL18" s="62">
        <f t="shared" ref="AL18" si="120">AL17</f>
        <v>-6.2849999999999998E-3</v>
      </c>
      <c r="AM18" s="63">
        <f t="shared" ref="AM18" si="121">AM17</f>
        <v>0</v>
      </c>
      <c r="AN18" s="3">
        <f t="shared" ref="AN18:AO18" si="122">AN16</f>
        <v>0</v>
      </c>
      <c r="AO18" s="5">
        <f t="shared" si="122"/>
        <v>0</v>
      </c>
      <c r="AP18" s="4">
        <f t="shared" si="112"/>
        <v>0</v>
      </c>
      <c r="AQ18" s="3">
        <f t="shared" si="87"/>
        <v>15.98</v>
      </c>
      <c r="AR18" s="3">
        <f t="shared" si="88"/>
        <v>0</v>
      </c>
      <c r="AS18" s="3">
        <f t="shared" si="89"/>
        <v>7.28</v>
      </c>
      <c r="AT18" s="1"/>
      <c r="AU18" s="21"/>
      <c r="AV18" s="21"/>
      <c r="AW18" s="21">
        <f>1-AV18</f>
        <v>1</v>
      </c>
      <c r="AX18" s="21"/>
      <c r="AY18" s="21"/>
      <c r="AZ18" s="1"/>
      <c r="BA18" s="65">
        <f t="shared" ref="BA18:BF18" si="123">BA16</f>
        <v>17.5</v>
      </c>
      <c r="BB18" s="2">
        <f t="shared" si="123"/>
        <v>0.10799</v>
      </c>
      <c r="BC18" s="2">
        <f t="shared" si="123"/>
        <v>0.10799</v>
      </c>
      <c r="BD18" s="2">
        <f t="shared" si="123"/>
        <v>7.8880000000000006E-2</v>
      </c>
      <c r="BE18" s="2">
        <f t="shared" si="123"/>
        <v>0</v>
      </c>
      <c r="BF18" s="2">
        <f t="shared" si="123"/>
        <v>0</v>
      </c>
      <c r="BG18" s="70">
        <f t="shared" si="92"/>
        <v>163.29</v>
      </c>
      <c r="BH18" s="12">
        <f t="shared" si="38"/>
        <v>0.3</v>
      </c>
      <c r="BI18" s="12">
        <f t="shared" si="93"/>
        <v>0</v>
      </c>
      <c r="BJ18" s="12">
        <f t="shared" si="94"/>
        <v>2.4699999999999999E-4</v>
      </c>
      <c r="BK18" s="12">
        <f t="shared" si="95"/>
        <v>8.6E-3</v>
      </c>
      <c r="BL18" s="12">
        <f t="shared" si="96"/>
        <v>-6.6E-4</v>
      </c>
      <c r="BM18" s="12">
        <f t="shared" si="97"/>
        <v>-1E-4</v>
      </c>
      <c r="BN18" s="12">
        <f t="shared" si="98"/>
        <v>3.5300000000000002E-3</v>
      </c>
      <c r="BO18" s="12">
        <f t="shared" si="99"/>
        <v>0</v>
      </c>
      <c r="BP18" s="12">
        <f t="shared" si="100"/>
        <v>0</v>
      </c>
      <c r="BQ18" s="12">
        <f t="shared" ref="BQ18:BQ25" si="124">BQ17</f>
        <v>0</v>
      </c>
      <c r="BR18" s="12">
        <f t="shared" ref="BR18:BR25" si="125">BR17</f>
        <v>-6.2849999999999998E-3</v>
      </c>
      <c r="BS18" s="200">
        <f t="shared" ref="BS18:BS25" si="126">BS17</f>
        <v>5.8233E-2</v>
      </c>
      <c r="BT18" s="3">
        <f t="shared" ref="BT18:BU18" si="127">BT16</f>
        <v>0</v>
      </c>
      <c r="BU18" s="5">
        <f t="shared" si="127"/>
        <v>0</v>
      </c>
      <c r="BV18" s="4">
        <f t="shared" si="115"/>
        <v>0</v>
      </c>
      <c r="BW18" s="3">
        <f t="shared" si="101"/>
        <v>15.98</v>
      </c>
      <c r="BX18" s="3">
        <f t="shared" si="102"/>
        <v>0</v>
      </c>
      <c r="BY18" s="3">
        <f t="shared" si="22"/>
        <v>-1.1299999999999999</v>
      </c>
      <c r="BZ18" s="198">
        <f t="shared" si="23"/>
        <v>10.44</v>
      </c>
      <c r="CA18" s="1"/>
      <c r="CB18" s="21"/>
      <c r="CC18" s="21"/>
      <c r="CD18" s="21">
        <f t="shared" si="103"/>
        <v>1</v>
      </c>
      <c r="CE18" s="21"/>
      <c r="CF18" s="2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>
      <c r="A19" s="256"/>
      <c r="B19" s="257"/>
      <c r="C19" s="13"/>
      <c r="D19" s="1"/>
      <c r="E19" s="15"/>
      <c r="F19" s="1"/>
      <c r="G19" s="82" t="s">
        <v>25</v>
      </c>
      <c r="H19" s="82"/>
      <c r="I19" s="82" t="s">
        <v>25</v>
      </c>
      <c r="J19" s="17"/>
      <c r="K19" s="78">
        <f>'Res seasonal - save'!Q13</f>
        <v>1620.0019701794529</v>
      </c>
      <c r="L19" s="25"/>
      <c r="M19" s="83">
        <f>AA19+SUM(AQ19:AS19)</f>
        <v>220.16</v>
      </c>
      <c r="N19" s="83"/>
      <c r="O19" s="83">
        <f t="shared" si="77"/>
        <v>222.55</v>
      </c>
      <c r="P19" s="92"/>
      <c r="Q19" s="204">
        <f t="shared" si="78"/>
        <v>2.3900000000000148</v>
      </c>
      <c r="R19" s="201"/>
      <c r="S19" s="20">
        <f t="shared" si="79"/>
        <v>1.0999999999999999E-2</v>
      </c>
      <c r="T19" s="1"/>
      <c r="U19" s="65">
        <f t="shared" ref="U19:Z19" si="128">U17</f>
        <v>17.5</v>
      </c>
      <c r="V19" s="2">
        <f t="shared" si="128"/>
        <v>0.10799</v>
      </c>
      <c r="W19" s="2">
        <f t="shared" si="128"/>
        <v>0.10799</v>
      </c>
      <c r="X19" s="2">
        <f t="shared" si="128"/>
        <v>7.8880000000000006E-2</v>
      </c>
      <c r="Y19" s="2">
        <f t="shared" si="128"/>
        <v>0</v>
      </c>
      <c r="Z19" s="2">
        <f t="shared" si="128"/>
        <v>0</v>
      </c>
      <c r="AA19" s="70">
        <f>ROUND(U19+IF(K19&lt;=500,K19*V19,500*V19+(K19-500)*W19),2)</f>
        <v>192.44</v>
      </c>
      <c r="AB19" s="62">
        <f t="shared" ref="AB19:AG19" si="129">AB17</f>
        <v>0.3</v>
      </c>
      <c r="AC19" s="62">
        <f t="shared" si="129"/>
        <v>0</v>
      </c>
      <c r="AD19" s="62">
        <f t="shared" si="129"/>
        <v>2.4699999999999999E-4</v>
      </c>
      <c r="AE19" s="62">
        <f t="shared" si="129"/>
        <v>8.6E-3</v>
      </c>
      <c r="AF19" s="62">
        <f t="shared" si="129"/>
        <v>-6.6E-4</v>
      </c>
      <c r="AG19" s="62">
        <f t="shared" si="129"/>
        <v>-1E-4</v>
      </c>
      <c r="AH19" s="2">
        <f t="shared" ref="AH19" si="130">AH17</f>
        <v>3.5300000000000002E-3</v>
      </c>
      <c r="AI19" s="60"/>
      <c r="AJ19" s="2">
        <f t="shared" ref="AJ19" si="131">AJ17</f>
        <v>0</v>
      </c>
      <c r="AK19" s="62">
        <f t="shared" si="85"/>
        <v>4.6917E-2</v>
      </c>
      <c r="AL19" s="62">
        <f t="shared" ref="AL19" si="132">AL18</f>
        <v>-6.2849999999999998E-3</v>
      </c>
      <c r="AM19" s="63">
        <f t="shared" ref="AM19" si="133">AM18</f>
        <v>0</v>
      </c>
      <c r="AN19" s="3">
        <f t="shared" ref="AN19:AO19" si="134">AN17</f>
        <v>0</v>
      </c>
      <c r="AO19" s="5">
        <f t="shared" si="134"/>
        <v>0</v>
      </c>
      <c r="AP19" s="4">
        <f t="shared" si="112"/>
        <v>0</v>
      </c>
      <c r="AQ19" s="3">
        <f>ROUND((AB19+AC19)+(K19*(AD19+AE19+AF19+AH19+AJ19+AG19)),2)</f>
        <v>19.12</v>
      </c>
      <c r="AR19" s="3">
        <f t="shared" si="88"/>
        <v>0</v>
      </c>
      <c r="AS19" s="3">
        <f>ROUND((AA19+AQ19)*(AK19+AL19),2)</f>
        <v>8.6</v>
      </c>
      <c r="AT19" s="1"/>
      <c r="AU19" s="21"/>
      <c r="AV19" s="21"/>
      <c r="AW19" s="21">
        <f>1-AV19</f>
        <v>1</v>
      </c>
      <c r="AX19" s="21"/>
      <c r="AY19" s="21"/>
      <c r="AZ19" s="1"/>
      <c r="BA19" s="65">
        <f t="shared" ref="BA19:BF19" si="135">BA17</f>
        <v>17.5</v>
      </c>
      <c r="BB19" s="2">
        <f t="shared" si="135"/>
        <v>0.10799</v>
      </c>
      <c r="BC19" s="2">
        <f t="shared" si="135"/>
        <v>0.10799</v>
      </c>
      <c r="BD19" s="2">
        <f t="shared" si="135"/>
        <v>7.8880000000000006E-2</v>
      </c>
      <c r="BE19" s="2">
        <f t="shared" si="135"/>
        <v>0</v>
      </c>
      <c r="BF19" s="2">
        <f t="shared" si="135"/>
        <v>0</v>
      </c>
      <c r="BG19" s="70">
        <f t="shared" si="92"/>
        <v>192.44</v>
      </c>
      <c r="BH19" s="12">
        <f t="shared" si="38"/>
        <v>0.3</v>
      </c>
      <c r="BI19" s="12">
        <f t="shared" si="93"/>
        <v>0</v>
      </c>
      <c r="BJ19" s="12">
        <f t="shared" si="94"/>
        <v>2.4699999999999999E-4</v>
      </c>
      <c r="BK19" s="12">
        <f t="shared" si="95"/>
        <v>8.6E-3</v>
      </c>
      <c r="BL19" s="12">
        <f t="shared" si="96"/>
        <v>-6.6E-4</v>
      </c>
      <c r="BM19" s="12">
        <f t="shared" si="97"/>
        <v>-1E-4</v>
      </c>
      <c r="BN19" s="12">
        <f t="shared" si="98"/>
        <v>3.5300000000000002E-3</v>
      </c>
      <c r="BO19" s="12">
        <f t="shared" si="99"/>
        <v>0</v>
      </c>
      <c r="BP19" s="12">
        <f t="shared" si="100"/>
        <v>0</v>
      </c>
      <c r="BQ19" s="12">
        <f t="shared" si="124"/>
        <v>0</v>
      </c>
      <c r="BR19" s="12">
        <f t="shared" si="125"/>
        <v>-6.2849999999999998E-3</v>
      </c>
      <c r="BS19" s="200">
        <f t="shared" si="126"/>
        <v>5.8233E-2</v>
      </c>
      <c r="BT19" s="3">
        <f t="shared" ref="BT19:BU19" si="136">BT17</f>
        <v>0</v>
      </c>
      <c r="BU19" s="5">
        <f t="shared" si="136"/>
        <v>0</v>
      </c>
      <c r="BV19" s="4">
        <f t="shared" si="115"/>
        <v>0</v>
      </c>
      <c r="BW19" s="3">
        <f t="shared" si="101"/>
        <v>19.12</v>
      </c>
      <c r="BX19" s="3">
        <f t="shared" si="102"/>
        <v>0</v>
      </c>
      <c r="BY19" s="3">
        <f t="shared" si="22"/>
        <v>-1.33</v>
      </c>
      <c r="BZ19" s="198">
        <f t="shared" si="23"/>
        <v>12.32</v>
      </c>
      <c r="CA19" s="1"/>
      <c r="CB19" s="21"/>
      <c r="CC19" s="21"/>
      <c r="CD19" s="21">
        <f t="shared" si="103"/>
        <v>1</v>
      </c>
      <c r="CE19" s="21"/>
      <c r="CF19" s="2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>
      <c r="A20" s="256"/>
      <c r="B20" s="257"/>
      <c r="C20" s="13"/>
      <c r="D20" s="1"/>
      <c r="E20" s="15"/>
      <c r="F20" s="1"/>
      <c r="G20" s="82" t="s">
        <v>25</v>
      </c>
      <c r="H20" s="82"/>
      <c r="I20" s="82" t="s">
        <v>25</v>
      </c>
      <c r="J20" s="17"/>
      <c r="K20" s="78">
        <f>'Res seasonal - save'!Q14</f>
        <v>1890.0022985426949</v>
      </c>
      <c r="L20" s="25"/>
      <c r="M20" s="83">
        <f t="shared" ref="M20:M25" si="137">AA20+SUM(AQ20:AS20)</f>
        <v>253.76999999999998</v>
      </c>
      <c r="N20" s="83"/>
      <c r="O20" s="83">
        <f t="shared" si="77"/>
        <v>256.52999999999997</v>
      </c>
      <c r="P20" s="92"/>
      <c r="Q20" s="204">
        <f t="shared" si="78"/>
        <v>2.7599999999999909</v>
      </c>
      <c r="R20" s="201"/>
      <c r="S20" s="20">
        <f t="shared" si="79"/>
        <v>1.0999999999999999E-2</v>
      </c>
      <c r="T20" s="1"/>
      <c r="U20" s="65">
        <f t="shared" ref="U20:Z20" si="138">U18</f>
        <v>17.5</v>
      </c>
      <c r="V20" s="2">
        <f t="shared" si="138"/>
        <v>0.10799</v>
      </c>
      <c r="W20" s="2">
        <f t="shared" si="138"/>
        <v>0.10799</v>
      </c>
      <c r="X20" s="2">
        <f t="shared" si="138"/>
        <v>7.8880000000000006E-2</v>
      </c>
      <c r="Y20" s="2">
        <f t="shared" si="138"/>
        <v>0</v>
      </c>
      <c r="Z20" s="2">
        <f t="shared" si="138"/>
        <v>0</v>
      </c>
      <c r="AA20" s="70">
        <f>ROUND(U20+IF(K20&lt;=500,K20*V20,500*V20+(K20-500)*W20),2)</f>
        <v>221.6</v>
      </c>
      <c r="AB20" s="62">
        <f t="shared" ref="AB20:AG20" si="139">AB18</f>
        <v>0.3</v>
      </c>
      <c r="AC20" s="62">
        <f t="shared" si="139"/>
        <v>0</v>
      </c>
      <c r="AD20" s="62">
        <f t="shared" si="139"/>
        <v>2.4699999999999999E-4</v>
      </c>
      <c r="AE20" s="62">
        <f t="shared" si="139"/>
        <v>8.6E-3</v>
      </c>
      <c r="AF20" s="62">
        <f t="shared" si="139"/>
        <v>-6.6E-4</v>
      </c>
      <c r="AG20" s="62">
        <f t="shared" si="139"/>
        <v>-1E-4</v>
      </c>
      <c r="AH20" s="2">
        <f t="shared" ref="AH20" si="140">AH18</f>
        <v>3.5300000000000002E-3</v>
      </c>
      <c r="AI20" s="60"/>
      <c r="AJ20" s="2">
        <f t="shared" ref="AJ20" si="141">AJ18</f>
        <v>0</v>
      </c>
      <c r="AK20" s="62">
        <f t="shared" si="85"/>
        <v>4.6917E-2</v>
      </c>
      <c r="AL20" s="62">
        <f t="shared" ref="AL20" si="142">AL19</f>
        <v>-6.2849999999999998E-3</v>
      </c>
      <c r="AM20" s="63">
        <f t="shared" ref="AM20" si="143">AM19</f>
        <v>0</v>
      </c>
      <c r="AN20" s="3">
        <f t="shared" ref="AN20:AO20" si="144">AN18</f>
        <v>0</v>
      </c>
      <c r="AO20" s="5">
        <f t="shared" si="144"/>
        <v>0</v>
      </c>
      <c r="AP20" s="4">
        <f t="shared" si="112"/>
        <v>0</v>
      </c>
      <c r="AQ20" s="3">
        <f t="shared" ref="AQ20:AQ23" si="145">ROUND((AB20+AC20)+(K20*(AD20+AE20+AF20+AH20+AJ20+AG20)),2)</f>
        <v>22.26</v>
      </c>
      <c r="AR20" s="3">
        <f t="shared" si="88"/>
        <v>0</v>
      </c>
      <c r="AS20" s="3">
        <f t="shared" ref="AS20:AS21" si="146">ROUND((AA20+AQ20)*(AK20+AL20),2)</f>
        <v>9.91</v>
      </c>
      <c r="AT20" s="1"/>
      <c r="AU20" s="21"/>
      <c r="AV20" s="21"/>
      <c r="AW20" s="21">
        <f>1-AV20</f>
        <v>1</v>
      </c>
      <c r="AX20" s="21"/>
      <c r="AY20" s="21"/>
      <c r="AZ20" s="1"/>
      <c r="BA20" s="65">
        <f t="shared" ref="BA20:BF20" si="147">BA18</f>
        <v>17.5</v>
      </c>
      <c r="BB20" s="2">
        <f t="shared" si="147"/>
        <v>0.10799</v>
      </c>
      <c r="BC20" s="2">
        <f t="shared" si="147"/>
        <v>0.10799</v>
      </c>
      <c r="BD20" s="2">
        <f t="shared" si="147"/>
        <v>7.8880000000000006E-2</v>
      </c>
      <c r="BE20" s="2">
        <f t="shared" si="147"/>
        <v>0</v>
      </c>
      <c r="BF20" s="2">
        <f t="shared" si="147"/>
        <v>0</v>
      </c>
      <c r="BG20" s="70">
        <f t="shared" si="92"/>
        <v>221.6</v>
      </c>
      <c r="BH20" s="12">
        <f t="shared" si="38"/>
        <v>0.3</v>
      </c>
      <c r="BI20" s="12">
        <f t="shared" si="93"/>
        <v>0</v>
      </c>
      <c r="BJ20" s="12">
        <f t="shared" si="94"/>
        <v>2.4699999999999999E-4</v>
      </c>
      <c r="BK20" s="12">
        <f t="shared" si="95"/>
        <v>8.6E-3</v>
      </c>
      <c r="BL20" s="12">
        <f t="shared" si="96"/>
        <v>-6.6E-4</v>
      </c>
      <c r="BM20" s="12">
        <f t="shared" si="97"/>
        <v>-1E-4</v>
      </c>
      <c r="BN20" s="12">
        <f t="shared" si="98"/>
        <v>3.5300000000000002E-3</v>
      </c>
      <c r="BO20" s="12">
        <f t="shared" si="99"/>
        <v>0</v>
      </c>
      <c r="BP20" s="12">
        <f t="shared" si="100"/>
        <v>0</v>
      </c>
      <c r="BQ20" s="12">
        <f t="shared" si="124"/>
        <v>0</v>
      </c>
      <c r="BR20" s="12">
        <f t="shared" si="125"/>
        <v>-6.2849999999999998E-3</v>
      </c>
      <c r="BS20" s="200">
        <f t="shared" si="126"/>
        <v>5.8233E-2</v>
      </c>
      <c r="BT20" s="3">
        <f t="shared" ref="BT20:BU20" si="148">BT18</f>
        <v>0</v>
      </c>
      <c r="BU20" s="5">
        <f t="shared" si="148"/>
        <v>0</v>
      </c>
      <c r="BV20" s="4">
        <f t="shared" si="115"/>
        <v>0</v>
      </c>
      <c r="BW20" s="3">
        <f t="shared" si="101"/>
        <v>22.26</v>
      </c>
      <c r="BX20" s="3">
        <f t="shared" si="102"/>
        <v>0</v>
      </c>
      <c r="BY20" s="3">
        <f t="shared" si="22"/>
        <v>-1.53</v>
      </c>
      <c r="BZ20" s="198">
        <f t="shared" si="23"/>
        <v>14.2</v>
      </c>
      <c r="CA20" s="1"/>
      <c r="CB20" s="21"/>
      <c r="CC20" s="21"/>
      <c r="CD20" s="21">
        <f t="shared" si="103"/>
        <v>1</v>
      </c>
      <c r="CE20" s="21"/>
      <c r="CF20" s="2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>
      <c r="A21" s="256"/>
      <c r="B21" s="257"/>
      <c r="C21" s="13"/>
      <c r="D21" s="1"/>
      <c r="E21" s="15"/>
      <c r="F21" s="1"/>
      <c r="G21" s="82" t="s">
        <v>25</v>
      </c>
      <c r="H21" s="82"/>
      <c r="I21" s="82" t="s">
        <v>25</v>
      </c>
      <c r="J21" s="17"/>
      <c r="K21" s="78">
        <f>'Res seasonal - save'!Q15</f>
        <v>2025.0024627243165</v>
      </c>
      <c r="L21" s="25"/>
      <c r="M21" s="83">
        <f t="shared" si="137"/>
        <v>270.56</v>
      </c>
      <c r="N21" s="83"/>
      <c r="O21" s="83">
        <f t="shared" si="77"/>
        <v>273.51</v>
      </c>
      <c r="P21" s="92"/>
      <c r="Q21" s="204">
        <f t="shared" si="78"/>
        <v>2.9499999999999886</v>
      </c>
      <c r="R21" s="201"/>
      <c r="S21" s="20">
        <f t="shared" si="79"/>
        <v>1.0999999999999999E-2</v>
      </c>
      <c r="T21" s="1"/>
      <c r="U21" s="65">
        <f t="shared" ref="U21:Z21" si="149">U19</f>
        <v>17.5</v>
      </c>
      <c r="V21" s="2">
        <f t="shared" si="149"/>
        <v>0.10799</v>
      </c>
      <c r="W21" s="2">
        <f t="shared" si="149"/>
        <v>0.10799</v>
      </c>
      <c r="X21" s="2">
        <f t="shared" si="149"/>
        <v>7.8880000000000006E-2</v>
      </c>
      <c r="Y21" s="2">
        <f t="shared" si="149"/>
        <v>0</v>
      </c>
      <c r="Z21" s="2">
        <f t="shared" si="149"/>
        <v>0</v>
      </c>
      <c r="AA21" s="70">
        <f>ROUND(U21+IF(K21&lt;=500,K21*V21,500*V21+(K21-500)*W21),2)</f>
        <v>236.18</v>
      </c>
      <c r="AB21" s="62">
        <f t="shared" ref="AB21:AG21" si="150">AB19</f>
        <v>0.3</v>
      </c>
      <c r="AC21" s="62">
        <f t="shared" si="150"/>
        <v>0</v>
      </c>
      <c r="AD21" s="62">
        <f t="shared" si="150"/>
        <v>2.4699999999999999E-4</v>
      </c>
      <c r="AE21" s="62">
        <f t="shared" si="150"/>
        <v>8.6E-3</v>
      </c>
      <c r="AF21" s="62">
        <f t="shared" si="150"/>
        <v>-6.6E-4</v>
      </c>
      <c r="AG21" s="62">
        <f t="shared" si="150"/>
        <v>-1E-4</v>
      </c>
      <c r="AH21" s="2">
        <f t="shared" ref="AH21" si="151">AH19</f>
        <v>3.5300000000000002E-3</v>
      </c>
      <c r="AI21" s="60"/>
      <c r="AJ21" s="2">
        <f t="shared" ref="AJ21" si="152">AJ19</f>
        <v>0</v>
      </c>
      <c r="AK21" s="62">
        <f t="shared" si="85"/>
        <v>4.6917E-2</v>
      </c>
      <c r="AL21" s="62">
        <f t="shared" ref="AL21" si="153">AL20</f>
        <v>-6.2849999999999998E-3</v>
      </c>
      <c r="AM21" s="63">
        <f t="shared" ref="AM21" si="154">AM20</f>
        <v>0</v>
      </c>
      <c r="AN21" s="3">
        <f t="shared" ref="AN21:AO21" si="155">AN19</f>
        <v>0</v>
      </c>
      <c r="AO21" s="5">
        <f t="shared" si="155"/>
        <v>0</v>
      </c>
      <c r="AP21" s="4">
        <f t="shared" si="112"/>
        <v>0</v>
      </c>
      <c r="AQ21" s="3">
        <f t="shared" si="145"/>
        <v>23.82</v>
      </c>
      <c r="AR21" s="3">
        <f t="shared" si="88"/>
        <v>0</v>
      </c>
      <c r="AS21" s="3">
        <f t="shared" si="146"/>
        <v>10.56</v>
      </c>
      <c r="AT21" s="1"/>
      <c r="AU21" s="21"/>
      <c r="AV21" s="21"/>
      <c r="AW21" s="21">
        <f>1-AV21</f>
        <v>1</v>
      </c>
      <c r="AX21" s="21"/>
      <c r="AY21" s="21"/>
      <c r="AZ21" s="1"/>
      <c r="BA21" s="65">
        <f t="shared" ref="BA21:BF21" si="156">BA19</f>
        <v>17.5</v>
      </c>
      <c r="BB21" s="2">
        <f t="shared" si="156"/>
        <v>0.10799</v>
      </c>
      <c r="BC21" s="2">
        <f t="shared" si="156"/>
        <v>0.10799</v>
      </c>
      <c r="BD21" s="2">
        <f t="shared" si="156"/>
        <v>7.8880000000000006E-2</v>
      </c>
      <c r="BE21" s="2">
        <f t="shared" si="156"/>
        <v>0</v>
      </c>
      <c r="BF21" s="2">
        <f t="shared" si="156"/>
        <v>0</v>
      </c>
      <c r="BG21" s="70">
        <f t="shared" si="92"/>
        <v>236.18</v>
      </c>
      <c r="BH21" s="12">
        <f t="shared" si="38"/>
        <v>0.3</v>
      </c>
      <c r="BI21" s="12">
        <f t="shared" si="93"/>
        <v>0</v>
      </c>
      <c r="BJ21" s="12">
        <f t="shared" si="94"/>
        <v>2.4699999999999999E-4</v>
      </c>
      <c r="BK21" s="12">
        <f t="shared" si="95"/>
        <v>8.6E-3</v>
      </c>
      <c r="BL21" s="12">
        <f t="shared" si="96"/>
        <v>-6.6E-4</v>
      </c>
      <c r="BM21" s="12">
        <f t="shared" si="97"/>
        <v>-1E-4</v>
      </c>
      <c r="BN21" s="12">
        <f t="shared" si="98"/>
        <v>3.5300000000000002E-3</v>
      </c>
      <c r="BO21" s="12">
        <f t="shared" si="99"/>
        <v>0</v>
      </c>
      <c r="BP21" s="12">
        <f t="shared" si="100"/>
        <v>0</v>
      </c>
      <c r="BQ21" s="12">
        <f t="shared" si="124"/>
        <v>0</v>
      </c>
      <c r="BR21" s="12">
        <f t="shared" si="125"/>
        <v>-6.2849999999999998E-3</v>
      </c>
      <c r="BS21" s="200">
        <f t="shared" si="126"/>
        <v>5.8233E-2</v>
      </c>
      <c r="BT21" s="3">
        <f t="shared" ref="BT21:BU21" si="157">BT19</f>
        <v>0</v>
      </c>
      <c r="BU21" s="5">
        <f t="shared" si="157"/>
        <v>0</v>
      </c>
      <c r="BV21" s="4">
        <f t="shared" si="115"/>
        <v>0</v>
      </c>
      <c r="BW21" s="3">
        <f t="shared" si="101"/>
        <v>23.82</v>
      </c>
      <c r="BX21" s="3">
        <f t="shared" si="102"/>
        <v>0</v>
      </c>
      <c r="BY21" s="3">
        <f t="shared" si="22"/>
        <v>-1.63</v>
      </c>
      <c r="BZ21" s="198">
        <f t="shared" si="23"/>
        <v>15.14</v>
      </c>
      <c r="CA21" s="1"/>
      <c r="CB21" s="21"/>
      <c r="CC21" s="21"/>
      <c r="CD21" s="21">
        <f t="shared" si="103"/>
        <v>1</v>
      </c>
      <c r="CE21" s="21"/>
      <c r="CF21" s="2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>
      <c r="A22" s="256"/>
      <c r="B22" s="257"/>
      <c r="C22" s="13"/>
      <c r="D22" s="1"/>
      <c r="E22" s="15"/>
      <c r="F22" s="1"/>
      <c r="G22" s="82" t="s">
        <v>25</v>
      </c>
      <c r="H22" s="82"/>
      <c r="I22" s="82" t="s">
        <v>25</v>
      </c>
      <c r="J22" s="17"/>
      <c r="K22" s="78">
        <f>'Res seasonal - save'!Q16</f>
        <v>2295.0027910875583</v>
      </c>
      <c r="L22" s="25"/>
      <c r="M22" s="83">
        <f t="shared" si="137"/>
        <v>304.17999999999995</v>
      </c>
      <c r="N22" s="83"/>
      <c r="O22" s="83">
        <f t="shared" si="77"/>
        <v>307.47999999999996</v>
      </c>
      <c r="P22" s="92"/>
      <c r="Q22" s="204">
        <f t="shared" si="78"/>
        <v>3.3000000000000114</v>
      </c>
      <c r="R22" s="201"/>
      <c r="S22" s="20">
        <f t="shared" si="79"/>
        <v>1.0999999999999999E-2</v>
      </c>
      <c r="T22" s="1"/>
      <c r="U22" s="65">
        <f t="shared" ref="U22:Z22" si="158">U20</f>
        <v>17.5</v>
      </c>
      <c r="V22" s="2">
        <f t="shared" si="158"/>
        <v>0.10799</v>
      </c>
      <c r="W22" s="2">
        <f t="shared" si="158"/>
        <v>0.10799</v>
      </c>
      <c r="X22" s="2">
        <f t="shared" si="158"/>
        <v>7.8880000000000006E-2</v>
      </c>
      <c r="Y22" s="2">
        <f t="shared" si="158"/>
        <v>0</v>
      </c>
      <c r="Z22" s="2">
        <f t="shared" si="158"/>
        <v>0</v>
      </c>
      <c r="AA22" s="70">
        <f>ROUND(U22+IF(K22&lt;=500,K22*V22,500*V22+(K22-500)*W22),2)</f>
        <v>265.33999999999997</v>
      </c>
      <c r="AB22" s="62">
        <f t="shared" ref="AB22:AG22" si="159">AB20</f>
        <v>0.3</v>
      </c>
      <c r="AC22" s="62">
        <f t="shared" si="159"/>
        <v>0</v>
      </c>
      <c r="AD22" s="62">
        <f t="shared" si="159"/>
        <v>2.4699999999999999E-4</v>
      </c>
      <c r="AE22" s="62">
        <f t="shared" si="159"/>
        <v>8.6E-3</v>
      </c>
      <c r="AF22" s="62">
        <f t="shared" si="159"/>
        <v>-6.6E-4</v>
      </c>
      <c r="AG22" s="62">
        <f t="shared" si="159"/>
        <v>-1E-4</v>
      </c>
      <c r="AH22" s="2">
        <f t="shared" ref="AH22" si="160">AH20</f>
        <v>3.5300000000000002E-3</v>
      </c>
      <c r="AI22" s="60"/>
      <c r="AJ22" s="2">
        <f t="shared" ref="AJ22" si="161">AJ20</f>
        <v>0</v>
      </c>
      <c r="AK22" s="62">
        <f t="shared" si="85"/>
        <v>4.6917E-2</v>
      </c>
      <c r="AL22" s="62">
        <f t="shared" ref="AL22" si="162">AL21</f>
        <v>-6.2849999999999998E-3</v>
      </c>
      <c r="AM22" s="63">
        <f t="shared" ref="AM22" si="163">AM21</f>
        <v>0</v>
      </c>
      <c r="AN22" s="3">
        <f t="shared" ref="AN22:AO22" si="164">AN20</f>
        <v>0</v>
      </c>
      <c r="AO22" s="5">
        <f t="shared" si="164"/>
        <v>0</v>
      </c>
      <c r="AP22" s="4">
        <f t="shared" si="112"/>
        <v>0</v>
      </c>
      <c r="AQ22" s="3">
        <f t="shared" si="145"/>
        <v>26.96</v>
      </c>
      <c r="AR22" s="3">
        <f t="shared" si="88"/>
        <v>0</v>
      </c>
      <c r="AS22" s="3">
        <f>ROUND((AA22+AQ22)*(AK22+AL22),2)</f>
        <v>11.88</v>
      </c>
      <c r="AT22" s="1"/>
      <c r="AU22" s="21"/>
      <c r="AV22" s="21"/>
      <c r="AW22" s="21">
        <f>1-AV22</f>
        <v>1</v>
      </c>
      <c r="AX22" s="21"/>
      <c r="AY22" s="21"/>
      <c r="AZ22" s="1"/>
      <c r="BA22" s="65">
        <f t="shared" ref="BA22:BF22" si="165">BA20</f>
        <v>17.5</v>
      </c>
      <c r="BB22" s="2">
        <f t="shared" si="165"/>
        <v>0.10799</v>
      </c>
      <c r="BC22" s="2">
        <f t="shared" si="165"/>
        <v>0.10799</v>
      </c>
      <c r="BD22" s="2">
        <f t="shared" si="165"/>
        <v>7.8880000000000006E-2</v>
      </c>
      <c r="BE22" s="2">
        <f t="shared" si="165"/>
        <v>0</v>
      </c>
      <c r="BF22" s="2">
        <f t="shared" si="165"/>
        <v>0</v>
      </c>
      <c r="BG22" s="70">
        <f t="shared" si="92"/>
        <v>265.33999999999997</v>
      </c>
      <c r="BH22" s="12">
        <f t="shared" si="38"/>
        <v>0.3</v>
      </c>
      <c r="BI22" s="12">
        <f t="shared" si="93"/>
        <v>0</v>
      </c>
      <c r="BJ22" s="12">
        <f t="shared" si="94"/>
        <v>2.4699999999999999E-4</v>
      </c>
      <c r="BK22" s="12">
        <f t="shared" si="95"/>
        <v>8.6E-3</v>
      </c>
      <c r="BL22" s="12">
        <f t="shared" si="96"/>
        <v>-6.6E-4</v>
      </c>
      <c r="BM22" s="12">
        <f t="shared" si="97"/>
        <v>-1E-4</v>
      </c>
      <c r="BN22" s="12">
        <f t="shared" si="98"/>
        <v>3.5300000000000002E-3</v>
      </c>
      <c r="BO22" s="12">
        <f t="shared" si="99"/>
        <v>0</v>
      </c>
      <c r="BP22" s="12">
        <f t="shared" si="100"/>
        <v>0</v>
      </c>
      <c r="BQ22" s="12">
        <f t="shared" si="124"/>
        <v>0</v>
      </c>
      <c r="BR22" s="12">
        <f t="shared" si="125"/>
        <v>-6.2849999999999998E-3</v>
      </c>
      <c r="BS22" s="200">
        <f t="shared" si="126"/>
        <v>5.8233E-2</v>
      </c>
      <c r="BT22" s="3">
        <f t="shared" ref="BT22:BU22" si="166">BT20</f>
        <v>0</v>
      </c>
      <c r="BU22" s="5">
        <f t="shared" si="166"/>
        <v>0</v>
      </c>
      <c r="BV22" s="4">
        <f t="shared" si="115"/>
        <v>0</v>
      </c>
      <c r="BW22" s="3">
        <f t="shared" si="101"/>
        <v>26.96</v>
      </c>
      <c r="BX22" s="3">
        <f t="shared" si="102"/>
        <v>0</v>
      </c>
      <c r="BY22" s="3">
        <f t="shared" si="22"/>
        <v>-1.84</v>
      </c>
      <c r="BZ22" s="198">
        <f t="shared" si="23"/>
        <v>17.02</v>
      </c>
      <c r="CA22" s="1"/>
      <c r="CB22" s="21"/>
      <c r="CC22" s="21"/>
      <c r="CD22" s="21">
        <f t="shared" si="103"/>
        <v>1</v>
      </c>
      <c r="CE22" s="21"/>
      <c r="CF22" s="2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>
      <c r="A23" s="256"/>
      <c r="B23" s="257"/>
      <c r="C23" s="13"/>
      <c r="D23" s="1"/>
      <c r="E23" s="15"/>
      <c r="F23" s="1"/>
      <c r="G23" s="82" t="s">
        <v>25</v>
      </c>
      <c r="H23" s="82"/>
      <c r="I23" s="82" t="s">
        <v>25</v>
      </c>
      <c r="J23" s="17"/>
      <c r="K23" s="78">
        <f>'Res seasonal - save'!Q17</f>
        <v>2700.0032836324217</v>
      </c>
      <c r="L23" s="25"/>
      <c r="M23" s="83">
        <f t="shared" si="137"/>
        <v>354.58</v>
      </c>
      <c r="N23" s="83"/>
      <c r="O23" s="83">
        <f t="shared" si="77"/>
        <v>358.44</v>
      </c>
      <c r="P23" s="92"/>
      <c r="Q23" s="204">
        <f t="shared" si="78"/>
        <v>3.8600000000000136</v>
      </c>
      <c r="R23" s="201"/>
      <c r="S23" s="20">
        <f t="shared" si="79"/>
        <v>1.0999999999999999E-2</v>
      </c>
      <c r="T23" s="1"/>
      <c r="U23" s="65">
        <f t="shared" ref="U23:Z23" si="167">U15</f>
        <v>17.5</v>
      </c>
      <c r="V23" s="2">
        <f t="shared" si="167"/>
        <v>0.10799</v>
      </c>
      <c r="W23" s="2">
        <f t="shared" si="167"/>
        <v>0.10799</v>
      </c>
      <c r="X23" s="2">
        <f t="shared" si="167"/>
        <v>7.8880000000000006E-2</v>
      </c>
      <c r="Y23" s="2">
        <f t="shared" si="167"/>
        <v>0</v>
      </c>
      <c r="Z23" s="2">
        <f t="shared" si="167"/>
        <v>0</v>
      </c>
      <c r="AA23" s="70">
        <f t="shared" ref="AA23:AA24" si="168">ROUND(U23+IF(K23&lt;=500,K23*V23,500*V23+(K23-500)*W23),2)</f>
        <v>309.07</v>
      </c>
      <c r="AB23" s="62">
        <f t="shared" ref="AB23:AG23" si="169">AB15</f>
        <v>0.3</v>
      </c>
      <c r="AC23" s="62">
        <f t="shared" si="169"/>
        <v>0</v>
      </c>
      <c r="AD23" s="62">
        <f t="shared" si="169"/>
        <v>2.4699999999999999E-4</v>
      </c>
      <c r="AE23" s="62">
        <f t="shared" si="169"/>
        <v>8.6E-3</v>
      </c>
      <c r="AF23" s="62">
        <f t="shared" si="169"/>
        <v>-6.6E-4</v>
      </c>
      <c r="AG23" s="62">
        <f t="shared" si="169"/>
        <v>-1E-4</v>
      </c>
      <c r="AH23" s="2">
        <f t="shared" ref="AH23" si="170">AH15</f>
        <v>3.5300000000000002E-3</v>
      </c>
      <c r="AI23" s="60"/>
      <c r="AJ23" s="2">
        <f t="shared" ref="AJ23" si="171">AJ15</f>
        <v>0</v>
      </c>
      <c r="AK23" s="62">
        <f>AK19</f>
        <v>4.6917E-2</v>
      </c>
      <c r="AL23" s="62">
        <f>AL19</f>
        <v>-6.2849999999999998E-3</v>
      </c>
      <c r="AM23" s="63">
        <f t="shared" ref="AM23:AM25" si="172">AM22</f>
        <v>0</v>
      </c>
      <c r="AN23" s="3">
        <f>AN15</f>
        <v>0</v>
      </c>
      <c r="AO23" s="5">
        <f>AO15</f>
        <v>0</v>
      </c>
      <c r="AP23" s="4">
        <f>AP19</f>
        <v>0</v>
      </c>
      <c r="AQ23" s="3">
        <f t="shared" si="145"/>
        <v>31.67</v>
      </c>
      <c r="AR23" s="3">
        <f t="shared" si="88"/>
        <v>0</v>
      </c>
      <c r="AS23" s="3">
        <f t="shared" ref="AS23:AS25" si="173">ROUND((AA23+AQ23)*(AK23+AL23),2)</f>
        <v>13.84</v>
      </c>
      <c r="AT23" s="1"/>
      <c r="AU23" s="21"/>
      <c r="AV23" s="21"/>
      <c r="AW23" s="21">
        <f t="shared" ref="AW23:AW28" si="174">1-AV23</f>
        <v>1</v>
      </c>
      <c r="AX23" s="21"/>
      <c r="AY23" s="21"/>
      <c r="AZ23" s="1"/>
      <c r="BA23" s="65">
        <f t="shared" ref="BA23:BF23" si="175">BA15</f>
        <v>17.5</v>
      </c>
      <c r="BB23" s="2">
        <f t="shared" si="175"/>
        <v>0.10799</v>
      </c>
      <c r="BC23" s="2">
        <f t="shared" si="175"/>
        <v>0.10799</v>
      </c>
      <c r="BD23" s="2">
        <f t="shared" si="175"/>
        <v>7.8880000000000006E-2</v>
      </c>
      <c r="BE23" s="2">
        <f t="shared" si="175"/>
        <v>0</v>
      </c>
      <c r="BF23" s="2">
        <f t="shared" si="175"/>
        <v>0</v>
      </c>
      <c r="BG23" s="70">
        <f t="shared" si="92"/>
        <v>309.07</v>
      </c>
      <c r="BH23" s="12">
        <f t="shared" si="38"/>
        <v>0.3</v>
      </c>
      <c r="BI23" s="12">
        <f t="shared" si="93"/>
        <v>0</v>
      </c>
      <c r="BJ23" s="12">
        <f t="shared" si="94"/>
        <v>2.4699999999999999E-4</v>
      </c>
      <c r="BK23" s="12">
        <f t="shared" si="95"/>
        <v>8.6E-3</v>
      </c>
      <c r="BL23" s="12">
        <f t="shared" si="96"/>
        <v>-6.6E-4</v>
      </c>
      <c r="BM23" s="12">
        <f t="shared" si="97"/>
        <v>-1E-4</v>
      </c>
      <c r="BN23" s="12">
        <f t="shared" si="98"/>
        <v>3.5300000000000002E-3</v>
      </c>
      <c r="BO23" s="12">
        <f t="shared" si="99"/>
        <v>0</v>
      </c>
      <c r="BP23" s="12">
        <f t="shared" si="100"/>
        <v>0</v>
      </c>
      <c r="BQ23" s="12">
        <f t="shared" si="124"/>
        <v>0</v>
      </c>
      <c r="BR23" s="12">
        <f t="shared" si="125"/>
        <v>-6.2849999999999998E-3</v>
      </c>
      <c r="BS23" s="200">
        <f t="shared" si="126"/>
        <v>5.8233E-2</v>
      </c>
      <c r="BT23" s="3">
        <f>BT15</f>
        <v>0</v>
      </c>
      <c r="BU23" s="5">
        <f>BU15</f>
        <v>0</v>
      </c>
      <c r="BV23" s="4">
        <f>BV19</f>
        <v>0</v>
      </c>
      <c r="BW23" s="3">
        <f t="shared" si="101"/>
        <v>31.67</v>
      </c>
      <c r="BX23" s="3">
        <f t="shared" si="102"/>
        <v>0</v>
      </c>
      <c r="BY23" s="3">
        <f t="shared" si="22"/>
        <v>-2.14</v>
      </c>
      <c r="BZ23" s="198">
        <f t="shared" si="23"/>
        <v>19.84</v>
      </c>
      <c r="CA23" s="1"/>
      <c r="CB23" s="21"/>
      <c r="CC23" s="21"/>
      <c r="CD23" s="21">
        <f t="shared" si="103"/>
        <v>1</v>
      </c>
      <c r="CE23" s="21"/>
      <c r="CF23" s="2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>
      <c r="A24" s="256"/>
      <c r="B24" s="257"/>
      <c r="C24" s="13"/>
      <c r="D24" s="1"/>
      <c r="E24" s="15"/>
      <c r="F24" s="1"/>
      <c r="G24" s="82" t="s">
        <v>25</v>
      </c>
      <c r="H24" s="82"/>
      <c r="I24" s="82" t="s">
        <v>25</v>
      </c>
      <c r="J24" s="17"/>
      <c r="K24" s="78">
        <f>'Res seasonal - save'!Q18</f>
        <v>5400.0065672648434</v>
      </c>
      <c r="L24" s="25"/>
      <c r="M24" s="83">
        <f t="shared" si="137"/>
        <v>690.65</v>
      </c>
      <c r="N24" s="83"/>
      <c r="O24" s="83">
        <f t="shared" si="77"/>
        <v>698.16</v>
      </c>
      <c r="P24" s="92"/>
      <c r="Q24" s="204">
        <f t="shared" si="78"/>
        <v>7.5099999999999909</v>
      </c>
      <c r="R24" s="201"/>
      <c r="S24" s="20">
        <f t="shared" si="79"/>
        <v>1.0999999999999999E-2</v>
      </c>
      <c r="T24" s="1"/>
      <c r="U24" s="65">
        <f t="shared" ref="U24:Z24" si="176">U15</f>
        <v>17.5</v>
      </c>
      <c r="V24" s="2">
        <f t="shared" si="176"/>
        <v>0.10799</v>
      </c>
      <c r="W24" s="2">
        <f t="shared" si="176"/>
        <v>0.10799</v>
      </c>
      <c r="X24" s="2">
        <f t="shared" si="176"/>
        <v>7.8880000000000006E-2</v>
      </c>
      <c r="Y24" s="2">
        <f t="shared" si="176"/>
        <v>0</v>
      </c>
      <c r="Z24" s="2">
        <f t="shared" si="176"/>
        <v>0</v>
      </c>
      <c r="AA24" s="70">
        <f t="shared" si="168"/>
        <v>600.65</v>
      </c>
      <c r="AB24" s="62">
        <f t="shared" ref="AB24:AG24" si="177">AB15</f>
        <v>0.3</v>
      </c>
      <c r="AC24" s="62">
        <f t="shared" si="177"/>
        <v>0</v>
      </c>
      <c r="AD24" s="62">
        <f t="shared" si="177"/>
        <v>2.4699999999999999E-4</v>
      </c>
      <c r="AE24" s="62">
        <f t="shared" si="177"/>
        <v>8.6E-3</v>
      </c>
      <c r="AF24" s="62">
        <f t="shared" si="177"/>
        <v>-6.6E-4</v>
      </c>
      <c r="AG24" s="62">
        <f t="shared" si="177"/>
        <v>-1E-4</v>
      </c>
      <c r="AH24" s="2">
        <f t="shared" ref="AH24" si="178">AH15</f>
        <v>3.5300000000000002E-3</v>
      </c>
      <c r="AI24" s="60"/>
      <c r="AJ24" s="2">
        <f t="shared" ref="AJ24" si="179">AJ15</f>
        <v>0</v>
      </c>
      <c r="AK24" s="62">
        <f>AK23</f>
        <v>4.6917E-2</v>
      </c>
      <c r="AL24" s="62">
        <f>AL23</f>
        <v>-6.2849999999999998E-3</v>
      </c>
      <c r="AM24" s="63">
        <f t="shared" ref="AM24" si="180">AM23</f>
        <v>0</v>
      </c>
      <c r="AN24" s="3">
        <f>AN15</f>
        <v>0</v>
      </c>
      <c r="AO24" s="5">
        <f>AO15</f>
        <v>0</v>
      </c>
      <c r="AP24" s="4">
        <f>AP23</f>
        <v>0</v>
      </c>
      <c r="AQ24" s="3">
        <f>ROUND((AB24+AC24)+(K24*(AD24+AE24+AF24+AH24+AJ24+AG24)),2)</f>
        <v>63.03</v>
      </c>
      <c r="AR24" s="3">
        <f t="shared" si="88"/>
        <v>0</v>
      </c>
      <c r="AS24" s="3">
        <f t="shared" si="173"/>
        <v>26.97</v>
      </c>
      <c r="AT24" s="1"/>
      <c r="AU24" s="21"/>
      <c r="AV24" s="21"/>
      <c r="AW24" s="21">
        <f t="shared" si="174"/>
        <v>1</v>
      </c>
      <c r="AX24" s="21"/>
      <c r="AY24" s="21"/>
      <c r="AZ24" s="1"/>
      <c r="BA24" s="65">
        <f t="shared" ref="BA24:BF24" si="181">BA15</f>
        <v>17.5</v>
      </c>
      <c r="BB24" s="2">
        <f t="shared" si="181"/>
        <v>0.10799</v>
      </c>
      <c r="BC24" s="2">
        <f t="shared" si="181"/>
        <v>0.10799</v>
      </c>
      <c r="BD24" s="2">
        <f t="shared" si="181"/>
        <v>7.8880000000000006E-2</v>
      </c>
      <c r="BE24" s="2">
        <f t="shared" si="181"/>
        <v>0</v>
      </c>
      <c r="BF24" s="2">
        <f t="shared" si="181"/>
        <v>0</v>
      </c>
      <c r="BG24" s="70">
        <f>ROUND(BA24+IF(K24&lt;=500,K24*BB24,500*BB24+(K24-500)*BC24),2)</f>
        <v>600.65</v>
      </c>
      <c r="BH24" s="12">
        <f t="shared" si="38"/>
        <v>0.3</v>
      </c>
      <c r="BI24" s="12">
        <f t="shared" si="93"/>
        <v>0</v>
      </c>
      <c r="BJ24" s="12">
        <f t="shared" si="94"/>
        <v>2.4699999999999999E-4</v>
      </c>
      <c r="BK24" s="12">
        <f t="shared" si="95"/>
        <v>8.6E-3</v>
      </c>
      <c r="BL24" s="12">
        <f t="shared" si="96"/>
        <v>-6.6E-4</v>
      </c>
      <c r="BM24" s="12">
        <f t="shared" si="97"/>
        <v>-1E-4</v>
      </c>
      <c r="BN24" s="12">
        <f t="shared" si="98"/>
        <v>3.5300000000000002E-3</v>
      </c>
      <c r="BO24" s="12">
        <f t="shared" si="99"/>
        <v>0</v>
      </c>
      <c r="BP24" s="12">
        <f t="shared" si="100"/>
        <v>0</v>
      </c>
      <c r="BQ24" s="12">
        <f t="shared" si="124"/>
        <v>0</v>
      </c>
      <c r="BR24" s="12">
        <f t="shared" si="125"/>
        <v>-6.2849999999999998E-3</v>
      </c>
      <c r="BS24" s="200">
        <f t="shared" si="126"/>
        <v>5.8233E-2</v>
      </c>
      <c r="BT24" s="3">
        <f>BT15</f>
        <v>0</v>
      </c>
      <c r="BU24" s="5">
        <f>BU15</f>
        <v>0</v>
      </c>
      <c r="BV24" s="4">
        <f>BV23</f>
        <v>0</v>
      </c>
      <c r="BW24" s="3">
        <f t="shared" si="101"/>
        <v>63.03</v>
      </c>
      <c r="BX24" s="3">
        <f t="shared" si="102"/>
        <v>0</v>
      </c>
      <c r="BY24" s="3">
        <f t="shared" si="22"/>
        <v>-4.17</v>
      </c>
      <c r="BZ24" s="198">
        <f t="shared" si="23"/>
        <v>38.65</v>
      </c>
      <c r="CA24" s="1"/>
      <c r="CB24" s="21"/>
      <c r="CC24" s="21"/>
      <c r="CD24" s="21">
        <f t="shared" si="103"/>
        <v>1</v>
      </c>
      <c r="CE24" s="21"/>
      <c r="CF24" s="2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>
      <c r="A25" s="256"/>
      <c r="B25" s="257"/>
      <c r="C25" s="13"/>
      <c r="D25" s="1"/>
      <c r="E25" s="15"/>
      <c r="F25" s="1"/>
      <c r="G25" s="82" t="s">
        <v>25</v>
      </c>
      <c r="H25" s="82"/>
      <c r="I25" s="82" t="s">
        <v>25</v>
      </c>
      <c r="J25" s="17"/>
      <c r="K25" s="78">
        <f>'Res seasonal - save'!Q19</f>
        <v>6750.0082090810538</v>
      </c>
      <c r="L25" s="25"/>
      <c r="M25" s="83">
        <f t="shared" si="137"/>
        <v>858.67</v>
      </c>
      <c r="N25" s="83"/>
      <c r="O25" s="83">
        <f t="shared" si="77"/>
        <v>868</v>
      </c>
      <c r="P25" s="92"/>
      <c r="Q25" s="204">
        <f t="shared" si="78"/>
        <v>9.3300000000000409</v>
      </c>
      <c r="R25" s="201"/>
      <c r="S25" s="20">
        <f t="shared" si="79"/>
        <v>1.0999999999999999E-2</v>
      </c>
      <c r="T25" s="1"/>
      <c r="U25" s="65">
        <f t="shared" ref="U25:Z25" si="182">U16</f>
        <v>17.5</v>
      </c>
      <c r="V25" s="2">
        <f t="shared" si="182"/>
        <v>0.10799</v>
      </c>
      <c r="W25" s="2">
        <f t="shared" si="182"/>
        <v>0.10799</v>
      </c>
      <c r="X25" s="2">
        <f t="shared" si="182"/>
        <v>7.8880000000000006E-2</v>
      </c>
      <c r="Y25" s="2">
        <f t="shared" si="182"/>
        <v>0</v>
      </c>
      <c r="Z25" s="2">
        <f t="shared" si="182"/>
        <v>0</v>
      </c>
      <c r="AA25" s="70">
        <f>ROUND(U25+IF(K25&lt;=500,K25*V25,500*V25+(K25-500)*W25),2)</f>
        <v>746.43</v>
      </c>
      <c r="AB25" s="62">
        <f t="shared" ref="AB25:AG25" si="183">AB16</f>
        <v>0.3</v>
      </c>
      <c r="AC25" s="62">
        <f t="shared" si="183"/>
        <v>0</v>
      </c>
      <c r="AD25" s="62">
        <f t="shared" si="183"/>
        <v>2.4699999999999999E-4</v>
      </c>
      <c r="AE25" s="62">
        <f t="shared" si="183"/>
        <v>8.6E-3</v>
      </c>
      <c r="AF25" s="62">
        <f t="shared" si="183"/>
        <v>-6.6E-4</v>
      </c>
      <c r="AG25" s="62">
        <f t="shared" si="183"/>
        <v>-1E-4</v>
      </c>
      <c r="AH25" s="2">
        <f t="shared" ref="AH25" si="184">AH16</f>
        <v>3.5300000000000002E-3</v>
      </c>
      <c r="AI25" s="60"/>
      <c r="AJ25" s="2">
        <f t="shared" ref="AJ25" si="185">AJ16</f>
        <v>0</v>
      </c>
      <c r="AK25" s="62">
        <f>AK24</f>
        <v>4.6917E-2</v>
      </c>
      <c r="AL25" s="62">
        <f>AL24</f>
        <v>-6.2849999999999998E-3</v>
      </c>
      <c r="AM25" s="63">
        <f t="shared" si="172"/>
        <v>0</v>
      </c>
      <c r="AN25" s="3">
        <f>AN16</f>
        <v>0</v>
      </c>
      <c r="AO25" s="5">
        <f>AO16</f>
        <v>0</v>
      </c>
      <c r="AP25" s="4">
        <f>AP24</f>
        <v>0</v>
      </c>
      <c r="AQ25" s="3">
        <f>ROUND((AB25+AC25)+(K25*(AD25+AE25+AF25+AH25+AJ25+AG25)),2)</f>
        <v>78.709999999999994</v>
      </c>
      <c r="AR25" s="3">
        <f t="shared" si="88"/>
        <v>0</v>
      </c>
      <c r="AS25" s="3">
        <f t="shared" si="173"/>
        <v>33.53</v>
      </c>
      <c r="AT25" s="1"/>
      <c r="AU25" s="21"/>
      <c r="AV25" s="21"/>
      <c r="AW25" s="21">
        <f t="shared" si="174"/>
        <v>1</v>
      </c>
      <c r="AX25" s="21"/>
      <c r="AY25" s="21"/>
      <c r="AZ25" s="1"/>
      <c r="BA25" s="65">
        <f t="shared" ref="BA25:BF25" si="186">BA16</f>
        <v>17.5</v>
      </c>
      <c r="BB25" s="2">
        <f t="shared" si="186"/>
        <v>0.10799</v>
      </c>
      <c r="BC25" s="2">
        <f t="shared" si="186"/>
        <v>0.10799</v>
      </c>
      <c r="BD25" s="2">
        <f t="shared" si="186"/>
        <v>7.8880000000000006E-2</v>
      </c>
      <c r="BE25" s="2">
        <f t="shared" si="186"/>
        <v>0</v>
      </c>
      <c r="BF25" s="2">
        <f t="shared" si="186"/>
        <v>0</v>
      </c>
      <c r="BG25" s="70">
        <f>ROUND(BA25+IF(K25&lt;=500,K25*BB25,500*BB25+(K25-500)*BC25),2)</f>
        <v>746.43</v>
      </c>
      <c r="BH25" s="12">
        <f t="shared" si="38"/>
        <v>0.3</v>
      </c>
      <c r="BI25" s="12">
        <f t="shared" si="93"/>
        <v>0</v>
      </c>
      <c r="BJ25" s="12">
        <f t="shared" si="94"/>
        <v>2.4699999999999999E-4</v>
      </c>
      <c r="BK25" s="12">
        <f t="shared" si="95"/>
        <v>8.6E-3</v>
      </c>
      <c r="BL25" s="12">
        <f t="shared" si="96"/>
        <v>-6.6E-4</v>
      </c>
      <c r="BM25" s="12">
        <f t="shared" ref="BM25:BM36" si="187">AG25</f>
        <v>-1E-4</v>
      </c>
      <c r="BN25" s="12">
        <f t="shared" ref="BN25:BN36" si="188">AH25</f>
        <v>3.5300000000000002E-3</v>
      </c>
      <c r="BO25" s="12">
        <f t="shared" ref="BO25:BO36" si="189">AI25</f>
        <v>0</v>
      </c>
      <c r="BP25" s="12">
        <f t="shared" ref="BP25:BP36" si="190">AJ25</f>
        <v>0</v>
      </c>
      <c r="BQ25" s="12">
        <f t="shared" si="124"/>
        <v>0</v>
      </c>
      <c r="BR25" s="12">
        <f t="shared" si="125"/>
        <v>-6.2849999999999998E-3</v>
      </c>
      <c r="BS25" s="200">
        <f t="shared" si="126"/>
        <v>5.8233E-2</v>
      </c>
      <c r="BT25" s="3">
        <f>BT16</f>
        <v>0</v>
      </c>
      <c r="BU25" s="5">
        <f>BU16</f>
        <v>0</v>
      </c>
      <c r="BV25" s="4">
        <f>BV24</f>
        <v>0</v>
      </c>
      <c r="BW25" s="3">
        <f t="shared" si="101"/>
        <v>78.709999999999994</v>
      </c>
      <c r="BX25" s="3">
        <f t="shared" si="102"/>
        <v>0</v>
      </c>
      <c r="BY25" s="3">
        <f t="shared" si="22"/>
        <v>-5.19</v>
      </c>
      <c r="BZ25" s="198">
        <f t="shared" si="23"/>
        <v>48.05</v>
      </c>
      <c r="CA25" s="1"/>
      <c r="CB25" s="21"/>
      <c r="CC25" s="21"/>
      <c r="CD25" s="21">
        <f t="shared" ref="CD25:CD36" si="191">1-CC25</f>
        <v>1</v>
      </c>
      <c r="CE25" s="21"/>
      <c r="CF25" s="2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5">
      <c r="A26" s="256"/>
      <c r="B26" s="257"/>
      <c r="C26" s="194" t="s">
        <v>200</v>
      </c>
      <c r="D26" s="195"/>
      <c r="E26" s="15" t="s">
        <v>178</v>
      </c>
      <c r="F26" s="1"/>
      <c r="G26" s="82"/>
      <c r="H26" s="82"/>
      <c r="I26" s="82"/>
      <c r="J26" s="17"/>
      <c r="K26" s="78"/>
      <c r="L26" s="25"/>
      <c r="M26" s="83"/>
      <c r="N26" s="83"/>
      <c r="O26" s="83"/>
      <c r="P26" s="92"/>
      <c r="Q26" s="204"/>
      <c r="R26" s="201"/>
      <c r="S26" s="20"/>
      <c r="T26" s="1"/>
      <c r="U26" s="65">
        <f>U15</f>
        <v>17.5</v>
      </c>
      <c r="V26" s="2">
        <f>V5</f>
        <v>0.10799</v>
      </c>
      <c r="W26" s="2">
        <f>W5</f>
        <v>0.10799</v>
      </c>
      <c r="X26" s="2">
        <f>X5</f>
        <v>7.8880000000000006E-2</v>
      </c>
      <c r="Y26" s="2"/>
      <c r="Z26" s="2"/>
      <c r="AA26" s="70">
        <f>ROUND(U26+IF(K26&lt;=500,K26*V26,500*V26+(K26-500)*W26),2)</f>
        <v>17.5</v>
      </c>
      <c r="AB26" s="7">
        <f>AB15</f>
        <v>0.3</v>
      </c>
      <c r="AC26" s="12">
        <f t="shared" ref="AC26:AM26" si="192">AC15</f>
        <v>0</v>
      </c>
      <c r="AD26" s="22">
        <f t="shared" si="192"/>
        <v>2.4699999999999999E-4</v>
      </c>
      <c r="AE26" s="12">
        <f t="shared" si="192"/>
        <v>8.6E-3</v>
      </c>
      <c r="AF26" s="12">
        <f t="shared" si="192"/>
        <v>-6.6E-4</v>
      </c>
      <c r="AG26" s="12">
        <f t="shared" si="192"/>
        <v>-1E-4</v>
      </c>
      <c r="AH26" s="60">
        <f t="shared" si="192"/>
        <v>3.5300000000000002E-3</v>
      </c>
      <c r="AI26" s="60">
        <f t="shared" si="192"/>
        <v>0</v>
      </c>
      <c r="AJ26" s="62">
        <f t="shared" si="192"/>
        <v>0</v>
      </c>
      <c r="AK26" s="62">
        <f t="shared" si="192"/>
        <v>4.6917E-2</v>
      </c>
      <c r="AL26" s="63">
        <f t="shared" si="192"/>
        <v>-6.2849999999999998E-3</v>
      </c>
      <c r="AM26" s="63">
        <f t="shared" si="192"/>
        <v>0</v>
      </c>
      <c r="AN26" s="3">
        <f>AN5</f>
        <v>0</v>
      </c>
      <c r="AO26" s="3">
        <f>AO5</f>
        <v>0</v>
      </c>
      <c r="AP26" s="4">
        <f>AP5</f>
        <v>0</v>
      </c>
      <c r="AQ26" s="3"/>
      <c r="AR26" s="3"/>
      <c r="AS26" s="3"/>
      <c r="AT26" s="1"/>
      <c r="AU26" s="21"/>
      <c r="AV26" s="21"/>
      <c r="AW26" s="21">
        <f t="shared" si="174"/>
        <v>1</v>
      </c>
      <c r="AX26" s="21"/>
      <c r="AY26" s="21"/>
      <c r="AZ26" s="1"/>
      <c r="BA26" s="192">
        <f>U26</f>
        <v>17.5</v>
      </c>
      <c r="BB26" s="193">
        <f>V26</f>
        <v>0.10799</v>
      </c>
      <c r="BC26" s="193">
        <f>W26</f>
        <v>0.10799</v>
      </c>
      <c r="BD26" s="193">
        <f>X26</f>
        <v>7.8880000000000006E-2</v>
      </c>
      <c r="BE26" s="2"/>
      <c r="BF26" s="2"/>
      <c r="BG26" s="70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200"/>
      <c r="BT26" s="3"/>
      <c r="BU26" s="5"/>
      <c r="BV26" s="4"/>
      <c r="BW26" s="3"/>
      <c r="BX26" s="3"/>
      <c r="BY26" s="3"/>
      <c r="BZ26" s="198"/>
      <c r="CA26" s="1"/>
      <c r="CB26" s="21"/>
      <c r="CC26" s="21"/>
      <c r="CD26" s="21"/>
      <c r="CE26" s="21"/>
      <c r="CF26" s="2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>
      <c r="A27" s="256"/>
      <c r="B27" s="257"/>
      <c r="C27" s="13"/>
      <c r="D27" s="1"/>
      <c r="E27" s="15" t="s">
        <v>175</v>
      </c>
      <c r="F27" s="1"/>
      <c r="G27" s="82" t="s">
        <v>25</v>
      </c>
      <c r="H27" s="82"/>
      <c r="I27" s="82" t="s">
        <v>25</v>
      </c>
      <c r="J27" s="17"/>
      <c r="K27" s="78">
        <f>'Res seasonal - save'!S10</f>
        <v>206.24979477297367</v>
      </c>
      <c r="L27" s="25"/>
      <c r="M27" s="83">
        <f>AA27+SUM(AQ27:AS27)</f>
        <v>44.2</v>
      </c>
      <c r="N27" s="83"/>
      <c r="O27" s="83">
        <f t="shared" ref="O27:O36" si="193">BG27+SUM(BW27:BZ27)</f>
        <v>44.67</v>
      </c>
      <c r="P27" s="92"/>
      <c r="Q27" s="204">
        <f t="shared" ref="Q27:Q36" si="194">O27-M27</f>
        <v>0.46999999999999886</v>
      </c>
      <c r="R27" s="201"/>
      <c r="S27" s="20">
        <f t="shared" ref="S27:S36" si="195">ROUND(Q27/M27,3)</f>
        <v>1.0999999999999999E-2</v>
      </c>
      <c r="T27" s="1"/>
      <c r="U27" s="65">
        <f t="shared" ref="U27:Z27" si="196">U26</f>
        <v>17.5</v>
      </c>
      <c r="V27" s="2">
        <f t="shared" si="196"/>
        <v>0.10799</v>
      </c>
      <c r="W27" s="2">
        <f t="shared" si="196"/>
        <v>0.10799</v>
      </c>
      <c r="X27" s="2">
        <f t="shared" si="196"/>
        <v>7.8880000000000006E-2</v>
      </c>
      <c r="Y27" s="2">
        <f t="shared" si="196"/>
        <v>0</v>
      </c>
      <c r="Z27" s="2">
        <f t="shared" si="196"/>
        <v>0</v>
      </c>
      <c r="AA27" s="70">
        <f t="shared" ref="AA27:AA28" si="197">ROUND(U27+IF(K27&lt;=500,K27*V27,500*V27+(K27-500)*W27),2)</f>
        <v>39.770000000000003</v>
      </c>
      <c r="AB27" s="62">
        <f t="shared" ref="AB27:AH27" si="198">AB26</f>
        <v>0.3</v>
      </c>
      <c r="AC27" s="62">
        <f t="shared" si="198"/>
        <v>0</v>
      </c>
      <c r="AD27" s="62">
        <f t="shared" si="198"/>
        <v>2.4699999999999999E-4</v>
      </c>
      <c r="AE27" s="62">
        <f t="shared" si="198"/>
        <v>8.6E-3</v>
      </c>
      <c r="AF27" s="62">
        <f t="shared" si="198"/>
        <v>-6.6E-4</v>
      </c>
      <c r="AG27" s="62">
        <f t="shared" si="198"/>
        <v>-1E-4</v>
      </c>
      <c r="AH27" s="2">
        <f t="shared" si="198"/>
        <v>3.5300000000000002E-3</v>
      </c>
      <c r="AI27" s="60"/>
      <c r="AJ27" s="62">
        <f t="shared" ref="AJ27:AK33" si="199">AJ26</f>
        <v>0</v>
      </c>
      <c r="AK27" s="62">
        <f t="shared" si="199"/>
        <v>4.6917E-2</v>
      </c>
      <c r="AL27" s="62">
        <f t="shared" ref="AL27" si="200">AL26</f>
        <v>-6.2849999999999998E-3</v>
      </c>
      <c r="AM27" s="63">
        <f>AM26</f>
        <v>0</v>
      </c>
      <c r="AN27" s="3">
        <f>AN26</f>
        <v>0</v>
      </c>
      <c r="AO27" s="5">
        <f>AO26</f>
        <v>0</v>
      </c>
      <c r="AP27" s="4">
        <f>AP26</f>
        <v>0</v>
      </c>
      <c r="AQ27" s="3">
        <f t="shared" ref="AQ27:AQ29" si="201">ROUND((AB27+AC27)+(K27*(AD27+AE27+AF27+AH27+AJ27+AG27)),2)</f>
        <v>2.7</v>
      </c>
      <c r="AR27" s="3">
        <f t="shared" ref="AR27:AR36" si="202">ROUND((AA27+AQ27)*AM27,2)</f>
        <v>0</v>
      </c>
      <c r="AS27" s="3">
        <f t="shared" ref="AS27:AS29" si="203">ROUND((AA27+AQ27)*(AK27+AL27),2)</f>
        <v>1.73</v>
      </c>
      <c r="AT27" s="1"/>
      <c r="AU27" s="21"/>
      <c r="AV27" s="21"/>
      <c r="AW27" s="21">
        <f t="shared" si="174"/>
        <v>1</v>
      </c>
      <c r="AX27" s="21"/>
      <c r="AY27" s="21"/>
      <c r="AZ27" s="1"/>
      <c r="BA27" s="65">
        <f t="shared" ref="BA27:BF27" si="204">BA26</f>
        <v>17.5</v>
      </c>
      <c r="BB27" s="2">
        <f t="shared" si="204"/>
        <v>0.10799</v>
      </c>
      <c r="BC27" s="2">
        <f t="shared" si="204"/>
        <v>0.10799</v>
      </c>
      <c r="BD27" s="2">
        <f t="shared" si="204"/>
        <v>7.8880000000000006E-2</v>
      </c>
      <c r="BE27" s="2">
        <f t="shared" si="204"/>
        <v>0</v>
      </c>
      <c r="BF27" s="2">
        <f t="shared" si="204"/>
        <v>0</v>
      </c>
      <c r="BG27" s="70">
        <f t="shared" ref="BG27:BG34" si="205">ROUND(BA27+IF(K27&lt;=500,K27*BB27,500*BB27+(K27-500)*BC27),2)</f>
        <v>39.770000000000003</v>
      </c>
      <c r="BH27" s="12">
        <f t="shared" si="38"/>
        <v>0.3</v>
      </c>
      <c r="BI27" s="12">
        <f t="shared" ref="BI27:BI36" si="206">AC27</f>
        <v>0</v>
      </c>
      <c r="BJ27" s="12">
        <f t="shared" ref="BJ27:BJ36" si="207">AD27</f>
        <v>2.4699999999999999E-4</v>
      </c>
      <c r="BK27" s="12">
        <f t="shared" ref="BK27:BK36" si="208">AE27</f>
        <v>8.6E-3</v>
      </c>
      <c r="BL27" s="12">
        <f t="shared" ref="BL27:BL36" si="209">AF27</f>
        <v>-6.6E-4</v>
      </c>
      <c r="BM27" s="12">
        <f t="shared" si="187"/>
        <v>-1E-4</v>
      </c>
      <c r="BN27" s="12">
        <f t="shared" si="188"/>
        <v>3.5300000000000002E-3</v>
      </c>
      <c r="BO27" s="12">
        <f t="shared" si="189"/>
        <v>0</v>
      </c>
      <c r="BP27" s="12">
        <f t="shared" si="190"/>
        <v>0</v>
      </c>
      <c r="BQ27" s="12">
        <f>BQ25</f>
        <v>0</v>
      </c>
      <c r="BR27" s="12">
        <f>BR25</f>
        <v>-6.2849999999999998E-3</v>
      </c>
      <c r="BS27" s="200">
        <f>BS25</f>
        <v>5.8233E-2</v>
      </c>
      <c r="BT27" s="3">
        <f>BT26</f>
        <v>0</v>
      </c>
      <c r="BU27" s="5">
        <f>BU26</f>
        <v>0</v>
      </c>
      <c r="BV27" s="4">
        <f>BV26</f>
        <v>0</v>
      </c>
      <c r="BW27" s="3">
        <f t="shared" ref="BW27:BW36" si="210">ROUND((BH27+BI27)+(K27*(BJ27+BK27+BL27+BM27+BN27+BP27)),2)</f>
        <v>2.7</v>
      </c>
      <c r="BX27" s="3">
        <f t="shared" ref="BX27:BX36" si="211">AR27</f>
        <v>0</v>
      </c>
      <c r="BY27" s="3">
        <f t="shared" si="22"/>
        <v>-0.27</v>
      </c>
      <c r="BZ27" s="198">
        <f>ROUND((BG27+BW27)*(BS27),2)</f>
        <v>2.4700000000000002</v>
      </c>
      <c r="CA27" s="1"/>
      <c r="CB27" s="21"/>
      <c r="CC27" s="21"/>
      <c r="CD27" s="21">
        <f t="shared" si="191"/>
        <v>1</v>
      </c>
      <c r="CE27" s="21"/>
      <c r="CF27" s="2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>
      <c r="A28" s="256"/>
      <c r="B28" s="257"/>
      <c r="C28" s="13"/>
      <c r="D28" s="1"/>
      <c r="E28" s="15"/>
      <c r="F28" s="1"/>
      <c r="G28" s="82" t="s">
        <v>25</v>
      </c>
      <c r="H28" s="82"/>
      <c r="I28" s="82" t="s">
        <v>25</v>
      </c>
      <c r="J28" s="17"/>
      <c r="K28" s="78">
        <f>'Res seasonal - save'!S11</f>
        <v>412.49958954594734</v>
      </c>
      <c r="L28" s="25"/>
      <c r="M28" s="83">
        <f t="shared" ref="M28:M29" si="212">AA28+SUM(AQ28:AS28)</f>
        <v>69.87</v>
      </c>
      <c r="N28" s="83"/>
      <c r="O28" s="83">
        <f t="shared" si="193"/>
        <v>70.63</v>
      </c>
      <c r="P28" s="92"/>
      <c r="Q28" s="204">
        <f t="shared" si="194"/>
        <v>0.75999999999999091</v>
      </c>
      <c r="R28" s="201"/>
      <c r="S28" s="20">
        <f t="shared" si="195"/>
        <v>1.0999999999999999E-2</v>
      </c>
      <c r="T28" s="1"/>
      <c r="U28" s="65">
        <f t="shared" ref="U28:Z28" si="213">U26</f>
        <v>17.5</v>
      </c>
      <c r="V28" s="2">
        <f t="shared" si="213"/>
        <v>0.10799</v>
      </c>
      <c r="W28" s="2">
        <f t="shared" si="213"/>
        <v>0.10799</v>
      </c>
      <c r="X28" s="2">
        <f t="shared" si="213"/>
        <v>7.8880000000000006E-2</v>
      </c>
      <c r="Y28" s="2">
        <f t="shared" si="213"/>
        <v>0</v>
      </c>
      <c r="Z28" s="2">
        <f t="shared" si="213"/>
        <v>0</v>
      </c>
      <c r="AA28" s="70">
        <f t="shared" si="197"/>
        <v>62.05</v>
      </c>
      <c r="AB28" s="62">
        <f t="shared" ref="AB28:AH28" si="214">AB26</f>
        <v>0.3</v>
      </c>
      <c r="AC28" s="62">
        <f t="shared" si="214"/>
        <v>0</v>
      </c>
      <c r="AD28" s="62">
        <f t="shared" si="214"/>
        <v>2.4699999999999999E-4</v>
      </c>
      <c r="AE28" s="62">
        <f t="shared" si="214"/>
        <v>8.6E-3</v>
      </c>
      <c r="AF28" s="62">
        <f t="shared" si="214"/>
        <v>-6.6E-4</v>
      </c>
      <c r="AG28" s="62">
        <f t="shared" si="214"/>
        <v>-1E-4</v>
      </c>
      <c r="AH28" s="2">
        <f t="shared" si="214"/>
        <v>3.5300000000000002E-3</v>
      </c>
      <c r="AI28" s="60"/>
      <c r="AJ28" s="62">
        <f t="shared" si="199"/>
        <v>0</v>
      </c>
      <c r="AK28" s="62">
        <f t="shared" si="199"/>
        <v>4.6917E-2</v>
      </c>
      <c r="AL28" s="62">
        <f t="shared" ref="AL28" si="215">AL27</f>
        <v>-6.2849999999999998E-3</v>
      </c>
      <c r="AM28" s="63">
        <f t="shared" ref="AM28:AM36" si="216">AM27</f>
        <v>0</v>
      </c>
      <c r="AN28" s="3">
        <f t="shared" ref="AN28:AO28" si="217">AN26</f>
        <v>0</v>
      </c>
      <c r="AO28" s="5">
        <f t="shared" si="217"/>
        <v>0</v>
      </c>
      <c r="AP28" s="4">
        <f t="shared" ref="AP28:AP33" si="218">AP27</f>
        <v>0</v>
      </c>
      <c r="AQ28" s="3">
        <f t="shared" si="201"/>
        <v>5.09</v>
      </c>
      <c r="AR28" s="3">
        <f t="shared" si="202"/>
        <v>0</v>
      </c>
      <c r="AS28" s="3">
        <f t="shared" si="203"/>
        <v>2.73</v>
      </c>
      <c r="AT28" s="1"/>
      <c r="AU28" s="21"/>
      <c r="AV28" s="21"/>
      <c r="AW28" s="21">
        <f t="shared" si="174"/>
        <v>1</v>
      </c>
      <c r="AX28" s="21"/>
      <c r="AY28" s="21"/>
      <c r="AZ28" s="1"/>
      <c r="BA28" s="65">
        <f t="shared" ref="BA28:BF28" si="219">BA26</f>
        <v>17.5</v>
      </c>
      <c r="BB28" s="2">
        <f t="shared" si="219"/>
        <v>0.10799</v>
      </c>
      <c r="BC28" s="2">
        <f t="shared" si="219"/>
        <v>0.10799</v>
      </c>
      <c r="BD28" s="2">
        <f t="shared" si="219"/>
        <v>7.8880000000000006E-2</v>
      </c>
      <c r="BE28" s="2">
        <f t="shared" si="219"/>
        <v>0</v>
      </c>
      <c r="BF28" s="2">
        <f t="shared" si="219"/>
        <v>0</v>
      </c>
      <c r="BG28" s="70">
        <f t="shared" si="205"/>
        <v>62.05</v>
      </c>
      <c r="BH28" s="12">
        <f t="shared" si="38"/>
        <v>0.3</v>
      </c>
      <c r="BI28" s="12">
        <f t="shared" si="206"/>
        <v>0</v>
      </c>
      <c r="BJ28" s="12">
        <f t="shared" si="207"/>
        <v>2.4699999999999999E-4</v>
      </c>
      <c r="BK28" s="12">
        <f t="shared" si="208"/>
        <v>8.6E-3</v>
      </c>
      <c r="BL28" s="12">
        <f t="shared" si="209"/>
        <v>-6.6E-4</v>
      </c>
      <c r="BM28" s="12">
        <f t="shared" si="187"/>
        <v>-1E-4</v>
      </c>
      <c r="BN28" s="12">
        <f t="shared" si="188"/>
        <v>3.5300000000000002E-3</v>
      </c>
      <c r="BO28" s="12">
        <f t="shared" si="189"/>
        <v>0</v>
      </c>
      <c r="BP28" s="12">
        <f t="shared" si="190"/>
        <v>0</v>
      </c>
      <c r="BQ28" s="12">
        <f>BQ27</f>
        <v>0</v>
      </c>
      <c r="BR28" s="12">
        <f>BR27</f>
        <v>-6.2849999999999998E-3</v>
      </c>
      <c r="BS28" s="200">
        <f>BS27</f>
        <v>5.8233E-2</v>
      </c>
      <c r="BT28" s="3">
        <f t="shared" ref="BT28:BU28" si="220">BT26</f>
        <v>0</v>
      </c>
      <c r="BU28" s="5">
        <f t="shared" si="220"/>
        <v>0</v>
      </c>
      <c r="BV28" s="4">
        <f t="shared" ref="BV28:BV33" si="221">BV27</f>
        <v>0</v>
      </c>
      <c r="BW28" s="3">
        <f t="shared" si="210"/>
        <v>5.09</v>
      </c>
      <c r="BX28" s="3">
        <f t="shared" si="211"/>
        <v>0</v>
      </c>
      <c r="BY28" s="3">
        <f t="shared" si="22"/>
        <v>-0.42</v>
      </c>
      <c r="BZ28" s="198">
        <f t="shared" si="23"/>
        <v>3.91</v>
      </c>
      <c r="CA28" s="1"/>
      <c r="CB28" s="21"/>
      <c r="CC28" s="21"/>
      <c r="CD28" s="21">
        <f t="shared" si="191"/>
        <v>1</v>
      </c>
      <c r="CE28" s="21"/>
      <c r="CF28" s="2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>
      <c r="A29" s="256"/>
      <c r="B29" s="257"/>
      <c r="C29" s="13"/>
      <c r="D29" s="1"/>
      <c r="E29" s="15"/>
      <c r="F29" s="1"/>
      <c r="G29" s="82" t="s">
        <v>25</v>
      </c>
      <c r="H29" s="82"/>
      <c r="I29" s="82" t="s">
        <v>25</v>
      </c>
      <c r="J29" s="17"/>
      <c r="K29" s="78">
        <f>'Res seasonal - save'!S12</f>
        <v>824.99917909189469</v>
      </c>
      <c r="L29" s="25"/>
      <c r="M29" s="83">
        <f t="shared" si="212"/>
        <v>121.2</v>
      </c>
      <c r="N29" s="83"/>
      <c r="O29" s="83">
        <f t="shared" si="193"/>
        <v>122.52000000000001</v>
      </c>
      <c r="P29" s="92"/>
      <c r="Q29" s="204">
        <f t="shared" si="194"/>
        <v>1.3200000000000074</v>
      </c>
      <c r="R29" s="201"/>
      <c r="S29" s="20">
        <f t="shared" si="195"/>
        <v>1.0999999999999999E-2</v>
      </c>
      <c r="T29" s="1"/>
      <c r="U29" s="65">
        <f t="shared" ref="U29:Z29" si="222">U27</f>
        <v>17.5</v>
      </c>
      <c r="V29" s="2">
        <f t="shared" si="222"/>
        <v>0.10799</v>
      </c>
      <c r="W29" s="2">
        <f t="shared" si="222"/>
        <v>0.10799</v>
      </c>
      <c r="X29" s="2">
        <f t="shared" si="222"/>
        <v>7.8880000000000006E-2</v>
      </c>
      <c r="Y29" s="2">
        <f t="shared" si="222"/>
        <v>0</v>
      </c>
      <c r="Z29" s="2">
        <f t="shared" si="222"/>
        <v>0</v>
      </c>
      <c r="AA29" s="70">
        <f>ROUND(U29+IF(K29&lt;=500,K29*V29,500*V29+(K29-500)*W29),2)</f>
        <v>106.59</v>
      </c>
      <c r="AB29" s="62">
        <f t="shared" ref="AB29:AH29" si="223">AB27</f>
        <v>0.3</v>
      </c>
      <c r="AC29" s="62">
        <f t="shared" si="223"/>
        <v>0</v>
      </c>
      <c r="AD29" s="62">
        <f t="shared" si="223"/>
        <v>2.4699999999999999E-4</v>
      </c>
      <c r="AE29" s="62">
        <f t="shared" si="223"/>
        <v>8.6E-3</v>
      </c>
      <c r="AF29" s="62">
        <f t="shared" si="223"/>
        <v>-6.6E-4</v>
      </c>
      <c r="AG29" s="62">
        <f t="shared" si="223"/>
        <v>-1E-4</v>
      </c>
      <c r="AH29" s="2">
        <f t="shared" si="223"/>
        <v>3.5300000000000002E-3</v>
      </c>
      <c r="AI29" s="60"/>
      <c r="AJ29" s="62">
        <f t="shared" si="199"/>
        <v>0</v>
      </c>
      <c r="AK29" s="62">
        <f t="shared" si="199"/>
        <v>4.6917E-2</v>
      </c>
      <c r="AL29" s="62">
        <f t="shared" ref="AL29" si="224">AL28</f>
        <v>-6.2849999999999998E-3</v>
      </c>
      <c r="AM29" s="63">
        <f t="shared" si="216"/>
        <v>0</v>
      </c>
      <c r="AN29" s="3">
        <f t="shared" ref="AN29:AO29" si="225">AN27</f>
        <v>0</v>
      </c>
      <c r="AO29" s="5">
        <f t="shared" si="225"/>
        <v>0</v>
      </c>
      <c r="AP29" s="4">
        <f t="shared" si="218"/>
        <v>0</v>
      </c>
      <c r="AQ29" s="3">
        <f t="shared" si="201"/>
        <v>9.8800000000000008</v>
      </c>
      <c r="AR29" s="3">
        <f t="shared" si="202"/>
        <v>0</v>
      </c>
      <c r="AS29" s="3">
        <f t="shared" si="203"/>
        <v>4.7300000000000004</v>
      </c>
      <c r="AT29" s="1"/>
      <c r="AU29" s="21"/>
      <c r="AV29" s="21"/>
      <c r="AW29" s="21">
        <f>1-AV29</f>
        <v>1</v>
      </c>
      <c r="AX29" s="21"/>
      <c r="AY29" s="21"/>
      <c r="AZ29" s="1"/>
      <c r="BA29" s="65">
        <f t="shared" ref="BA29:BF29" si="226">BA27</f>
        <v>17.5</v>
      </c>
      <c r="BB29" s="2">
        <f t="shared" si="226"/>
        <v>0.10799</v>
      </c>
      <c r="BC29" s="2">
        <f t="shared" si="226"/>
        <v>0.10799</v>
      </c>
      <c r="BD29" s="2">
        <f t="shared" si="226"/>
        <v>7.8880000000000006E-2</v>
      </c>
      <c r="BE29" s="2">
        <f t="shared" si="226"/>
        <v>0</v>
      </c>
      <c r="BF29" s="2">
        <f t="shared" si="226"/>
        <v>0</v>
      </c>
      <c r="BG29" s="70">
        <f t="shared" si="205"/>
        <v>106.59</v>
      </c>
      <c r="BH29" s="12">
        <f t="shared" si="38"/>
        <v>0.3</v>
      </c>
      <c r="BI29" s="12">
        <f t="shared" si="206"/>
        <v>0</v>
      </c>
      <c r="BJ29" s="12">
        <f t="shared" si="207"/>
        <v>2.4699999999999999E-4</v>
      </c>
      <c r="BK29" s="12">
        <f t="shared" si="208"/>
        <v>8.6E-3</v>
      </c>
      <c r="BL29" s="12">
        <f t="shared" si="209"/>
        <v>-6.6E-4</v>
      </c>
      <c r="BM29" s="12">
        <f t="shared" si="187"/>
        <v>-1E-4</v>
      </c>
      <c r="BN29" s="12">
        <f t="shared" si="188"/>
        <v>3.5300000000000002E-3</v>
      </c>
      <c r="BO29" s="12">
        <f t="shared" si="189"/>
        <v>0</v>
      </c>
      <c r="BP29" s="12">
        <f t="shared" si="190"/>
        <v>0</v>
      </c>
      <c r="BQ29" s="12">
        <f t="shared" ref="BQ29:BQ36" si="227">BQ28</f>
        <v>0</v>
      </c>
      <c r="BR29" s="12">
        <f t="shared" ref="BR29:BR36" si="228">BR28</f>
        <v>-6.2849999999999998E-3</v>
      </c>
      <c r="BS29" s="200">
        <f t="shared" ref="BS29:BS36" si="229">BS28</f>
        <v>5.8233E-2</v>
      </c>
      <c r="BT29" s="3">
        <f t="shared" ref="BT29:BU29" si="230">BT27</f>
        <v>0</v>
      </c>
      <c r="BU29" s="5">
        <f t="shared" si="230"/>
        <v>0</v>
      </c>
      <c r="BV29" s="4">
        <f t="shared" si="221"/>
        <v>0</v>
      </c>
      <c r="BW29" s="3">
        <f t="shared" si="210"/>
        <v>9.8800000000000008</v>
      </c>
      <c r="BX29" s="3">
        <f t="shared" si="211"/>
        <v>0</v>
      </c>
      <c r="BY29" s="3">
        <f t="shared" si="22"/>
        <v>-0.73</v>
      </c>
      <c r="BZ29" s="198">
        <f t="shared" si="23"/>
        <v>6.78</v>
      </c>
      <c r="CA29" s="1"/>
      <c r="CB29" s="21"/>
      <c r="CC29" s="21"/>
      <c r="CD29" s="21">
        <f t="shared" si="191"/>
        <v>1</v>
      </c>
      <c r="CE29" s="21"/>
      <c r="CF29" s="2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>
      <c r="A30" s="256"/>
      <c r="B30" s="257"/>
      <c r="C30" s="13"/>
      <c r="D30" s="1"/>
      <c r="E30" s="15"/>
      <c r="F30" s="1"/>
      <c r="G30" s="82" t="s">
        <v>25</v>
      </c>
      <c r="H30" s="82"/>
      <c r="I30" s="82" t="s">
        <v>25</v>
      </c>
      <c r="J30" s="17"/>
      <c r="K30" s="78">
        <f>'Res seasonal - save'!S13</f>
        <v>989.99901491027367</v>
      </c>
      <c r="L30" s="25"/>
      <c r="M30" s="83">
        <f>AA30+SUM(AQ30:AS30)</f>
        <v>141.74</v>
      </c>
      <c r="N30" s="83"/>
      <c r="O30" s="83">
        <f t="shared" si="193"/>
        <v>143.28</v>
      </c>
      <c r="P30" s="92"/>
      <c r="Q30" s="204">
        <f t="shared" si="194"/>
        <v>1.539999999999992</v>
      </c>
      <c r="R30" s="201"/>
      <c r="S30" s="20">
        <f t="shared" si="195"/>
        <v>1.0999999999999999E-2</v>
      </c>
      <c r="T30" s="1"/>
      <c r="U30" s="65">
        <f t="shared" ref="U30:Z30" si="231">U28</f>
        <v>17.5</v>
      </c>
      <c r="V30" s="2">
        <f t="shared" si="231"/>
        <v>0.10799</v>
      </c>
      <c r="W30" s="2">
        <f t="shared" si="231"/>
        <v>0.10799</v>
      </c>
      <c r="X30" s="2">
        <f t="shared" si="231"/>
        <v>7.8880000000000006E-2</v>
      </c>
      <c r="Y30" s="2">
        <f t="shared" si="231"/>
        <v>0</v>
      </c>
      <c r="Z30" s="2">
        <f t="shared" si="231"/>
        <v>0</v>
      </c>
      <c r="AA30" s="70">
        <f>ROUND(U30+IF(K30&lt;=500,K30*V30,500*V30+(K30-500)*W30),2)</f>
        <v>124.41</v>
      </c>
      <c r="AB30" s="62">
        <f t="shared" ref="AB30:AH30" si="232">AB28</f>
        <v>0.3</v>
      </c>
      <c r="AC30" s="62">
        <f t="shared" si="232"/>
        <v>0</v>
      </c>
      <c r="AD30" s="62">
        <f t="shared" si="232"/>
        <v>2.4699999999999999E-4</v>
      </c>
      <c r="AE30" s="62">
        <f t="shared" si="232"/>
        <v>8.6E-3</v>
      </c>
      <c r="AF30" s="62">
        <f t="shared" si="232"/>
        <v>-6.6E-4</v>
      </c>
      <c r="AG30" s="62">
        <f t="shared" si="232"/>
        <v>-1E-4</v>
      </c>
      <c r="AH30" s="2">
        <f t="shared" si="232"/>
        <v>3.5300000000000002E-3</v>
      </c>
      <c r="AI30" s="60"/>
      <c r="AJ30" s="62">
        <f t="shared" si="199"/>
        <v>0</v>
      </c>
      <c r="AK30" s="62">
        <f t="shared" si="199"/>
        <v>4.6917E-2</v>
      </c>
      <c r="AL30" s="62">
        <f t="shared" ref="AL30" si="233">AL29</f>
        <v>-6.2849999999999998E-3</v>
      </c>
      <c r="AM30" s="63">
        <f t="shared" si="216"/>
        <v>0</v>
      </c>
      <c r="AN30" s="3">
        <f t="shared" ref="AN30:AO30" si="234">AN28</f>
        <v>0</v>
      </c>
      <c r="AO30" s="5">
        <f t="shared" si="234"/>
        <v>0</v>
      </c>
      <c r="AP30" s="4">
        <f t="shared" si="218"/>
        <v>0</v>
      </c>
      <c r="AQ30" s="3">
        <f>ROUND((AB30+AC30)+(K30*(AD30+AE30+AF30+AH30+AJ30+AG30)),2)</f>
        <v>11.8</v>
      </c>
      <c r="AR30" s="3">
        <f t="shared" si="202"/>
        <v>0</v>
      </c>
      <c r="AS30" s="3">
        <f>ROUND((AA30+AQ30)*(AK30+AL30),2)</f>
        <v>5.53</v>
      </c>
      <c r="AT30" s="1"/>
      <c r="AU30" s="21"/>
      <c r="AV30" s="21"/>
      <c r="AW30" s="21">
        <f>1-AV30</f>
        <v>1</v>
      </c>
      <c r="AX30" s="21"/>
      <c r="AY30" s="21"/>
      <c r="AZ30" s="1"/>
      <c r="BA30" s="65">
        <f t="shared" ref="BA30:BF30" si="235">BA28</f>
        <v>17.5</v>
      </c>
      <c r="BB30" s="2">
        <f t="shared" si="235"/>
        <v>0.10799</v>
      </c>
      <c r="BC30" s="2">
        <f t="shared" si="235"/>
        <v>0.10799</v>
      </c>
      <c r="BD30" s="2">
        <f t="shared" si="235"/>
        <v>7.8880000000000006E-2</v>
      </c>
      <c r="BE30" s="2">
        <f t="shared" si="235"/>
        <v>0</v>
      </c>
      <c r="BF30" s="2">
        <f t="shared" si="235"/>
        <v>0</v>
      </c>
      <c r="BG30" s="70">
        <f t="shared" si="205"/>
        <v>124.41</v>
      </c>
      <c r="BH30" s="12">
        <f t="shared" si="38"/>
        <v>0.3</v>
      </c>
      <c r="BI30" s="12">
        <f t="shared" si="206"/>
        <v>0</v>
      </c>
      <c r="BJ30" s="12">
        <f t="shared" si="207"/>
        <v>2.4699999999999999E-4</v>
      </c>
      <c r="BK30" s="12">
        <f t="shared" si="208"/>
        <v>8.6E-3</v>
      </c>
      <c r="BL30" s="12">
        <f t="shared" si="209"/>
        <v>-6.6E-4</v>
      </c>
      <c r="BM30" s="12">
        <f t="shared" si="187"/>
        <v>-1E-4</v>
      </c>
      <c r="BN30" s="12">
        <f t="shared" si="188"/>
        <v>3.5300000000000002E-3</v>
      </c>
      <c r="BO30" s="12">
        <f t="shared" si="189"/>
        <v>0</v>
      </c>
      <c r="BP30" s="12">
        <f t="shared" si="190"/>
        <v>0</v>
      </c>
      <c r="BQ30" s="12">
        <f t="shared" si="227"/>
        <v>0</v>
      </c>
      <c r="BR30" s="12">
        <f t="shared" si="228"/>
        <v>-6.2849999999999998E-3</v>
      </c>
      <c r="BS30" s="200">
        <f t="shared" si="229"/>
        <v>5.8233E-2</v>
      </c>
      <c r="BT30" s="3">
        <f t="shared" ref="BT30:BU30" si="236">BT28</f>
        <v>0</v>
      </c>
      <c r="BU30" s="5">
        <f t="shared" si="236"/>
        <v>0</v>
      </c>
      <c r="BV30" s="4">
        <f t="shared" si="221"/>
        <v>0</v>
      </c>
      <c r="BW30" s="3">
        <f t="shared" si="210"/>
        <v>11.8</v>
      </c>
      <c r="BX30" s="3">
        <f t="shared" si="211"/>
        <v>0</v>
      </c>
      <c r="BY30" s="3">
        <f t="shared" si="22"/>
        <v>-0.86</v>
      </c>
      <c r="BZ30" s="198">
        <f t="shared" si="23"/>
        <v>7.93</v>
      </c>
      <c r="CA30" s="1"/>
      <c r="CB30" s="21"/>
      <c r="CC30" s="21"/>
      <c r="CD30" s="21">
        <f t="shared" si="191"/>
        <v>1</v>
      </c>
      <c r="CE30" s="21"/>
      <c r="CF30" s="2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>
      <c r="A31" s="256"/>
      <c r="B31" s="257"/>
      <c r="C31" s="13"/>
      <c r="D31" s="1"/>
      <c r="E31" s="15"/>
      <c r="F31" s="1"/>
      <c r="G31" s="82" t="s">
        <v>25</v>
      </c>
      <c r="H31" s="82"/>
      <c r="I31" s="82" t="s">
        <v>25</v>
      </c>
      <c r="J31" s="17"/>
      <c r="K31" s="78">
        <f>'Res seasonal - save'!S14</f>
        <v>1154.9988507286525</v>
      </c>
      <c r="L31" s="25"/>
      <c r="M31" s="83">
        <f t="shared" ref="M31:M36" si="237">AA31+SUM(AQ31:AS31)</f>
        <v>162.29</v>
      </c>
      <c r="N31" s="83"/>
      <c r="O31" s="83">
        <f t="shared" si="193"/>
        <v>164.04999999999998</v>
      </c>
      <c r="P31" s="92"/>
      <c r="Q31" s="204">
        <f t="shared" si="194"/>
        <v>1.7599999999999909</v>
      </c>
      <c r="R31" s="201"/>
      <c r="S31" s="20">
        <f t="shared" si="195"/>
        <v>1.0999999999999999E-2</v>
      </c>
      <c r="T31" s="1"/>
      <c r="U31" s="65">
        <f t="shared" ref="U31:Z31" si="238">U29</f>
        <v>17.5</v>
      </c>
      <c r="V31" s="2">
        <f t="shared" si="238"/>
        <v>0.10799</v>
      </c>
      <c r="W31" s="2">
        <f t="shared" si="238"/>
        <v>0.10799</v>
      </c>
      <c r="X31" s="2">
        <f t="shared" si="238"/>
        <v>7.8880000000000006E-2</v>
      </c>
      <c r="Y31" s="2">
        <f t="shared" si="238"/>
        <v>0</v>
      </c>
      <c r="Z31" s="2">
        <f t="shared" si="238"/>
        <v>0</v>
      </c>
      <c r="AA31" s="70">
        <f>ROUND(U31+IF(K31&lt;=500,K31*V31,500*V31+(K31-500)*W31),2)</f>
        <v>142.22999999999999</v>
      </c>
      <c r="AB31" s="62">
        <f t="shared" ref="AB31:AH31" si="239">AB29</f>
        <v>0.3</v>
      </c>
      <c r="AC31" s="62">
        <f t="shared" si="239"/>
        <v>0</v>
      </c>
      <c r="AD31" s="62">
        <f t="shared" si="239"/>
        <v>2.4699999999999999E-4</v>
      </c>
      <c r="AE31" s="62">
        <f t="shared" si="239"/>
        <v>8.6E-3</v>
      </c>
      <c r="AF31" s="62">
        <f t="shared" si="239"/>
        <v>-6.6E-4</v>
      </c>
      <c r="AG31" s="62">
        <f t="shared" si="239"/>
        <v>-1E-4</v>
      </c>
      <c r="AH31" s="2">
        <f t="shared" si="239"/>
        <v>3.5300000000000002E-3</v>
      </c>
      <c r="AI31" s="60"/>
      <c r="AJ31" s="62">
        <f t="shared" si="199"/>
        <v>0</v>
      </c>
      <c r="AK31" s="62">
        <f t="shared" si="199"/>
        <v>4.6917E-2</v>
      </c>
      <c r="AL31" s="62">
        <f t="shared" ref="AL31" si="240">AL30</f>
        <v>-6.2849999999999998E-3</v>
      </c>
      <c r="AM31" s="63">
        <f t="shared" si="216"/>
        <v>0</v>
      </c>
      <c r="AN31" s="3">
        <f t="shared" ref="AN31:AO31" si="241">AN29</f>
        <v>0</v>
      </c>
      <c r="AO31" s="5">
        <f t="shared" si="241"/>
        <v>0</v>
      </c>
      <c r="AP31" s="4">
        <f t="shared" si="218"/>
        <v>0</v>
      </c>
      <c r="AQ31" s="3">
        <f t="shared" ref="AQ31:AQ34" si="242">ROUND((AB31+AC31)+(K31*(AD31+AE31+AF31+AH31+AJ31+AG31)),2)</f>
        <v>13.72</v>
      </c>
      <c r="AR31" s="3">
        <f t="shared" si="202"/>
        <v>0</v>
      </c>
      <c r="AS31" s="3">
        <f t="shared" ref="AS31:AS32" si="243">ROUND((AA31+AQ31)*(AK31+AL31),2)</f>
        <v>6.34</v>
      </c>
      <c r="AT31" s="1"/>
      <c r="AU31" s="21"/>
      <c r="AV31" s="21"/>
      <c r="AW31" s="21">
        <f>1-AV31</f>
        <v>1</v>
      </c>
      <c r="AX31" s="21"/>
      <c r="AY31" s="21"/>
      <c r="AZ31" s="1"/>
      <c r="BA31" s="65">
        <f t="shared" ref="BA31:BF31" si="244">BA29</f>
        <v>17.5</v>
      </c>
      <c r="BB31" s="2">
        <f t="shared" si="244"/>
        <v>0.10799</v>
      </c>
      <c r="BC31" s="2">
        <f t="shared" si="244"/>
        <v>0.10799</v>
      </c>
      <c r="BD31" s="2">
        <f t="shared" si="244"/>
        <v>7.8880000000000006E-2</v>
      </c>
      <c r="BE31" s="2">
        <f t="shared" si="244"/>
        <v>0</v>
      </c>
      <c r="BF31" s="2">
        <f t="shared" si="244"/>
        <v>0</v>
      </c>
      <c r="BG31" s="70">
        <f t="shared" si="205"/>
        <v>142.22999999999999</v>
      </c>
      <c r="BH31" s="12">
        <f t="shared" si="38"/>
        <v>0.3</v>
      </c>
      <c r="BI31" s="12">
        <f t="shared" si="206"/>
        <v>0</v>
      </c>
      <c r="BJ31" s="12">
        <f t="shared" si="207"/>
        <v>2.4699999999999999E-4</v>
      </c>
      <c r="BK31" s="12">
        <f t="shared" si="208"/>
        <v>8.6E-3</v>
      </c>
      <c r="BL31" s="12">
        <f t="shared" si="209"/>
        <v>-6.6E-4</v>
      </c>
      <c r="BM31" s="12">
        <f t="shared" si="187"/>
        <v>-1E-4</v>
      </c>
      <c r="BN31" s="12">
        <f t="shared" si="188"/>
        <v>3.5300000000000002E-3</v>
      </c>
      <c r="BO31" s="12">
        <f t="shared" si="189"/>
        <v>0</v>
      </c>
      <c r="BP31" s="12">
        <f t="shared" si="190"/>
        <v>0</v>
      </c>
      <c r="BQ31" s="12">
        <f t="shared" si="227"/>
        <v>0</v>
      </c>
      <c r="BR31" s="12">
        <f t="shared" si="228"/>
        <v>-6.2849999999999998E-3</v>
      </c>
      <c r="BS31" s="200">
        <f t="shared" si="229"/>
        <v>5.8233E-2</v>
      </c>
      <c r="BT31" s="3">
        <f t="shared" ref="BT31:BU31" si="245">BT29</f>
        <v>0</v>
      </c>
      <c r="BU31" s="5">
        <f t="shared" si="245"/>
        <v>0</v>
      </c>
      <c r="BV31" s="4">
        <f t="shared" si="221"/>
        <v>0</v>
      </c>
      <c r="BW31" s="3">
        <f t="shared" si="210"/>
        <v>13.72</v>
      </c>
      <c r="BX31" s="3">
        <f t="shared" si="211"/>
        <v>0</v>
      </c>
      <c r="BY31" s="3">
        <f t="shared" si="22"/>
        <v>-0.98</v>
      </c>
      <c r="BZ31" s="198">
        <f t="shared" si="23"/>
        <v>9.08</v>
      </c>
      <c r="CA31" s="1"/>
      <c r="CB31" s="21"/>
      <c r="CC31" s="21"/>
      <c r="CD31" s="21">
        <f t="shared" si="191"/>
        <v>1</v>
      </c>
      <c r="CE31" s="21"/>
      <c r="CF31" s="2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>
      <c r="A32" s="256"/>
      <c r="B32" s="257"/>
      <c r="C32" s="13"/>
      <c r="D32" s="1"/>
      <c r="E32" s="15"/>
      <c r="F32" s="1"/>
      <c r="G32" s="82" t="s">
        <v>25</v>
      </c>
      <c r="H32" s="82"/>
      <c r="I32" s="82" t="s">
        <v>25</v>
      </c>
      <c r="J32" s="17"/>
      <c r="K32" s="78">
        <f>'Res seasonal - save'!S15</f>
        <v>1237.498768637842</v>
      </c>
      <c r="L32" s="25"/>
      <c r="M32" s="83">
        <f t="shared" si="237"/>
        <v>172.56</v>
      </c>
      <c r="N32" s="83"/>
      <c r="O32" s="83">
        <f t="shared" si="193"/>
        <v>174.44</v>
      </c>
      <c r="P32" s="92"/>
      <c r="Q32" s="204">
        <f t="shared" si="194"/>
        <v>1.8799999999999955</v>
      </c>
      <c r="R32" s="201"/>
      <c r="S32" s="20">
        <f t="shared" si="195"/>
        <v>1.0999999999999999E-2</v>
      </c>
      <c r="T32" s="1"/>
      <c r="U32" s="65">
        <f t="shared" ref="U32:Z32" si="246">U30</f>
        <v>17.5</v>
      </c>
      <c r="V32" s="2">
        <f t="shared" si="246"/>
        <v>0.10799</v>
      </c>
      <c r="W32" s="2">
        <f t="shared" si="246"/>
        <v>0.10799</v>
      </c>
      <c r="X32" s="2">
        <f t="shared" si="246"/>
        <v>7.8880000000000006E-2</v>
      </c>
      <c r="Y32" s="2">
        <f t="shared" si="246"/>
        <v>0</v>
      </c>
      <c r="Z32" s="2">
        <f t="shared" si="246"/>
        <v>0</v>
      </c>
      <c r="AA32" s="70">
        <f>ROUND(U32+IF(K32&lt;=500,K32*V32,500*V32+(K32-500)*W32),2)</f>
        <v>151.13999999999999</v>
      </c>
      <c r="AB32" s="62">
        <f t="shared" ref="AB32:AH32" si="247">AB30</f>
        <v>0.3</v>
      </c>
      <c r="AC32" s="62">
        <f t="shared" si="247"/>
        <v>0</v>
      </c>
      <c r="AD32" s="62">
        <f t="shared" si="247"/>
        <v>2.4699999999999999E-4</v>
      </c>
      <c r="AE32" s="62">
        <f t="shared" si="247"/>
        <v>8.6E-3</v>
      </c>
      <c r="AF32" s="62">
        <f t="shared" si="247"/>
        <v>-6.6E-4</v>
      </c>
      <c r="AG32" s="62">
        <f t="shared" si="247"/>
        <v>-1E-4</v>
      </c>
      <c r="AH32" s="2">
        <f t="shared" si="247"/>
        <v>3.5300000000000002E-3</v>
      </c>
      <c r="AI32" s="60"/>
      <c r="AJ32" s="62">
        <f t="shared" si="199"/>
        <v>0</v>
      </c>
      <c r="AK32" s="62">
        <f t="shared" si="199"/>
        <v>4.6917E-2</v>
      </c>
      <c r="AL32" s="62">
        <f t="shared" ref="AL32" si="248">AL31</f>
        <v>-6.2849999999999998E-3</v>
      </c>
      <c r="AM32" s="63">
        <f t="shared" si="216"/>
        <v>0</v>
      </c>
      <c r="AN32" s="3">
        <f t="shared" ref="AN32:AO32" si="249">AN30</f>
        <v>0</v>
      </c>
      <c r="AO32" s="5">
        <f t="shared" si="249"/>
        <v>0</v>
      </c>
      <c r="AP32" s="4">
        <f t="shared" si="218"/>
        <v>0</v>
      </c>
      <c r="AQ32" s="3">
        <f t="shared" si="242"/>
        <v>14.68</v>
      </c>
      <c r="AR32" s="3">
        <f t="shared" si="202"/>
        <v>0</v>
      </c>
      <c r="AS32" s="3">
        <f t="shared" si="243"/>
        <v>6.74</v>
      </c>
      <c r="AT32" s="1"/>
      <c r="AU32" s="21"/>
      <c r="AV32" s="21"/>
      <c r="AW32" s="21">
        <f>1-AV32</f>
        <v>1</v>
      </c>
      <c r="AX32" s="21"/>
      <c r="AY32" s="21"/>
      <c r="AZ32" s="1"/>
      <c r="BA32" s="65">
        <f t="shared" ref="BA32:BF32" si="250">BA30</f>
        <v>17.5</v>
      </c>
      <c r="BB32" s="2">
        <f t="shared" si="250"/>
        <v>0.10799</v>
      </c>
      <c r="BC32" s="2">
        <f t="shared" si="250"/>
        <v>0.10799</v>
      </c>
      <c r="BD32" s="2">
        <f t="shared" si="250"/>
        <v>7.8880000000000006E-2</v>
      </c>
      <c r="BE32" s="2">
        <f t="shared" si="250"/>
        <v>0</v>
      </c>
      <c r="BF32" s="2">
        <f t="shared" si="250"/>
        <v>0</v>
      </c>
      <c r="BG32" s="70">
        <f t="shared" si="205"/>
        <v>151.13999999999999</v>
      </c>
      <c r="BH32" s="12">
        <f t="shared" si="38"/>
        <v>0.3</v>
      </c>
      <c r="BI32" s="12">
        <f t="shared" si="206"/>
        <v>0</v>
      </c>
      <c r="BJ32" s="12">
        <f t="shared" si="207"/>
        <v>2.4699999999999999E-4</v>
      </c>
      <c r="BK32" s="12">
        <f t="shared" si="208"/>
        <v>8.6E-3</v>
      </c>
      <c r="BL32" s="12">
        <f t="shared" si="209"/>
        <v>-6.6E-4</v>
      </c>
      <c r="BM32" s="12">
        <f t="shared" si="187"/>
        <v>-1E-4</v>
      </c>
      <c r="BN32" s="12">
        <f t="shared" si="188"/>
        <v>3.5300000000000002E-3</v>
      </c>
      <c r="BO32" s="12">
        <f t="shared" si="189"/>
        <v>0</v>
      </c>
      <c r="BP32" s="12">
        <f t="shared" si="190"/>
        <v>0</v>
      </c>
      <c r="BQ32" s="12">
        <f t="shared" si="227"/>
        <v>0</v>
      </c>
      <c r="BR32" s="12">
        <f t="shared" si="228"/>
        <v>-6.2849999999999998E-3</v>
      </c>
      <c r="BS32" s="200">
        <f t="shared" si="229"/>
        <v>5.8233E-2</v>
      </c>
      <c r="BT32" s="3">
        <f t="shared" ref="BT32:BU32" si="251">BT30</f>
        <v>0</v>
      </c>
      <c r="BU32" s="5">
        <f t="shared" si="251"/>
        <v>0</v>
      </c>
      <c r="BV32" s="4">
        <f t="shared" si="221"/>
        <v>0</v>
      </c>
      <c r="BW32" s="3">
        <f t="shared" si="210"/>
        <v>14.68</v>
      </c>
      <c r="BX32" s="3">
        <f t="shared" si="211"/>
        <v>0</v>
      </c>
      <c r="BY32" s="3">
        <f t="shared" si="22"/>
        <v>-1.04</v>
      </c>
      <c r="BZ32" s="198">
        <f t="shared" si="23"/>
        <v>9.66</v>
      </c>
      <c r="CA32" s="1"/>
      <c r="CB32" s="21"/>
      <c r="CC32" s="21"/>
      <c r="CD32" s="21">
        <f t="shared" si="191"/>
        <v>1</v>
      </c>
      <c r="CE32" s="21"/>
      <c r="CF32" s="2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>
      <c r="A33" s="256"/>
      <c r="B33" s="257"/>
      <c r="C33" s="13"/>
      <c r="D33" s="1"/>
      <c r="E33" s="15"/>
      <c r="F33" s="1"/>
      <c r="G33" s="82" t="s">
        <v>25</v>
      </c>
      <c r="H33" s="82"/>
      <c r="I33" s="82" t="s">
        <v>25</v>
      </c>
      <c r="J33" s="17"/>
      <c r="K33" s="78">
        <f>'Res seasonal - save'!S16</f>
        <v>1402.4986044562213</v>
      </c>
      <c r="L33" s="25"/>
      <c r="M33" s="83">
        <f t="shared" si="237"/>
        <v>193.09</v>
      </c>
      <c r="N33" s="83"/>
      <c r="O33" s="83">
        <f t="shared" si="193"/>
        <v>195.19</v>
      </c>
      <c r="P33" s="92"/>
      <c r="Q33" s="204">
        <f t="shared" si="194"/>
        <v>2.0999999999999943</v>
      </c>
      <c r="R33" s="201"/>
      <c r="S33" s="20">
        <f t="shared" si="195"/>
        <v>1.0999999999999999E-2</v>
      </c>
      <c r="T33" s="1"/>
      <c r="U33" s="65">
        <f t="shared" ref="U33:Z33" si="252">U31</f>
        <v>17.5</v>
      </c>
      <c r="V33" s="2">
        <f t="shared" si="252"/>
        <v>0.10799</v>
      </c>
      <c r="W33" s="2">
        <f t="shared" si="252"/>
        <v>0.10799</v>
      </c>
      <c r="X33" s="2">
        <f t="shared" si="252"/>
        <v>7.8880000000000006E-2</v>
      </c>
      <c r="Y33" s="2">
        <f t="shared" si="252"/>
        <v>0</v>
      </c>
      <c r="Z33" s="2">
        <f t="shared" si="252"/>
        <v>0</v>
      </c>
      <c r="AA33" s="70">
        <f>ROUND(U33+IF(K33&lt;=500,K33*V33,500*V33+(K33-500)*W33),2)</f>
        <v>168.96</v>
      </c>
      <c r="AB33" s="62">
        <f t="shared" ref="AB33:AH33" si="253">AB31</f>
        <v>0.3</v>
      </c>
      <c r="AC33" s="62">
        <f t="shared" si="253"/>
        <v>0</v>
      </c>
      <c r="AD33" s="62">
        <f t="shared" si="253"/>
        <v>2.4699999999999999E-4</v>
      </c>
      <c r="AE33" s="62">
        <f t="shared" si="253"/>
        <v>8.6E-3</v>
      </c>
      <c r="AF33" s="62">
        <f t="shared" si="253"/>
        <v>-6.6E-4</v>
      </c>
      <c r="AG33" s="62">
        <f t="shared" si="253"/>
        <v>-1E-4</v>
      </c>
      <c r="AH33" s="2">
        <f t="shared" si="253"/>
        <v>3.5300000000000002E-3</v>
      </c>
      <c r="AI33" s="60"/>
      <c r="AJ33" s="62">
        <f t="shared" si="199"/>
        <v>0</v>
      </c>
      <c r="AK33" s="62">
        <f t="shared" si="199"/>
        <v>4.6917E-2</v>
      </c>
      <c r="AL33" s="62">
        <f t="shared" ref="AL33" si="254">AL32</f>
        <v>-6.2849999999999998E-3</v>
      </c>
      <c r="AM33" s="63">
        <f t="shared" si="216"/>
        <v>0</v>
      </c>
      <c r="AN33" s="3">
        <f t="shared" ref="AN33:AO33" si="255">AN31</f>
        <v>0</v>
      </c>
      <c r="AO33" s="5">
        <f t="shared" si="255"/>
        <v>0</v>
      </c>
      <c r="AP33" s="4">
        <f t="shared" si="218"/>
        <v>0</v>
      </c>
      <c r="AQ33" s="3">
        <f t="shared" si="242"/>
        <v>16.59</v>
      </c>
      <c r="AR33" s="3">
        <f t="shared" si="202"/>
        <v>0</v>
      </c>
      <c r="AS33" s="3">
        <f>ROUND((AA33+AQ33)*(AK33+AL33),2)</f>
        <v>7.54</v>
      </c>
      <c r="AT33" s="1"/>
      <c r="AU33" s="21"/>
      <c r="AV33" s="21"/>
      <c r="AW33" s="21">
        <f>1-AV33</f>
        <v>1</v>
      </c>
      <c r="AX33" s="21"/>
      <c r="AY33" s="21"/>
      <c r="AZ33" s="1"/>
      <c r="BA33" s="65">
        <f t="shared" ref="BA33:BF33" si="256">BA31</f>
        <v>17.5</v>
      </c>
      <c r="BB33" s="2">
        <f t="shared" si="256"/>
        <v>0.10799</v>
      </c>
      <c r="BC33" s="2">
        <f t="shared" si="256"/>
        <v>0.10799</v>
      </c>
      <c r="BD33" s="2">
        <f t="shared" si="256"/>
        <v>7.8880000000000006E-2</v>
      </c>
      <c r="BE33" s="2">
        <f t="shared" si="256"/>
        <v>0</v>
      </c>
      <c r="BF33" s="2">
        <f t="shared" si="256"/>
        <v>0</v>
      </c>
      <c r="BG33" s="70">
        <f t="shared" si="205"/>
        <v>168.96</v>
      </c>
      <c r="BH33" s="12">
        <f t="shared" si="38"/>
        <v>0.3</v>
      </c>
      <c r="BI33" s="12">
        <f t="shared" si="206"/>
        <v>0</v>
      </c>
      <c r="BJ33" s="12">
        <f t="shared" si="207"/>
        <v>2.4699999999999999E-4</v>
      </c>
      <c r="BK33" s="12">
        <f t="shared" si="208"/>
        <v>8.6E-3</v>
      </c>
      <c r="BL33" s="12">
        <f t="shared" si="209"/>
        <v>-6.6E-4</v>
      </c>
      <c r="BM33" s="12">
        <f t="shared" si="187"/>
        <v>-1E-4</v>
      </c>
      <c r="BN33" s="12">
        <f t="shared" si="188"/>
        <v>3.5300000000000002E-3</v>
      </c>
      <c r="BO33" s="12">
        <f t="shared" si="189"/>
        <v>0</v>
      </c>
      <c r="BP33" s="12">
        <f t="shared" si="190"/>
        <v>0</v>
      </c>
      <c r="BQ33" s="12">
        <f t="shared" si="227"/>
        <v>0</v>
      </c>
      <c r="BR33" s="12">
        <f t="shared" si="228"/>
        <v>-6.2849999999999998E-3</v>
      </c>
      <c r="BS33" s="200">
        <f t="shared" si="229"/>
        <v>5.8233E-2</v>
      </c>
      <c r="BT33" s="3">
        <f t="shared" ref="BT33:BU33" si="257">BT31</f>
        <v>0</v>
      </c>
      <c r="BU33" s="5">
        <f t="shared" si="257"/>
        <v>0</v>
      </c>
      <c r="BV33" s="4">
        <f t="shared" si="221"/>
        <v>0</v>
      </c>
      <c r="BW33" s="3">
        <f t="shared" si="210"/>
        <v>16.59</v>
      </c>
      <c r="BX33" s="3">
        <f t="shared" si="211"/>
        <v>0</v>
      </c>
      <c r="BY33" s="3">
        <f t="shared" si="22"/>
        <v>-1.17</v>
      </c>
      <c r="BZ33" s="198">
        <f t="shared" si="23"/>
        <v>10.81</v>
      </c>
      <c r="CA33" s="1"/>
      <c r="CB33" s="21"/>
      <c r="CC33" s="21"/>
      <c r="CD33" s="21">
        <f t="shared" si="191"/>
        <v>1</v>
      </c>
      <c r="CE33" s="21"/>
      <c r="CF33" s="2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>
      <c r="A34" s="256"/>
      <c r="B34" s="257"/>
      <c r="C34" s="13"/>
      <c r="D34" s="1"/>
      <c r="E34" s="15"/>
      <c r="F34" s="1"/>
      <c r="G34" s="82" t="s">
        <v>25</v>
      </c>
      <c r="H34" s="82"/>
      <c r="I34" s="82" t="s">
        <v>25</v>
      </c>
      <c r="J34" s="17"/>
      <c r="K34" s="78">
        <f>'Res seasonal - save'!S17</f>
        <v>1649.9983581837894</v>
      </c>
      <c r="L34" s="25"/>
      <c r="M34" s="83">
        <f t="shared" si="237"/>
        <v>223.89000000000001</v>
      </c>
      <c r="N34" s="83"/>
      <c r="O34" s="83">
        <f t="shared" si="193"/>
        <v>226.33</v>
      </c>
      <c r="P34" s="92"/>
      <c r="Q34" s="204">
        <f t="shared" si="194"/>
        <v>2.4399999999999977</v>
      </c>
      <c r="R34" s="201"/>
      <c r="S34" s="20">
        <f t="shared" si="195"/>
        <v>1.0999999999999999E-2</v>
      </c>
      <c r="T34" s="1"/>
      <c r="U34" s="65">
        <f t="shared" ref="U34:Z34" si="258">U26</f>
        <v>17.5</v>
      </c>
      <c r="V34" s="2">
        <f t="shared" si="258"/>
        <v>0.10799</v>
      </c>
      <c r="W34" s="2">
        <f t="shared" si="258"/>
        <v>0.10799</v>
      </c>
      <c r="X34" s="2">
        <f t="shared" si="258"/>
        <v>7.8880000000000006E-2</v>
      </c>
      <c r="Y34" s="2">
        <f t="shared" si="258"/>
        <v>0</v>
      </c>
      <c r="Z34" s="2">
        <f t="shared" si="258"/>
        <v>0</v>
      </c>
      <c r="AA34" s="70">
        <f t="shared" ref="AA34:AA35" si="259">ROUND(U34+IF(K34&lt;=500,K34*V34,500*V34+(K34-500)*W34),2)</f>
        <v>195.68</v>
      </c>
      <c r="AB34" s="62">
        <f t="shared" ref="AB34:AH34" si="260">AB26</f>
        <v>0.3</v>
      </c>
      <c r="AC34" s="62">
        <f t="shared" si="260"/>
        <v>0</v>
      </c>
      <c r="AD34" s="62">
        <f t="shared" si="260"/>
        <v>2.4699999999999999E-4</v>
      </c>
      <c r="AE34" s="62">
        <f t="shared" si="260"/>
        <v>8.6E-3</v>
      </c>
      <c r="AF34" s="62">
        <f t="shared" si="260"/>
        <v>-6.6E-4</v>
      </c>
      <c r="AG34" s="62">
        <f t="shared" si="260"/>
        <v>-1E-4</v>
      </c>
      <c r="AH34" s="2">
        <f t="shared" si="260"/>
        <v>3.5300000000000002E-3</v>
      </c>
      <c r="AI34" s="60"/>
      <c r="AJ34" s="62">
        <f>AJ30</f>
        <v>0</v>
      </c>
      <c r="AK34" s="62">
        <f>AK30</f>
        <v>4.6917E-2</v>
      </c>
      <c r="AL34" s="62">
        <f>AL30</f>
        <v>-6.2849999999999998E-3</v>
      </c>
      <c r="AM34" s="63">
        <f t="shared" si="216"/>
        <v>0</v>
      </c>
      <c r="AN34" s="3">
        <f>AN26</f>
        <v>0</v>
      </c>
      <c r="AO34" s="5">
        <f>AO26</f>
        <v>0</v>
      </c>
      <c r="AP34" s="4">
        <f>AP30</f>
        <v>0</v>
      </c>
      <c r="AQ34" s="3">
        <f t="shared" si="242"/>
        <v>19.47</v>
      </c>
      <c r="AR34" s="3">
        <f t="shared" si="202"/>
        <v>0</v>
      </c>
      <c r="AS34" s="3">
        <f t="shared" ref="AS34:AS36" si="261">ROUND((AA34+AQ34)*(AK34+AL34),2)</f>
        <v>8.74</v>
      </c>
      <c r="AT34" s="1"/>
      <c r="AU34" s="21"/>
      <c r="AV34" s="21"/>
      <c r="AW34" s="21">
        <f t="shared" ref="AW34:AW36" si="262">1-AV34</f>
        <v>1</v>
      </c>
      <c r="AX34" s="21"/>
      <c r="AY34" s="21"/>
      <c r="AZ34" s="1"/>
      <c r="BA34" s="65">
        <f t="shared" ref="BA34:BF34" si="263">BA26</f>
        <v>17.5</v>
      </c>
      <c r="BB34" s="2">
        <f t="shared" si="263"/>
        <v>0.10799</v>
      </c>
      <c r="BC34" s="2">
        <f t="shared" si="263"/>
        <v>0.10799</v>
      </c>
      <c r="BD34" s="2">
        <f t="shared" si="263"/>
        <v>7.8880000000000006E-2</v>
      </c>
      <c r="BE34" s="2">
        <f t="shared" si="263"/>
        <v>0</v>
      </c>
      <c r="BF34" s="2">
        <f t="shared" si="263"/>
        <v>0</v>
      </c>
      <c r="BG34" s="70">
        <f t="shared" si="205"/>
        <v>195.68</v>
      </c>
      <c r="BH34" s="12">
        <f t="shared" si="38"/>
        <v>0.3</v>
      </c>
      <c r="BI34" s="12">
        <f t="shared" si="206"/>
        <v>0</v>
      </c>
      <c r="BJ34" s="12">
        <f t="shared" si="207"/>
        <v>2.4699999999999999E-4</v>
      </c>
      <c r="BK34" s="12">
        <f t="shared" si="208"/>
        <v>8.6E-3</v>
      </c>
      <c r="BL34" s="12">
        <f t="shared" si="209"/>
        <v>-6.6E-4</v>
      </c>
      <c r="BM34" s="12">
        <f t="shared" si="187"/>
        <v>-1E-4</v>
      </c>
      <c r="BN34" s="12">
        <f t="shared" si="188"/>
        <v>3.5300000000000002E-3</v>
      </c>
      <c r="BO34" s="12">
        <f t="shared" si="189"/>
        <v>0</v>
      </c>
      <c r="BP34" s="12">
        <f t="shared" si="190"/>
        <v>0</v>
      </c>
      <c r="BQ34" s="12">
        <f t="shared" si="227"/>
        <v>0</v>
      </c>
      <c r="BR34" s="12">
        <f t="shared" si="228"/>
        <v>-6.2849999999999998E-3</v>
      </c>
      <c r="BS34" s="200">
        <f t="shared" si="229"/>
        <v>5.8233E-2</v>
      </c>
      <c r="BT34" s="3">
        <f>BT26</f>
        <v>0</v>
      </c>
      <c r="BU34" s="5">
        <f>BU26</f>
        <v>0</v>
      </c>
      <c r="BV34" s="4">
        <f>BV30</f>
        <v>0</v>
      </c>
      <c r="BW34" s="3">
        <f t="shared" si="210"/>
        <v>19.47</v>
      </c>
      <c r="BX34" s="3">
        <f t="shared" si="211"/>
        <v>0</v>
      </c>
      <c r="BY34" s="3">
        <f t="shared" si="22"/>
        <v>-1.35</v>
      </c>
      <c r="BZ34" s="198">
        <f t="shared" si="23"/>
        <v>12.53</v>
      </c>
      <c r="CA34" s="1"/>
      <c r="CB34" s="21"/>
      <c r="CC34" s="21"/>
      <c r="CD34" s="21">
        <f t="shared" si="191"/>
        <v>1</v>
      </c>
      <c r="CE34" s="21"/>
      <c r="CF34" s="2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>
      <c r="A35" s="256"/>
      <c r="B35" s="257"/>
      <c r="C35" s="13"/>
      <c r="D35" s="1"/>
      <c r="E35" s="15"/>
      <c r="F35" s="1"/>
      <c r="G35" s="82" t="s">
        <v>25</v>
      </c>
      <c r="H35" s="82"/>
      <c r="I35" s="82" t="s">
        <v>25</v>
      </c>
      <c r="J35" s="17"/>
      <c r="K35" s="78">
        <f>'Res seasonal - save'!S18</f>
        <v>3299.9967163675788</v>
      </c>
      <c r="L35" s="25"/>
      <c r="M35" s="83">
        <f t="shared" si="237"/>
        <v>429.27</v>
      </c>
      <c r="N35" s="83"/>
      <c r="O35" s="83">
        <f t="shared" si="193"/>
        <v>433.94</v>
      </c>
      <c r="P35" s="92"/>
      <c r="Q35" s="204">
        <f t="shared" si="194"/>
        <v>4.6700000000000159</v>
      </c>
      <c r="R35" s="201"/>
      <c r="S35" s="20">
        <f t="shared" si="195"/>
        <v>1.0999999999999999E-2</v>
      </c>
      <c r="T35" s="1"/>
      <c r="U35" s="65">
        <f t="shared" ref="U35:Z35" si="264">U26</f>
        <v>17.5</v>
      </c>
      <c r="V35" s="2">
        <f t="shared" si="264"/>
        <v>0.10799</v>
      </c>
      <c r="W35" s="2">
        <f t="shared" si="264"/>
        <v>0.10799</v>
      </c>
      <c r="X35" s="2">
        <f t="shared" si="264"/>
        <v>7.8880000000000006E-2</v>
      </c>
      <c r="Y35" s="2">
        <f t="shared" si="264"/>
        <v>0</v>
      </c>
      <c r="Z35" s="2">
        <f t="shared" si="264"/>
        <v>0</v>
      </c>
      <c r="AA35" s="70">
        <f t="shared" si="259"/>
        <v>373.87</v>
      </c>
      <c r="AB35" s="62">
        <f t="shared" ref="AB35:AH35" si="265">AB26</f>
        <v>0.3</v>
      </c>
      <c r="AC35" s="62">
        <f t="shared" si="265"/>
        <v>0</v>
      </c>
      <c r="AD35" s="62">
        <f t="shared" si="265"/>
        <v>2.4699999999999999E-4</v>
      </c>
      <c r="AE35" s="62">
        <f t="shared" si="265"/>
        <v>8.6E-3</v>
      </c>
      <c r="AF35" s="62">
        <f t="shared" si="265"/>
        <v>-6.6E-4</v>
      </c>
      <c r="AG35" s="62">
        <f t="shared" si="265"/>
        <v>-1E-4</v>
      </c>
      <c r="AH35" s="2">
        <f t="shared" si="265"/>
        <v>3.5300000000000002E-3</v>
      </c>
      <c r="AI35" s="60"/>
      <c r="AJ35" s="62">
        <f t="shared" ref="AJ35:AL36" si="266">AJ34</f>
        <v>0</v>
      </c>
      <c r="AK35" s="62">
        <f t="shared" si="266"/>
        <v>4.6917E-2</v>
      </c>
      <c r="AL35" s="62">
        <f t="shared" si="266"/>
        <v>-6.2849999999999998E-3</v>
      </c>
      <c r="AM35" s="63">
        <f t="shared" si="216"/>
        <v>0</v>
      </c>
      <c r="AN35" s="3">
        <f>AN26</f>
        <v>0</v>
      </c>
      <c r="AO35" s="5">
        <f>AO26</f>
        <v>0</v>
      </c>
      <c r="AP35" s="4">
        <f>AP34</f>
        <v>0</v>
      </c>
      <c r="AQ35" s="3">
        <f>ROUND((AB35+AC35)+(K35*(AD35+AE35+AF35+AH35+AJ35+AG35)),2)</f>
        <v>38.64</v>
      </c>
      <c r="AR35" s="3">
        <f t="shared" si="202"/>
        <v>0</v>
      </c>
      <c r="AS35" s="3">
        <f t="shared" si="261"/>
        <v>16.760000000000002</v>
      </c>
      <c r="AT35" s="1"/>
      <c r="AU35" s="21"/>
      <c r="AV35" s="21"/>
      <c r="AW35" s="21">
        <f t="shared" si="262"/>
        <v>1</v>
      </c>
      <c r="AX35" s="21"/>
      <c r="AY35" s="21"/>
      <c r="AZ35" s="1"/>
      <c r="BA35" s="65">
        <f t="shared" ref="BA35:BF35" si="267">BA26</f>
        <v>17.5</v>
      </c>
      <c r="BB35" s="2">
        <f t="shared" si="267"/>
        <v>0.10799</v>
      </c>
      <c r="BC35" s="2">
        <f t="shared" si="267"/>
        <v>0.10799</v>
      </c>
      <c r="BD35" s="2">
        <f t="shared" si="267"/>
        <v>7.8880000000000006E-2</v>
      </c>
      <c r="BE35" s="2">
        <f t="shared" si="267"/>
        <v>0</v>
      </c>
      <c r="BF35" s="2">
        <f t="shared" si="267"/>
        <v>0</v>
      </c>
      <c r="BG35" s="70">
        <f>ROUND(BA35+IF(K35&lt;=500,K35*BB35,500*BB35+(K35-500)*BC35),2)</f>
        <v>373.87</v>
      </c>
      <c r="BH35" s="12">
        <f t="shared" si="38"/>
        <v>0.3</v>
      </c>
      <c r="BI35" s="12">
        <f t="shared" si="206"/>
        <v>0</v>
      </c>
      <c r="BJ35" s="12">
        <f t="shared" si="207"/>
        <v>2.4699999999999999E-4</v>
      </c>
      <c r="BK35" s="12">
        <f t="shared" si="208"/>
        <v>8.6E-3</v>
      </c>
      <c r="BL35" s="12">
        <f t="shared" si="209"/>
        <v>-6.6E-4</v>
      </c>
      <c r="BM35" s="12">
        <f t="shared" si="187"/>
        <v>-1E-4</v>
      </c>
      <c r="BN35" s="12">
        <f t="shared" si="188"/>
        <v>3.5300000000000002E-3</v>
      </c>
      <c r="BO35" s="12">
        <f t="shared" si="189"/>
        <v>0</v>
      </c>
      <c r="BP35" s="12">
        <f t="shared" si="190"/>
        <v>0</v>
      </c>
      <c r="BQ35" s="12">
        <f t="shared" si="227"/>
        <v>0</v>
      </c>
      <c r="BR35" s="12">
        <f t="shared" si="228"/>
        <v>-6.2849999999999998E-3</v>
      </c>
      <c r="BS35" s="200">
        <f t="shared" si="229"/>
        <v>5.8233E-2</v>
      </c>
      <c r="BT35" s="3">
        <f>BT26</f>
        <v>0</v>
      </c>
      <c r="BU35" s="5">
        <f>BU26</f>
        <v>0</v>
      </c>
      <c r="BV35" s="4">
        <f>BV34</f>
        <v>0</v>
      </c>
      <c r="BW35" s="3">
        <f t="shared" si="210"/>
        <v>38.64</v>
      </c>
      <c r="BX35" s="3">
        <f t="shared" si="211"/>
        <v>0</v>
      </c>
      <c r="BY35" s="3">
        <f t="shared" si="22"/>
        <v>-2.59</v>
      </c>
      <c r="BZ35" s="198">
        <f t="shared" si="23"/>
        <v>24.02</v>
      </c>
      <c r="CA35" s="1"/>
      <c r="CB35" s="21"/>
      <c r="CC35" s="21"/>
      <c r="CD35" s="21">
        <f t="shared" si="191"/>
        <v>1</v>
      </c>
      <c r="CE35" s="21"/>
      <c r="CF35" s="2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>
      <c r="A36" s="256"/>
      <c r="B36" s="257"/>
      <c r="C36" s="13"/>
      <c r="D36" s="1"/>
      <c r="E36" s="15"/>
      <c r="F36" s="1"/>
      <c r="G36" s="82" t="s">
        <v>25</v>
      </c>
      <c r="H36" s="82"/>
      <c r="I36" s="82" t="s">
        <v>25</v>
      </c>
      <c r="J36" s="17"/>
      <c r="K36" s="78">
        <f>'Res seasonal - save'!S19</f>
        <v>4124.995895459474</v>
      </c>
      <c r="L36" s="25"/>
      <c r="M36" s="83">
        <f t="shared" si="237"/>
        <v>531.94999999999993</v>
      </c>
      <c r="N36" s="83"/>
      <c r="O36" s="83">
        <f t="shared" si="193"/>
        <v>537.74</v>
      </c>
      <c r="P36" s="92"/>
      <c r="Q36" s="204">
        <f t="shared" si="194"/>
        <v>5.7900000000000773</v>
      </c>
      <c r="R36" s="201"/>
      <c r="S36" s="20">
        <f t="shared" si="195"/>
        <v>1.0999999999999999E-2</v>
      </c>
      <c r="T36" s="1"/>
      <c r="U36" s="65">
        <f t="shared" ref="U36:Z36" si="268">U27</f>
        <v>17.5</v>
      </c>
      <c r="V36" s="2">
        <f t="shared" si="268"/>
        <v>0.10799</v>
      </c>
      <c r="W36" s="2">
        <f t="shared" si="268"/>
        <v>0.10799</v>
      </c>
      <c r="X36" s="2">
        <f t="shared" si="268"/>
        <v>7.8880000000000006E-2</v>
      </c>
      <c r="Y36" s="2">
        <f t="shared" si="268"/>
        <v>0</v>
      </c>
      <c r="Z36" s="2">
        <f t="shared" si="268"/>
        <v>0</v>
      </c>
      <c r="AA36" s="70">
        <f>ROUND(U36+IF(K36&lt;=500,K36*V36,500*V36+(K36-500)*W36),2)</f>
        <v>462.96</v>
      </c>
      <c r="AB36" s="62">
        <f t="shared" ref="AB36:AH36" si="269">AB27</f>
        <v>0.3</v>
      </c>
      <c r="AC36" s="62">
        <f t="shared" si="269"/>
        <v>0</v>
      </c>
      <c r="AD36" s="62">
        <f t="shared" si="269"/>
        <v>2.4699999999999999E-4</v>
      </c>
      <c r="AE36" s="62">
        <f t="shared" si="269"/>
        <v>8.6E-3</v>
      </c>
      <c r="AF36" s="62">
        <f t="shared" si="269"/>
        <v>-6.6E-4</v>
      </c>
      <c r="AG36" s="62">
        <f t="shared" si="269"/>
        <v>-1E-4</v>
      </c>
      <c r="AH36" s="2">
        <f t="shared" si="269"/>
        <v>3.5300000000000002E-3</v>
      </c>
      <c r="AI36" s="60"/>
      <c r="AJ36" s="62">
        <f t="shared" si="266"/>
        <v>0</v>
      </c>
      <c r="AK36" s="62">
        <f t="shared" si="266"/>
        <v>4.6917E-2</v>
      </c>
      <c r="AL36" s="62">
        <f t="shared" si="266"/>
        <v>-6.2849999999999998E-3</v>
      </c>
      <c r="AM36" s="63">
        <f t="shared" si="216"/>
        <v>0</v>
      </c>
      <c r="AN36" s="3">
        <f>AN27</f>
        <v>0</v>
      </c>
      <c r="AO36" s="5">
        <f>AO27</f>
        <v>0</v>
      </c>
      <c r="AP36" s="4">
        <f>AP35</f>
        <v>0</v>
      </c>
      <c r="AQ36" s="3">
        <f>ROUND((AB36+AC36)+(K36*(AD36+AE36+AF36+AH36+AJ36+AG36)),2)</f>
        <v>48.22</v>
      </c>
      <c r="AR36" s="3">
        <f t="shared" si="202"/>
        <v>0</v>
      </c>
      <c r="AS36" s="3">
        <f t="shared" si="261"/>
        <v>20.77</v>
      </c>
      <c r="AT36" s="1"/>
      <c r="AU36" s="21"/>
      <c r="AV36" s="21"/>
      <c r="AW36" s="21">
        <f t="shared" si="262"/>
        <v>1</v>
      </c>
      <c r="AX36" s="21"/>
      <c r="AY36" s="21"/>
      <c r="AZ36" s="1"/>
      <c r="BA36" s="65">
        <f t="shared" ref="BA36:BF36" si="270">BA27</f>
        <v>17.5</v>
      </c>
      <c r="BB36" s="2">
        <f t="shared" si="270"/>
        <v>0.10799</v>
      </c>
      <c r="BC36" s="2">
        <f t="shared" si="270"/>
        <v>0.10799</v>
      </c>
      <c r="BD36" s="2">
        <f t="shared" si="270"/>
        <v>7.8880000000000006E-2</v>
      </c>
      <c r="BE36" s="2">
        <f t="shared" si="270"/>
        <v>0</v>
      </c>
      <c r="BF36" s="2">
        <f t="shared" si="270"/>
        <v>0</v>
      </c>
      <c r="BG36" s="70">
        <f>ROUND(BA36+IF(K36&lt;=500,K36*BB36,500*BB36+(K36-500)*BC36),2)</f>
        <v>462.96</v>
      </c>
      <c r="BH36" s="12">
        <f t="shared" si="38"/>
        <v>0.3</v>
      </c>
      <c r="BI36" s="12">
        <f t="shared" si="206"/>
        <v>0</v>
      </c>
      <c r="BJ36" s="12">
        <f t="shared" si="207"/>
        <v>2.4699999999999999E-4</v>
      </c>
      <c r="BK36" s="12">
        <f t="shared" si="208"/>
        <v>8.6E-3</v>
      </c>
      <c r="BL36" s="12">
        <f t="shared" si="209"/>
        <v>-6.6E-4</v>
      </c>
      <c r="BM36" s="12">
        <f t="shared" si="187"/>
        <v>-1E-4</v>
      </c>
      <c r="BN36" s="12">
        <f t="shared" si="188"/>
        <v>3.5300000000000002E-3</v>
      </c>
      <c r="BO36" s="12">
        <f t="shared" si="189"/>
        <v>0</v>
      </c>
      <c r="BP36" s="12">
        <f t="shared" si="190"/>
        <v>0</v>
      </c>
      <c r="BQ36" s="12">
        <f t="shared" si="227"/>
        <v>0</v>
      </c>
      <c r="BR36" s="12">
        <f t="shared" si="228"/>
        <v>-6.2849999999999998E-3</v>
      </c>
      <c r="BS36" s="200">
        <f t="shared" si="229"/>
        <v>5.8233E-2</v>
      </c>
      <c r="BT36" s="3">
        <f>BT27</f>
        <v>0</v>
      </c>
      <c r="BU36" s="5">
        <f>BU27</f>
        <v>0</v>
      </c>
      <c r="BV36" s="4">
        <f>BV35</f>
        <v>0</v>
      </c>
      <c r="BW36" s="3">
        <f t="shared" si="210"/>
        <v>48.22</v>
      </c>
      <c r="BX36" s="3">
        <f t="shared" si="211"/>
        <v>0</v>
      </c>
      <c r="BY36" s="3">
        <f t="shared" si="22"/>
        <v>-3.21</v>
      </c>
      <c r="BZ36" s="198">
        <f t="shared" si="23"/>
        <v>29.77</v>
      </c>
      <c r="CA36" s="1"/>
      <c r="CB36" s="21"/>
      <c r="CC36" s="21"/>
      <c r="CD36" s="21">
        <f t="shared" si="191"/>
        <v>1</v>
      </c>
      <c r="CE36" s="21"/>
      <c r="CF36" s="2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1:238">
      <c r="A37" s="256"/>
      <c r="B37" s="257"/>
      <c r="C37" s="13"/>
      <c r="D37" s="1"/>
      <c r="E37" s="24"/>
      <c r="F37" s="1"/>
      <c r="G37" s="82"/>
      <c r="H37" s="82"/>
      <c r="I37" s="82"/>
      <c r="J37" s="17"/>
      <c r="K37" s="78"/>
      <c r="L37" s="25"/>
      <c r="M37" s="83"/>
      <c r="N37" s="83"/>
      <c r="O37" s="83"/>
      <c r="P37" s="92"/>
      <c r="Q37" s="204"/>
      <c r="R37" s="201"/>
      <c r="S37" s="20"/>
      <c r="T37" s="1"/>
      <c r="U37" s="65"/>
      <c r="V37" s="2"/>
      <c r="W37" s="2"/>
      <c r="X37" s="2"/>
      <c r="Y37" s="2"/>
      <c r="Z37" s="2"/>
      <c r="AA37" s="70"/>
      <c r="AB37" s="7"/>
      <c r="AC37" s="12"/>
      <c r="AE37" s="12"/>
      <c r="AF37" s="12"/>
      <c r="AG37" s="12"/>
      <c r="AH37" s="60"/>
      <c r="AI37" s="60"/>
      <c r="AJ37" s="62"/>
      <c r="AK37" s="62"/>
      <c r="AL37" s="63"/>
      <c r="AM37" s="63"/>
      <c r="AN37" s="3"/>
      <c r="AO37" s="5"/>
      <c r="AP37" s="4"/>
      <c r="AQ37" s="3"/>
      <c r="AR37" s="3"/>
      <c r="AS37" s="3"/>
      <c r="AT37" s="1"/>
      <c r="AU37" s="21"/>
      <c r="AV37" s="21"/>
      <c r="AW37" s="21"/>
      <c r="AX37" s="21"/>
      <c r="AY37" s="21"/>
      <c r="AZ37" s="1"/>
      <c r="BA37" s="65"/>
      <c r="BB37" s="2"/>
      <c r="BC37" s="2"/>
      <c r="BD37" s="2"/>
      <c r="BE37" s="2"/>
      <c r="BF37" s="2"/>
      <c r="BG37" s="70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200"/>
      <c r="BT37" s="3"/>
      <c r="BU37" s="5"/>
      <c r="BV37" s="4"/>
      <c r="BW37" s="3"/>
      <c r="BX37" s="3"/>
      <c r="BY37" s="3"/>
      <c r="BZ37" s="198"/>
      <c r="CA37" s="1"/>
      <c r="CB37" s="21"/>
      <c r="CC37" s="21"/>
      <c r="CD37" s="21"/>
      <c r="CE37" s="21"/>
      <c r="CF37" s="2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</row>
    <row r="38" spans="1:238">
      <c r="A38" s="256"/>
      <c r="B38" s="257"/>
      <c r="C38" s="13"/>
      <c r="D38" s="1"/>
      <c r="E38" s="24"/>
      <c r="F38" s="1"/>
      <c r="G38" s="82"/>
      <c r="H38" s="82"/>
      <c r="I38" s="82"/>
      <c r="J38" s="17"/>
      <c r="K38" s="78"/>
      <c r="L38" s="25"/>
      <c r="M38" s="83"/>
      <c r="N38" s="83"/>
      <c r="O38" s="83"/>
      <c r="P38" s="92"/>
      <c r="Q38" s="204"/>
      <c r="R38" s="201"/>
      <c r="S38" s="20"/>
      <c r="T38" s="1"/>
      <c r="U38" s="65"/>
      <c r="V38" s="2"/>
      <c r="W38" s="2"/>
      <c r="X38" s="2"/>
      <c r="Y38" s="2"/>
      <c r="Z38" s="2"/>
      <c r="AA38" s="70"/>
      <c r="AB38" s="7"/>
      <c r="AC38" s="12"/>
      <c r="AE38" s="12"/>
      <c r="AF38" s="12"/>
      <c r="AG38" s="12"/>
      <c r="AH38" s="60"/>
      <c r="AI38" s="60"/>
      <c r="AJ38" s="62"/>
      <c r="AK38" s="62"/>
      <c r="AL38" s="63"/>
      <c r="AM38" s="63"/>
      <c r="AN38" s="3"/>
      <c r="AO38" s="5"/>
      <c r="AP38" s="4"/>
      <c r="AQ38" s="3"/>
      <c r="AR38" s="3"/>
      <c r="AS38" s="3"/>
      <c r="AT38" s="1"/>
      <c r="AU38" s="21"/>
      <c r="AV38" s="21"/>
      <c r="AW38" s="21"/>
      <c r="AX38" s="21"/>
      <c r="AY38" s="21"/>
      <c r="AZ38" s="1"/>
      <c r="BA38" s="65"/>
      <c r="BB38" s="2"/>
      <c r="BC38" s="2"/>
      <c r="BD38" s="2"/>
      <c r="BE38" s="2"/>
      <c r="BF38" s="2"/>
      <c r="BG38" s="70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200"/>
      <c r="BT38" s="3"/>
      <c r="BU38" s="5"/>
      <c r="BV38" s="4"/>
      <c r="BW38" s="3"/>
      <c r="BX38" s="3"/>
      <c r="BY38" s="3"/>
      <c r="BZ38" s="198"/>
      <c r="CA38" s="1"/>
      <c r="CB38" s="21"/>
      <c r="CC38" s="21"/>
      <c r="CD38" s="21"/>
      <c r="CE38" s="21"/>
      <c r="CF38" s="2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</row>
    <row r="39" spans="1:238">
      <c r="A39" s="256"/>
      <c r="B39" s="257"/>
      <c r="C39" s="13"/>
      <c r="D39" s="1"/>
      <c r="E39" s="24"/>
      <c r="F39" s="1"/>
      <c r="G39" s="82"/>
      <c r="H39" s="82"/>
      <c r="I39" s="82"/>
      <c r="J39" s="17"/>
      <c r="K39" s="78"/>
      <c r="L39" s="25"/>
      <c r="M39" s="83"/>
      <c r="N39" s="83"/>
      <c r="O39" s="83"/>
      <c r="P39" s="92"/>
      <c r="Q39" s="204"/>
      <c r="R39" s="201"/>
      <c r="S39" s="20"/>
      <c r="T39" s="1"/>
      <c r="U39" s="65"/>
      <c r="V39" s="54" t="s">
        <v>3</v>
      </c>
      <c r="W39" s="54" t="s">
        <v>4</v>
      </c>
      <c r="X39" s="2"/>
      <c r="Y39" s="2"/>
      <c r="Z39" s="2"/>
      <c r="AA39" s="67"/>
      <c r="AB39" s="7"/>
      <c r="AC39" s="12"/>
      <c r="AE39" s="12"/>
      <c r="AF39" s="12"/>
      <c r="AG39" s="12"/>
      <c r="AH39" s="54"/>
      <c r="AI39" s="54"/>
      <c r="AJ39" s="54"/>
      <c r="AK39" s="72"/>
      <c r="AL39" s="61"/>
      <c r="AM39" s="61"/>
      <c r="AN39" s="3"/>
      <c r="AO39" s="5"/>
      <c r="AP39" s="4"/>
      <c r="AQ39" s="3"/>
      <c r="AR39" s="3"/>
      <c r="AS39" s="3"/>
      <c r="AT39" s="1"/>
      <c r="AU39" s="21"/>
      <c r="AV39" s="21"/>
      <c r="AW39" s="21">
        <f t="shared" ref="AW39:AW53" si="271">1-AV39</f>
        <v>1</v>
      </c>
      <c r="AX39" s="21"/>
      <c r="AY39" s="21"/>
      <c r="AZ39" s="1"/>
      <c r="BA39" s="65"/>
      <c r="BB39" s="54" t="s">
        <v>3</v>
      </c>
      <c r="BC39" s="54" t="s">
        <v>4</v>
      </c>
      <c r="BD39" s="2"/>
      <c r="BE39" s="2"/>
      <c r="BF39" s="2"/>
      <c r="BG39" s="67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200"/>
      <c r="BT39" s="3"/>
      <c r="BU39" s="5"/>
      <c r="BV39" s="4"/>
      <c r="BW39" s="3"/>
      <c r="BX39" s="3"/>
      <c r="BY39" s="3"/>
      <c r="BZ39" s="198"/>
      <c r="CA39" s="1"/>
      <c r="CB39" s="21"/>
      <c r="CC39" s="21"/>
      <c r="CD39" s="21">
        <f t="shared" ref="CD39:CD53" si="272">1-CC39</f>
        <v>1</v>
      </c>
      <c r="CE39" s="21"/>
      <c r="CF39" s="2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</row>
    <row r="40" spans="1:238">
      <c r="A40" s="256"/>
      <c r="B40" s="257"/>
      <c r="C40" s="53" t="s">
        <v>28</v>
      </c>
      <c r="D40" s="16"/>
      <c r="E40" s="15" t="s">
        <v>28</v>
      </c>
      <c r="F40" s="1"/>
      <c r="G40" s="82" t="s">
        <v>25</v>
      </c>
      <c r="H40" s="82"/>
      <c r="I40" s="82" t="s">
        <v>25</v>
      </c>
      <c r="J40" s="17"/>
      <c r="K40" s="78">
        <v>500</v>
      </c>
      <c r="L40" s="18"/>
      <c r="M40" s="83">
        <f t="shared" ref="M40:M45" si="273">AA40+SUM(AQ40:AS40)</f>
        <v>79.63</v>
      </c>
      <c r="N40" s="83"/>
      <c r="O40" s="83">
        <f t="shared" ref="O40:O45" si="274">BG40+SUM(BW40:BZ40)</f>
        <v>80.5</v>
      </c>
      <c r="P40" s="93"/>
      <c r="Q40" s="204">
        <f t="shared" ref="Q40:Q45" si="275">O40-M40</f>
        <v>0.87000000000000455</v>
      </c>
      <c r="R40" s="201"/>
      <c r="S40" s="20">
        <f t="shared" ref="S40:S45" si="276">ROUND(Q40/M40,3)</f>
        <v>1.0999999999999999E-2</v>
      </c>
      <c r="T40" s="1"/>
      <c r="U40" s="65">
        <v>21</v>
      </c>
      <c r="V40" s="2">
        <v>0.14534</v>
      </c>
      <c r="W40" s="2">
        <v>7.8880000000000006E-2</v>
      </c>
      <c r="X40" s="2">
        <v>0</v>
      </c>
      <c r="Y40" s="2">
        <v>0</v>
      </c>
      <c r="Z40" s="2">
        <v>0</v>
      </c>
      <c r="AA40" s="71">
        <f>ROUND(U40+(K40*AV40*V40+K40*AW40*W40),2)</f>
        <v>70.41</v>
      </c>
      <c r="AB40" s="7">
        <f>AB$5</f>
        <v>0.3</v>
      </c>
      <c r="AC40" s="12">
        <f>AC$5</f>
        <v>0</v>
      </c>
      <c r="AD40" s="22">
        <f>AD$5</f>
        <v>2.4699999999999999E-4</v>
      </c>
      <c r="AE40" s="12">
        <f>AE$5</f>
        <v>8.6E-3</v>
      </c>
      <c r="AF40" s="12">
        <f>AF$5</f>
        <v>-6.6E-4</v>
      </c>
      <c r="AG40" s="12">
        <f>$AG$5</f>
        <v>-1E-4</v>
      </c>
      <c r="AH40" s="60">
        <f>AH$5</f>
        <v>3.5300000000000002E-3</v>
      </c>
      <c r="AI40" s="60"/>
      <c r="AJ40" s="62">
        <f>AJ$5</f>
        <v>0</v>
      </c>
      <c r="AK40" s="62">
        <f>AK$5</f>
        <v>4.6917E-2</v>
      </c>
      <c r="AL40" s="63">
        <f>AL$5</f>
        <v>-6.2849999999999998E-3</v>
      </c>
      <c r="AM40" s="63">
        <f>AM$5</f>
        <v>0</v>
      </c>
      <c r="AN40" s="3">
        <v>0</v>
      </c>
      <c r="AO40" s="5">
        <v>0</v>
      </c>
      <c r="AP40" s="4">
        <v>0</v>
      </c>
      <c r="AQ40" s="3">
        <f>ROUND((AB40+AC40)+(K40*(AD40+AE40+AF40+AH40+AJ40+AG40)),2)</f>
        <v>6.11</v>
      </c>
      <c r="AR40" s="3">
        <f>ROUND((AA40+AQ40)*AM40,2)</f>
        <v>0</v>
      </c>
      <c r="AS40" s="3">
        <f>ROUND((AA40+AQ40)*(AK40+AL40),2)</f>
        <v>3.11</v>
      </c>
      <c r="AT40" s="1"/>
      <c r="AU40" s="21"/>
      <c r="AV40" s="21">
        <f t="shared" ref="AV40:AV45" si="277">$E$41</f>
        <v>0.3</v>
      </c>
      <c r="AW40" s="21">
        <f t="shared" si="271"/>
        <v>0.7</v>
      </c>
      <c r="AX40" s="21"/>
      <c r="AY40" s="21"/>
      <c r="AZ40" s="1"/>
      <c r="BA40" s="192">
        <f>U40</f>
        <v>21</v>
      </c>
      <c r="BB40" s="193">
        <f>V40</f>
        <v>0.14534</v>
      </c>
      <c r="BC40" s="193">
        <f>W40</f>
        <v>7.8880000000000006E-2</v>
      </c>
      <c r="BD40" s="193">
        <f>X40</f>
        <v>0</v>
      </c>
      <c r="BE40" s="192">
        <f t="shared" ref="BE40:BF40" si="278">Y40</f>
        <v>0</v>
      </c>
      <c r="BF40" s="192">
        <f t="shared" si="278"/>
        <v>0</v>
      </c>
      <c r="BG40" s="95">
        <f t="shared" ref="BG40:BG45" si="279">ROUND(BA40+(K40*CC40*BB40+K40*CD40*BC40),2)</f>
        <v>70.41</v>
      </c>
      <c r="BH40" s="12">
        <f t="shared" ref="BH40:BH45" si="280">$BH$5</f>
        <v>0.3</v>
      </c>
      <c r="BI40" s="12">
        <f t="shared" ref="BI40:BI45" si="281">AC40</f>
        <v>0</v>
      </c>
      <c r="BJ40" s="12">
        <f t="shared" ref="BJ40:BJ45" si="282">AD40</f>
        <v>2.4699999999999999E-4</v>
      </c>
      <c r="BK40" s="12">
        <f t="shared" ref="BK40:BK45" si="283">AE40</f>
        <v>8.6E-3</v>
      </c>
      <c r="BL40" s="12">
        <f t="shared" ref="BL40:BL45" si="284">AF40</f>
        <v>-6.6E-4</v>
      </c>
      <c r="BM40" s="12">
        <f t="shared" ref="BM40:BM45" si="285">AG40</f>
        <v>-1E-4</v>
      </c>
      <c r="BN40" s="12">
        <f t="shared" ref="BN40:BN45" si="286">AH40</f>
        <v>3.5300000000000002E-3</v>
      </c>
      <c r="BO40" s="12">
        <f t="shared" ref="BO40:BO45" si="287">AI40</f>
        <v>0</v>
      </c>
      <c r="BP40" s="12">
        <f t="shared" ref="BP40:BP45" si="288">AJ40</f>
        <v>0</v>
      </c>
      <c r="BQ40" s="12">
        <f>BQ36</f>
        <v>0</v>
      </c>
      <c r="BR40" s="12">
        <f>BR36</f>
        <v>-6.2849999999999998E-3</v>
      </c>
      <c r="BS40" s="200">
        <f>BS36</f>
        <v>5.8233E-2</v>
      </c>
      <c r="BT40" s="3">
        <v>0</v>
      </c>
      <c r="BU40" s="5">
        <v>0</v>
      </c>
      <c r="BV40" s="4">
        <v>0</v>
      </c>
      <c r="BW40" s="3">
        <f t="shared" ref="BW40:BW45" si="289">ROUND((BH40+BI40)+(K40*(BJ40+BK40+BL40+BM40+BN40+BP40)),2)</f>
        <v>6.11</v>
      </c>
      <c r="BX40" s="3">
        <f t="shared" ref="BX40:BX45" si="290">AR40</f>
        <v>0</v>
      </c>
      <c r="BY40" s="3">
        <f t="shared" ref="BY40:BY45" si="291">ROUND((BG40+BW40)*(BQ40+BR40),2)</f>
        <v>-0.48</v>
      </c>
      <c r="BZ40" s="198">
        <f t="shared" ref="BZ40:CB47" si="292">ROUND((BG40+BW40)*(BS40),2)</f>
        <v>4.46</v>
      </c>
      <c r="CA40" s="1"/>
      <c r="CB40" s="21"/>
      <c r="CC40" s="21">
        <f t="shared" ref="CC40:CC45" si="293">$E$41</f>
        <v>0.3</v>
      </c>
      <c r="CD40" s="21">
        <f t="shared" si="272"/>
        <v>0.7</v>
      </c>
      <c r="CE40" s="21"/>
      <c r="CF40" s="2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</row>
    <row r="41" spans="1:238">
      <c r="A41" s="256"/>
      <c r="B41" s="257"/>
      <c r="C41" s="13" t="s">
        <v>26</v>
      </c>
      <c r="D41" s="1"/>
      <c r="E41" s="23">
        <v>0.3</v>
      </c>
      <c r="F41" s="1"/>
      <c r="G41" s="82" t="s">
        <v>25</v>
      </c>
      <c r="H41" s="82"/>
      <c r="I41" s="82" t="s">
        <v>25</v>
      </c>
      <c r="J41" s="17"/>
      <c r="K41" s="78">
        <v>750</v>
      </c>
      <c r="L41" s="18"/>
      <c r="M41" s="83">
        <f t="shared" si="273"/>
        <v>108.35</v>
      </c>
      <c r="N41" s="83"/>
      <c r="O41" s="83">
        <f t="shared" si="274"/>
        <v>109.53</v>
      </c>
      <c r="P41" s="93"/>
      <c r="Q41" s="204">
        <f t="shared" si="275"/>
        <v>1.1800000000000068</v>
      </c>
      <c r="R41" s="201"/>
      <c r="S41" s="20">
        <f t="shared" si="276"/>
        <v>1.0999999999999999E-2</v>
      </c>
      <c r="T41" s="1"/>
      <c r="U41" s="65">
        <f t="shared" ref="U41:Z45" si="294">U40</f>
        <v>21</v>
      </c>
      <c r="V41" s="2">
        <f t="shared" si="294"/>
        <v>0.14534</v>
      </c>
      <c r="W41" s="2">
        <f t="shared" si="294"/>
        <v>7.8880000000000006E-2</v>
      </c>
      <c r="X41" s="2">
        <f t="shared" si="294"/>
        <v>0</v>
      </c>
      <c r="Y41" s="2">
        <f t="shared" si="294"/>
        <v>0</v>
      </c>
      <c r="Z41" s="2">
        <f t="shared" si="294"/>
        <v>0</v>
      </c>
      <c r="AA41" s="71">
        <f t="shared" ref="AA41:AA45" si="295">ROUND(U41+(K41*AV41*V41+K41*AW41*W41),2)</f>
        <v>95.11</v>
      </c>
      <c r="AB41" s="7">
        <f t="shared" ref="AB41:AF45" si="296">AB$5</f>
        <v>0.3</v>
      </c>
      <c r="AC41" s="12">
        <f t="shared" si="296"/>
        <v>0</v>
      </c>
      <c r="AD41" s="22">
        <f t="shared" si="296"/>
        <v>2.4699999999999999E-4</v>
      </c>
      <c r="AE41" s="12">
        <f t="shared" si="296"/>
        <v>8.6E-3</v>
      </c>
      <c r="AF41" s="12">
        <f t="shared" si="296"/>
        <v>-6.6E-4</v>
      </c>
      <c r="AG41" s="12">
        <f t="shared" ref="AG41:AG45" si="297">$AG$5</f>
        <v>-1E-4</v>
      </c>
      <c r="AH41" s="60">
        <f t="shared" ref="AH41:AH45" si="298">AH$5</f>
        <v>3.5300000000000002E-3</v>
      </c>
      <c r="AI41" s="60"/>
      <c r="AJ41" s="62">
        <f t="shared" ref="AJ41:AM45" si="299">AJ$5</f>
        <v>0</v>
      </c>
      <c r="AK41" s="62">
        <f t="shared" si="299"/>
        <v>4.6917E-2</v>
      </c>
      <c r="AL41" s="63">
        <f t="shared" si="299"/>
        <v>-6.2849999999999998E-3</v>
      </c>
      <c r="AM41" s="63">
        <f t="shared" si="299"/>
        <v>0</v>
      </c>
      <c r="AN41" s="3">
        <f t="shared" ref="AN41:AP45" si="300">AN40</f>
        <v>0</v>
      </c>
      <c r="AO41" s="5">
        <f t="shared" si="300"/>
        <v>0</v>
      </c>
      <c r="AP41" s="4">
        <f t="shared" si="300"/>
        <v>0</v>
      </c>
      <c r="AQ41" s="3">
        <f t="shared" ref="AQ41:AQ45" si="301">ROUND((AB41+AC41)+(K41*(AD41+AE41+AF41+AH41+AJ41+AG41)),2)</f>
        <v>9.01</v>
      </c>
      <c r="AR41" s="3">
        <f t="shared" ref="AR41:AR44" si="302">ROUND((AA41+AQ41)*AM41,2)</f>
        <v>0</v>
      </c>
      <c r="AS41" s="3">
        <f t="shared" ref="AS41:AS45" si="303">ROUND((AA41+AQ41)*(AK41+AL41),2)</f>
        <v>4.2300000000000004</v>
      </c>
      <c r="AT41" s="1"/>
      <c r="AU41" s="21"/>
      <c r="AV41" s="21">
        <f t="shared" si="277"/>
        <v>0.3</v>
      </c>
      <c r="AW41" s="21">
        <f t="shared" si="271"/>
        <v>0.7</v>
      </c>
      <c r="AX41" s="21"/>
      <c r="AY41" s="21"/>
      <c r="AZ41" s="1"/>
      <c r="BA41" s="65">
        <f t="shared" ref="BA41:BF41" si="304">BA40</f>
        <v>21</v>
      </c>
      <c r="BB41" s="2">
        <f t="shared" si="304"/>
        <v>0.14534</v>
      </c>
      <c r="BC41" s="2">
        <f t="shared" si="304"/>
        <v>7.8880000000000006E-2</v>
      </c>
      <c r="BD41" s="2">
        <f t="shared" si="304"/>
        <v>0</v>
      </c>
      <c r="BE41" s="2">
        <f t="shared" si="304"/>
        <v>0</v>
      </c>
      <c r="BF41" s="2">
        <f t="shared" si="304"/>
        <v>0</v>
      </c>
      <c r="BG41" s="71">
        <f t="shared" si="279"/>
        <v>95.11</v>
      </c>
      <c r="BH41" s="12">
        <f t="shared" si="280"/>
        <v>0.3</v>
      </c>
      <c r="BI41" s="12">
        <f t="shared" si="281"/>
        <v>0</v>
      </c>
      <c r="BJ41" s="12">
        <f t="shared" si="282"/>
        <v>2.4699999999999999E-4</v>
      </c>
      <c r="BK41" s="12">
        <f t="shared" si="283"/>
        <v>8.6E-3</v>
      </c>
      <c r="BL41" s="12">
        <f t="shared" si="284"/>
        <v>-6.6E-4</v>
      </c>
      <c r="BM41" s="12">
        <f t="shared" si="285"/>
        <v>-1E-4</v>
      </c>
      <c r="BN41" s="12">
        <f t="shared" si="286"/>
        <v>3.5300000000000002E-3</v>
      </c>
      <c r="BO41" s="12">
        <f t="shared" si="287"/>
        <v>0</v>
      </c>
      <c r="BP41" s="12">
        <f t="shared" si="288"/>
        <v>0</v>
      </c>
      <c r="BQ41" s="12">
        <f t="shared" ref="BQ41" si="305">BQ37</f>
        <v>0</v>
      </c>
      <c r="BR41" s="12">
        <f>BR40</f>
        <v>-6.2849999999999998E-3</v>
      </c>
      <c r="BS41" s="200">
        <f>BS40</f>
        <v>5.8233E-2</v>
      </c>
      <c r="BT41" s="3">
        <f t="shared" ref="BT41:BV45" si="306">BT40</f>
        <v>0</v>
      </c>
      <c r="BU41" s="5">
        <f t="shared" si="306"/>
        <v>0</v>
      </c>
      <c r="BV41" s="4">
        <f t="shared" si="306"/>
        <v>0</v>
      </c>
      <c r="BW41" s="3">
        <f t="shared" si="289"/>
        <v>9.01</v>
      </c>
      <c r="BX41" s="3">
        <f t="shared" si="290"/>
        <v>0</v>
      </c>
      <c r="BY41" s="3">
        <f t="shared" si="291"/>
        <v>-0.65</v>
      </c>
      <c r="BZ41" s="198">
        <f t="shared" si="292"/>
        <v>6.06</v>
      </c>
      <c r="CA41" s="1"/>
      <c r="CB41" s="21"/>
      <c r="CC41" s="21">
        <f t="shared" si="293"/>
        <v>0.3</v>
      </c>
      <c r="CD41" s="21">
        <f t="shared" si="272"/>
        <v>0.7</v>
      </c>
      <c r="CE41" s="21"/>
      <c r="CF41" s="2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>
      <c r="A42" s="256"/>
      <c r="B42" s="257"/>
      <c r="C42" s="13" t="s">
        <v>27</v>
      </c>
      <c r="D42" s="1"/>
      <c r="E42" s="23">
        <f>1-E41</f>
        <v>0.7</v>
      </c>
      <c r="F42" s="1"/>
      <c r="G42" s="82" t="s">
        <v>25</v>
      </c>
      <c r="H42" s="82"/>
      <c r="I42" s="82" t="s">
        <v>25</v>
      </c>
      <c r="J42" s="17"/>
      <c r="K42" s="78">
        <v>1000</v>
      </c>
      <c r="L42" s="18"/>
      <c r="M42" s="83">
        <f t="shared" si="273"/>
        <v>137.09</v>
      </c>
      <c r="N42" s="83"/>
      <c r="O42" s="83">
        <f t="shared" si="274"/>
        <v>138.57999999999998</v>
      </c>
      <c r="P42" s="93"/>
      <c r="Q42" s="204">
        <f t="shared" si="275"/>
        <v>1.4899999999999807</v>
      </c>
      <c r="R42" s="201"/>
      <c r="S42" s="20">
        <f t="shared" si="276"/>
        <v>1.0999999999999999E-2</v>
      </c>
      <c r="T42" s="1"/>
      <c r="U42" s="65">
        <f t="shared" si="294"/>
        <v>21</v>
      </c>
      <c r="V42" s="2">
        <f t="shared" si="294"/>
        <v>0.14534</v>
      </c>
      <c r="W42" s="2">
        <f t="shared" si="294"/>
        <v>7.8880000000000006E-2</v>
      </c>
      <c r="X42" s="2">
        <f t="shared" si="294"/>
        <v>0</v>
      </c>
      <c r="Y42" s="2">
        <f t="shared" si="294"/>
        <v>0</v>
      </c>
      <c r="Z42" s="2">
        <f t="shared" si="294"/>
        <v>0</v>
      </c>
      <c r="AA42" s="71">
        <f t="shared" si="295"/>
        <v>119.82</v>
      </c>
      <c r="AB42" s="7">
        <f t="shared" si="296"/>
        <v>0.3</v>
      </c>
      <c r="AC42" s="12">
        <f t="shared" si="296"/>
        <v>0</v>
      </c>
      <c r="AD42" s="22">
        <f t="shared" si="296"/>
        <v>2.4699999999999999E-4</v>
      </c>
      <c r="AE42" s="12">
        <f t="shared" si="296"/>
        <v>8.6E-3</v>
      </c>
      <c r="AF42" s="12">
        <f t="shared" si="296"/>
        <v>-6.6E-4</v>
      </c>
      <c r="AG42" s="12">
        <f t="shared" si="297"/>
        <v>-1E-4</v>
      </c>
      <c r="AH42" s="60">
        <f t="shared" si="298"/>
        <v>3.5300000000000002E-3</v>
      </c>
      <c r="AI42" s="60"/>
      <c r="AJ42" s="62">
        <f t="shared" si="299"/>
        <v>0</v>
      </c>
      <c r="AK42" s="62">
        <f t="shared" si="299"/>
        <v>4.6917E-2</v>
      </c>
      <c r="AL42" s="63">
        <f t="shared" si="299"/>
        <v>-6.2849999999999998E-3</v>
      </c>
      <c r="AM42" s="63">
        <f t="shared" si="299"/>
        <v>0</v>
      </c>
      <c r="AN42" s="3">
        <f t="shared" si="300"/>
        <v>0</v>
      </c>
      <c r="AO42" s="5">
        <f t="shared" si="300"/>
        <v>0</v>
      </c>
      <c r="AP42" s="4">
        <f t="shared" si="300"/>
        <v>0</v>
      </c>
      <c r="AQ42" s="3">
        <f t="shared" si="301"/>
        <v>11.92</v>
      </c>
      <c r="AR42" s="3">
        <f t="shared" si="302"/>
        <v>0</v>
      </c>
      <c r="AS42" s="3">
        <f t="shared" si="303"/>
        <v>5.35</v>
      </c>
      <c r="AT42" s="1"/>
      <c r="AU42" s="21"/>
      <c r="AV42" s="21">
        <f t="shared" si="277"/>
        <v>0.3</v>
      </c>
      <c r="AW42" s="21">
        <f t="shared" si="271"/>
        <v>0.7</v>
      </c>
      <c r="AX42" s="21"/>
      <c r="AY42" s="21"/>
      <c r="AZ42" s="1"/>
      <c r="BA42" s="65">
        <f t="shared" ref="BA42:BF42" si="307">BA41</f>
        <v>21</v>
      </c>
      <c r="BB42" s="2">
        <f t="shared" si="307"/>
        <v>0.14534</v>
      </c>
      <c r="BC42" s="2">
        <f t="shared" si="307"/>
        <v>7.8880000000000006E-2</v>
      </c>
      <c r="BD42" s="2">
        <f t="shared" si="307"/>
        <v>0</v>
      </c>
      <c r="BE42" s="2">
        <f t="shared" si="307"/>
        <v>0</v>
      </c>
      <c r="BF42" s="2">
        <f t="shared" si="307"/>
        <v>0</v>
      </c>
      <c r="BG42" s="71">
        <f t="shared" si="279"/>
        <v>119.82</v>
      </c>
      <c r="BH42" s="12">
        <f t="shared" si="280"/>
        <v>0.3</v>
      </c>
      <c r="BI42" s="12">
        <f t="shared" si="281"/>
        <v>0</v>
      </c>
      <c r="BJ42" s="12">
        <f t="shared" si="282"/>
        <v>2.4699999999999999E-4</v>
      </c>
      <c r="BK42" s="12">
        <f t="shared" si="283"/>
        <v>8.6E-3</v>
      </c>
      <c r="BL42" s="12">
        <f t="shared" si="284"/>
        <v>-6.6E-4</v>
      </c>
      <c r="BM42" s="12">
        <f t="shared" si="285"/>
        <v>-1E-4</v>
      </c>
      <c r="BN42" s="12">
        <f t="shared" si="286"/>
        <v>3.5300000000000002E-3</v>
      </c>
      <c r="BO42" s="12">
        <f t="shared" si="287"/>
        <v>0</v>
      </c>
      <c r="BP42" s="12">
        <f t="shared" si="288"/>
        <v>0</v>
      </c>
      <c r="BQ42" s="12">
        <f t="shared" ref="BQ42" si="308">BQ38</f>
        <v>0</v>
      </c>
      <c r="BR42" s="12">
        <f t="shared" ref="BR42:BR43" si="309">BR41</f>
        <v>-6.2849999999999998E-3</v>
      </c>
      <c r="BS42" s="200">
        <f t="shared" ref="BS42:BS45" si="310">BS41</f>
        <v>5.8233E-2</v>
      </c>
      <c r="BT42" s="3">
        <f t="shared" si="306"/>
        <v>0</v>
      </c>
      <c r="BU42" s="5">
        <f t="shared" si="306"/>
        <v>0</v>
      </c>
      <c r="BV42" s="4">
        <f t="shared" si="306"/>
        <v>0</v>
      </c>
      <c r="BW42" s="3">
        <f t="shared" si="289"/>
        <v>11.92</v>
      </c>
      <c r="BX42" s="3">
        <f t="shared" si="290"/>
        <v>0</v>
      </c>
      <c r="BY42" s="3">
        <f t="shared" si="291"/>
        <v>-0.83</v>
      </c>
      <c r="BZ42" s="198">
        <f t="shared" si="292"/>
        <v>7.67</v>
      </c>
      <c r="CA42" s="1"/>
      <c r="CB42" s="21"/>
      <c r="CC42" s="21">
        <f t="shared" si="293"/>
        <v>0.3</v>
      </c>
      <c r="CD42" s="21">
        <f t="shared" si="272"/>
        <v>0.7</v>
      </c>
      <c r="CE42" s="21"/>
      <c r="CF42" s="2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</row>
    <row r="43" spans="1:238">
      <c r="A43" s="256"/>
      <c r="B43" s="257"/>
      <c r="C43" s="13"/>
      <c r="D43" s="1"/>
      <c r="E43" s="24"/>
      <c r="F43" s="1"/>
      <c r="G43" s="82" t="s">
        <v>25</v>
      </c>
      <c r="H43" s="82"/>
      <c r="I43" s="82" t="s">
        <v>25</v>
      </c>
      <c r="J43" s="17"/>
      <c r="K43" s="78">
        <v>1500</v>
      </c>
      <c r="L43" s="18"/>
      <c r="M43" s="83">
        <f t="shared" si="273"/>
        <v>194.56</v>
      </c>
      <c r="N43" s="83"/>
      <c r="O43" s="83">
        <f t="shared" si="274"/>
        <v>196.67</v>
      </c>
      <c r="P43" s="93"/>
      <c r="Q43" s="204">
        <f t="shared" si="275"/>
        <v>2.1099999999999852</v>
      </c>
      <c r="R43" s="201"/>
      <c r="S43" s="20">
        <f t="shared" si="276"/>
        <v>1.0999999999999999E-2</v>
      </c>
      <c r="T43" s="1"/>
      <c r="U43" s="65">
        <f t="shared" si="294"/>
        <v>21</v>
      </c>
      <c r="V43" s="2">
        <f t="shared" si="294"/>
        <v>0.14534</v>
      </c>
      <c r="W43" s="2">
        <f t="shared" si="294"/>
        <v>7.8880000000000006E-2</v>
      </c>
      <c r="X43" s="2">
        <f t="shared" si="294"/>
        <v>0</v>
      </c>
      <c r="Y43" s="2">
        <f t="shared" si="294"/>
        <v>0</v>
      </c>
      <c r="Z43" s="2">
        <f t="shared" si="294"/>
        <v>0</v>
      </c>
      <c r="AA43" s="71">
        <f t="shared" si="295"/>
        <v>169.23</v>
      </c>
      <c r="AB43" s="7">
        <f t="shared" si="296"/>
        <v>0.3</v>
      </c>
      <c r="AC43" s="12">
        <f t="shared" si="296"/>
        <v>0</v>
      </c>
      <c r="AD43" s="22">
        <f t="shared" si="296"/>
        <v>2.4699999999999999E-4</v>
      </c>
      <c r="AE43" s="12">
        <f t="shared" si="296"/>
        <v>8.6E-3</v>
      </c>
      <c r="AF43" s="12">
        <f t="shared" si="296"/>
        <v>-6.6E-4</v>
      </c>
      <c r="AG43" s="12">
        <f t="shared" si="297"/>
        <v>-1E-4</v>
      </c>
      <c r="AH43" s="60">
        <f t="shared" si="298"/>
        <v>3.5300000000000002E-3</v>
      </c>
      <c r="AI43" s="60"/>
      <c r="AJ43" s="62">
        <f t="shared" si="299"/>
        <v>0</v>
      </c>
      <c r="AK43" s="62">
        <f t="shared" si="299"/>
        <v>4.6917E-2</v>
      </c>
      <c r="AL43" s="63">
        <f t="shared" si="299"/>
        <v>-6.2849999999999998E-3</v>
      </c>
      <c r="AM43" s="63">
        <f t="shared" si="299"/>
        <v>0</v>
      </c>
      <c r="AN43" s="3">
        <f t="shared" si="300"/>
        <v>0</v>
      </c>
      <c r="AO43" s="5">
        <f t="shared" si="300"/>
        <v>0</v>
      </c>
      <c r="AP43" s="4">
        <f t="shared" si="300"/>
        <v>0</v>
      </c>
      <c r="AQ43" s="3">
        <f t="shared" si="301"/>
        <v>17.73</v>
      </c>
      <c r="AR43" s="3">
        <f t="shared" si="302"/>
        <v>0</v>
      </c>
      <c r="AS43" s="3">
        <f t="shared" si="303"/>
        <v>7.6</v>
      </c>
      <c r="AT43" s="1"/>
      <c r="AU43" s="21"/>
      <c r="AV43" s="21">
        <f t="shared" si="277"/>
        <v>0.3</v>
      </c>
      <c r="AW43" s="21">
        <f t="shared" si="271"/>
        <v>0.7</v>
      </c>
      <c r="AX43" s="21"/>
      <c r="AY43" s="21"/>
      <c r="AZ43" s="1"/>
      <c r="BA43" s="65">
        <f t="shared" ref="BA43:BF43" si="311">BA42</f>
        <v>21</v>
      </c>
      <c r="BB43" s="2">
        <f t="shared" si="311"/>
        <v>0.14534</v>
      </c>
      <c r="BC43" s="2">
        <f t="shared" si="311"/>
        <v>7.8880000000000006E-2</v>
      </c>
      <c r="BD43" s="2">
        <f t="shared" si="311"/>
        <v>0</v>
      </c>
      <c r="BE43" s="2">
        <f t="shared" si="311"/>
        <v>0</v>
      </c>
      <c r="BF43" s="2">
        <f t="shared" si="311"/>
        <v>0</v>
      </c>
      <c r="BG43" s="71">
        <f t="shared" si="279"/>
        <v>169.23</v>
      </c>
      <c r="BH43" s="12">
        <f t="shared" si="280"/>
        <v>0.3</v>
      </c>
      <c r="BI43" s="12">
        <f t="shared" si="281"/>
        <v>0</v>
      </c>
      <c r="BJ43" s="12">
        <f t="shared" si="282"/>
        <v>2.4699999999999999E-4</v>
      </c>
      <c r="BK43" s="12">
        <f t="shared" si="283"/>
        <v>8.6E-3</v>
      </c>
      <c r="BL43" s="12">
        <f t="shared" si="284"/>
        <v>-6.6E-4</v>
      </c>
      <c r="BM43" s="12">
        <f t="shared" si="285"/>
        <v>-1E-4</v>
      </c>
      <c r="BN43" s="12">
        <f t="shared" si="286"/>
        <v>3.5300000000000002E-3</v>
      </c>
      <c r="BO43" s="12">
        <f t="shared" si="287"/>
        <v>0</v>
      </c>
      <c r="BP43" s="12">
        <f t="shared" si="288"/>
        <v>0</v>
      </c>
      <c r="BQ43" s="12">
        <f t="shared" ref="BQ43" si="312">BQ39</f>
        <v>0</v>
      </c>
      <c r="BR43" s="12">
        <f t="shared" si="309"/>
        <v>-6.2849999999999998E-3</v>
      </c>
      <c r="BS43" s="200">
        <f t="shared" si="310"/>
        <v>5.8233E-2</v>
      </c>
      <c r="BT43" s="3">
        <f t="shared" si="306"/>
        <v>0</v>
      </c>
      <c r="BU43" s="5">
        <f t="shared" si="306"/>
        <v>0</v>
      </c>
      <c r="BV43" s="4">
        <f t="shared" si="306"/>
        <v>0</v>
      </c>
      <c r="BW43" s="3">
        <f t="shared" si="289"/>
        <v>17.73</v>
      </c>
      <c r="BX43" s="3">
        <f t="shared" si="290"/>
        <v>0</v>
      </c>
      <c r="BY43" s="3">
        <f t="shared" si="291"/>
        <v>-1.18</v>
      </c>
      <c r="BZ43" s="198">
        <f t="shared" si="292"/>
        <v>10.89</v>
      </c>
      <c r="CA43" s="1"/>
      <c r="CB43" s="21"/>
      <c r="CC43" s="21">
        <f t="shared" si="293"/>
        <v>0.3</v>
      </c>
      <c r="CD43" s="21">
        <f t="shared" si="272"/>
        <v>0.7</v>
      </c>
      <c r="CE43" s="21"/>
      <c r="CF43" s="2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</row>
    <row r="44" spans="1:238">
      <c r="A44" s="256"/>
      <c r="B44" s="257"/>
      <c r="C44" s="13"/>
      <c r="D44" s="1"/>
      <c r="E44" s="24"/>
      <c r="F44" s="1"/>
      <c r="G44" s="82" t="s">
        <v>25</v>
      </c>
      <c r="H44" s="82"/>
      <c r="I44" s="82" t="s">
        <v>25</v>
      </c>
      <c r="J44" s="17"/>
      <c r="K44" s="78">
        <v>2000</v>
      </c>
      <c r="L44" s="18"/>
      <c r="M44" s="83">
        <f t="shared" si="273"/>
        <v>252.01</v>
      </c>
      <c r="N44" s="83"/>
      <c r="O44" s="83">
        <f t="shared" si="274"/>
        <v>254.75</v>
      </c>
      <c r="P44" s="93"/>
      <c r="Q44" s="204">
        <f t="shared" si="275"/>
        <v>2.7400000000000091</v>
      </c>
      <c r="R44" s="201"/>
      <c r="S44" s="20">
        <f t="shared" si="276"/>
        <v>1.0999999999999999E-2</v>
      </c>
      <c r="T44" s="1"/>
      <c r="U44" s="65">
        <f t="shared" si="294"/>
        <v>21</v>
      </c>
      <c r="V44" s="2">
        <f t="shared" si="294"/>
        <v>0.14534</v>
      </c>
      <c r="W44" s="2">
        <f t="shared" si="294"/>
        <v>7.8880000000000006E-2</v>
      </c>
      <c r="X44" s="2">
        <f t="shared" si="294"/>
        <v>0</v>
      </c>
      <c r="Y44" s="2">
        <f t="shared" si="294"/>
        <v>0</v>
      </c>
      <c r="Z44" s="2">
        <f t="shared" si="294"/>
        <v>0</v>
      </c>
      <c r="AA44" s="71">
        <f t="shared" si="295"/>
        <v>218.64</v>
      </c>
      <c r="AB44" s="7">
        <f t="shared" si="296"/>
        <v>0.3</v>
      </c>
      <c r="AC44" s="12">
        <f t="shared" si="296"/>
        <v>0</v>
      </c>
      <c r="AD44" s="22">
        <f t="shared" si="296"/>
        <v>2.4699999999999999E-4</v>
      </c>
      <c r="AE44" s="12">
        <f t="shared" si="296"/>
        <v>8.6E-3</v>
      </c>
      <c r="AF44" s="12">
        <f t="shared" si="296"/>
        <v>-6.6E-4</v>
      </c>
      <c r="AG44" s="12">
        <f t="shared" si="297"/>
        <v>-1E-4</v>
      </c>
      <c r="AH44" s="60">
        <f t="shared" si="298"/>
        <v>3.5300000000000002E-3</v>
      </c>
      <c r="AI44" s="60"/>
      <c r="AJ44" s="62">
        <f t="shared" si="299"/>
        <v>0</v>
      </c>
      <c r="AK44" s="62">
        <f t="shared" si="299"/>
        <v>4.6917E-2</v>
      </c>
      <c r="AL44" s="63">
        <f t="shared" si="299"/>
        <v>-6.2849999999999998E-3</v>
      </c>
      <c r="AM44" s="63">
        <f t="shared" si="299"/>
        <v>0</v>
      </c>
      <c r="AN44" s="3">
        <f t="shared" si="300"/>
        <v>0</v>
      </c>
      <c r="AO44" s="5">
        <f t="shared" si="300"/>
        <v>0</v>
      </c>
      <c r="AP44" s="4">
        <f t="shared" si="300"/>
        <v>0</v>
      </c>
      <c r="AQ44" s="3">
        <f>ROUND((AB44+AC44)+(K44*(AD44+AE44+AF44+AH44+AJ44+AG44)),2)</f>
        <v>23.53</v>
      </c>
      <c r="AR44" s="3">
        <f t="shared" si="302"/>
        <v>0</v>
      </c>
      <c r="AS44" s="3">
        <f t="shared" si="303"/>
        <v>9.84</v>
      </c>
      <c r="AT44" s="1"/>
      <c r="AU44" s="21"/>
      <c r="AV44" s="21">
        <f t="shared" si="277"/>
        <v>0.3</v>
      </c>
      <c r="AW44" s="21">
        <f t="shared" si="271"/>
        <v>0.7</v>
      </c>
      <c r="AX44" s="21"/>
      <c r="AY44" s="21"/>
      <c r="AZ44" s="1"/>
      <c r="BA44" s="65">
        <f t="shared" ref="BA44:BF44" si="313">BA43</f>
        <v>21</v>
      </c>
      <c r="BB44" s="2">
        <f t="shared" si="313"/>
        <v>0.14534</v>
      </c>
      <c r="BC44" s="2">
        <f t="shared" si="313"/>
        <v>7.8880000000000006E-2</v>
      </c>
      <c r="BD44" s="2">
        <f t="shared" si="313"/>
        <v>0</v>
      </c>
      <c r="BE44" s="2">
        <f t="shared" si="313"/>
        <v>0</v>
      </c>
      <c r="BF44" s="2">
        <f t="shared" si="313"/>
        <v>0</v>
      </c>
      <c r="BG44" s="71">
        <f t="shared" si="279"/>
        <v>218.64</v>
      </c>
      <c r="BH44" s="12">
        <f t="shared" si="280"/>
        <v>0.3</v>
      </c>
      <c r="BI44" s="12">
        <f t="shared" si="281"/>
        <v>0</v>
      </c>
      <c r="BJ44" s="12">
        <f t="shared" si="282"/>
        <v>2.4699999999999999E-4</v>
      </c>
      <c r="BK44" s="12">
        <f t="shared" si="283"/>
        <v>8.6E-3</v>
      </c>
      <c r="BL44" s="12">
        <f t="shared" si="284"/>
        <v>-6.6E-4</v>
      </c>
      <c r="BM44" s="12">
        <f t="shared" si="285"/>
        <v>-1E-4</v>
      </c>
      <c r="BN44" s="12">
        <f t="shared" si="286"/>
        <v>3.5300000000000002E-3</v>
      </c>
      <c r="BO44" s="12">
        <f t="shared" si="287"/>
        <v>0</v>
      </c>
      <c r="BP44" s="12">
        <f t="shared" si="288"/>
        <v>0</v>
      </c>
      <c r="BQ44" s="12">
        <f t="shared" ref="BQ44:BR44" si="314">BQ40</f>
        <v>0</v>
      </c>
      <c r="BR44" s="12">
        <f t="shared" si="314"/>
        <v>-6.2849999999999998E-3</v>
      </c>
      <c r="BS44" s="200">
        <f t="shared" si="310"/>
        <v>5.8233E-2</v>
      </c>
      <c r="BT44" s="3">
        <f t="shared" si="306"/>
        <v>0</v>
      </c>
      <c r="BU44" s="5">
        <f t="shared" si="306"/>
        <v>0</v>
      </c>
      <c r="BV44" s="4">
        <f t="shared" si="306"/>
        <v>0</v>
      </c>
      <c r="BW44" s="3">
        <f t="shared" si="289"/>
        <v>23.53</v>
      </c>
      <c r="BX44" s="3">
        <f t="shared" si="290"/>
        <v>0</v>
      </c>
      <c r="BY44" s="3">
        <f t="shared" si="291"/>
        <v>-1.52</v>
      </c>
      <c r="BZ44" s="198">
        <f t="shared" si="292"/>
        <v>14.1</v>
      </c>
      <c r="CA44" s="1"/>
      <c r="CB44" s="21"/>
      <c r="CC44" s="21">
        <f t="shared" si="293"/>
        <v>0.3</v>
      </c>
      <c r="CD44" s="21">
        <f t="shared" si="272"/>
        <v>0.7</v>
      </c>
      <c r="CE44" s="21"/>
      <c r="CF44" s="2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</row>
    <row r="45" spans="1:238">
      <c r="A45" s="256"/>
      <c r="B45" s="257"/>
      <c r="C45" s="13"/>
      <c r="D45" s="1"/>
      <c r="E45" s="24"/>
      <c r="F45" s="1"/>
      <c r="G45" s="82" t="s">
        <v>25</v>
      </c>
      <c r="H45" s="82"/>
      <c r="I45" s="82" t="s">
        <v>25</v>
      </c>
      <c r="J45" s="17"/>
      <c r="K45" s="78">
        <v>3000</v>
      </c>
      <c r="L45" s="18"/>
      <c r="M45" s="83">
        <f t="shared" si="273"/>
        <v>366.93</v>
      </c>
      <c r="N45" s="83"/>
      <c r="O45" s="83">
        <f t="shared" si="274"/>
        <v>370.90999999999997</v>
      </c>
      <c r="P45" s="93"/>
      <c r="Q45" s="204">
        <f t="shared" si="275"/>
        <v>3.9799999999999613</v>
      </c>
      <c r="R45" s="201"/>
      <c r="S45" s="20">
        <f t="shared" si="276"/>
        <v>1.0999999999999999E-2</v>
      </c>
      <c r="T45" s="1"/>
      <c r="U45" s="65">
        <f t="shared" si="294"/>
        <v>21</v>
      </c>
      <c r="V45" s="2">
        <f t="shared" si="294"/>
        <v>0.14534</v>
      </c>
      <c r="W45" s="2">
        <f t="shared" si="294"/>
        <v>7.8880000000000006E-2</v>
      </c>
      <c r="X45" s="2">
        <f t="shared" si="294"/>
        <v>0</v>
      </c>
      <c r="Y45" s="2">
        <f t="shared" si="294"/>
        <v>0</v>
      </c>
      <c r="Z45" s="2">
        <f t="shared" si="294"/>
        <v>0</v>
      </c>
      <c r="AA45" s="71">
        <f t="shared" si="295"/>
        <v>317.45</v>
      </c>
      <c r="AB45" s="7">
        <f t="shared" si="296"/>
        <v>0.3</v>
      </c>
      <c r="AC45" s="12">
        <f t="shared" si="296"/>
        <v>0</v>
      </c>
      <c r="AD45" s="22">
        <f t="shared" si="296"/>
        <v>2.4699999999999999E-4</v>
      </c>
      <c r="AE45" s="12">
        <f t="shared" si="296"/>
        <v>8.6E-3</v>
      </c>
      <c r="AF45" s="12">
        <f t="shared" si="296"/>
        <v>-6.6E-4</v>
      </c>
      <c r="AG45" s="12">
        <f t="shared" si="297"/>
        <v>-1E-4</v>
      </c>
      <c r="AH45" s="60">
        <f t="shared" si="298"/>
        <v>3.5300000000000002E-3</v>
      </c>
      <c r="AI45" s="60"/>
      <c r="AJ45" s="62">
        <f t="shared" si="299"/>
        <v>0</v>
      </c>
      <c r="AK45" s="62">
        <f t="shared" si="299"/>
        <v>4.6917E-2</v>
      </c>
      <c r="AL45" s="63">
        <f t="shared" si="299"/>
        <v>-6.2849999999999998E-3</v>
      </c>
      <c r="AM45" s="63">
        <f t="shared" si="299"/>
        <v>0</v>
      </c>
      <c r="AN45" s="3">
        <f t="shared" si="300"/>
        <v>0</v>
      </c>
      <c r="AO45" s="5">
        <f t="shared" si="300"/>
        <v>0</v>
      </c>
      <c r="AP45" s="4">
        <f t="shared" si="300"/>
        <v>0</v>
      </c>
      <c r="AQ45" s="3">
        <f t="shared" si="301"/>
        <v>35.15</v>
      </c>
      <c r="AR45" s="3">
        <f>ROUND((AA45+AQ45)*AM45,2)</f>
        <v>0</v>
      </c>
      <c r="AS45" s="3">
        <f t="shared" si="303"/>
        <v>14.33</v>
      </c>
      <c r="AT45" s="1"/>
      <c r="AU45" s="21"/>
      <c r="AV45" s="21">
        <f t="shared" si="277"/>
        <v>0.3</v>
      </c>
      <c r="AW45" s="21">
        <f t="shared" si="271"/>
        <v>0.7</v>
      </c>
      <c r="AX45" s="21"/>
      <c r="AY45" s="21"/>
      <c r="AZ45" s="1"/>
      <c r="BA45" s="65">
        <f t="shared" ref="BA45:BF45" si="315">BA44</f>
        <v>21</v>
      </c>
      <c r="BB45" s="2">
        <f t="shared" si="315"/>
        <v>0.14534</v>
      </c>
      <c r="BC45" s="2">
        <f t="shared" si="315"/>
        <v>7.8880000000000006E-2</v>
      </c>
      <c r="BD45" s="2">
        <f t="shared" si="315"/>
        <v>0</v>
      </c>
      <c r="BE45" s="2">
        <f t="shared" si="315"/>
        <v>0</v>
      </c>
      <c r="BF45" s="2">
        <f t="shared" si="315"/>
        <v>0</v>
      </c>
      <c r="BG45" s="71">
        <f t="shared" si="279"/>
        <v>317.45</v>
      </c>
      <c r="BH45" s="12">
        <f t="shared" si="280"/>
        <v>0.3</v>
      </c>
      <c r="BI45" s="12">
        <f t="shared" si="281"/>
        <v>0</v>
      </c>
      <c r="BJ45" s="12">
        <f t="shared" si="282"/>
        <v>2.4699999999999999E-4</v>
      </c>
      <c r="BK45" s="12">
        <f t="shared" si="283"/>
        <v>8.6E-3</v>
      </c>
      <c r="BL45" s="12">
        <f t="shared" si="284"/>
        <v>-6.6E-4</v>
      </c>
      <c r="BM45" s="12">
        <f t="shared" si="285"/>
        <v>-1E-4</v>
      </c>
      <c r="BN45" s="12">
        <f t="shared" si="286"/>
        <v>3.5300000000000002E-3</v>
      </c>
      <c r="BO45" s="12">
        <f t="shared" si="287"/>
        <v>0</v>
      </c>
      <c r="BP45" s="12">
        <f t="shared" si="288"/>
        <v>0</v>
      </c>
      <c r="BQ45" s="12">
        <f t="shared" ref="BQ45:BR45" si="316">BQ41</f>
        <v>0</v>
      </c>
      <c r="BR45" s="12">
        <f t="shared" si="316"/>
        <v>-6.2849999999999998E-3</v>
      </c>
      <c r="BS45" s="200">
        <f t="shared" si="310"/>
        <v>5.8233E-2</v>
      </c>
      <c r="BT45" s="3">
        <f t="shared" si="306"/>
        <v>0</v>
      </c>
      <c r="BU45" s="5">
        <f t="shared" si="306"/>
        <v>0</v>
      </c>
      <c r="BV45" s="4">
        <f t="shared" si="306"/>
        <v>0</v>
      </c>
      <c r="BW45" s="3">
        <f t="shared" si="289"/>
        <v>35.15</v>
      </c>
      <c r="BX45" s="3">
        <f t="shared" si="290"/>
        <v>0</v>
      </c>
      <c r="BY45" s="3">
        <f t="shared" si="291"/>
        <v>-2.2200000000000002</v>
      </c>
      <c r="BZ45" s="198">
        <f t="shared" si="292"/>
        <v>20.53</v>
      </c>
      <c r="CA45" s="1"/>
      <c r="CB45" s="21"/>
      <c r="CC45" s="21">
        <f t="shared" si="293"/>
        <v>0.3</v>
      </c>
      <c r="CD45" s="21">
        <f t="shared" si="272"/>
        <v>0.7</v>
      </c>
      <c r="CE45" s="21"/>
      <c r="CF45" s="2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</row>
    <row r="46" spans="1:238">
      <c r="A46" s="256"/>
      <c r="B46" s="257"/>
      <c r="C46" s="208"/>
      <c r="D46" s="209"/>
      <c r="E46" s="210"/>
      <c r="F46" s="209"/>
      <c r="G46" s="211"/>
      <c r="H46" s="211"/>
      <c r="I46" s="211"/>
      <c r="J46" s="212"/>
      <c r="K46" s="213"/>
      <c r="L46" s="214"/>
      <c r="M46" s="215"/>
      <c r="N46" s="215"/>
      <c r="O46" s="215"/>
      <c r="P46" s="216"/>
      <c r="Q46" s="267"/>
      <c r="R46" s="217"/>
      <c r="S46" s="265"/>
      <c r="T46" s="209"/>
      <c r="U46" s="218"/>
      <c r="V46" s="219"/>
      <c r="W46" s="219"/>
      <c r="X46" s="219"/>
      <c r="Y46" s="219"/>
      <c r="Z46" s="219"/>
      <c r="AA46" s="220"/>
      <c r="AB46" s="221"/>
      <c r="AC46" s="222"/>
      <c r="AD46" s="223"/>
      <c r="AE46" s="222"/>
      <c r="AF46" s="222"/>
      <c r="AG46" s="222"/>
      <c r="AH46" s="219"/>
      <c r="AI46" s="219"/>
      <c r="AJ46" s="219"/>
      <c r="AK46" s="219"/>
      <c r="AL46" s="219"/>
      <c r="AM46" s="219"/>
      <c r="AN46" s="224"/>
      <c r="AO46" s="225"/>
      <c r="AP46" s="226"/>
      <c r="AQ46" s="224"/>
      <c r="AR46" s="224"/>
      <c r="AS46" s="224"/>
      <c r="AT46" s="209"/>
      <c r="AU46" s="227"/>
      <c r="AV46" s="227"/>
      <c r="AW46" s="227">
        <f t="shared" si="271"/>
        <v>1</v>
      </c>
      <c r="AX46" s="227"/>
      <c r="AY46" s="227"/>
      <c r="AZ46" s="209"/>
      <c r="BA46" s="218"/>
      <c r="BB46" s="219"/>
      <c r="BC46" s="219"/>
      <c r="BD46" s="219"/>
      <c r="BE46" s="219"/>
      <c r="BF46" s="219"/>
      <c r="BG46" s="220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>
        <f t="shared" ref="BQ46:BQ109" si="317">BQ45</f>
        <v>0</v>
      </c>
      <c r="BR46" s="222"/>
      <c r="BS46" s="222"/>
      <c r="BT46" s="224"/>
      <c r="BU46" s="225"/>
      <c r="BV46" s="226"/>
      <c r="BW46" s="224"/>
      <c r="BX46" s="224"/>
      <c r="BY46" s="224"/>
      <c r="BZ46" s="264"/>
      <c r="CA46" s="209"/>
      <c r="CB46" s="227"/>
      <c r="CC46" s="227"/>
      <c r="CD46" s="227">
        <f t="shared" si="272"/>
        <v>1</v>
      </c>
      <c r="CE46" s="227"/>
      <c r="CF46" s="227"/>
      <c r="CG46" s="20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</row>
    <row r="47" spans="1:238">
      <c r="A47" s="256"/>
      <c r="B47" s="257"/>
      <c r="C47" s="228" t="s">
        <v>205</v>
      </c>
      <c r="D47" s="229"/>
      <c r="E47" s="228"/>
      <c r="F47" s="209"/>
      <c r="G47" s="230">
        <v>0</v>
      </c>
      <c r="H47" s="230"/>
      <c r="I47" s="230">
        <v>0</v>
      </c>
      <c r="J47" s="212"/>
      <c r="K47" s="213">
        <v>250</v>
      </c>
      <c r="L47" s="231"/>
      <c r="M47" s="215">
        <f t="shared" ref="M47:M109" si="318">AA47+SUM(AQ47:AS47)</f>
        <v>57.39</v>
      </c>
      <c r="N47" s="215"/>
      <c r="O47" s="215">
        <f t="shared" ref="O47:O109" si="319">BG47+SUM(BW47:BZ47)</f>
        <v>62.612360000000002</v>
      </c>
      <c r="P47" s="232"/>
      <c r="Q47" s="267">
        <f t="shared" ref="Q47:Q53" si="320">O47-M47</f>
        <v>5.2223600000000019</v>
      </c>
      <c r="R47" s="217"/>
      <c r="S47" s="265">
        <f>ROUND(Q47/M47,3)</f>
        <v>9.0999999999999998E-2</v>
      </c>
      <c r="T47" s="209"/>
      <c r="U47" s="218">
        <v>25</v>
      </c>
      <c r="V47" s="219">
        <v>0.10907</v>
      </c>
      <c r="W47" s="219">
        <v>0.10201</v>
      </c>
      <c r="X47" s="219">
        <v>0</v>
      </c>
      <c r="Y47" s="219"/>
      <c r="Z47" s="219"/>
      <c r="AA47" s="233">
        <f>ROUND(U47+IF(K47&lt;=4450,K47*V47,4450*V47+(K47-4450)*W47),2)</f>
        <v>52.27</v>
      </c>
      <c r="AB47" s="221"/>
      <c r="AC47" s="222">
        <v>1</v>
      </c>
      <c r="AD47" s="223">
        <v>1.26E-4</v>
      </c>
      <c r="AE47" s="222">
        <f>AE$5</f>
        <v>8.6E-3</v>
      </c>
      <c r="AF47" s="222">
        <v>-6.6E-4</v>
      </c>
      <c r="AG47" s="222">
        <v>-6.7200000000000003E-3</v>
      </c>
      <c r="AH47" s="219">
        <v>2.8800000000000002E-3</v>
      </c>
      <c r="AI47" s="219">
        <v>0</v>
      </c>
      <c r="AJ47" s="234">
        <v>0</v>
      </c>
      <c r="AK47" s="234">
        <v>7.9233999999999999E-2</v>
      </c>
      <c r="AL47" s="234">
        <v>-1.2123999999999999E-2</v>
      </c>
      <c r="AM47" s="234">
        <v>0</v>
      </c>
      <c r="AN47" s="224">
        <v>6.61</v>
      </c>
      <c r="AO47" s="225">
        <v>0</v>
      </c>
      <c r="AP47" s="226">
        <v>0</v>
      </c>
      <c r="AQ47" s="224">
        <f>ROUND(AC47+(K47*(AD47+AE47+AF47+AH47+AJ47+AG47))+(G47*AI47),2)</f>
        <v>2.06</v>
      </c>
      <c r="AR47" s="224">
        <f>ROUND((AA47+AQ47)*AM47,2)</f>
        <v>0</v>
      </c>
      <c r="AS47" s="224">
        <f>ROUND((AA47+AQ47-(AE47+$BY$1)*K47)*(AK47+AL47),2)</f>
        <v>3.06</v>
      </c>
      <c r="AT47" s="209"/>
      <c r="AU47" s="227"/>
      <c r="AV47" s="227"/>
      <c r="AW47" s="227">
        <f t="shared" si="271"/>
        <v>1</v>
      </c>
      <c r="AX47" s="227"/>
      <c r="AY47" s="227"/>
      <c r="AZ47" s="209"/>
      <c r="BA47" s="224">
        <f>U47</f>
        <v>25</v>
      </c>
      <c r="BB47" s="235">
        <f>V47</f>
        <v>0.10907</v>
      </c>
      <c r="BC47" s="235">
        <f>W47</f>
        <v>0.10201</v>
      </c>
      <c r="BD47" s="224">
        <f t="shared" ref="BD47:BF47" si="321">X47</f>
        <v>0</v>
      </c>
      <c r="BE47" s="224">
        <f t="shared" si="321"/>
        <v>0</v>
      </c>
      <c r="BF47" s="224">
        <f t="shared" si="321"/>
        <v>0</v>
      </c>
      <c r="BG47" s="233">
        <f>ROUND(BA47+IF(K47&lt;=4450,K47*BB47,4450*BB47+(K47-4450)*BC47),2)</f>
        <v>52.27</v>
      </c>
      <c r="BH47" s="222">
        <f t="shared" ref="BH47:BL93" si="322">AB47</f>
        <v>0</v>
      </c>
      <c r="BI47" s="222">
        <f t="shared" si="322"/>
        <v>1</v>
      </c>
      <c r="BJ47" s="222">
        <f t="shared" si="322"/>
        <v>1.26E-4</v>
      </c>
      <c r="BK47" s="222">
        <f t="shared" si="322"/>
        <v>8.6E-3</v>
      </c>
      <c r="BL47" s="222">
        <f t="shared" si="322"/>
        <v>-6.6E-4</v>
      </c>
      <c r="BM47" s="222">
        <f>AG47</f>
        <v>-6.7200000000000003E-3</v>
      </c>
      <c r="BN47" s="222">
        <f>AH47</f>
        <v>2.8800000000000002E-3</v>
      </c>
      <c r="BO47" s="222">
        <f>AI47</f>
        <v>0</v>
      </c>
      <c r="BP47" s="222">
        <v>0</v>
      </c>
      <c r="BQ47" s="222">
        <f t="shared" si="317"/>
        <v>0</v>
      </c>
      <c r="BR47" s="222">
        <f t="shared" ref="BR47:BR93" si="323">AL47</f>
        <v>-1.2123999999999999E-2</v>
      </c>
      <c r="BS47" s="222">
        <v>0.1144</v>
      </c>
      <c r="BT47" s="224">
        <f>AN47</f>
        <v>6.61</v>
      </c>
      <c r="BU47" s="224">
        <f>AO47</f>
        <v>0</v>
      </c>
      <c r="BV47" s="226">
        <v>0</v>
      </c>
      <c r="BW47" s="224">
        <f>ROUND(BI47+(K47*(BJ47+BK47+BL47+BM47+BN47+BP47))+(G47*BO47),2)</f>
        <v>2.06</v>
      </c>
      <c r="BX47" s="224">
        <f t="shared" ref="BX47:BY116" si="324">AR47</f>
        <v>0</v>
      </c>
      <c r="BY47" s="224">
        <f>AS47</f>
        <v>3.06</v>
      </c>
      <c r="BZ47" s="198">
        <f>(BG47+BW47-(($BY$1+BK47)*K47))*BS47</f>
        <v>5.222360000000001</v>
      </c>
      <c r="CA47" s="209"/>
      <c r="CB47" s="198"/>
      <c r="CC47" s="227"/>
      <c r="CD47" s="227">
        <f t="shared" si="272"/>
        <v>1</v>
      </c>
      <c r="CE47" s="227"/>
      <c r="CF47" s="227"/>
      <c r="CG47" s="209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</row>
    <row r="48" spans="1:238">
      <c r="A48" s="256"/>
      <c r="B48" s="257"/>
      <c r="C48" s="210"/>
      <c r="D48" s="209"/>
      <c r="E48" s="210"/>
      <c r="F48" s="209"/>
      <c r="G48" s="230">
        <v>0</v>
      </c>
      <c r="H48" s="211"/>
      <c r="I48" s="230">
        <v>0</v>
      </c>
      <c r="J48" s="212"/>
      <c r="K48" s="213">
        <v>350</v>
      </c>
      <c r="L48" s="231"/>
      <c r="M48" s="215">
        <f t="shared" si="318"/>
        <v>69.240000000000009</v>
      </c>
      <c r="N48" s="215"/>
      <c r="O48" s="215">
        <f t="shared" si="319"/>
        <v>75.360171199999996</v>
      </c>
      <c r="P48" s="232"/>
      <c r="Q48" s="267">
        <f t="shared" si="320"/>
        <v>6.1201711999999873</v>
      </c>
      <c r="R48" s="217"/>
      <c r="S48" s="265">
        <f t="shared" ref="S48:S53" si="325">ROUND(Q48/M48,3)</f>
        <v>8.7999999999999995E-2</v>
      </c>
      <c r="T48" s="209"/>
      <c r="U48" s="218">
        <f t="shared" ref="U48:Z53" si="326">U47</f>
        <v>25</v>
      </c>
      <c r="V48" s="219">
        <f t="shared" si="326"/>
        <v>0.10907</v>
      </c>
      <c r="W48" s="219">
        <f t="shared" si="326"/>
        <v>0.10201</v>
      </c>
      <c r="X48" s="219">
        <f t="shared" si="326"/>
        <v>0</v>
      </c>
      <c r="Y48" s="219">
        <f t="shared" si="326"/>
        <v>0</v>
      </c>
      <c r="Z48" s="219">
        <f t="shared" si="326"/>
        <v>0</v>
      </c>
      <c r="AA48" s="233">
        <f t="shared" ref="AA48:AA53" si="327">ROUND(U48+IF(K48&lt;=4450,K48*V48,4450*V48+(K48-4450)*W48),2)</f>
        <v>63.17</v>
      </c>
      <c r="AB48" s="221"/>
      <c r="AC48" s="222">
        <f>$AC$47</f>
        <v>1</v>
      </c>
      <c r="AD48" s="223">
        <f t="shared" ref="AD48:AI63" si="328">AD$47</f>
        <v>1.26E-4</v>
      </c>
      <c r="AE48" s="222">
        <f>AE$47</f>
        <v>8.6E-3</v>
      </c>
      <c r="AF48" s="222">
        <f>AF$47</f>
        <v>-6.6E-4</v>
      </c>
      <c r="AG48" s="222">
        <f>AG$47</f>
        <v>-6.7200000000000003E-3</v>
      </c>
      <c r="AH48" s="219">
        <f>AH$47</f>
        <v>2.8800000000000002E-3</v>
      </c>
      <c r="AI48" s="219">
        <f>AI$47</f>
        <v>0</v>
      </c>
      <c r="AJ48" s="234">
        <f t="shared" ref="AJ48:AJ53" si="329">AJ47</f>
        <v>0</v>
      </c>
      <c r="AK48" s="234">
        <f>AK$47</f>
        <v>7.9233999999999999E-2</v>
      </c>
      <c r="AL48" s="234">
        <f t="shared" ref="AL48:AN65" si="330">AL$47</f>
        <v>-1.2123999999999999E-2</v>
      </c>
      <c r="AM48" s="234">
        <f t="shared" si="330"/>
        <v>0</v>
      </c>
      <c r="AN48" s="224">
        <f>AN$47</f>
        <v>6.61</v>
      </c>
      <c r="AO48" s="225">
        <f t="shared" ref="AO48:AP53" si="331">AO47</f>
        <v>0</v>
      </c>
      <c r="AP48" s="226">
        <f t="shared" si="331"/>
        <v>0</v>
      </c>
      <c r="AQ48" s="224">
        <f>ROUND(AC48+(K48*(AD48+AE48+AF48+AH48+AJ48+AG48))+(G48*AI48),2)</f>
        <v>2.48</v>
      </c>
      <c r="AR48" s="224">
        <f>ROUND((AA48+AQ48)*AM48,2)</f>
        <v>0</v>
      </c>
      <c r="AS48" s="224">
        <f t="shared" ref="AS48:AS111" si="332">ROUND((AA48+AQ48-(AE48+$BY$1)*K48)*(AK48+AL48),2)</f>
        <v>3.59</v>
      </c>
      <c r="AT48" s="209"/>
      <c r="AU48" s="227"/>
      <c r="AV48" s="227"/>
      <c r="AW48" s="227">
        <f t="shared" si="271"/>
        <v>1</v>
      </c>
      <c r="AX48" s="227"/>
      <c r="AY48" s="227"/>
      <c r="AZ48" s="209"/>
      <c r="BA48" s="218">
        <f t="shared" ref="BA48:BF53" si="333">BA47</f>
        <v>25</v>
      </c>
      <c r="BB48" s="219">
        <f t="shared" si="333"/>
        <v>0.10907</v>
      </c>
      <c r="BC48" s="219">
        <f t="shared" si="333"/>
        <v>0.10201</v>
      </c>
      <c r="BD48" s="219">
        <f t="shared" si="333"/>
        <v>0</v>
      </c>
      <c r="BE48" s="219">
        <f t="shared" si="333"/>
        <v>0</v>
      </c>
      <c r="BF48" s="219">
        <f t="shared" si="333"/>
        <v>0</v>
      </c>
      <c r="BG48" s="233">
        <f t="shared" ref="BG48:BG53" si="334">ROUND(BA48+IF(K48&lt;=4450,K48*BB48,4450*BB48+(K48-4450)*BC48),2)</f>
        <v>63.17</v>
      </c>
      <c r="BH48" s="222">
        <f t="shared" si="322"/>
        <v>0</v>
      </c>
      <c r="BI48" s="222">
        <f t="shared" si="322"/>
        <v>1</v>
      </c>
      <c r="BJ48" s="222">
        <f t="shared" si="322"/>
        <v>1.26E-4</v>
      </c>
      <c r="BK48" s="222">
        <f>BK$47</f>
        <v>8.6E-3</v>
      </c>
      <c r="BL48" s="222">
        <f t="shared" si="322"/>
        <v>-6.6E-4</v>
      </c>
      <c r="BM48" s="222">
        <f>BM47</f>
        <v>-6.7200000000000003E-3</v>
      </c>
      <c r="BN48" s="222">
        <f t="shared" ref="BN48:BN111" si="335">AH48</f>
        <v>2.8800000000000002E-3</v>
      </c>
      <c r="BO48" s="222">
        <f t="shared" ref="BO48:BO111" si="336">AI48</f>
        <v>0</v>
      </c>
      <c r="BP48" s="222">
        <v>0</v>
      </c>
      <c r="BQ48" s="222">
        <f t="shared" si="317"/>
        <v>0</v>
      </c>
      <c r="BR48" s="222">
        <f t="shared" si="323"/>
        <v>-1.2123999999999999E-2</v>
      </c>
      <c r="BS48" s="222">
        <v>0.1144</v>
      </c>
      <c r="BT48" s="224">
        <f>$BT$47</f>
        <v>6.61</v>
      </c>
      <c r="BU48" s="224">
        <f>$BU$47</f>
        <v>0</v>
      </c>
      <c r="BV48" s="226">
        <f t="shared" ref="BV48:BV53" si="337">BV47</f>
        <v>0</v>
      </c>
      <c r="BW48" s="224">
        <f t="shared" ref="BW48:BW111" si="338">ROUND(BI48+(K48*(BJ48+BK48+BL48+BM48+BN48+BP48))+(G48*BO48),2)</f>
        <v>2.48</v>
      </c>
      <c r="BX48" s="224">
        <f t="shared" si="324"/>
        <v>0</v>
      </c>
      <c r="BY48" s="224">
        <f t="shared" si="324"/>
        <v>3.59</v>
      </c>
      <c r="BZ48" s="198">
        <f>(BG48+BW48-(($BY$1+BK48)*K48))*BS48</f>
        <v>6.1201712000000006</v>
      </c>
      <c r="CA48" s="209"/>
      <c r="CB48" s="227"/>
      <c r="CC48" s="227"/>
      <c r="CD48" s="227">
        <f t="shared" si="272"/>
        <v>1</v>
      </c>
      <c r="CE48" s="227"/>
      <c r="CF48" s="227"/>
      <c r="CG48" s="209"/>
      <c r="CH48" s="1"/>
      <c r="CI48" s="1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</row>
    <row r="49" spans="1:238">
      <c r="A49" s="256"/>
      <c r="B49" s="257"/>
      <c r="C49" s="210"/>
      <c r="D49" s="209"/>
      <c r="E49" s="210"/>
      <c r="F49" s="209"/>
      <c r="G49" s="230">
        <v>0</v>
      </c>
      <c r="H49" s="211"/>
      <c r="I49" s="230">
        <v>0</v>
      </c>
      <c r="J49" s="212"/>
      <c r="K49" s="213">
        <v>455</v>
      </c>
      <c r="L49" s="231"/>
      <c r="M49" s="215">
        <f t="shared" si="318"/>
        <v>81.69</v>
      </c>
      <c r="N49" s="215"/>
      <c r="O49" s="215">
        <f t="shared" si="319"/>
        <v>88.754474559999991</v>
      </c>
      <c r="P49" s="232"/>
      <c r="Q49" s="267">
        <f t="shared" si="320"/>
        <v>7.0644745599999936</v>
      </c>
      <c r="R49" s="217"/>
      <c r="S49" s="265">
        <f t="shared" si="325"/>
        <v>8.5999999999999993E-2</v>
      </c>
      <c r="T49" s="209"/>
      <c r="U49" s="218">
        <f t="shared" si="326"/>
        <v>25</v>
      </c>
      <c r="V49" s="219">
        <f t="shared" si="326"/>
        <v>0.10907</v>
      </c>
      <c r="W49" s="219">
        <f t="shared" si="326"/>
        <v>0.10201</v>
      </c>
      <c r="X49" s="219">
        <f t="shared" si="326"/>
        <v>0</v>
      </c>
      <c r="Y49" s="219">
        <f t="shared" si="326"/>
        <v>0</v>
      </c>
      <c r="Z49" s="219">
        <f t="shared" si="326"/>
        <v>0</v>
      </c>
      <c r="AA49" s="233">
        <f t="shared" si="327"/>
        <v>74.63</v>
      </c>
      <c r="AB49" s="221"/>
      <c r="AC49" s="222">
        <f t="shared" ref="AC49:AC53" si="339">$AC$47</f>
        <v>1</v>
      </c>
      <c r="AD49" s="223">
        <f t="shared" si="328"/>
        <v>1.26E-4</v>
      </c>
      <c r="AE49" s="222">
        <f t="shared" si="328"/>
        <v>8.6E-3</v>
      </c>
      <c r="AF49" s="222">
        <f t="shared" si="328"/>
        <v>-6.6E-4</v>
      </c>
      <c r="AG49" s="222">
        <f t="shared" si="328"/>
        <v>-6.7200000000000003E-3</v>
      </c>
      <c r="AH49" s="219">
        <f t="shared" si="328"/>
        <v>2.8800000000000002E-3</v>
      </c>
      <c r="AI49" s="219">
        <f t="shared" si="328"/>
        <v>0</v>
      </c>
      <c r="AJ49" s="234">
        <f t="shared" si="329"/>
        <v>0</v>
      </c>
      <c r="AK49" s="234">
        <f t="shared" ref="AK49:AK53" si="340">AK$47</f>
        <v>7.9233999999999999E-2</v>
      </c>
      <c r="AL49" s="234">
        <f t="shared" si="330"/>
        <v>-1.2123999999999999E-2</v>
      </c>
      <c r="AM49" s="234">
        <f t="shared" si="330"/>
        <v>0</v>
      </c>
      <c r="AN49" s="224">
        <f t="shared" si="330"/>
        <v>6.61</v>
      </c>
      <c r="AO49" s="225">
        <f t="shared" si="331"/>
        <v>0</v>
      </c>
      <c r="AP49" s="226">
        <f t="shared" si="331"/>
        <v>0</v>
      </c>
      <c r="AQ49" s="224">
        <f t="shared" ref="AQ49:AQ52" si="341">ROUND(AC49+(K49*(AD49+AE49+AF49+AH49+AJ49+AG49))+(G49*AI49),2)</f>
        <v>2.92</v>
      </c>
      <c r="AR49" s="224">
        <f t="shared" ref="AR49:AR127" si="342">ROUND((AA49+AQ49)*AM49,2)</f>
        <v>0</v>
      </c>
      <c r="AS49" s="224">
        <f t="shared" si="332"/>
        <v>4.1399999999999997</v>
      </c>
      <c r="AT49" s="209"/>
      <c r="AU49" s="227"/>
      <c r="AV49" s="227"/>
      <c r="AW49" s="227">
        <f t="shared" si="271"/>
        <v>1</v>
      </c>
      <c r="AX49" s="227"/>
      <c r="AY49" s="227"/>
      <c r="AZ49" s="209"/>
      <c r="BA49" s="218">
        <f t="shared" si="333"/>
        <v>25</v>
      </c>
      <c r="BB49" s="219">
        <f t="shared" si="333"/>
        <v>0.10907</v>
      </c>
      <c r="BC49" s="219">
        <f t="shared" si="333"/>
        <v>0.10201</v>
      </c>
      <c r="BD49" s="219">
        <f t="shared" si="333"/>
        <v>0</v>
      </c>
      <c r="BE49" s="219">
        <f t="shared" si="333"/>
        <v>0</v>
      </c>
      <c r="BF49" s="219">
        <f t="shared" si="333"/>
        <v>0</v>
      </c>
      <c r="BG49" s="233">
        <f t="shared" si="334"/>
        <v>74.63</v>
      </c>
      <c r="BH49" s="222">
        <f t="shared" si="322"/>
        <v>0</v>
      </c>
      <c r="BI49" s="222">
        <f t="shared" si="322"/>
        <v>1</v>
      </c>
      <c r="BJ49" s="222">
        <f t="shared" si="322"/>
        <v>1.26E-4</v>
      </c>
      <c r="BK49" s="222">
        <f t="shared" ref="BK49:BK53" si="343">BK$47</f>
        <v>8.6E-3</v>
      </c>
      <c r="BL49" s="222">
        <f t="shared" si="322"/>
        <v>-6.6E-4</v>
      </c>
      <c r="BM49" s="222">
        <f t="shared" ref="BM49:BM64" si="344">BM48</f>
        <v>-6.7200000000000003E-3</v>
      </c>
      <c r="BN49" s="222">
        <f t="shared" si="335"/>
        <v>2.8800000000000002E-3</v>
      </c>
      <c r="BO49" s="222">
        <f t="shared" si="336"/>
        <v>0</v>
      </c>
      <c r="BP49" s="222">
        <v>0</v>
      </c>
      <c r="BQ49" s="222">
        <f t="shared" si="317"/>
        <v>0</v>
      </c>
      <c r="BR49" s="222">
        <f t="shared" si="323"/>
        <v>-1.2123999999999999E-2</v>
      </c>
      <c r="BS49" s="222">
        <v>0.1144</v>
      </c>
      <c r="BT49" s="224">
        <f t="shared" ref="BT49:BT53" si="345">$BT$47</f>
        <v>6.61</v>
      </c>
      <c r="BU49" s="224">
        <f t="shared" ref="BU49:BU53" si="346">$BU$47</f>
        <v>0</v>
      </c>
      <c r="BV49" s="226">
        <f t="shared" si="337"/>
        <v>0</v>
      </c>
      <c r="BW49" s="224">
        <f t="shared" si="338"/>
        <v>2.92</v>
      </c>
      <c r="BX49" s="224">
        <f t="shared" si="324"/>
        <v>0</v>
      </c>
      <c r="BY49" s="224">
        <f t="shared" si="324"/>
        <v>4.1399999999999997</v>
      </c>
      <c r="BZ49" s="198">
        <f t="shared" ref="BZ49:BZ52" si="347">(BG49+BW49-(($BY$1+BK49)*K49))*BS49</f>
        <v>7.0644745599999998</v>
      </c>
      <c r="CA49" s="209"/>
      <c r="CB49" s="227"/>
      <c r="CC49" s="227"/>
      <c r="CD49" s="227">
        <f t="shared" si="272"/>
        <v>1</v>
      </c>
      <c r="CE49" s="227"/>
      <c r="CF49" s="227"/>
      <c r="CG49" s="209"/>
      <c r="CH49" s="1"/>
      <c r="CI49" s="1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>
      <c r="A50" s="256"/>
      <c r="B50" s="257"/>
      <c r="C50" s="210"/>
      <c r="D50" s="209"/>
      <c r="E50" s="210"/>
      <c r="F50" s="209"/>
      <c r="G50" s="230">
        <v>0</v>
      </c>
      <c r="H50" s="211"/>
      <c r="I50" s="230">
        <v>0</v>
      </c>
      <c r="J50" s="212"/>
      <c r="K50" s="213">
        <v>750</v>
      </c>
      <c r="L50" s="231"/>
      <c r="M50" s="215">
        <f t="shared" si="318"/>
        <v>116.67</v>
      </c>
      <c r="N50" s="215"/>
      <c r="O50" s="215">
        <f t="shared" si="319"/>
        <v>126.385992</v>
      </c>
      <c r="P50" s="232"/>
      <c r="Q50" s="267">
        <f t="shared" si="320"/>
        <v>9.715992</v>
      </c>
      <c r="R50" s="217"/>
      <c r="S50" s="265">
        <f t="shared" si="325"/>
        <v>8.3000000000000004E-2</v>
      </c>
      <c r="T50" s="209"/>
      <c r="U50" s="218">
        <f t="shared" si="326"/>
        <v>25</v>
      </c>
      <c r="V50" s="219">
        <f t="shared" si="326"/>
        <v>0.10907</v>
      </c>
      <c r="W50" s="219">
        <f t="shared" si="326"/>
        <v>0.10201</v>
      </c>
      <c r="X50" s="219">
        <f t="shared" si="326"/>
        <v>0</v>
      </c>
      <c r="Y50" s="219">
        <f t="shared" si="326"/>
        <v>0</v>
      </c>
      <c r="Z50" s="219">
        <f t="shared" si="326"/>
        <v>0</v>
      </c>
      <c r="AA50" s="233">
        <f t="shared" si="327"/>
        <v>106.8</v>
      </c>
      <c r="AB50" s="221"/>
      <c r="AC50" s="222">
        <f t="shared" si="339"/>
        <v>1</v>
      </c>
      <c r="AD50" s="223">
        <f t="shared" si="328"/>
        <v>1.26E-4</v>
      </c>
      <c r="AE50" s="222">
        <f t="shared" si="328"/>
        <v>8.6E-3</v>
      </c>
      <c r="AF50" s="222">
        <f t="shared" si="328"/>
        <v>-6.6E-4</v>
      </c>
      <c r="AG50" s="222">
        <f t="shared" si="328"/>
        <v>-6.7200000000000003E-3</v>
      </c>
      <c r="AH50" s="219">
        <f t="shared" si="328"/>
        <v>2.8800000000000002E-3</v>
      </c>
      <c r="AI50" s="219">
        <f t="shared" si="328"/>
        <v>0</v>
      </c>
      <c r="AJ50" s="234">
        <f t="shared" si="329"/>
        <v>0</v>
      </c>
      <c r="AK50" s="234">
        <f t="shared" si="340"/>
        <v>7.9233999999999999E-2</v>
      </c>
      <c r="AL50" s="234">
        <f t="shared" si="330"/>
        <v>-1.2123999999999999E-2</v>
      </c>
      <c r="AM50" s="234">
        <f t="shared" si="330"/>
        <v>0</v>
      </c>
      <c r="AN50" s="224">
        <f t="shared" si="330"/>
        <v>6.61</v>
      </c>
      <c r="AO50" s="225">
        <f t="shared" si="331"/>
        <v>0</v>
      </c>
      <c r="AP50" s="226">
        <f t="shared" si="331"/>
        <v>0</v>
      </c>
      <c r="AQ50" s="224">
        <f>ROUND(AC50+(K50*(AD50+AE50+AF50+AH50+AJ50+AG50))+(G50*AI50),2)</f>
        <v>4.17</v>
      </c>
      <c r="AR50" s="224">
        <f t="shared" si="342"/>
        <v>0</v>
      </c>
      <c r="AS50" s="224">
        <f t="shared" si="332"/>
        <v>5.7</v>
      </c>
      <c r="AT50" s="209"/>
      <c r="AU50" s="227"/>
      <c r="AV50" s="227"/>
      <c r="AW50" s="227">
        <f t="shared" si="271"/>
        <v>1</v>
      </c>
      <c r="AX50" s="227"/>
      <c r="AY50" s="227"/>
      <c r="AZ50" s="209"/>
      <c r="BA50" s="218">
        <f t="shared" si="333"/>
        <v>25</v>
      </c>
      <c r="BB50" s="219">
        <f t="shared" si="333"/>
        <v>0.10907</v>
      </c>
      <c r="BC50" s="219">
        <f t="shared" si="333"/>
        <v>0.10201</v>
      </c>
      <c r="BD50" s="219">
        <f t="shared" si="333"/>
        <v>0</v>
      </c>
      <c r="BE50" s="219">
        <f t="shared" si="333"/>
        <v>0</v>
      </c>
      <c r="BF50" s="219">
        <f t="shared" si="333"/>
        <v>0</v>
      </c>
      <c r="BG50" s="233">
        <f t="shared" si="334"/>
        <v>106.8</v>
      </c>
      <c r="BH50" s="222">
        <f t="shared" si="322"/>
        <v>0</v>
      </c>
      <c r="BI50" s="222">
        <f t="shared" si="322"/>
        <v>1</v>
      </c>
      <c r="BJ50" s="222">
        <f t="shared" si="322"/>
        <v>1.26E-4</v>
      </c>
      <c r="BK50" s="222">
        <f t="shared" si="343"/>
        <v>8.6E-3</v>
      </c>
      <c r="BL50" s="222">
        <f t="shared" si="322"/>
        <v>-6.6E-4</v>
      </c>
      <c r="BM50" s="222">
        <f t="shared" si="344"/>
        <v>-6.7200000000000003E-3</v>
      </c>
      <c r="BN50" s="222">
        <f t="shared" si="335"/>
        <v>2.8800000000000002E-3</v>
      </c>
      <c r="BO50" s="222">
        <f t="shared" si="336"/>
        <v>0</v>
      </c>
      <c r="BP50" s="222">
        <v>0</v>
      </c>
      <c r="BQ50" s="222">
        <f t="shared" si="317"/>
        <v>0</v>
      </c>
      <c r="BR50" s="222">
        <f t="shared" si="323"/>
        <v>-1.2123999999999999E-2</v>
      </c>
      <c r="BS50" s="222">
        <v>0.1144</v>
      </c>
      <c r="BT50" s="224">
        <f t="shared" si="345"/>
        <v>6.61</v>
      </c>
      <c r="BU50" s="224">
        <f t="shared" si="346"/>
        <v>0</v>
      </c>
      <c r="BV50" s="226">
        <f t="shared" si="337"/>
        <v>0</v>
      </c>
      <c r="BW50" s="224">
        <f t="shared" si="338"/>
        <v>4.17</v>
      </c>
      <c r="BX50" s="224">
        <f t="shared" si="324"/>
        <v>0</v>
      </c>
      <c r="BY50" s="224">
        <f t="shared" si="324"/>
        <v>5.7</v>
      </c>
      <c r="BZ50" s="198">
        <f t="shared" si="347"/>
        <v>9.7159920000000017</v>
      </c>
      <c r="CA50" s="209"/>
      <c r="CB50" s="227"/>
      <c r="CC50" s="227"/>
      <c r="CD50" s="227">
        <f t="shared" si="272"/>
        <v>1</v>
      </c>
      <c r="CE50" s="227"/>
      <c r="CF50" s="227"/>
      <c r="CG50" s="209"/>
      <c r="CH50" s="1"/>
      <c r="CI50" s="1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</row>
    <row r="51" spans="1:238">
      <c r="A51" s="256"/>
      <c r="B51" s="257"/>
      <c r="C51" s="210"/>
      <c r="D51" s="209"/>
      <c r="E51" s="210"/>
      <c r="F51" s="209"/>
      <c r="G51" s="230">
        <v>0</v>
      </c>
      <c r="H51" s="211"/>
      <c r="I51" s="230">
        <v>0</v>
      </c>
      <c r="J51" s="212"/>
      <c r="K51" s="213">
        <v>1000</v>
      </c>
      <c r="L51" s="231"/>
      <c r="M51" s="215">
        <f>AA51+SUM(AQ51:AS51)</f>
        <v>146.32</v>
      </c>
      <c r="N51" s="215"/>
      <c r="O51" s="215">
        <f t="shared" si="319"/>
        <v>158.283952</v>
      </c>
      <c r="P51" s="232"/>
      <c r="Q51" s="267">
        <f t="shared" si="320"/>
        <v>11.963952000000006</v>
      </c>
      <c r="R51" s="217"/>
      <c r="S51" s="265">
        <f t="shared" si="325"/>
        <v>8.2000000000000003E-2</v>
      </c>
      <c r="T51" s="209"/>
      <c r="U51" s="218">
        <f t="shared" si="326"/>
        <v>25</v>
      </c>
      <c r="V51" s="219">
        <f t="shared" si="326"/>
        <v>0.10907</v>
      </c>
      <c r="W51" s="219">
        <f t="shared" si="326"/>
        <v>0.10201</v>
      </c>
      <c r="X51" s="219">
        <f t="shared" si="326"/>
        <v>0</v>
      </c>
      <c r="Y51" s="219">
        <f t="shared" si="326"/>
        <v>0</v>
      </c>
      <c r="Z51" s="219">
        <f t="shared" si="326"/>
        <v>0</v>
      </c>
      <c r="AA51" s="233">
        <f t="shared" si="327"/>
        <v>134.07</v>
      </c>
      <c r="AB51" s="221"/>
      <c r="AC51" s="222">
        <f t="shared" si="339"/>
        <v>1</v>
      </c>
      <c r="AD51" s="223">
        <f t="shared" si="328"/>
        <v>1.26E-4</v>
      </c>
      <c r="AE51" s="222">
        <f t="shared" si="328"/>
        <v>8.6E-3</v>
      </c>
      <c r="AF51" s="222">
        <f t="shared" si="328"/>
        <v>-6.6E-4</v>
      </c>
      <c r="AG51" s="222">
        <f t="shared" si="328"/>
        <v>-6.7200000000000003E-3</v>
      </c>
      <c r="AH51" s="219">
        <f t="shared" si="328"/>
        <v>2.8800000000000002E-3</v>
      </c>
      <c r="AI51" s="219">
        <f t="shared" si="328"/>
        <v>0</v>
      </c>
      <c r="AJ51" s="234">
        <f t="shared" si="329"/>
        <v>0</v>
      </c>
      <c r="AK51" s="234">
        <f t="shared" si="340"/>
        <v>7.9233999999999999E-2</v>
      </c>
      <c r="AL51" s="234">
        <f t="shared" si="330"/>
        <v>-1.2123999999999999E-2</v>
      </c>
      <c r="AM51" s="234">
        <f t="shared" si="330"/>
        <v>0</v>
      </c>
      <c r="AN51" s="224">
        <f t="shared" si="330"/>
        <v>6.61</v>
      </c>
      <c r="AO51" s="225">
        <f t="shared" si="331"/>
        <v>0</v>
      </c>
      <c r="AP51" s="226">
        <f t="shared" si="331"/>
        <v>0</v>
      </c>
      <c r="AQ51" s="224">
        <f t="shared" si="341"/>
        <v>5.23</v>
      </c>
      <c r="AR51" s="224">
        <f t="shared" si="342"/>
        <v>0</v>
      </c>
      <c r="AS51" s="224">
        <f t="shared" si="332"/>
        <v>7.02</v>
      </c>
      <c r="AT51" s="209"/>
      <c r="AU51" s="227"/>
      <c r="AV51" s="227"/>
      <c r="AW51" s="227">
        <f t="shared" si="271"/>
        <v>1</v>
      </c>
      <c r="AX51" s="227"/>
      <c r="AY51" s="227"/>
      <c r="AZ51" s="209"/>
      <c r="BA51" s="218">
        <f t="shared" si="333"/>
        <v>25</v>
      </c>
      <c r="BB51" s="219">
        <f t="shared" si="333"/>
        <v>0.10907</v>
      </c>
      <c r="BC51" s="219">
        <f t="shared" si="333"/>
        <v>0.10201</v>
      </c>
      <c r="BD51" s="219">
        <f t="shared" si="333"/>
        <v>0</v>
      </c>
      <c r="BE51" s="219">
        <f t="shared" si="333"/>
        <v>0</v>
      </c>
      <c r="BF51" s="219">
        <f t="shared" si="333"/>
        <v>0</v>
      </c>
      <c r="BG51" s="233">
        <f t="shared" si="334"/>
        <v>134.07</v>
      </c>
      <c r="BH51" s="222">
        <f t="shared" si="322"/>
        <v>0</v>
      </c>
      <c r="BI51" s="222">
        <f t="shared" si="322"/>
        <v>1</v>
      </c>
      <c r="BJ51" s="222">
        <f t="shared" si="322"/>
        <v>1.26E-4</v>
      </c>
      <c r="BK51" s="222">
        <f t="shared" si="343"/>
        <v>8.6E-3</v>
      </c>
      <c r="BL51" s="222">
        <f t="shared" si="322"/>
        <v>-6.6E-4</v>
      </c>
      <c r="BM51" s="222">
        <f t="shared" si="344"/>
        <v>-6.7200000000000003E-3</v>
      </c>
      <c r="BN51" s="222">
        <f t="shared" si="335"/>
        <v>2.8800000000000002E-3</v>
      </c>
      <c r="BO51" s="222">
        <f t="shared" si="336"/>
        <v>0</v>
      </c>
      <c r="BP51" s="222">
        <v>0</v>
      </c>
      <c r="BQ51" s="222">
        <f t="shared" si="317"/>
        <v>0</v>
      </c>
      <c r="BR51" s="222">
        <f t="shared" si="323"/>
        <v>-1.2123999999999999E-2</v>
      </c>
      <c r="BS51" s="222">
        <v>0.1144</v>
      </c>
      <c r="BT51" s="224">
        <f t="shared" si="345"/>
        <v>6.61</v>
      </c>
      <c r="BU51" s="224">
        <f t="shared" si="346"/>
        <v>0</v>
      </c>
      <c r="BV51" s="226">
        <f t="shared" si="337"/>
        <v>0</v>
      </c>
      <c r="BW51" s="224">
        <f t="shared" si="338"/>
        <v>5.23</v>
      </c>
      <c r="BX51" s="224">
        <f t="shared" si="324"/>
        <v>0</v>
      </c>
      <c r="BY51" s="224">
        <f t="shared" si="324"/>
        <v>7.02</v>
      </c>
      <c r="BZ51" s="198">
        <f t="shared" si="347"/>
        <v>11.963951999999999</v>
      </c>
      <c r="CA51" s="209"/>
      <c r="CB51" s="227"/>
      <c r="CC51" s="227"/>
      <c r="CD51" s="227">
        <f t="shared" si="272"/>
        <v>1</v>
      </c>
      <c r="CE51" s="227"/>
      <c r="CF51" s="227"/>
      <c r="CG51" s="209"/>
      <c r="CH51" s="1"/>
      <c r="CI51" s="1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</row>
    <row r="52" spans="1:238">
      <c r="A52" s="256"/>
      <c r="B52" s="257"/>
      <c r="C52" s="210"/>
      <c r="D52" s="209"/>
      <c r="E52" s="210"/>
      <c r="F52" s="209"/>
      <c r="G52" s="230">
        <v>0</v>
      </c>
      <c r="H52" s="211"/>
      <c r="I52" s="230">
        <v>0</v>
      </c>
      <c r="J52" s="212"/>
      <c r="K52" s="213">
        <v>2000</v>
      </c>
      <c r="L52" s="231"/>
      <c r="M52" s="215">
        <f t="shared" si="318"/>
        <v>264.88</v>
      </c>
      <c r="N52" s="215"/>
      <c r="O52" s="215">
        <f t="shared" si="319"/>
        <v>285.83235999999999</v>
      </c>
      <c r="P52" s="232"/>
      <c r="Q52" s="267">
        <f t="shared" si="320"/>
        <v>20.952359999999999</v>
      </c>
      <c r="R52" s="217"/>
      <c r="S52" s="265">
        <f t="shared" si="325"/>
        <v>7.9000000000000001E-2</v>
      </c>
      <c r="T52" s="209"/>
      <c r="U52" s="218">
        <f t="shared" si="326"/>
        <v>25</v>
      </c>
      <c r="V52" s="219">
        <f t="shared" si="326"/>
        <v>0.10907</v>
      </c>
      <c r="W52" s="219">
        <f t="shared" si="326"/>
        <v>0.10201</v>
      </c>
      <c r="X52" s="219">
        <f t="shared" si="326"/>
        <v>0</v>
      </c>
      <c r="Y52" s="219">
        <f t="shared" si="326"/>
        <v>0</v>
      </c>
      <c r="Z52" s="219">
        <f t="shared" si="326"/>
        <v>0</v>
      </c>
      <c r="AA52" s="233">
        <f t="shared" si="327"/>
        <v>243.14</v>
      </c>
      <c r="AB52" s="221"/>
      <c r="AC52" s="222">
        <f t="shared" si="339"/>
        <v>1</v>
      </c>
      <c r="AD52" s="223">
        <f t="shared" si="328"/>
        <v>1.26E-4</v>
      </c>
      <c r="AE52" s="222">
        <f t="shared" si="328"/>
        <v>8.6E-3</v>
      </c>
      <c r="AF52" s="222">
        <f t="shared" si="328"/>
        <v>-6.6E-4</v>
      </c>
      <c r="AG52" s="222">
        <f t="shared" si="328"/>
        <v>-6.7200000000000003E-3</v>
      </c>
      <c r="AH52" s="219">
        <f t="shared" si="328"/>
        <v>2.8800000000000002E-3</v>
      </c>
      <c r="AI52" s="219">
        <f t="shared" si="328"/>
        <v>0</v>
      </c>
      <c r="AJ52" s="234">
        <f t="shared" si="329"/>
        <v>0</v>
      </c>
      <c r="AK52" s="234">
        <f t="shared" si="340"/>
        <v>7.9233999999999999E-2</v>
      </c>
      <c r="AL52" s="234">
        <f t="shared" si="330"/>
        <v>-1.2123999999999999E-2</v>
      </c>
      <c r="AM52" s="234">
        <f t="shared" si="330"/>
        <v>0</v>
      </c>
      <c r="AN52" s="224">
        <f t="shared" si="330"/>
        <v>6.61</v>
      </c>
      <c r="AO52" s="225">
        <f t="shared" si="331"/>
        <v>0</v>
      </c>
      <c r="AP52" s="226">
        <f t="shared" si="331"/>
        <v>0</v>
      </c>
      <c r="AQ52" s="224">
        <f t="shared" si="341"/>
        <v>9.4499999999999993</v>
      </c>
      <c r="AR52" s="224">
        <f>ROUND((AA52+AQ52)*AM52,2)</f>
        <v>0</v>
      </c>
      <c r="AS52" s="224">
        <f t="shared" si="332"/>
        <v>12.29</v>
      </c>
      <c r="AT52" s="209"/>
      <c r="AU52" s="227"/>
      <c r="AV52" s="227"/>
      <c r="AW52" s="227">
        <f t="shared" si="271"/>
        <v>1</v>
      </c>
      <c r="AX52" s="227"/>
      <c r="AY52" s="227"/>
      <c r="AZ52" s="209"/>
      <c r="BA52" s="218">
        <f t="shared" si="333"/>
        <v>25</v>
      </c>
      <c r="BB52" s="219">
        <f t="shared" si="333"/>
        <v>0.10907</v>
      </c>
      <c r="BC52" s="219">
        <f t="shared" si="333"/>
        <v>0.10201</v>
      </c>
      <c r="BD52" s="219">
        <f t="shared" si="333"/>
        <v>0</v>
      </c>
      <c r="BE52" s="219">
        <f t="shared" si="333"/>
        <v>0</v>
      </c>
      <c r="BF52" s="219">
        <f t="shared" si="333"/>
        <v>0</v>
      </c>
      <c r="BG52" s="233">
        <f t="shared" si="334"/>
        <v>243.14</v>
      </c>
      <c r="BH52" s="222">
        <f t="shared" si="322"/>
        <v>0</v>
      </c>
      <c r="BI52" s="222">
        <f t="shared" si="322"/>
        <v>1</v>
      </c>
      <c r="BJ52" s="222">
        <f t="shared" si="322"/>
        <v>1.26E-4</v>
      </c>
      <c r="BK52" s="222">
        <f t="shared" si="343"/>
        <v>8.6E-3</v>
      </c>
      <c r="BL52" s="222">
        <f t="shared" si="322"/>
        <v>-6.6E-4</v>
      </c>
      <c r="BM52" s="222">
        <f t="shared" si="344"/>
        <v>-6.7200000000000003E-3</v>
      </c>
      <c r="BN52" s="222">
        <f t="shared" si="335"/>
        <v>2.8800000000000002E-3</v>
      </c>
      <c r="BO52" s="222">
        <f t="shared" si="336"/>
        <v>0</v>
      </c>
      <c r="BP52" s="222">
        <v>0</v>
      </c>
      <c r="BQ52" s="222">
        <f t="shared" si="317"/>
        <v>0</v>
      </c>
      <c r="BR52" s="222">
        <f t="shared" si="323"/>
        <v>-1.2123999999999999E-2</v>
      </c>
      <c r="BS52" s="222">
        <v>0.1144</v>
      </c>
      <c r="BT52" s="224">
        <f t="shared" si="345"/>
        <v>6.61</v>
      </c>
      <c r="BU52" s="224">
        <f t="shared" si="346"/>
        <v>0</v>
      </c>
      <c r="BV52" s="226">
        <f t="shared" si="337"/>
        <v>0</v>
      </c>
      <c r="BW52" s="224">
        <f t="shared" si="338"/>
        <v>9.4499999999999993</v>
      </c>
      <c r="BX52" s="224">
        <f t="shared" si="324"/>
        <v>0</v>
      </c>
      <c r="BY52" s="224">
        <f t="shared" si="324"/>
        <v>12.29</v>
      </c>
      <c r="BZ52" s="198">
        <f t="shared" si="347"/>
        <v>20.952359999999999</v>
      </c>
      <c r="CA52" s="209"/>
      <c r="CB52" s="227"/>
      <c r="CC52" s="227"/>
      <c r="CD52" s="227">
        <f t="shared" si="272"/>
        <v>1</v>
      </c>
      <c r="CE52" s="227"/>
      <c r="CF52" s="227"/>
      <c r="CG52" s="209"/>
      <c r="CH52" s="1"/>
      <c r="CI52" s="1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</row>
    <row r="53" spans="1:238">
      <c r="A53" s="256"/>
      <c r="B53" s="257"/>
      <c r="C53" s="210"/>
      <c r="D53" s="209"/>
      <c r="E53" s="210"/>
      <c r="F53" s="209"/>
      <c r="G53" s="230">
        <v>0</v>
      </c>
      <c r="H53" s="211"/>
      <c r="I53" s="230">
        <v>0</v>
      </c>
      <c r="J53" s="212"/>
      <c r="K53" s="213">
        <v>4000</v>
      </c>
      <c r="L53" s="231"/>
      <c r="M53" s="215">
        <f>AA53+SUM(AQ53:AS53)</f>
        <v>502.02</v>
      </c>
      <c r="N53" s="215"/>
      <c r="O53" s="215">
        <f t="shared" si="319"/>
        <v>540.95031999999992</v>
      </c>
      <c r="P53" s="232"/>
      <c r="Q53" s="267">
        <f t="shared" si="320"/>
        <v>38.930319999999938</v>
      </c>
      <c r="R53" s="217"/>
      <c r="S53" s="265">
        <f t="shared" si="325"/>
        <v>7.8E-2</v>
      </c>
      <c r="T53" s="209"/>
      <c r="U53" s="218">
        <f t="shared" si="326"/>
        <v>25</v>
      </c>
      <c r="V53" s="219">
        <f t="shared" si="326"/>
        <v>0.10907</v>
      </c>
      <c r="W53" s="219">
        <f t="shared" si="326"/>
        <v>0.10201</v>
      </c>
      <c r="X53" s="219">
        <f t="shared" si="326"/>
        <v>0</v>
      </c>
      <c r="Y53" s="219">
        <f t="shared" si="326"/>
        <v>0</v>
      </c>
      <c r="Z53" s="219">
        <f t="shared" si="326"/>
        <v>0</v>
      </c>
      <c r="AA53" s="233">
        <f t="shared" si="327"/>
        <v>461.28</v>
      </c>
      <c r="AB53" s="221"/>
      <c r="AC53" s="222">
        <f t="shared" si="339"/>
        <v>1</v>
      </c>
      <c r="AD53" s="223">
        <f t="shared" si="328"/>
        <v>1.26E-4</v>
      </c>
      <c r="AE53" s="222">
        <f t="shared" si="328"/>
        <v>8.6E-3</v>
      </c>
      <c r="AF53" s="222">
        <f t="shared" si="328"/>
        <v>-6.6E-4</v>
      </c>
      <c r="AG53" s="222">
        <f t="shared" si="328"/>
        <v>-6.7200000000000003E-3</v>
      </c>
      <c r="AH53" s="219">
        <f t="shared" si="328"/>
        <v>2.8800000000000002E-3</v>
      </c>
      <c r="AI53" s="219">
        <f t="shared" si="328"/>
        <v>0</v>
      </c>
      <c r="AJ53" s="234">
        <f t="shared" si="329"/>
        <v>0</v>
      </c>
      <c r="AK53" s="234">
        <f t="shared" si="340"/>
        <v>7.9233999999999999E-2</v>
      </c>
      <c r="AL53" s="234">
        <f t="shared" si="330"/>
        <v>-1.2123999999999999E-2</v>
      </c>
      <c r="AM53" s="234">
        <f t="shared" si="330"/>
        <v>0</v>
      </c>
      <c r="AN53" s="224">
        <f t="shared" si="330"/>
        <v>6.61</v>
      </c>
      <c r="AO53" s="225">
        <f t="shared" si="331"/>
        <v>0</v>
      </c>
      <c r="AP53" s="226">
        <f t="shared" si="331"/>
        <v>0</v>
      </c>
      <c r="AQ53" s="224">
        <f>ROUND(AC53+(K53*(AD53+AE53+AF53+AH53+AJ53+AG53))+(G53*AI53),2)</f>
        <v>17.899999999999999</v>
      </c>
      <c r="AR53" s="224">
        <f t="shared" si="342"/>
        <v>0</v>
      </c>
      <c r="AS53" s="224">
        <f t="shared" si="332"/>
        <v>22.84</v>
      </c>
      <c r="AT53" s="209"/>
      <c r="AU53" s="227"/>
      <c r="AV53" s="227"/>
      <c r="AW53" s="227">
        <f t="shared" si="271"/>
        <v>1</v>
      </c>
      <c r="AX53" s="227"/>
      <c r="AY53" s="227"/>
      <c r="AZ53" s="209"/>
      <c r="BA53" s="218">
        <f t="shared" si="333"/>
        <v>25</v>
      </c>
      <c r="BB53" s="219">
        <f t="shared" si="333"/>
        <v>0.10907</v>
      </c>
      <c r="BC53" s="219">
        <f t="shared" si="333"/>
        <v>0.10201</v>
      </c>
      <c r="BD53" s="219">
        <f t="shared" si="333"/>
        <v>0</v>
      </c>
      <c r="BE53" s="219">
        <f t="shared" si="333"/>
        <v>0</v>
      </c>
      <c r="BF53" s="219">
        <f t="shared" si="333"/>
        <v>0</v>
      </c>
      <c r="BG53" s="233">
        <f t="shared" si="334"/>
        <v>461.28</v>
      </c>
      <c r="BH53" s="222">
        <f t="shared" si="322"/>
        <v>0</v>
      </c>
      <c r="BI53" s="222">
        <f t="shared" si="322"/>
        <v>1</v>
      </c>
      <c r="BJ53" s="222">
        <f t="shared" si="322"/>
        <v>1.26E-4</v>
      </c>
      <c r="BK53" s="222">
        <f t="shared" si="343"/>
        <v>8.6E-3</v>
      </c>
      <c r="BL53" s="222">
        <f t="shared" si="322"/>
        <v>-6.6E-4</v>
      </c>
      <c r="BM53" s="222">
        <f t="shared" si="344"/>
        <v>-6.7200000000000003E-3</v>
      </c>
      <c r="BN53" s="222">
        <f t="shared" si="335"/>
        <v>2.8800000000000002E-3</v>
      </c>
      <c r="BO53" s="222">
        <f t="shared" si="336"/>
        <v>0</v>
      </c>
      <c r="BP53" s="222">
        <v>0</v>
      </c>
      <c r="BQ53" s="222">
        <f t="shared" si="317"/>
        <v>0</v>
      </c>
      <c r="BR53" s="222">
        <f t="shared" si="323"/>
        <v>-1.2123999999999999E-2</v>
      </c>
      <c r="BS53" s="222">
        <v>0.1144</v>
      </c>
      <c r="BT53" s="224">
        <f t="shared" si="345"/>
        <v>6.61</v>
      </c>
      <c r="BU53" s="224">
        <f t="shared" si="346"/>
        <v>0</v>
      </c>
      <c r="BV53" s="226">
        <f t="shared" si="337"/>
        <v>0</v>
      </c>
      <c r="BW53" s="224">
        <f t="shared" si="338"/>
        <v>17.899999999999999</v>
      </c>
      <c r="BX53" s="224">
        <f t="shared" si="324"/>
        <v>0</v>
      </c>
      <c r="BY53" s="224">
        <f t="shared" si="324"/>
        <v>22.84</v>
      </c>
      <c r="BZ53" s="198">
        <f>(BG53+BW53-(($BY$1+BK53)*K53))*BS53</f>
        <v>38.930319999999995</v>
      </c>
      <c r="CA53" s="209"/>
      <c r="CB53" s="227"/>
      <c r="CC53" s="227"/>
      <c r="CD53" s="227">
        <f t="shared" si="272"/>
        <v>1</v>
      </c>
      <c r="CE53" s="227"/>
      <c r="CF53" s="227"/>
      <c r="CG53" s="209"/>
      <c r="CH53" s="1"/>
      <c r="CI53" s="1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</row>
    <row r="54" spans="1:238">
      <c r="A54" s="256"/>
      <c r="B54" s="257"/>
      <c r="C54" s="210"/>
      <c r="D54" s="209"/>
      <c r="E54" s="210"/>
      <c r="F54" s="209"/>
      <c r="G54" s="211"/>
      <c r="H54" s="211"/>
      <c r="I54" s="211"/>
      <c r="J54" s="212"/>
      <c r="K54" s="213"/>
      <c r="L54" s="214"/>
      <c r="M54" s="215"/>
      <c r="N54" s="215"/>
      <c r="O54" s="215"/>
      <c r="P54" s="216"/>
      <c r="Q54" s="267"/>
      <c r="R54" s="217"/>
      <c r="S54" s="265"/>
      <c r="T54" s="209"/>
      <c r="U54" s="218"/>
      <c r="V54" s="236"/>
      <c r="W54" s="236"/>
      <c r="X54" s="219"/>
      <c r="Y54" s="219"/>
      <c r="Z54" s="219"/>
      <c r="AA54" s="220"/>
      <c r="AB54" s="221"/>
      <c r="AC54" s="222"/>
      <c r="AD54" s="223"/>
      <c r="AE54" s="222"/>
      <c r="AF54" s="222"/>
      <c r="AG54" s="222"/>
      <c r="AH54" s="236"/>
      <c r="AI54" s="236"/>
      <c r="AJ54" s="237"/>
      <c r="AK54" s="236"/>
      <c r="AL54" s="236"/>
      <c r="AM54" s="236"/>
      <c r="AN54" s="224"/>
      <c r="AO54" s="225"/>
      <c r="AP54" s="226"/>
      <c r="AQ54" s="224"/>
      <c r="AR54" s="224"/>
      <c r="AS54" s="224"/>
      <c r="AT54" s="209"/>
      <c r="AU54" s="227"/>
      <c r="AV54" s="227"/>
      <c r="AW54" s="227"/>
      <c r="AX54" s="227"/>
      <c r="AY54" s="227"/>
      <c r="AZ54" s="209"/>
      <c r="BA54" s="218"/>
      <c r="BB54" s="236"/>
      <c r="BC54" s="236"/>
      <c r="BD54" s="219"/>
      <c r="BE54" s="219"/>
      <c r="BF54" s="219"/>
      <c r="BG54" s="220"/>
      <c r="BH54" s="222"/>
      <c r="BI54" s="222"/>
      <c r="BJ54" s="222"/>
      <c r="BK54" s="222"/>
      <c r="BL54" s="222"/>
      <c r="BM54" s="222">
        <f t="shared" si="344"/>
        <v>-6.7200000000000003E-3</v>
      </c>
      <c r="BN54" s="222">
        <f t="shared" si="335"/>
        <v>0</v>
      </c>
      <c r="BO54" s="222">
        <f t="shared" si="336"/>
        <v>0</v>
      </c>
      <c r="BP54" s="222">
        <v>0</v>
      </c>
      <c r="BQ54" s="222">
        <f t="shared" si="317"/>
        <v>0</v>
      </c>
      <c r="BR54" s="222"/>
      <c r="BS54" s="222">
        <v>0.1144</v>
      </c>
      <c r="BT54" s="224"/>
      <c r="BU54" s="224"/>
      <c r="BV54" s="226"/>
      <c r="BW54" s="224"/>
      <c r="BX54" s="224"/>
      <c r="BY54" s="224"/>
      <c r="BZ54" s="198">
        <f t="shared" ref="BZ54:BZ117" si="348">(BG54+BW54-(($BY$1+BK54)*K54))*BS54</f>
        <v>0</v>
      </c>
      <c r="CA54" s="209"/>
      <c r="CB54" s="227"/>
      <c r="CC54" s="227"/>
      <c r="CD54" s="227"/>
      <c r="CE54" s="227"/>
      <c r="CF54" s="227"/>
      <c r="CG54" s="209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>
      <c r="A55" s="256"/>
      <c r="B55" s="257"/>
      <c r="C55" s="228" t="s">
        <v>205</v>
      </c>
      <c r="D55" s="229"/>
      <c r="E55" s="228"/>
      <c r="F55" s="209"/>
      <c r="G55" s="213">
        <v>15</v>
      </c>
      <c r="H55" s="213"/>
      <c r="I55" s="230">
        <v>0</v>
      </c>
      <c r="J55" s="212"/>
      <c r="K55" s="213">
        <f>G55*AU55*730</f>
        <v>2737.5</v>
      </c>
      <c r="L55" s="231"/>
      <c r="M55" s="215">
        <f>AA55+SUM(AQ55:AS55)</f>
        <v>387.6</v>
      </c>
      <c r="N55" s="215"/>
      <c r="O55" s="215">
        <f t="shared" si="319"/>
        <v>418.96321760000001</v>
      </c>
      <c r="P55" s="232"/>
      <c r="Q55" s="267">
        <f>O55-M55</f>
        <v>31.363217599999984</v>
      </c>
      <c r="R55" s="217"/>
      <c r="S55" s="265">
        <f>ROUND(Q55/M55,3)</f>
        <v>8.1000000000000003E-2</v>
      </c>
      <c r="T55" s="209"/>
      <c r="U55" s="218">
        <f>U$47</f>
        <v>25</v>
      </c>
      <c r="V55" s="219">
        <f>V$47</f>
        <v>0.10907</v>
      </c>
      <c r="W55" s="219">
        <f>W$47</f>
        <v>0.10201</v>
      </c>
      <c r="X55" s="219"/>
      <c r="Y55" s="219"/>
      <c r="Z55" s="219"/>
      <c r="AA55" s="238">
        <f>ROUND(U55+(V55*AX55)+(W55*AY55)+(AN55*(G55-10)),2)</f>
        <v>356.63</v>
      </c>
      <c r="AB55" s="221"/>
      <c r="AC55" s="222">
        <f>$AC$47</f>
        <v>1</v>
      </c>
      <c r="AD55" s="223">
        <f>AD$47</f>
        <v>1.26E-4</v>
      </c>
      <c r="AE55" s="222">
        <f>AE$47</f>
        <v>8.6E-3</v>
      </c>
      <c r="AF55" s="222">
        <f t="shared" si="328"/>
        <v>-6.6E-4</v>
      </c>
      <c r="AG55" s="222">
        <f>AG$47</f>
        <v>-6.7200000000000003E-3</v>
      </c>
      <c r="AH55" s="219">
        <f>AH$47</f>
        <v>2.8800000000000002E-3</v>
      </c>
      <c r="AI55" s="219">
        <f>AI$47</f>
        <v>0</v>
      </c>
      <c r="AJ55" s="234">
        <f>$AJ$47</f>
        <v>0</v>
      </c>
      <c r="AK55" s="234">
        <f>AK$47</f>
        <v>7.9233999999999999E-2</v>
      </c>
      <c r="AL55" s="234">
        <f t="shared" si="330"/>
        <v>-1.2123999999999999E-2</v>
      </c>
      <c r="AM55" s="234">
        <f t="shared" si="330"/>
        <v>0</v>
      </c>
      <c r="AN55" s="224">
        <f>AN$47</f>
        <v>6.61</v>
      </c>
      <c r="AO55" s="225">
        <v>0</v>
      </c>
      <c r="AP55" s="225">
        <v>0</v>
      </c>
      <c r="AQ55" s="224">
        <f>ROUND(AC55+(K55*(AD55+AE55+AF55+AH55+AJ55+AG55))+(G55*AI55),2)</f>
        <v>12.57</v>
      </c>
      <c r="AR55" s="224">
        <f t="shared" si="342"/>
        <v>0</v>
      </c>
      <c r="AS55" s="224">
        <f t="shared" si="332"/>
        <v>18.399999999999999</v>
      </c>
      <c r="AT55" s="209"/>
      <c r="AU55" s="227">
        <f>+E56</f>
        <v>0.25</v>
      </c>
      <c r="AV55" s="227"/>
      <c r="AW55" s="227">
        <f>1-AV55</f>
        <v>1</v>
      </c>
      <c r="AX55" s="239">
        <f>IF(K55&lt;4450,K55,4450)</f>
        <v>2737.5</v>
      </c>
      <c r="AY55" s="239">
        <f>IF(K55&gt;4450,K55-AX55,0)</f>
        <v>0</v>
      </c>
      <c r="AZ55" s="209"/>
      <c r="BA55" s="224">
        <f>BA47</f>
        <v>25</v>
      </c>
      <c r="BB55" s="235">
        <f>BB47</f>
        <v>0.10907</v>
      </c>
      <c r="BC55" s="235">
        <f>BC47</f>
        <v>0.10201</v>
      </c>
      <c r="BD55" s="219"/>
      <c r="BE55" s="219"/>
      <c r="BF55" s="219"/>
      <c r="BG55" s="238">
        <f>ROUND(BA55+(BB55*AX55)+(BC55*AY55),2)+IF(G55&gt;10,G55-10,0)*BT55</f>
        <v>356.63</v>
      </c>
      <c r="BH55" s="222">
        <f t="shared" si="322"/>
        <v>0</v>
      </c>
      <c r="BI55" s="222">
        <f t="shared" si="322"/>
        <v>1</v>
      </c>
      <c r="BJ55" s="222">
        <f t="shared" si="322"/>
        <v>1.26E-4</v>
      </c>
      <c r="BK55" s="222">
        <f>AE$47</f>
        <v>8.6E-3</v>
      </c>
      <c r="BL55" s="222">
        <f t="shared" si="322"/>
        <v>-6.6E-4</v>
      </c>
      <c r="BM55" s="222">
        <f t="shared" si="344"/>
        <v>-6.7200000000000003E-3</v>
      </c>
      <c r="BN55" s="222">
        <f t="shared" si="335"/>
        <v>2.8800000000000002E-3</v>
      </c>
      <c r="BO55" s="222">
        <f t="shared" si="336"/>
        <v>0</v>
      </c>
      <c r="BP55" s="222">
        <v>0</v>
      </c>
      <c r="BQ55" s="222">
        <f t="shared" si="317"/>
        <v>0</v>
      </c>
      <c r="BR55" s="222">
        <f t="shared" si="323"/>
        <v>-1.2123999999999999E-2</v>
      </c>
      <c r="BS55" s="222">
        <v>0.1144</v>
      </c>
      <c r="BT55" s="224">
        <f>BT47</f>
        <v>6.61</v>
      </c>
      <c r="BU55" s="224">
        <f>BU47</f>
        <v>0</v>
      </c>
      <c r="BV55" s="225">
        <v>0</v>
      </c>
      <c r="BW55" s="224">
        <f t="shared" si="338"/>
        <v>12.57</v>
      </c>
      <c r="BX55" s="224">
        <f t="shared" si="324"/>
        <v>0</v>
      </c>
      <c r="BY55" s="224">
        <f t="shared" si="324"/>
        <v>18.399999999999999</v>
      </c>
      <c r="BZ55" s="198">
        <f t="shared" si="348"/>
        <v>31.363217599999999</v>
      </c>
      <c r="CA55" s="209"/>
      <c r="CB55" s="227">
        <f>$E$56</f>
        <v>0.25</v>
      </c>
      <c r="CC55" s="227"/>
      <c r="CD55" s="227">
        <f>1-CC55</f>
        <v>1</v>
      </c>
      <c r="CE55" s="239">
        <f>IF(K55&lt;4450,K55,4450)</f>
        <v>2737.5</v>
      </c>
      <c r="CF55" s="239">
        <f>IF(K55&gt;4450,K55-CE55,0)</f>
        <v>0</v>
      </c>
      <c r="CG55" s="20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ht="11.45" customHeight="1">
      <c r="A56" s="256"/>
      <c r="B56" s="257"/>
      <c r="C56" s="240">
        <v>0.25</v>
      </c>
      <c r="D56" s="209"/>
      <c r="E56" s="240">
        <v>0.25</v>
      </c>
      <c r="F56" s="209"/>
      <c r="G56" s="213">
        <v>25</v>
      </c>
      <c r="H56" s="213"/>
      <c r="I56" s="230">
        <v>0</v>
      </c>
      <c r="J56" s="212"/>
      <c r="K56" s="213">
        <f>G56*AU56*730</f>
        <v>4562.5</v>
      </c>
      <c r="L56" s="231"/>
      <c r="M56" s="215">
        <f t="shared" si="318"/>
        <v>673.67</v>
      </c>
      <c r="N56" s="215"/>
      <c r="O56" s="215">
        <f t="shared" si="319"/>
        <v>728.90918399999998</v>
      </c>
      <c r="P56" s="232"/>
      <c r="Q56" s="267">
        <f>O56-M56</f>
        <v>55.239184000000023</v>
      </c>
      <c r="R56" s="217"/>
      <c r="S56" s="265">
        <f>ROUND(Q56/M56,3)</f>
        <v>8.2000000000000003E-2</v>
      </c>
      <c r="T56" s="209"/>
      <c r="U56" s="218">
        <f>$U$55</f>
        <v>25</v>
      </c>
      <c r="V56" s="219">
        <f>$V$55</f>
        <v>0.10907</v>
      </c>
      <c r="W56" s="219">
        <f>$W$55</f>
        <v>0.10201</v>
      </c>
      <c r="X56" s="219"/>
      <c r="Y56" s="219"/>
      <c r="Z56" s="219"/>
      <c r="AA56" s="238">
        <f>ROUND(U56+(V56*AX56)+(W56*AY56)+(AN56*(G56-10)),2)</f>
        <v>620.99</v>
      </c>
      <c r="AB56" s="221"/>
      <c r="AC56" s="222">
        <f t="shared" ref="AC56:AC59" si="349">$AC$47</f>
        <v>1</v>
      </c>
      <c r="AD56" s="223">
        <f>AD$47</f>
        <v>1.26E-4</v>
      </c>
      <c r="AE56" s="222">
        <f t="shared" ref="AE56:AE59" si="350">AE$47</f>
        <v>8.6E-3</v>
      </c>
      <c r="AF56" s="222">
        <f t="shared" si="328"/>
        <v>-6.6E-4</v>
      </c>
      <c r="AG56" s="222">
        <f t="shared" si="328"/>
        <v>-6.7200000000000003E-3</v>
      </c>
      <c r="AH56" s="219">
        <f t="shared" si="328"/>
        <v>2.8800000000000002E-3</v>
      </c>
      <c r="AI56" s="219">
        <f t="shared" si="328"/>
        <v>0</v>
      </c>
      <c r="AJ56" s="234">
        <f>$AJ$47</f>
        <v>0</v>
      </c>
      <c r="AK56" s="234">
        <f t="shared" ref="AK56:AK65" si="351">AK$47</f>
        <v>7.9233999999999999E-2</v>
      </c>
      <c r="AL56" s="234">
        <f t="shared" si="330"/>
        <v>-1.2123999999999999E-2</v>
      </c>
      <c r="AM56" s="234">
        <f t="shared" si="330"/>
        <v>0</v>
      </c>
      <c r="AN56" s="224">
        <f t="shared" si="330"/>
        <v>6.61</v>
      </c>
      <c r="AO56" s="225">
        <f t="shared" ref="AO56:AP57" si="352">AO55</f>
        <v>0</v>
      </c>
      <c r="AP56" s="225">
        <f t="shared" si="352"/>
        <v>0</v>
      </c>
      <c r="AQ56" s="224">
        <f t="shared" ref="AQ56:AQ58" si="353">ROUND(AC56+(K56*(AD56+AE56+AF56+AH56+AJ56+AG56))+(G56*AI56),2)</f>
        <v>20.28</v>
      </c>
      <c r="AR56" s="224">
        <f t="shared" si="342"/>
        <v>0</v>
      </c>
      <c r="AS56" s="224">
        <f>ROUND((AA56+AQ56-(AE56+$BY$1)*K56)*(AK56+AL56),2)</f>
        <v>32.4</v>
      </c>
      <c r="AT56" s="209"/>
      <c r="AU56" s="227">
        <f>$AU$55</f>
        <v>0.25</v>
      </c>
      <c r="AV56" s="227"/>
      <c r="AW56" s="227">
        <f>1-AV56</f>
        <v>1</v>
      </c>
      <c r="AX56" s="239">
        <f t="shared" ref="AX56:AX93" si="354">IF(K56&lt;4450,K56,4450)</f>
        <v>4450</v>
      </c>
      <c r="AY56" s="239">
        <f t="shared" ref="AY56:AY93" si="355">IF(K56&gt;4450,K56-AX56,0)</f>
        <v>112.5</v>
      </c>
      <c r="AZ56" s="209"/>
      <c r="BA56" s="218">
        <f>BA$55</f>
        <v>25</v>
      </c>
      <c r="BB56" s="219">
        <f>BB$55</f>
        <v>0.10907</v>
      </c>
      <c r="BC56" s="219">
        <f>BC$55</f>
        <v>0.10201</v>
      </c>
      <c r="BD56" s="219"/>
      <c r="BE56" s="219"/>
      <c r="BF56" s="219"/>
      <c r="BG56" s="238">
        <f>ROUND(BA56+(BB56*AX56)+(BC56*AY56),2)+IF(G56&gt;10,G56-10,0)*BT56</f>
        <v>620.99</v>
      </c>
      <c r="BH56" s="222">
        <f t="shared" si="322"/>
        <v>0</v>
      </c>
      <c r="BI56" s="222">
        <f t="shared" si="322"/>
        <v>1</v>
      </c>
      <c r="BJ56" s="222">
        <f t="shared" si="322"/>
        <v>1.26E-4</v>
      </c>
      <c r="BK56" s="222">
        <f t="shared" ref="BK56:BK59" si="356">AE$47</f>
        <v>8.6E-3</v>
      </c>
      <c r="BL56" s="222">
        <f t="shared" si="322"/>
        <v>-6.6E-4</v>
      </c>
      <c r="BM56" s="222">
        <f t="shared" si="344"/>
        <v>-6.7200000000000003E-3</v>
      </c>
      <c r="BN56" s="222">
        <f t="shared" si="335"/>
        <v>2.8800000000000002E-3</v>
      </c>
      <c r="BO56" s="222">
        <f t="shared" si="336"/>
        <v>0</v>
      </c>
      <c r="BP56" s="222">
        <v>0</v>
      </c>
      <c r="BQ56" s="222">
        <f t="shared" si="317"/>
        <v>0</v>
      </c>
      <c r="BR56" s="222">
        <f t="shared" si="323"/>
        <v>-1.2123999999999999E-2</v>
      </c>
      <c r="BS56" s="222">
        <v>0.1144</v>
      </c>
      <c r="BT56" s="224">
        <f>$BT$55</f>
        <v>6.61</v>
      </c>
      <c r="BU56" s="224">
        <f>BU55</f>
        <v>0</v>
      </c>
      <c r="BV56" s="225">
        <f t="shared" ref="BV56:BV57" si="357">BV55</f>
        <v>0</v>
      </c>
      <c r="BW56" s="224">
        <f t="shared" si="338"/>
        <v>20.28</v>
      </c>
      <c r="BX56" s="224">
        <f t="shared" si="324"/>
        <v>0</v>
      </c>
      <c r="BY56" s="224">
        <f t="shared" si="324"/>
        <v>32.4</v>
      </c>
      <c r="BZ56" s="198">
        <f t="shared" si="348"/>
        <v>55.239184000000002</v>
      </c>
      <c r="CA56" s="209"/>
      <c r="CB56" s="227">
        <f>CB55</f>
        <v>0.25</v>
      </c>
      <c r="CC56" s="227"/>
      <c r="CD56" s="227">
        <f>1-CC56</f>
        <v>1</v>
      </c>
      <c r="CE56" s="239">
        <f>IF(K56&lt;4450,K56,4450)</f>
        <v>4450</v>
      </c>
      <c r="CF56" s="239">
        <f>IF(K56&gt;4450,K56-CE56,0)</f>
        <v>112.5</v>
      </c>
      <c r="CG56" s="209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</row>
    <row r="57" spans="1:238">
      <c r="A57" s="256"/>
      <c r="B57" s="257"/>
      <c r="C57" s="240"/>
      <c r="D57" s="209"/>
      <c r="E57" s="240"/>
      <c r="F57" s="209"/>
      <c r="G57" s="213">
        <v>31</v>
      </c>
      <c r="H57" s="213"/>
      <c r="I57" s="230"/>
      <c r="J57" s="212"/>
      <c r="K57" s="213">
        <f>G57*AU57*730</f>
        <v>5657.5</v>
      </c>
      <c r="L57" s="231"/>
      <c r="M57" s="215">
        <f>AA57+SUM(AQ57:AS57)</f>
        <v>837.58</v>
      </c>
      <c r="N57" s="215"/>
      <c r="O57" s="215">
        <f>BG57+SUM(BW57:BZ57)</f>
        <v>906.31513503999986</v>
      </c>
      <c r="P57" s="232"/>
      <c r="Q57" s="267">
        <f>O57-M57</f>
        <v>68.735135039999818</v>
      </c>
      <c r="R57" s="217"/>
      <c r="S57" s="265">
        <f>ROUND(Q57/M57,3)</f>
        <v>8.2000000000000003E-2</v>
      </c>
      <c r="T57" s="209"/>
      <c r="U57" s="218">
        <f>$U$55</f>
        <v>25</v>
      </c>
      <c r="V57" s="219">
        <f>$V$55</f>
        <v>0.10907</v>
      </c>
      <c r="W57" s="219">
        <f>$W$55</f>
        <v>0.10201</v>
      </c>
      <c r="X57" s="219"/>
      <c r="Y57" s="219"/>
      <c r="Z57" s="219"/>
      <c r="AA57" s="238">
        <f t="shared" ref="AA57:AA93" si="358">ROUND(U57+(V57*AX57)+(W57*AY57)+(AN57*(G57-10)),2)</f>
        <v>772.35</v>
      </c>
      <c r="AB57" s="221"/>
      <c r="AC57" s="222">
        <f t="shared" si="349"/>
        <v>1</v>
      </c>
      <c r="AD57" s="223">
        <f>AD$47</f>
        <v>1.26E-4</v>
      </c>
      <c r="AE57" s="222">
        <f t="shared" si="350"/>
        <v>8.6E-3</v>
      </c>
      <c r="AF57" s="222">
        <f t="shared" si="328"/>
        <v>-6.6E-4</v>
      </c>
      <c r="AG57" s="222">
        <f t="shared" si="328"/>
        <v>-6.7200000000000003E-3</v>
      </c>
      <c r="AH57" s="219">
        <f t="shared" si="328"/>
        <v>2.8800000000000002E-3</v>
      </c>
      <c r="AI57" s="219">
        <f t="shared" si="328"/>
        <v>0</v>
      </c>
      <c r="AJ57" s="234">
        <f>$AJ$47</f>
        <v>0</v>
      </c>
      <c r="AK57" s="234">
        <f t="shared" si="351"/>
        <v>7.9233999999999999E-2</v>
      </c>
      <c r="AL57" s="234">
        <f t="shared" si="330"/>
        <v>-1.2123999999999999E-2</v>
      </c>
      <c r="AM57" s="234">
        <f t="shared" si="330"/>
        <v>0</v>
      </c>
      <c r="AN57" s="224">
        <f t="shared" si="330"/>
        <v>6.61</v>
      </c>
      <c r="AO57" s="225">
        <f t="shared" si="352"/>
        <v>0</v>
      </c>
      <c r="AP57" s="225">
        <f t="shared" si="352"/>
        <v>0</v>
      </c>
      <c r="AQ57" s="224">
        <f t="shared" si="353"/>
        <v>24.91</v>
      </c>
      <c r="AR57" s="224">
        <f>ROUND((AA57+AQ57)*AM57,2)</f>
        <v>0</v>
      </c>
      <c r="AS57" s="224">
        <f t="shared" si="332"/>
        <v>40.32</v>
      </c>
      <c r="AT57" s="209"/>
      <c r="AU57" s="227">
        <f>$AU$55</f>
        <v>0.25</v>
      </c>
      <c r="AV57" s="227"/>
      <c r="AW57" s="227">
        <f>1-AV57</f>
        <v>1</v>
      </c>
      <c r="AX57" s="239">
        <f t="shared" si="354"/>
        <v>4450</v>
      </c>
      <c r="AY57" s="239">
        <f t="shared" si="355"/>
        <v>1207.5</v>
      </c>
      <c r="AZ57" s="209"/>
      <c r="BA57" s="218">
        <f t="shared" ref="BA57:BC65" si="359">BA$55</f>
        <v>25</v>
      </c>
      <c r="BB57" s="219">
        <f t="shared" si="359"/>
        <v>0.10907</v>
      </c>
      <c r="BC57" s="219">
        <f t="shared" si="359"/>
        <v>0.10201</v>
      </c>
      <c r="BD57" s="219"/>
      <c r="BE57" s="219"/>
      <c r="BF57" s="219"/>
      <c r="BG57" s="238">
        <f>ROUND(BA57+(BB57*AX57)+(BC57*AY57),2)+IF(G57&gt;10,G57-10,0)*BT57</f>
        <v>772.34999999999991</v>
      </c>
      <c r="BH57" s="222">
        <f t="shared" si="322"/>
        <v>0</v>
      </c>
      <c r="BI57" s="222">
        <f t="shared" si="322"/>
        <v>1</v>
      </c>
      <c r="BJ57" s="222">
        <f t="shared" si="322"/>
        <v>1.26E-4</v>
      </c>
      <c r="BK57" s="222">
        <f t="shared" si="356"/>
        <v>8.6E-3</v>
      </c>
      <c r="BL57" s="222">
        <f t="shared" si="322"/>
        <v>-6.6E-4</v>
      </c>
      <c r="BM57" s="222">
        <f t="shared" si="344"/>
        <v>-6.7200000000000003E-3</v>
      </c>
      <c r="BN57" s="222">
        <f t="shared" si="335"/>
        <v>2.8800000000000002E-3</v>
      </c>
      <c r="BO57" s="222">
        <f t="shared" si="336"/>
        <v>0</v>
      </c>
      <c r="BP57" s="222">
        <v>0</v>
      </c>
      <c r="BQ57" s="222">
        <f t="shared" si="317"/>
        <v>0</v>
      </c>
      <c r="BR57" s="222">
        <f t="shared" si="323"/>
        <v>-1.2123999999999999E-2</v>
      </c>
      <c r="BS57" s="222">
        <v>0.1144</v>
      </c>
      <c r="BT57" s="224">
        <f t="shared" ref="BT57:BT59" si="360">$BT$55</f>
        <v>6.61</v>
      </c>
      <c r="BU57" s="224">
        <f t="shared" ref="BU57:BU59" si="361">BU56</f>
        <v>0</v>
      </c>
      <c r="BV57" s="225">
        <f t="shared" si="357"/>
        <v>0</v>
      </c>
      <c r="BW57" s="224">
        <f t="shared" si="338"/>
        <v>24.91</v>
      </c>
      <c r="BX57" s="224">
        <f>AR57</f>
        <v>0</v>
      </c>
      <c r="BY57" s="224">
        <f t="shared" si="324"/>
        <v>40.32</v>
      </c>
      <c r="BZ57" s="198">
        <f t="shared" si="348"/>
        <v>68.735135039999989</v>
      </c>
      <c r="CA57" s="209"/>
      <c r="CB57" s="227">
        <f>CB56</f>
        <v>0.25</v>
      </c>
      <c r="CC57" s="227"/>
      <c r="CD57" s="227">
        <f>1-CC57</f>
        <v>1</v>
      </c>
      <c r="CE57" s="239">
        <f>IF(K57&lt;4450,K57,4450)</f>
        <v>4450</v>
      </c>
      <c r="CF57" s="239">
        <f>IF(K57&gt;4450,K57-CE57,0)</f>
        <v>1207.5</v>
      </c>
      <c r="CG57" s="209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</row>
    <row r="58" spans="1:238">
      <c r="A58" s="256"/>
      <c r="B58" s="257"/>
      <c r="C58" s="210"/>
      <c r="D58" s="209"/>
      <c r="E58" s="210"/>
      <c r="F58" s="209"/>
      <c r="G58" s="213">
        <v>50</v>
      </c>
      <c r="H58" s="213"/>
      <c r="I58" s="230">
        <v>0</v>
      </c>
      <c r="J58" s="212"/>
      <c r="K58" s="213">
        <f>G58*AU58*730</f>
        <v>9125</v>
      </c>
      <c r="L58" s="231"/>
      <c r="M58" s="215">
        <f t="shared" si="318"/>
        <v>1356.6100000000001</v>
      </c>
      <c r="N58" s="215"/>
      <c r="O58" s="215">
        <f t="shared" si="319"/>
        <v>1468.0813600000001</v>
      </c>
      <c r="P58" s="232"/>
      <c r="Q58" s="267">
        <f>O58-M58</f>
        <v>111.47136</v>
      </c>
      <c r="R58" s="217"/>
      <c r="S58" s="265">
        <f>ROUND(Q58/M58,3)</f>
        <v>8.2000000000000003E-2</v>
      </c>
      <c r="T58" s="209"/>
      <c r="U58" s="218">
        <f>$U$55</f>
        <v>25</v>
      </c>
      <c r="V58" s="219">
        <f>$V$55</f>
        <v>0.10907</v>
      </c>
      <c r="W58" s="219">
        <f>$W$55</f>
        <v>0.10201</v>
      </c>
      <c r="X58" s="219"/>
      <c r="Y58" s="219"/>
      <c r="Z58" s="219"/>
      <c r="AA58" s="238">
        <f t="shared" si="358"/>
        <v>1251.6600000000001</v>
      </c>
      <c r="AB58" s="221"/>
      <c r="AC58" s="222">
        <f t="shared" si="349"/>
        <v>1</v>
      </c>
      <c r="AD58" s="223">
        <f>AD$47</f>
        <v>1.26E-4</v>
      </c>
      <c r="AE58" s="222">
        <f t="shared" si="350"/>
        <v>8.6E-3</v>
      </c>
      <c r="AF58" s="222">
        <f t="shared" si="328"/>
        <v>-6.6E-4</v>
      </c>
      <c r="AG58" s="222">
        <f t="shared" si="328"/>
        <v>-6.7200000000000003E-3</v>
      </c>
      <c r="AH58" s="219">
        <f t="shared" si="328"/>
        <v>2.8800000000000002E-3</v>
      </c>
      <c r="AI58" s="219">
        <f t="shared" si="328"/>
        <v>0</v>
      </c>
      <c r="AJ58" s="234">
        <f>$AJ$47</f>
        <v>0</v>
      </c>
      <c r="AK58" s="234">
        <f t="shared" si="351"/>
        <v>7.9233999999999999E-2</v>
      </c>
      <c r="AL58" s="234">
        <f t="shared" si="330"/>
        <v>-1.2123999999999999E-2</v>
      </c>
      <c r="AM58" s="234">
        <f t="shared" si="330"/>
        <v>0</v>
      </c>
      <c r="AN58" s="224">
        <f t="shared" si="330"/>
        <v>6.61</v>
      </c>
      <c r="AO58" s="225">
        <f t="shared" ref="AO58:AP59" si="362">AO55</f>
        <v>0</v>
      </c>
      <c r="AP58" s="225">
        <f t="shared" si="362"/>
        <v>0</v>
      </c>
      <c r="AQ58" s="224">
        <f t="shared" si="353"/>
        <v>39.56</v>
      </c>
      <c r="AR58" s="224">
        <f t="shared" si="342"/>
        <v>0</v>
      </c>
      <c r="AS58" s="224">
        <f t="shared" si="332"/>
        <v>65.39</v>
      </c>
      <c r="AT58" s="209"/>
      <c r="AU58" s="227">
        <f>AU55</f>
        <v>0.25</v>
      </c>
      <c r="AV58" s="227"/>
      <c r="AW58" s="227">
        <f>1-AV58</f>
        <v>1</v>
      </c>
      <c r="AX58" s="239">
        <f t="shared" si="354"/>
        <v>4450</v>
      </c>
      <c r="AY58" s="239">
        <f t="shared" si="355"/>
        <v>4675</v>
      </c>
      <c r="AZ58" s="209"/>
      <c r="BA58" s="218">
        <f t="shared" si="359"/>
        <v>25</v>
      </c>
      <c r="BB58" s="219">
        <f t="shared" si="359"/>
        <v>0.10907</v>
      </c>
      <c r="BC58" s="219">
        <f t="shared" si="359"/>
        <v>0.10201</v>
      </c>
      <c r="BD58" s="219"/>
      <c r="BE58" s="219"/>
      <c r="BF58" s="219"/>
      <c r="BG58" s="238">
        <f>ROUND(BA58+(BB58*AX58)+(BC58*AY58),2)+IF(G58&gt;10,G58-10,0)*BT58</f>
        <v>1251.6600000000001</v>
      </c>
      <c r="BH58" s="222">
        <f t="shared" si="322"/>
        <v>0</v>
      </c>
      <c r="BI58" s="222">
        <f t="shared" si="322"/>
        <v>1</v>
      </c>
      <c r="BJ58" s="222">
        <f t="shared" si="322"/>
        <v>1.26E-4</v>
      </c>
      <c r="BK58" s="222">
        <f t="shared" si="356"/>
        <v>8.6E-3</v>
      </c>
      <c r="BL58" s="222">
        <f t="shared" si="322"/>
        <v>-6.6E-4</v>
      </c>
      <c r="BM58" s="222">
        <f t="shared" si="344"/>
        <v>-6.7200000000000003E-3</v>
      </c>
      <c r="BN58" s="222">
        <f t="shared" si="335"/>
        <v>2.8800000000000002E-3</v>
      </c>
      <c r="BO58" s="222">
        <f t="shared" si="336"/>
        <v>0</v>
      </c>
      <c r="BP58" s="222">
        <v>0</v>
      </c>
      <c r="BQ58" s="222">
        <f t="shared" si="317"/>
        <v>0</v>
      </c>
      <c r="BR58" s="222">
        <f t="shared" si="323"/>
        <v>-1.2123999999999999E-2</v>
      </c>
      <c r="BS58" s="222">
        <v>0.1144</v>
      </c>
      <c r="BT58" s="224">
        <f t="shared" si="360"/>
        <v>6.61</v>
      </c>
      <c r="BU58" s="224">
        <f t="shared" si="361"/>
        <v>0</v>
      </c>
      <c r="BV58" s="225">
        <f t="shared" ref="BV58:BV59" si="363">BV55</f>
        <v>0</v>
      </c>
      <c r="BW58" s="224">
        <f t="shared" si="338"/>
        <v>39.56</v>
      </c>
      <c r="BX58" s="224">
        <f t="shared" si="324"/>
        <v>0</v>
      </c>
      <c r="BY58" s="224">
        <f t="shared" si="324"/>
        <v>65.39</v>
      </c>
      <c r="BZ58" s="198">
        <f t="shared" si="348"/>
        <v>111.47136000000002</v>
      </c>
      <c r="CA58" s="209"/>
      <c r="CB58" s="227">
        <f>CB57</f>
        <v>0.25</v>
      </c>
      <c r="CC58" s="227"/>
      <c r="CD58" s="227">
        <f>1-CC58</f>
        <v>1</v>
      </c>
      <c r="CE58" s="239">
        <f>IF(K58&lt;4450,K58,4450)</f>
        <v>4450</v>
      </c>
      <c r="CF58" s="239">
        <f>IF(K58&gt;4450,K58-CE58,0)</f>
        <v>4675</v>
      </c>
      <c r="CG58" s="209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>
      <c r="A59" s="256"/>
      <c r="B59" s="257"/>
      <c r="C59" s="210"/>
      <c r="D59" s="209"/>
      <c r="E59" s="210"/>
      <c r="F59" s="209"/>
      <c r="G59" s="213">
        <v>75</v>
      </c>
      <c r="H59" s="213"/>
      <c r="I59" s="230">
        <v>0</v>
      </c>
      <c r="J59" s="212"/>
      <c r="K59" s="213">
        <f>G59*AU59*730</f>
        <v>13687.5</v>
      </c>
      <c r="L59" s="231"/>
      <c r="M59" s="215">
        <f>AA59+SUM(AQ59:AS59)</f>
        <v>2039.55</v>
      </c>
      <c r="N59" s="215"/>
      <c r="O59" s="215">
        <f>BG59+SUM(BW59:BZ59)</f>
        <v>2207.2535360000002</v>
      </c>
      <c r="P59" s="232"/>
      <c r="Q59" s="267">
        <f>O59-M59</f>
        <v>167.70353600000021</v>
      </c>
      <c r="R59" s="217"/>
      <c r="S59" s="265">
        <f>ROUND(Q59/M59,3)</f>
        <v>8.2000000000000003E-2</v>
      </c>
      <c r="T59" s="209"/>
      <c r="U59" s="218">
        <f>$U$55</f>
        <v>25</v>
      </c>
      <c r="V59" s="219">
        <f>$V$55</f>
        <v>0.10907</v>
      </c>
      <c r="W59" s="219">
        <f>$W$55</f>
        <v>0.10201</v>
      </c>
      <c r="X59" s="219"/>
      <c r="Y59" s="219"/>
      <c r="Z59" s="219"/>
      <c r="AA59" s="238">
        <f>ROUND(U59+(V59*AX59)+(W59*AY59)+(AN59*(G59-10)),2)</f>
        <v>1882.33</v>
      </c>
      <c r="AB59" s="221"/>
      <c r="AC59" s="222">
        <f t="shared" si="349"/>
        <v>1</v>
      </c>
      <c r="AD59" s="223">
        <f>AD$47</f>
        <v>1.26E-4</v>
      </c>
      <c r="AE59" s="222">
        <f t="shared" si="350"/>
        <v>8.6E-3</v>
      </c>
      <c r="AF59" s="222">
        <f t="shared" si="328"/>
        <v>-6.6E-4</v>
      </c>
      <c r="AG59" s="222">
        <f t="shared" si="328"/>
        <v>-6.7200000000000003E-3</v>
      </c>
      <c r="AH59" s="219">
        <f t="shared" si="328"/>
        <v>2.8800000000000002E-3</v>
      </c>
      <c r="AI59" s="219">
        <f t="shared" si="328"/>
        <v>0</v>
      </c>
      <c r="AJ59" s="234">
        <f>$AJ$47</f>
        <v>0</v>
      </c>
      <c r="AK59" s="234">
        <f t="shared" si="351"/>
        <v>7.9233999999999999E-2</v>
      </c>
      <c r="AL59" s="234">
        <f t="shared" si="330"/>
        <v>-1.2123999999999999E-2</v>
      </c>
      <c r="AM59" s="234">
        <f t="shared" si="330"/>
        <v>0</v>
      </c>
      <c r="AN59" s="224">
        <f t="shared" si="330"/>
        <v>6.61</v>
      </c>
      <c r="AO59" s="225">
        <f t="shared" si="362"/>
        <v>0</v>
      </c>
      <c r="AP59" s="225">
        <f t="shared" si="362"/>
        <v>0</v>
      </c>
      <c r="AQ59" s="224">
        <f>ROUND(AC59+(K59*(AD59+AE59+AF59+AH59+AJ59+AG59))+(G59*AI59),2)</f>
        <v>58.84</v>
      </c>
      <c r="AR59" s="224">
        <f>ROUND((AA59+AQ59)*AM59,2)</f>
        <v>0</v>
      </c>
      <c r="AS59" s="224">
        <f t="shared" si="332"/>
        <v>98.38</v>
      </c>
      <c r="AT59" s="209"/>
      <c r="AU59" s="227">
        <f>AU56</f>
        <v>0.25</v>
      </c>
      <c r="AV59" s="227"/>
      <c r="AW59" s="227">
        <f>1-AV59</f>
        <v>1</v>
      </c>
      <c r="AX59" s="239">
        <f t="shared" si="354"/>
        <v>4450</v>
      </c>
      <c r="AY59" s="239">
        <f t="shared" si="355"/>
        <v>9237.5</v>
      </c>
      <c r="AZ59" s="209"/>
      <c r="BA59" s="218">
        <f t="shared" si="359"/>
        <v>25</v>
      </c>
      <c r="BB59" s="219">
        <f t="shared" si="359"/>
        <v>0.10907</v>
      </c>
      <c r="BC59" s="219">
        <f t="shared" si="359"/>
        <v>0.10201</v>
      </c>
      <c r="BD59" s="219"/>
      <c r="BE59" s="219"/>
      <c r="BF59" s="219"/>
      <c r="BG59" s="238">
        <f>ROUND(BA59+(BB59*AX59)+(BC59*AY59),2)+IF(G59&gt;10,G59-10,0)*BT59</f>
        <v>1882.3300000000002</v>
      </c>
      <c r="BH59" s="222">
        <f t="shared" si="322"/>
        <v>0</v>
      </c>
      <c r="BI59" s="222">
        <f t="shared" si="322"/>
        <v>1</v>
      </c>
      <c r="BJ59" s="222">
        <f t="shared" si="322"/>
        <v>1.26E-4</v>
      </c>
      <c r="BK59" s="222">
        <f t="shared" si="356"/>
        <v>8.6E-3</v>
      </c>
      <c r="BL59" s="222">
        <f t="shared" si="322"/>
        <v>-6.6E-4</v>
      </c>
      <c r="BM59" s="222">
        <f t="shared" si="344"/>
        <v>-6.7200000000000003E-3</v>
      </c>
      <c r="BN59" s="222">
        <f t="shared" si="335"/>
        <v>2.8800000000000002E-3</v>
      </c>
      <c r="BO59" s="222">
        <f t="shared" si="336"/>
        <v>0</v>
      </c>
      <c r="BP59" s="222">
        <v>0</v>
      </c>
      <c r="BQ59" s="222">
        <f t="shared" si="317"/>
        <v>0</v>
      </c>
      <c r="BR59" s="222">
        <f t="shared" si="323"/>
        <v>-1.2123999999999999E-2</v>
      </c>
      <c r="BS59" s="222">
        <v>0.1144</v>
      </c>
      <c r="BT59" s="224">
        <f t="shared" si="360"/>
        <v>6.61</v>
      </c>
      <c r="BU59" s="224">
        <f t="shared" si="361"/>
        <v>0</v>
      </c>
      <c r="BV59" s="225">
        <f t="shared" si="363"/>
        <v>0</v>
      </c>
      <c r="BW59" s="224">
        <f t="shared" si="338"/>
        <v>58.84</v>
      </c>
      <c r="BX59" s="224">
        <f>AR59</f>
        <v>0</v>
      </c>
      <c r="BY59" s="224">
        <f t="shared" si="324"/>
        <v>98.38</v>
      </c>
      <c r="BZ59" s="198">
        <f t="shared" si="348"/>
        <v>167.70353600000001</v>
      </c>
      <c r="CA59" s="209"/>
      <c r="CB59" s="227">
        <f>CB58</f>
        <v>0.25</v>
      </c>
      <c r="CC59" s="227"/>
      <c r="CD59" s="227">
        <f>1-CC59</f>
        <v>1</v>
      </c>
      <c r="CE59" s="239">
        <f>IF(K59&lt;4450,K59,4450)</f>
        <v>4450</v>
      </c>
      <c r="CF59" s="239">
        <f>IF(K59&gt;4450,K59-CE59,0)</f>
        <v>9237.5</v>
      </c>
      <c r="CG59" s="209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</row>
    <row r="60" spans="1:238">
      <c r="A60" s="256"/>
      <c r="B60" s="257"/>
      <c r="C60" s="210"/>
      <c r="D60" s="209"/>
      <c r="E60" s="210"/>
      <c r="F60" s="209"/>
      <c r="G60" s="213"/>
      <c r="H60" s="213"/>
      <c r="I60" s="230"/>
      <c r="J60" s="212"/>
      <c r="K60" s="213"/>
      <c r="L60" s="231"/>
      <c r="M60" s="215"/>
      <c r="N60" s="215"/>
      <c r="O60" s="215"/>
      <c r="P60" s="232"/>
      <c r="Q60" s="267"/>
      <c r="R60" s="217"/>
      <c r="S60" s="265"/>
      <c r="T60" s="209"/>
      <c r="U60" s="218"/>
      <c r="V60" s="219"/>
      <c r="W60" s="219"/>
      <c r="X60" s="219"/>
      <c r="Y60" s="219"/>
      <c r="Z60" s="219"/>
      <c r="AA60" s="238"/>
      <c r="AB60" s="221"/>
      <c r="AC60" s="222"/>
      <c r="AD60" s="223"/>
      <c r="AE60" s="222"/>
      <c r="AF60" s="222"/>
      <c r="AG60" s="222"/>
      <c r="AH60" s="219"/>
      <c r="AI60" s="219"/>
      <c r="AJ60" s="234"/>
      <c r="AK60" s="234"/>
      <c r="AL60" s="234"/>
      <c r="AM60" s="234"/>
      <c r="AN60" s="224"/>
      <c r="AO60" s="225"/>
      <c r="AP60" s="225"/>
      <c r="AQ60" s="224"/>
      <c r="AR60" s="224"/>
      <c r="AS60" s="224"/>
      <c r="AT60" s="209"/>
      <c r="AU60" s="227"/>
      <c r="AV60" s="227"/>
      <c r="AW60" s="227"/>
      <c r="AX60" s="239"/>
      <c r="AY60" s="239"/>
      <c r="AZ60" s="209"/>
      <c r="BA60" s="218"/>
      <c r="BB60" s="219"/>
      <c r="BC60" s="219"/>
      <c r="BD60" s="219"/>
      <c r="BE60" s="219"/>
      <c r="BF60" s="219"/>
      <c r="BG60" s="238"/>
      <c r="BH60" s="222"/>
      <c r="BI60" s="222"/>
      <c r="BJ60" s="222"/>
      <c r="BK60" s="222"/>
      <c r="BL60" s="222"/>
      <c r="BM60" s="222">
        <f t="shared" si="344"/>
        <v>-6.7200000000000003E-3</v>
      </c>
      <c r="BN60" s="222">
        <f t="shared" si="335"/>
        <v>0</v>
      </c>
      <c r="BO60" s="222">
        <f t="shared" si="336"/>
        <v>0</v>
      </c>
      <c r="BP60" s="222">
        <v>0</v>
      </c>
      <c r="BQ60" s="222">
        <f t="shared" si="317"/>
        <v>0</v>
      </c>
      <c r="BR60" s="222"/>
      <c r="BS60" s="222">
        <v>0.1144</v>
      </c>
      <c r="BT60" s="224"/>
      <c r="BU60" s="224"/>
      <c r="BV60" s="225"/>
      <c r="BW60" s="224"/>
      <c r="BX60" s="224"/>
      <c r="BY60" s="224"/>
      <c r="BZ60" s="198">
        <f t="shared" si="348"/>
        <v>0</v>
      </c>
      <c r="CA60" s="209"/>
      <c r="CB60" s="227"/>
      <c r="CC60" s="227"/>
      <c r="CD60" s="227"/>
      <c r="CE60" s="239"/>
      <c r="CF60" s="239"/>
      <c r="CG60" s="209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</row>
    <row r="61" spans="1:238">
      <c r="A61" s="256"/>
      <c r="B61" s="257"/>
      <c r="C61" s="228" t="s">
        <v>205</v>
      </c>
      <c r="D61" s="229"/>
      <c r="E61" s="228"/>
      <c r="F61" s="209"/>
      <c r="G61" s="213">
        <v>15</v>
      </c>
      <c r="H61" s="213"/>
      <c r="I61" s="230">
        <v>0</v>
      </c>
      <c r="J61" s="212"/>
      <c r="K61" s="213">
        <f>G61*AU61*730</f>
        <v>5475</v>
      </c>
      <c r="L61" s="231"/>
      <c r="M61" s="215">
        <f t="shared" si="318"/>
        <v>704.46</v>
      </c>
      <c r="N61" s="215"/>
      <c r="O61" s="215">
        <f t="shared" si="319"/>
        <v>759.6028591999999</v>
      </c>
      <c r="P61" s="232"/>
      <c r="Q61" s="267">
        <f>O61-M61</f>
        <v>55.142859199999862</v>
      </c>
      <c r="R61" s="217"/>
      <c r="S61" s="265">
        <f>ROUND(Q61/M61,3)</f>
        <v>7.8E-2</v>
      </c>
      <c r="T61" s="209"/>
      <c r="U61" s="218">
        <f>$U$55</f>
        <v>25</v>
      </c>
      <c r="V61" s="219">
        <f>$V$55</f>
        <v>0.10907</v>
      </c>
      <c r="W61" s="219">
        <f>$W$55</f>
        <v>0.10201</v>
      </c>
      <c r="X61" s="219"/>
      <c r="Y61" s="219"/>
      <c r="Z61" s="219"/>
      <c r="AA61" s="238">
        <f t="shared" si="358"/>
        <v>647.97</v>
      </c>
      <c r="AB61" s="221"/>
      <c r="AC61" s="222">
        <f>$AC$47</f>
        <v>1</v>
      </c>
      <c r="AD61" s="223">
        <f>AD$47</f>
        <v>1.26E-4</v>
      </c>
      <c r="AE61" s="222">
        <f>AE$47</f>
        <v>8.6E-3</v>
      </c>
      <c r="AF61" s="222">
        <f t="shared" si="328"/>
        <v>-6.6E-4</v>
      </c>
      <c r="AG61" s="222">
        <f t="shared" si="328"/>
        <v>-6.7200000000000003E-3</v>
      </c>
      <c r="AH61" s="219">
        <f t="shared" si="328"/>
        <v>2.8800000000000002E-3</v>
      </c>
      <c r="AI61" s="219">
        <f t="shared" si="328"/>
        <v>0</v>
      </c>
      <c r="AJ61" s="234">
        <f>$AJ$47</f>
        <v>0</v>
      </c>
      <c r="AK61" s="234">
        <f t="shared" si="351"/>
        <v>7.9233999999999999E-2</v>
      </c>
      <c r="AL61" s="234">
        <f t="shared" si="330"/>
        <v>-1.2123999999999999E-2</v>
      </c>
      <c r="AM61" s="234">
        <f t="shared" si="330"/>
        <v>0</v>
      </c>
      <c r="AN61" s="224">
        <f t="shared" si="330"/>
        <v>6.61</v>
      </c>
      <c r="AO61" s="225">
        <f>AO55</f>
        <v>0</v>
      </c>
      <c r="AP61" s="225">
        <f>AP55</f>
        <v>0</v>
      </c>
      <c r="AQ61" s="224">
        <f t="shared" ref="AQ61:AQ123" si="364">ROUND(AC61+(K61*(AD61+AE61+AF61+AH61+AJ61+AG61))+(G61*AI61),2)</f>
        <v>24.14</v>
      </c>
      <c r="AR61" s="224">
        <f t="shared" si="342"/>
        <v>0</v>
      </c>
      <c r="AS61" s="224">
        <f t="shared" si="332"/>
        <v>32.35</v>
      </c>
      <c r="AT61" s="209"/>
      <c r="AU61" s="227">
        <f>+E62</f>
        <v>0.5</v>
      </c>
      <c r="AV61" s="227"/>
      <c r="AW61" s="227">
        <f>1-AV61</f>
        <v>1</v>
      </c>
      <c r="AX61" s="239">
        <f t="shared" si="354"/>
        <v>4450</v>
      </c>
      <c r="AY61" s="239">
        <f t="shared" si="355"/>
        <v>1025</v>
      </c>
      <c r="AZ61" s="209"/>
      <c r="BA61" s="218">
        <f t="shared" si="359"/>
        <v>25</v>
      </c>
      <c r="BB61" s="219">
        <f t="shared" si="359"/>
        <v>0.10907</v>
      </c>
      <c r="BC61" s="219">
        <f t="shared" si="359"/>
        <v>0.10201</v>
      </c>
      <c r="BD61" s="219"/>
      <c r="BE61" s="219"/>
      <c r="BF61" s="219"/>
      <c r="BG61" s="238">
        <f>ROUND(BA61+(BB61*AX61)+(BC61*AY61),2)+IF(G61&gt;10,G61-10,0)*BT61</f>
        <v>647.96999999999991</v>
      </c>
      <c r="BH61" s="222">
        <f t="shared" si="322"/>
        <v>0</v>
      </c>
      <c r="BI61" s="222">
        <f t="shared" si="322"/>
        <v>1</v>
      </c>
      <c r="BJ61" s="222">
        <f t="shared" si="322"/>
        <v>1.26E-4</v>
      </c>
      <c r="BK61" s="222">
        <f t="shared" si="322"/>
        <v>8.6E-3</v>
      </c>
      <c r="BL61" s="222">
        <f t="shared" si="322"/>
        <v>-6.6E-4</v>
      </c>
      <c r="BM61" s="222">
        <f t="shared" si="344"/>
        <v>-6.7200000000000003E-3</v>
      </c>
      <c r="BN61" s="222">
        <f t="shared" si="335"/>
        <v>2.8800000000000002E-3</v>
      </c>
      <c r="BO61" s="222">
        <f t="shared" si="336"/>
        <v>0</v>
      </c>
      <c r="BP61" s="222">
        <v>0</v>
      </c>
      <c r="BQ61" s="222">
        <f t="shared" si="317"/>
        <v>0</v>
      </c>
      <c r="BR61" s="222">
        <f t="shared" si="323"/>
        <v>-1.2123999999999999E-2</v>
      </c>
      <c r="BS61" s="222">
        <v>0.1144</v>
      </c>
      <c r="BT61" s="224">
        <f>BT55</f>
        <v>6.61</v>
      </c>
      <c r="BU61" s="224">
        <f>BU55</f>
        <v>0</v>
      </c>
      <c r="BV61" s="225">
        <f>BV55</f>
        <v>0</v>
      </c>
      <c r="BW61" s="224">
        <f t="shared" si="338"/>
        <v>24.14</v>
      </c>
      <c r="BX61" s="224">
        <f t="shared" si="324"/>
        <v>0</v>
      </c>
      <c r="BY61" s="224">
        <f t="shared" si="324"/>
        <v>32.35</v>
      </c>
      <c r="BZ61" s="198">
        <f t="shared" si="348"/>
        <v>55.14285919999999</v>
      </c>
      <c r="CA61" s="209"/>
      <c r="CB61" s="227">
        <f>$E$62</f>
        <v>0.5</v>
      </c>
      <c r="CC61" s="227"/>
      <c r="CD61" s="227">
        <f>1-CC61</f>
        <v>1</v>
      </c>
      <c r="CE61" s="239">
        <f>IF(K61&lt;4450,K61,4450)</f>
        <v>4450</v>
      </c>
      <c r="CF61" s="239">
        <f>IF(K61&gt;4450,K61-CE61,0)</f>
        <v>1025</v>
      </c>
      <c r="CG61" s="209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</row>
    <row r="62" spans="1:238">
      <c r="A62" s="256"/>
      <c r="B62" s="257"/>
      <c r="C62" s="240">
        <v>0.5</v>
      </c>
      <c r="D62" s="209"/>
      <c r="E62" s="240">
        <v>0.5</v>
      </c>
      <c r="F62" s="209"/>
      <c r="G62" s="213">
        <v>25</v>
      </c>
      <c r="H62" s="213"/>
      <c r="I62" s="230">
        <v>0</v>
      </c>
      <c r="J62" s="212"/>
      <c r="K62" s="213">
        <f>G62*AU62*730</f>
        <v>9125</v>
      </c>
      <c r="L62" s="231"/>
      <c r="M62" s="215">
        <f t="shared" si="318"/>
        <v>1180.27</v>
      </c>
      <c r="N62" s="215"/>
      <c r="O62" s="215">
        <f t="shared" si="319"/>
        <v>1272.8367600000001</v>
      </c>
      <c r="P62" s="232"/>
      <c r="Q62" s="267">
        <f>O62-M62</f>
        <v>92.566760000000158</v>
      </c>
      <c r="R62" s="217"/>
      <c r="S62" s="265">
        <f>ROUND(Q62/M62,3)</f>
        <v>7.8E-2</v>
      </c>
      <c r="T62" s="209"/>
      <c r="U62" s="218">
        <f>$U$55</f>
        <v>25</v>
      </c>
      <c r="V62" s="219">
        <f>$V$55</f>
        <v>0.10907</v>
      </c>
      <c r="W62" s="219">
        <f>$W$55</f>
        <v>0.10201</v>
      </c>
      <c r="X62" s="219"/>
      <c r="Y62" s="219"/>
      <c r="Z62" s="219"/>
      <c r="AA62" s="238">
        <f t="shared" si="358"/>
        <v>1086.4100000000001</v>
      </c>
      <c r="AB62" s="221"/>
      <c r="AC62" s="222">
        <f t="shared" ref="AC62:AC65" si="365">$AC$47</f>
        <v>1</v>
      </c>
      <c r="AD62" s="223">
        <f>AD$47</f>
        <v>1.26E-4</v>
      </c>
      <c r="AE62" s="222">
        <f t="shared" ref="AE62:AI65" si="366">AE$47</f>
        <v>8.6E-3</v>
      </c>
      <c r="AF62" s="222">
        <f t="shared" si="328"/>
        <v>-6.6E-4</v>
      </c>
      <c r="AG62" s="222">
        <f t="shared" si="328"/>
        <v>-6.7200000000000003E-3</v>
      </c>
      <c r="AH62" s="219">
        <f t="shared" si="328"/>
        <v>2.8800000000000002E-3</v>
      </c>
      <c r="AI62" s="219">
        <f t="shared" si="328"/>
        <v>0</v>
      </c>
      <c r="AJ62" s="234">
        <f>$AJ$47</f>
        <v>0</v>
      </c>
      <c r="AK62" s="234">
        <f t="shared" si="351"/>
        <v>7.9233999999999999E-2</v>
      </c>
      <c r="AL62" s="234">
        <f t="shared" si="330"/>
        <v>-1.2123999999999999E-2</v>
      </c>
      <c r="AM62" s="234">
        <f t="shared" si="330"/>
        <v>0</v>
      </c>
      <c r="AN62" s="224">
        <f t="shared" si="330"/>
        <v>6.61</v>
      </c>
      <c r="AO62" s="225">
        <f t="shared" ref="AO62:AP64" si="367">AO55</f>
        <v>0</v>
      </c>
      <c r="AP62" s="225">
        <f t="shared" si="367"/>
        <v>0</v>
      </c>
      <c r="AQ62" s="224">
        <f t="shared" si="364"/>
        <v>39.56</v>
      </c>
      <c r="AR62" s="224">
        <f t="shared" si="342"/>
        <v>0</v>
      </c>
      <c r="AS62" s="224">
        <f t="shared" si="332"/>
        <v>54.3</v>
      </c>
      <c r="AT62" s="209"/>
      <c r="AU62" s="227">
        <f>AU61</f>
        <v>0.5</v>
      </c>
      <c r="AV62" s="227"/>
      <c r="AW62" s="227">
        <f>1-AV62</f>
        <v>1</v>
      </c>
      <c r="AX62" s="239">
        <f t="shared" si="354"/>
        <v>4450</v>
      </c>
      <c r="AY62" s="239">
        <f t="shared" si="355"/>
        <v>4675</v>
      </c>
      <c r="AZ62" s="209"/>
      <c r="BA62" s="218">
        <f t="shared" si="359"/>
        <v>25</v>
      </c>
      <c r="BB62" s="219">
        <f t="shared" si="359"/>
        <v>0.10907</v>
      </c>
      <c r="BC62" s="219">
        <f t="shared" si="359"/>
        <v>0.10201</v>
      </c>
      <c r="BD62" s="219"/>
      <c r="BE62" s="219"/>
      <c r="BF62" s="219"/>
      <c r="BG62" s="238">
        <f>ROUND(BA62+(BB62*AX62)+(BC62*AY62),2)+IF(G62&gt;10,G62-10,0)*BT62</f>
        <v>1086.4100000000001</v>
      </c>
      <c r="BH62" s="222">
        <f t="shared" si="322"/>
        <v>0</v>
      </c>
      <c r="BI62" s="222">
        <f t="shared" si="322"/>
        <v>1</v>
      </c>
      <c r="BJ62" s="222">
        <f t="shared" si="322"/>
        <v>1.26E-4</v>
      </c>
      <c r="BK62" s="222">
        <f t="shared" si="322"/>
        <v>8.6E-3</v>
      </c>
      <c r="BL62" s="222">
        <f t="shared" si="322"/>
        <v>-6.6E-4</v>
      </c>
      <c r="BM62" s="222">
        <f t="shared" si="344"/>
        <v>-6.7200000000000003E-3</v>
      </c>
      <c r="BN62" s="222">
        <f t="shared" si="335"/>
        <v>2.8800000000000002E-3</v>
      </c>
      <c r="BO62" s="222">
        <f t="shared" si="336"/>
        <v>0</v>
      </c>
      <c r="BP62" s="222">
        <v>0</v>
      </c>
      <c r="BQ62" s="222">
        <f t="shared" si="317"/>
        <v>0</v>
      </c>
      <c r="BR62" s="222">
        <f t="shared" si="323"/>
        <v>-1.2123999999999999E-2</v>
      </c>
      <c r="BS62" s="222">
        <v>0.1144</v>
      </c>
      <c r="BT62" s="224">
        <f>BT61</f>
        <v>6.61</v>
      </c>
      <c r="BU62" s="224">
        <f>BU61</f>
        <v>0</v>
      </c>
      <c r="BV62" s="225">
        <f>BV55</f>
        <v>0</v>
      </c>
      <c r="BW62" s="224">
        <f t="shared" si="338"/>
        <v>39.56</v>
      </c>
      <c r="BX62" s="224">
        <f t="shared" si="324"/>
        <v>0</v>
      </c>
      <c r="BY62" s="224">
        <f t="shared" si="324"/>
        <v>54.3</v>
      </c>
      <c r="BZ62" s="198">
        <f t="shared" si="348"/>
        <v>92.566760000000016</v>
      </c>
      <c r="CA62" s="209"/>
      <c r="CB62" s="227">
        <f>CB61</f>
        <v>0.5</v>
      </c>
      <c r="CC62" s="227"/>
      <c r="CD62" s="227">
        <f>1-CC62</f>
        <v>1</v>
      </c>
      <c r="CE62" s="239">
        <f>IF(K62&lt;4450,K62,4450)</f>
        <v>4450</v>
      </c>
      <c r="CF62" s="239">
        <f>IF(K62&gt;4450,K62-CE62,0)</f>
        <v>4675</v>
      </c>
      <c r="CG62" s="209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</row>
    <row r="63" spans="1:238">
      <c r="A63" s="256"/>
      <c r="B63" s="257"/>
      <c r="C63" s="240"/>
      <c r="D63" s="209"/>
      <c r="E63" s="240"/>
      <c r="F63" s="209"/>
      <c r="G63" s="213">
        <v>31</v>
      </c>
      <c r="H63" s="213"/>
      <c r="I63" s="230"/>
      <c r="J63" s="212"/>
      <c r="K63" s="213">
        <f>G63*AU63*730</f>
        <v>11315</v>
      </c>
      <c r="L63" s="231"/>
      <c r="M63" s="215">
        <f>AA63+SUM(AQ63:AS63)</f>
        <v>1465.76</v>
      </c>
      <c r="N63" s="215"/>
      <c r="O63" s="215">
        <f>BG63+SUM(BW63:BZ63)</f>
        <v>1580.78155808</v>
      </c>
      <c r="P63" s="232"/>
      <c r="Q63" s="267">
        <f>O63-M63</f>
        <v>115.02155807999998</v>
      </c>
      <c r="R63" s="217"/>
      <c r="S63" s="265">
        <f>ROUND(Q63/M63,3)</f>
        <v>7.8E-2</v>
      </c>
      <c r="T63" s="209"/>
      <c r="U63" s="218">
        <f>$U$55</f>
        <v>25</v>
      </c>
      <c r="V63" s="219">
        <f>$V$55</f>
        <v>0.10907</v>
      </c>
      <c r="W63" s="219">
        <f>$W$55</f>
        <v>0.10201</v>
      </c>
      <c r="X63" s="219"/>
      <c r="Y63" s="219"/>
      <c r="Z63" s="219"/>
      <c r="AA63" s="238">
        <f t="shared" si="358"/>
        <v>1349.47</v>
      </c>
      <c r="AB63" s="221"/>
      <c r="AC63" s="222">
        <f t="shared" si="365"/>
        <v>1</v>
      </c>
      <c r="AD63" s="223">
        <f>AD$47</f>
        <v>1.26E-4</v>
      </c>
      <c r="AE63" s="222">
        <f t="shared" si="366"/>
        <v>8.6E-3</v>
      </c>
      <c r="AF63" s="222">
        <f t="shared" si="328"/>
        <v>-6.6E-4</v>
      </c>
      <c r="AG63" s="222">
        <f t="shared" si="328"/>
        <v>-6.7200000000000003E-3</v>
      </c>
      <c r="AH63" s="219">
        <f t="shared" si="328"/>
        <v>2.8800000000000002E-3</v>
      </c>
      <c r="AI63" s="219">
        <f t="shared" si="328"/>
        <v>0</v>
      </c>
      <c r="AJ63" s="234">
        <f>$AJ$47</f>
        <v>0</v>
      </c>
      <c r="AK63" s="234">
        <f t="shared" si="351"/>
        <v>7.9233999999999999E-2</v>
      </c>
      <c r="AL63" s="234">
        <f t="shared" si="330"/>
        <v>-1.2123999999999999E-2</v>
      </c>
      <c r="AM63" s="234">
        <f t="shared" si="330"/>
        <v>0</v>
      </c>
      <c r="AN63" s="224">
        <f t="shared" si="330"/>
        <v>6.61</v>
      </c>
      <c r="AO63" s="225">
        <f t="shared" si="367"/>
        <v>0</v>
      </c>
      <c r="AP63" s="225">
        <f t="shared" si="367"/>
        <v>0</v>
      </c>
      <c r="AQ63" s="224">
        <f t="shared" si="364"/>
        <v>48.82</v>
      </c>
      <c r="AR63" s="224">
        <f>ROUND((AA63+AQ63)*AM63,2)</f>
        <v>0</v>
      </c>
      <c r="AS63" s="224">
        <f t="shared" si="332"/>
        <v>67.47</v>
      </c>
      <c r="AT63" s="209"/>
      <c r="AU63" s="227">
        <f>AU62</f>
        <v>0.5</v>
      </c>
      <c r="AV63" s="227"/>
      <c r="AW63" s="227">
        <f>1-AV63</f>
        <v>1</v>
      </c>
      <c r="AX63" s="239">
        <f t="shared" si="354"/>
        <v>4450</v>
      </c>
      <c r="AY63" s="239">
        <f t="shared" si="355"/>
        <v>6865</v>
      </c>
      <c r="AZ63" s="209"/>
      <c r="BA63" s="218">
        <f t="shared" si="359"/>
        <v>25</v>
      </c>
      <c r="BB63" s="219">
        <f t="shared" si="359"/>
        <v>0.10907</v>
      </c>
      <c r="BC63" s="219">
        <f t="shared" si="359"/>
        <v>0.10201</v>
      </c>
      <c r="BD63" s="219"/>
      <c r="BE63" s="219"/>
      <c r="BF63" s="219"/>
      <c r="BG63" s="238">
        <f>ROUND(BA63+(BB63*AX63)+(BC63*AY63),2)+IF(G63&gt;10,G63-10,0)*BT63</f>
        <v>1349.47</v>
      </c>
      <c r="BH63" s="222">
        <f t="shared" si="322"/>
        <v>0</v>
      </c>
      <c r="BI63" s="222">
        <f t="shared" si="322"/>
        <v>1</v>
      </c>
      <c r="BJ63" s="222">
        <f t="shared" si="322"/>
        <v>1.26E-4</v>
      </c>
      <c r="BK63" s="222">
        <f t="shared" si="322"/>
        <v>8.6E-3</v>
      </c>
      <c r="BL63" s="222">
        <f t="shared" si="322"/>
        <v>-6.6E-4</v>
      </c>
      <c r="BM63" s="222">
        <f t="shared" si="344"/>
        <v>-6.7200000000000003E-3</v>
      </c>
      <c r="BN63" s="222">
        <f t="shared" si="335"/>
        <v>2.8800000000000002E-3</v>
      </c>
      <c r="BO63" s="222">
        <f t="shared" si="336"/>
        <v>0</v>
      </c>
      <c r="BP63" s="222">
        <v>0</v>
      </c>
      <c r="BQ63" s="222">
        <f t="shared" si="317"/>
        <v>0</v>
      </c>
      <c r="BR63" s="222">
        <f t="shared" si="323"/>
        <v>-1.2123999999999999E-2</v>
      </c>
      <c r="BS63" s="222">
        <v>0.1144</v>
      </c>
      <c r="BT63" s="224">
        <f t="shared" ref="BT63:BU65" si="368">BT62</f>
        <v>6.61</v>
      </c>
      <c r="BU63" s="224">
        <f t="shared" si="368"/>
        <v>0</v>
      </c>
      <c r="BV63" s="225">
        <f>BV56</f>
        <v>0</v>
      </c>
      <c r="BW63" s="224">
        <f t="shared" si="338"/>
        <v>48.82</v>
      </c>
      <c r="BX63" s="224">
        <f>AR63</f>
        <v>0</v>
      </c>
      <c r="BY63" s="224">
        <f t="shared" si="324"/>
        <v>67.47</v>
      </c>
      <c r="BZ63" s="198">
        <f t="shared" si="348"/>
        <v>115.02155807999999</v>
      </c>
      <c r="CA63" s="209"/>
      <c r="CB63" s="227">
        <f>CB62</f>
        <v>0.5</v>
      </c>
      <c r="CC63" s="227"/>
      <c r="CD63" s="227">
        <f>1-CC63</f>
        <v>1</v>
      </c>
      <c r="CE63" s="239">
        <f>IF(K63&lt;4450,K63,4450)</f>
        <v>4450</v>
      </c>
      <c r="CF63" s="239">
        <f>IF(K63&gt;4450,K63-CE63,0)</f>
        <v>6865</v>
      </c>
      <c r="CG63" s="209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</row>
    <row r="64" spans="1:238">
      <c r="A64" s="256"/>
      <c r="B64" s="257"/>
      <c r="C64" s="240"/>
      <c r="D64" s="209"/>
      <c r="E64" s="240"/>
      <c r="F64" s="209"/>
      <c r="G64" s="213">
        <v>50</v>
      </c>
      <c r="H64" s="213"/>
      <c r="I64" s="230"/>
      <c r="J64" s="212"/>
      <c r="K64" s="213">
        <f>G64*AU64*730</f>
        <v>18250</v>
      </c>
      <c r="L64" s="231"/>
      <c r="M64" s="215">
        <f>AA64+SUM(AQ64:AS64)</f>
        <v>2369.81</v>
      </c>
      <c r="N64" s="215"/>
      <c r="O64" s="215">
        <f>BG64+SUM(BW64:BZ64)</f>
        <v>2555.9365120000002</v>
      </c>
      <c r="P64" s="232"/>
      <c r="Q64" s="267">
        <f>O64-M64</f>
        <v>186.12651200000028</v>
      </c>
      <c r="R64" s="217"/>
      <c r="S64" s="265">
        <f>ROUND(Q64/M64,3)</f>
        <v>7.9000000000000001E-2</v>
      </c>
      <c r="T64" s="209"/>
      <c r="U64" s="218">
        <f>$U$55</f>
        <v>25</v>
      </c>
      <c r="V64" s="219">
        <f>$V$55</f>
        <v>0.10907</v>
      </c>
      <c r="W64" s="219">
        <f>$W$55</f>
        <v>0.10201</v>
      </c>
      <c r="X64" s="219"/>
      <c r="Y64" s="219"/>
      <c r="Z64" s="219"/>
      <c r="AA64" s="238">
        <f t="shared" si="358"/>
        <v>2182.5</v>
      </c>
      <c r="AB64" s="221"/>
      <c r="AC64" s="222">
        <f t="shared" si="365"/>
        <v>1</v>
      </c>
      <c r="AD64" s="223">
        <f>AD$47</f>
        <v>1.26E-4</v>
      </c>
      <c r="AE64" s="222">
        <f t="shared" si="366"/>
        <v>8.6E-3</v>
      </c>
      <c r="AF64" s="222">
        <f t="shared" si="366"/>
        <v>-6.6E-4</v>
      </c>
      <c r="AG64" s="222">
        <f t="shared" si="366"/>
        <v>-6.7200000000000003E-3</v>
      </c>
      <c r="AH64" s="219">
        <f t="shared" si="366"/>
        <v>2.8800000000000002E-3</v>
      </c>
      <c r="AI64" s="219">
        <f t="shared" si="366"/>
        <v>0</v>
      </c>
      <c r="AJ64" s="234">
        <f>$AJ$47</f>
        <v>0</v>
      </c>
      <c r="AK64" s="234">
        <f t="shared" si="351"/>
        <v>7.9233999999999999E-2</v>
      </c>
      <c r="AL64" s="234">
        <f t="shared" si="330"/>
        <v>-1.2123999999999999E-2</v>
      </c>
      <c r="AM64" s="234">
        <f t="shared" si="330"/>
        <v>0</v>
      </c>
      <c r="AN64" s="224">
        <f t="shared" si="330"/>
        <v>6.61</v>
      </c>
      <c r="AO64" s="225">
        <f t="shared" si="367"/>
        <v>0</v>
      </c>
      <c r="AP64" s="225">
        <f t="shared" si="367"/>
        <v>0</v>
      </c>
      <c r="AQ64" s="224">
        <f t="shared" si="364"/>
        <v>78.12</v>
      </c>
      <c r="AR64" s="224">
        <f>ROUND((AA64+AQ64)*AM64,2)</f>
        <v>0</v>
      </c>
      <c r="AS64" s="224">
        <f t="shared" si="332"/>
        <v>109.19</v>
      </c>
      <c r="AT64" s="209"/>
      <c r="AU64" s="227">
        <f>AU63</f>
        <v>0.5</v>
      </c>
      <c r="AV64" s="227"/>
      <c r="AW64" s="227">
        <f>1-AV64</f>
        <v>1</v>
      </c>
      <c r="AX64" s="239">
        <f t="shared" si="354"/>
        <v>4450</v>
      </c>
      <c r="AY64" s="239">
        <f t="shared" si="355"/>
        <v>13800</v>
      </c>
      <c r="AZ64" s="209"/>
      <c r="BA64" s="218">
        <f t="shared" si="359"/>
        <v>25</v>
      </c>
      <c r="BB64" s="219">
        <f t="shared" si="359"/>
        <v>0.10907</v>
      </c>
      <c r="BC64" s="219">
        <f t="shared" si="359"/>
        <v>0.10201</v>
      </c>
      <c r="BD64" s="219"/>
      <c r="BE64" s="219"/>
      <c r="BF64" s="219"/>
      <c r="BG64" s="238">
        <f>ROUND(BA64+(BB64*AX64)+(BC64*AY64),2)+IF(G64&gt;10,G64-10,0)*BT64</f>
        <v>2182.5</v>
      </c>
      <c r="BH64" s="222">
        <f t="shared" si="322"/>
        <v>0</v>
      </c>
      <c r="BI64" s="222">
        <f t="shared" si="322"/>
        <v>1</v>
      </c>
      <c r="BJ64" s="222">
        <f t="shared" si="322"/>
        <v>1.26E-4</v>
      </c>
      <c r="BK64" s="222">
        <f t="shared" si="322"/>
        <v>8.6E-3</v>
      </c>
      <c r="BL64" s="222">
        <f t="shared" si="322"/>
        <v>-6.6E-4</v>
      </c>
      <c r="BM64" s="222">
        <f t="shared" si="344"/>
        <v>-6.7200000000000003E-3</v>
      </c>
      <c r="BN64" s="222">
        <f t="shared" si="335"/>
        <v>2.8800000000000002E-3</v>
      </c>
      <c r="BO64" s="222">
        <f t="shared" si="336"/>
        <v>0</v>
      </c>
      <c r="BP64" s="222">
        <v>0</v>
      </c>
      <c r="BQ64" s="222">
        <f t="shared" si="317"/>
        <v>0</v>
      </c>
      <c r="BR64" s="222">
        <f t="shared" si="323"/>
        <v>-1.2123999999999999E-2</v>
      </c>
      <c r="BS64" s="222">
        <v>0.1144</v>
      </c>
      <c r="BT64" s="224">
        <f t="shared" si="368"/>
        <v>6.61</v>
      </c>
      <c r="BU64" s="224">
        <f t="shared" si="368"/>
        <v>0</v>
      </c>
      <c r="BV64" s="225">
        <f>BV57</f>
        <v>0</v>
      </c>
      <c r="BW64" s="224">
        <f t="shared" si="338"/>
        <v>78.12</v>
      </c>
      <c r="BX64" s="224">
        <f>AR64</f>
        <v>0</v>
      </c>
      <c r="BY64" s="224">
        <f t="shared" si="324"/>
        <v>109.19</v>
      </c>
      <c r="BZ64" s="198">
        <f t="shared" si="348"/>
        <v>186.12651199999999</v>
      </c>
      <c r="CA64" s="209"/>
      <c r="CB64" s="227">
        <f>CB63</f>
        <v>0.5</v>
      </c>
      <c r="CC64" s="227"/>
      <c r="CD64" s="227">
        <f>1-CC64</f>
        <v>1</v>
      </c>
      <c r="CE64" s="239">
        <f>IF(K64&lt;4450,K64,4450)</f>
        <v>4450</v>
      </c>
      <c r="CF64" s="239">
        <f>IF(K64&gt;4450,K64-CE64,0)</f>
        <v>13800</v>
      </c>
      <c r="CG64" s="209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</row>
    <row r="65" spans="1:238">
      <c r="A65" s="256"/>
      <c r="B65" s="257"/>
      <c r="C65" s="210"/>
      <c r="D65" s="209"/>
      <c r="E65" s="210"/>
      <c r="F65" s="209"/>
      <c r="G65" s="213">
        <v>75</v>
      </c>
      <c r="H65" s="213"/>
      <c r="I65" s="230">
        <v>0</v>
      </c>
      <c r="J65" s="212"/>
      <c r="K65" s="213">
        <f>G65*AU65*730</f>
        <v>27375</v>
      </c>
      <c r="L65" s="231"/>
      <c r="M65" s="215">
        <f t="shared" si="318"/>
        <v>3559.3500000000004</v>
      </c>
      <c r="N65" s="215"/>
      <c r="O65" s="215">
        <f t="shared" si="319"/>
        <v>3839.0374080000001</v>
      </c>
      <c r="P65" s="232"/>
      <c r="Q65" s="267">
        <f>O65-M65</f>
        <v>279.68740799999978</v>
      </c>
      <c r="R65" s="217"/>
      <c r="S65" s="265">
        <f>ROUND(Q65/M65,3)</f>
        <v>7.9000000000000001E-2</v>
      </c>
      <c r="T65" s="209"/>
      <c r="U65" s="218">
        <f>$U$55</f>
        <v>25</v>
      </c>
      <c r="V65" s="219">
        <f>$V$55</f>
        <v>0.10907</v>
      </c>
      <c r="W65" s="219">
        <f>$W$55</f>
        <v>0.10201</v>
      </c>
      <c r="X65" s="219"/>
      <c r="Y65" s="219"/>
      <c r="Z65" s="219"/>
      <c r="AA65" s="238">
        <f t="shared" si="358"/>
        <v>3278.59</v>
      </c>
      <c r="AB65" s="221"/>
      <c r="AC65" s="222">
        <f t="shared" si="365"/>
        <v>1</v>
      </c>
      <c r="AD65" s="223">
        <f>AD$47</f>
        <v>1.26E-4</v>
      </c>
      <c r="AE65" s="222">
        <f t="shared" si="366"/>
        <v>8.6E-3</v>
      </c>
      <c r="AF65" s="222">
        <f t="shared" si="366"/>
        <v>-6.6E-4</v>
      </c>
      <c r="AG65" s="222">
        <f t="shared" si="366"/>
        <v>-6.7200000000000003E-3</v>
      </c>
      <c r="AH65" s="219">
        <f t="shared" si="366"/>
        <v>2.8800000000000002E-3</v>
      </c>
      <c r="AI65" s="219">
        <f t="shared" si="366"/>
        <v>0</v>
      </c>
      <c r="AJ65" s="234">
        <f>$AJ$47</f>
        <v>0</v>
      </c>
      <c r="AK65" s="234">
        <f t="shared" si="351"/>
        <v>7.9233999999999999E-2</v>
      </c>
      <c r="AL65" s="234">
        <f t="shared" si="330"/>
        <v>-1.2123999999999999E-2</v>
      </c>
      <c r="AM65" s="234">
        <f t="shared" si="330"/>
        <v>0</v>
      </c>
      <c r="AN65" s="224">
        <f t="shared" si="330"/>
        <v>6.61</v>
      </c>
      <c r="AO65" s="225">
        <f>AO55</f>
        <v>0</v>
      </c>
      <c r="AP65" s="225">
        <f>AP55</f>
        <v>0</v>
      </c>
      <c r="AQ65" s="224">
        <f t="shared" si="364"/>
        <v>116.69</v>
      </c>
      <c r="AR65" s="224">
        <f t="shared" si="342"/>
        <v>0</v>
      </c>
      <c r="AS65" s="224">
        <f t="shared" si="332"/>
        <v>164.07</v>
      </c>
      <c r="AT65" s="209"/>
      <c r="AU65" s="227">
        <f>AU61</f>
        <v>0.5</v>
      </c>
      <c r="AV65" s="227"/>
      <c r="AW65" s="227">
        <f>1-AV65</f>
        <v>1</v>
      </c>
      <c r="AX65" s="239">
        <f t="shared" si="354"/>
        <v>4450</v>
      </c>
      <c r="AY65" s="239">
        <f t="shared" si="355"/>
        <v>22925</v>
      </c>
      <c r="AZ65" s="209"/>
      <c r="BA65" s="218">
        <f t="shared" si="359"/>
        <v>25</v>
      </c>
      <c r="BB65" s="219">
        <f t="shared" si="359"/>
        <v>0.10907</v>
      </c>
      <c r="BC65" s="219">
        <f t="shared" si="359"/>
        <v>0.10201</v>
      </c>
      <c r="BD65" s="219"/>
      <c r="BE65" s="219"/>
      <c r="BF65" s="219"/>
      <c r="BG65" s="238">
        <f>ROUND(BA65+(BB65*AX65)+(BC65*AY65),2)+IF(G65&gt;10,G65-10,0)*BT65</f>
        <v>3278.59</v>
      </c>
      <c r="BH65" s="222">
        <f t="shared" si="322"/>
        <v>0</v>
      </c>
      <c r="BI65" s="222">
        <f t="shared" si="322"/>
        <v>1</v>
      </c>
      <c r="BJ65" s="222">
        <f t="shared" si="322"/>
        <v>1.26E-4</v>
      </c>
      <c r="BK65" s="222">
        <f t="shared" si="322"/>
        <v>8.6E-3</v>
      </c>
      <c r="BL65" s="222">
        <f t="shared" si="322"/>
        <v>-6.6E-4</v>
      </c>
      <c r="BM65" s="222">
        <f t="shared" ref="BM65:BM80" si="369">BM64</f>
        <v>-6.7200000000000003E-3</v>
      </c>
      <c r="BN65" s="222">
        <f t="shared" si="335"/>
        <v>2.8800000000000002E-3</v>
      </c>
      <c r="BO65" s="222">
        <f t="shared" si="336"/>
        <v>0</v>
      </c>
      <c r="BP65" s="222">
        <v>0</v>
      </c>
      <c r="BQ65" s="222">
        <f t="shared" si="317"/>
        <v>0</v>
      </c>
      <c r="BR65" s="222">
        <f t="shared" si="323"/>
        <v>-1.2123999999999999E-2</v>
      </c>
      <c r="BS65" s="222">
        <v>0.1144</v>
      </c>
      <c r="BT65" s="224">
        <f t="shared" si="368"/>
        <v>6.61</v>
      </c>
      <c r="BU65" s="224">
        <f t="shared" si="368"/>
        <v>0</v>
      </c>
      <c r="BV65" s="225">
        <f>BV55</f>
        <v>0</v>
      </c>
      <c r="BW65" s="224">
        <f t="shared" si="338"/>
        <v>116.69</v>
      </c>
      <c r="BX65" s="224">
        <f t="shared" si="324"/>
        <v>0</v>
      </c>
      <c r="BY65" s="224">
        <f t="shared" si="324"/>
        <v>164.07</v>
      </c>
      <c r="BZ65" s="198">
        <f t="shared" si="348"/>
        <v>279.687408</v>
      </c>
      <c r="CA65" s="209"/>
      <c r="CB65" s="227">
        <f>CB61</f>
        <v>0.5</v>
      </c>
      <c r="CC65" s="227"/>
      <c r="CD65" s="227">
        <f>1-CC65</f>
        <v>1</v>
      </c>
      <c r="CE65" s="239">
        <f>IF(K65&lt;4450,K65,4450)</f>
        <v>4450</v>
      </c>
      <c r="CF65" s="239">
        <f>IF(K65&gt;4450,K65-CE65,0)</f>
        <v>22925</v>
      </c>
      <c r="CG65" s="209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</row>
    <row r="66" spans="1:238">
      <c r="A66" s="256"/>
      <c r="B66" s="257"/>
      <c r="C66" s="210"/>
      <c r="D66" s="209"/>
      <c r="E66" s="210"/>
      <c r="F66" s="209"/>
      <c r="G66" s="213"/>
      <c r="H66" s="213"/>
      <c r="I66" s="230"/>
      <c r="J66" s="212"/>
      <c r="K66" s="213"/>
      <c r="L66" s="231"/>
      <c r="M66" s="215"/>
      <c r="N66" s="215"/>
      <c r="O66" s="215"/>
      <c r="P66" s="232"/>
      <c r="Q66" s="267"/>
      <c r="R66" s="217"/>
      <c r="S66" s="265"/>
      <c r="T66" s="209"/>
      <c r="U66" s="218"/>
      <c r="V66" s="219"/>
      <c r="W66" s="219"/>
      <c r="X66" s="219"/>
      <c r="Y66" s="219"/>
      <c r="Z66" s="219"/>
      <c r="AA66" s="238"/>
      <c r="AB66" s="221"/>
      <c r="AC66" s="222"/>
      <c r="AD66" s="223"/>
      <c r="AE66" s="222"/>
      <c r="AF66" s="222"/>
      <c r="AG66" s="222"/>
      <c r="AH66" s="219"/>
      <c r="AI66" s="219"/>
      <c r="AJ66" s="234"/>
      <c r="AK66" s="234"/>
      <c r="AL66" s="234"/>
      <c r="AM66" s="234"/>
      <c r="AN66" s="224"/>
      <c r="AO66" s="225"/>
      <c r="AP66" s="225"/>
      <c r="AQ66" s="224"/>
      <c r="AR66" s="224"/>
      <c r="AS66" s="224"/>
      <c r="AT66" s="209"/>
      <c r="AU66" s="227"/>
      <c r="AV66" s="227"/>
      <c r="AW66" s="227"/>
      <c r="AX66" s="239"/>
      <c r="AY66" s="239"/>
      <c r="AZ66" s="209"/>
      <c r="BA66" s="218"/>
      <c r="BB66" s="219"/>
      <c r="BC66" s="219"/>
      <c r="BD66" s="219"/>
      <c r="BE66" s="219"/>
      <c r="BF66" s="219"/>
      <c r="BG66" s="238"/>
      <c r="BH66" s="222"/>
      <c r="BI66" s="222"/>
      <c r="BJ66" s="222"/>
      <c r="BK66" s="222"/>
      <c r="BL66" s="222"/>
      <c r="BM66" s="222">
        <f t="shared" si="369"/>
        <v>-6.7200000000000003E-3</v>
      </c>
      <c r="BN66" s="222">
        <f t="shared" si="335"/>
        <v>0</v>
      </c>
      <c r="BO66" s="222">
        <f t="shared" si="336"/>
        <v>0</v>
      </c>
      <c r="BP66" s="222">
        <v>0</v>
      </c>
      <c r="BQ66" s="222">
        <f t="shared" si="317"/>
        <v>0</v>
      </c>
      <c r="BR66" s="222"/>
      <c r="BS66" s="222">
        <v>0.1144</v>
      </c>
      <c r="BT66" s="224"/>
      <c r="BU66" s="224"/>
      <c r="BV66" s="225"/>
      <c r="BW66" s="224"/>
      <c r="BX66" s="224"/>
      <c r="BY66" s="224"/>
      <c r="BZ66" s="198">
        <f t="shared" si="348"/>
        <v>0</v>
      </c>
      <c r="CA66" s="209"/>
      <c r="CB66" s="227"/>
      <c r="CC66" s="227"/>
      <c r="CD66" s="227"/>
      <c r="CE66" s="239"/>
      <c r="CF66" s="239"/>
      <c r="CG66" s="209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</row>
    <row r="67" spans="1:238">
      <c r="A67" s="256"/>
      <c r="B67" s="257"/>
      <c r="C67" s="228" t="s">
        <v>206</v>
      </c>
      <c r="D67" s="229"/>
      <c r="E67" s="228"/>
      <c r="F67" s="209"/>
      <c r="G67" s="213">
        <v>15</v>
      </c>
      <c r="H67" s="213"/>
      <c r="I67" s="230">
        <v>0</v>
      </c>
      <c r="J67" s="212"/>
      <c r="K67" s="213">
        <f t="shared" ref="K67:K72" si="370">G67*AU67*730</f>
        <v>2737.5</v>
      </c>
      <c r="L67" s="231"/>
      <c r="M67" s="215">
        <f t="shared" si="318"/>
        <v>425.49</v>
      </c>
      <c r="N67" s="215"/>
      <c r="O67" s="215">
        <f t="shared" si="319"/>
        <v>460.91556159999999</v>
      </c>
      <c r="P67" s="232"/>
      <c r="Q67" s="267">
        <f t="shared" ref="Q67:Q72" si="371">O67-M67</f>
        <v>35.42556159999998</v>
      </c>
      <c r="R67" s="217"/>
      <c r="S67" s="265">
        <f t="shared" ref="S67:S72" si="372">ROUND(Q67/M67,3)</f>
        <v>8.3000000000000004E-2</v>
      </c>
      <c r="T67" s="209"/>
      <c r="U67" s="218">
        <v>100</v>
      </c>
      <c r="V67" s="219">
        <v>9.5740000000000006E-2</v>
      </c>
      <c r="W67" s="219">
        <v>8.9929999999999996E-2</v>
      </c>
      <c r="X67" s="219"/>
      <c r="Y67" s="219"/>
      <c r="Z67" s="219"/>
      <c r="AA67" s="238">
        <f t="shared" si="358"/>
        <v>392.14</v>
      </c>
      <c r="AB67" s="221"/>
      <c r="AC67" s="222">
        <v>1</v>
      </c>
      <c r="AD67" s="223">
        <v>1.26E-4</v>
      </c>
      <c r="AE67" s="222">
        <v>8.6E-3</v>
      </c>
      <c r="AF67" s="222">
        <v>-6.6E-4</v>
      </c>
      <c r="AG67" s="222">
        <v>-6.7200000000000003E-3</v>
      </c>
      <c r="AH67" s="219">
        <v>2.8800000000000002E-3</v>
      </c>
      <c r="AI67" s="219">
        <f t="shared" ref="AI67:AI79" si="373">AI$55</f>
        <v>0</v>
      </c>
      <c r="AJ67" s="234">
        <f t="shared" ref="AJ67:AJ72" si="374">$AJ$47</f>
        <v>0</v>
      </c>
      <c r="AK67" s="234">
        <v>7.9233999999999999E-2</v>
      </c>
      <c r="AL67" s="234">
        <v>-1.2123999999999999E-2</v>
      </c>
      <c r="AM67" s="234">
        <v>0</v>
      </c>
      <c r="AN67" s="224">
        <v>6.01</v>
      </c>
      <c r="AO67" s="225">
        <v>0</v>
      </c>
      <c r="AP67" s="225">
        <v>0</v>
      </c>
      <c r="AQ67" s="224">
        <f t="shared" si="364"/>
        <v>12.57</v>
      </c>
      <c r="AR67" s="224">
        <f t="shared" si="342"/>
        <v>0</v>
      </c>
      <c r="AS67" s="224">
        <f t="shared" si="332"/>
        <v>20.78</v>
      </c>
      <c r="AT67" s="209"/>
      <c r="AU67" s="227">
        <f>+E68</f>
        <v>0.25</v>
      </c>
      <c r="AV67" s="227"/>
      <c r="AW67" s="227">
        <f t="shared" ref="AW67:AW72" si="375">1-AV67</f>
        <v>1</v>
      </c>
      <c r="AX67" s="239">
        <f t="shared" si="354"/>
        <v>2737.5</v>
      </c>
      <c r="AY67" s="239">
        <f t="shared" si="355"/>
        <v>0</v>
      </c>
      <c r="AZ67" s="209"/>
      <c r="BA67" s="224">
        <f>U67</f>
        <v>100</v>
      </c>
      <c r="BB67" s="235">
        <f>V67</f>
        <v>9.5740000000000006E-2</v>
      </c>
      <c r="BC67" s="235">
        <f>W67</f>
        <v>8.9929999999999996E-2</v>
      </c>
      <c r="BD67" s="219"/>
      <c r="BE67" s="219"/>
      <c r="BF67" s="219"/>
      <c r="BG67" s="238">
        <f t="shared" ref="BG67:BG72" si="376">ROUND(BA67+(BB67*AX67)+(BC67*AY67),2)+IF(G67&gt;10,G67-10,0)*BT67</f>
        <v>392.14</v>
      </c>
      <c r="BH67" s="222">
        <f t="shared" si="322"/>
        <v>0</v>
      </c>
      <c r="BI67" s="222">
        <f t="shared" si="322"/>
        <v>1</v>
      </c>
      <c r="BJ67" s="222">
        <f t="shared" si="322"/>
        <v>1.26E-4</v>
      </c>
      <c r="BK67" s="222">
        <f t="shared" si="322"/>
        <v>8.6E-3</v>
      </c>
      <c r="BL67" s="222">
        <f t="shared" si="322"/>
        <v>-6.6E-4</v>
      </c>
      <c r="BM67" s="222">
        <f t="shared" si="369"/>
        <v>-6.7200000000000003E-3</v>
      </c>
      <c r="BN67" s="222">
        <f t="shared" si="335"/>
        <v>2.8800000000000002E-3</v>
      </c>
      <c r="BO67" s="222">
        <f t="shared" si="336"/>
        <v>0</v>
      </c>
      <c r="BP67" s="222">
        <v>0</v>
      </c>
      <c r="BQ67" s="222">
        <f t="shared" si="317"/>
        <v>0</v>
      </c>
      <c r="BR67" s="222">
        <f t="shared" si="323"/>
        <v>-1.2123999999999999E-2</v>
      </c>
      <c r="BS67" s="222">
        <v>0.1144</v>
      </c>
      <c r="BT67" s="224">
        <f>AN67</f>
        <v>6.01</v>
      </c>
      <c r="BU67" s="224">
        <f t="shared" ref="BU67:BU74" si="377">AO67</f>
        <v>0</v>
      </c>
      <c r="BV67" s="225">
        <v>0</v>
      </c>
      <c r="BW67" s="224">
        <f t="shared" si="338"/>
        <v>12.57</v>
      </c>
      <c r="BX67" s="224">
        <f t="shared" si="324"/>
        <v>0</v>
      </c>
      <c r="BY67" s="224">
        <f t="shared" si="324"/>
        <v>20.78</v>
      </c>
      <c r="BZ67" s="198">
        <f t="shared" si="348"/>
        <v>35.425561600000002</v>
      </c>
      <c r="CA67" s="209"/>
      <c r="CB67" s="227">
        <f>$E$68</f>
        <v>0.25</v>
      </c>
      <c r="CC67" s="227"/>
      <c r="CD67" s="227">
        <f t="shared" ref="CD67:CD72" si="378">1-CC67</f>
        <v>1</v>
      </c>
      <c r="CE67" s="239">
        <f t="shared" ref="CE67:CE72" si="379">IF(K67&lt;4450,K67,4450)</f>
        <v>2737.5</v>
      </c>
      <c r="CF67" s="239">
        <f t="shared" ref="CF67:CF72" si="380">IF(K67&gt;4450,K67-CE67,0)</f>
        <v>0</v>
      </c>
      <c r="CG67" s="209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</row>
    <row r="68" spans="1:238">
      <c r="A68" s="256"/>
      <c r="B68" s="257"/>
      <c r="C68" s="240">
        <v>0.25</v>
      </c>
      <c r="D68" s="209"/>
      <c r="E68" s="240">
        <v>0.25</v>
      </c>
      <c r="F68" s="209"/>
      <c r="G68" s="213">
        <v>25</v>
      </c>
      <c r="H68" s="213"/>
      <c r="I68" s="230">
        <v>0</v>
      </c>
      <c r="J68" s="212"/>
      <c r="K68" s="213">
        <f t="shared" si="370"/>
        <v>4562.5</v>
      </c>
      <c r="L68" s="231"/>
      <c r="M68" s="215">
        <f t="shared" si="318"/>
        <v>679.34999999999991</v>
      </c>
      <c r="N68" s="215"/>
      <c r="O68" s="215">
        <f t="shared" si="319"/>
        <v>735.19779199999994</v>
      </c>
      <c r="P68" s="232"/>
      <c r="Q68" s="267">
        <f t="shared" si="371"/>
        <v>55.847792000000027</v>
      </c>
      <c r="R68" s="217"/>
      <c r="S68" s="265">
        <f t="shared" si="372"/>
        <v>8.2000000000000003E-2</v>
      </c>
      <c r="T68" s="209"/>
      <c r="U68" s="218">
        <f>U$67</f>
        <v>100</v>
      </c>
      <c r="V68" s="219">
        <f>V$67</f>
        <v>9.5740000000000006E-2</v>
      </c>
      <c r="W68" s="219">
        <f>W$67</f>
        <v>8.9929999999999996E-2</v>
      </c>
      <c r="X68" s="219"/>
      <c r="Y68" s="219"/>
      <c r="Z68" s="219"/>
      <c r="AA68" s="238">
        <f t="shared" si="358"/>
        <v>626.30999999999995</v>
      </c>
      <c r="AB68" s="221"/>
      <c r="AC68" s="222">
        <f t="shared" ref="AC68:AH83" si="381">AC$67</f>
        <v>1</v>
      </c>
      <c r="AD68" s="223">
        <f t="shared" si="381"/>
        <v>1.26E-4</v>
      </c>
      <c r="AE68" s="222">
        <f t="shared" si="381"/>
        <v>8.6E-3</v>
      </c>
      <c r="AF68" s="222">
        <f t="shared" si="381"/>
        <v>-6.6E-4</v>
      </c>
      <c r="AG68" s="222">
        <f t="shared" si="381"/>
        <v>-6.7200000000000003E-3</v>
      </c>
      <c r="AH68" s="219">
        <f t="shared" si="381"/>
        <v>2.8800000000000002E-3</v>
      </c>
      <c r="AI68" s="219">
        <f t="shared" si="373"/>
        <v>0</v>
      </c>
      <c r="AJ68" s="234">
        <f t="shared" si="374"/>
        <v>0</v>
      </c>
      <c r="AK68" s="234">
        <f>AK$67</f>
        <v>7.9233999999999999E-2</v>
      </c>
      <c r="AL68" s="234">
        <f>AL$67</f>
        <v>-1.2123999999999999E-2</v>
      </c>
      <c r="AM68" s="234">
        <f>AM$67</f>
        <v>0</v>
      </c>
      <c r="AN68" s="224">
        <f>AN67</f>
        <v>6.01</v>
      </c>
      <c r="AO68" s="225">
        <f>AO$67</f>
        <v>0</v>
      </c>
      <c r="AP68" s="225">
        <f>AP67</f>
        <v>0</v>
      </c>
      <c r="AQ68" s="224">
        <f t="shared" si="364"/>
        <v>20.28</v>
      </c>
      <c r="AR68" s="224">
        <f t="shared" si="342"/>
        <v>0</v>
      </c>
      <c r="AS68" s="224">
        <f t="shared" si="332"/>
        <v>32.76</v>
      </c>
      <c r="AT68" s="209"/>
      <c r="AU68" s="227">
        <f>AU67</f>
        <v>0.25</v>
      </c>
      <c r="AV68" s="227"/>
      <c r="AW68" s="227">
        <f t="shared" si="375"/>
        <v>1</v>
      </c>
      <c r="AX68" s="239">
        <f t="shared" si="354"/>
        <v>4450</v>
      </c>
      <c r="AY68" s="239">
        <f t="shared" si="355"/>
        <v>112.5</v>
      </c>
      <c r="AZ68" s="209"/>
      <c r="BA68" s="218">
        <f>BA$67</f>
        <v>100</v>
      </c>
      <c r="BB68" s="219">
        <f>BB67</f>
        <v>9.5740000000000006E-2</v>
      </c>
      <c r="BC68" s="219">
        <f>BC67</f>
        <v>8.9929999999999996E-2</v>
      </c>
      <c r="BD68" s="219"/>
      <c r="BE68" s="219"/>
      <c r="BF68" s="219"/>
      <c r="BG68" s="238">
        <f t="shared" si="376"/>
        <v>626.30999999999995</v>
      </c>
      <c r="BH68" s="222">
        <f t="shared" si="322"/>
        <v>0</v>
      </c>
      <c r="BI68" s="222">
        <f t="shared" si="322"/>
        <v>1</v>
      </c>
      <c r="BJ68" s="222">
        <f t="shared" si="322"/>
        <v>1.26E-4</v>
      </c>
      <c r="BK68" s="222">
        <f t="shared" si="322"/>
        <v>8.6E-3</v>
      </c>
      <c r="BL68" s="222">
        <f t="shared" si="322"/>
        <v>-6.6E-4</v>
      </c>
      <c r="BM68" s="222">
        <f t="shared" si="369"/>
        <v>-6.7200000000000003E-3</v>
      </c>
      <c r="BN68" s="222">
        <f t="shared" si="335"/>
        <v>2.8800000000000002E-3</v>
      </c>
      <c r="BO68" s="222">
        <f t="shared" si="336"/>
        <v>0</v>
      </c>
      <c r="BP68" s="222">
        <v>0</v>
      </c>
      <c r="BQ68" s="222">
        <f t="shared" si="317"/>
        <v>0</v>
      </c>
      <c r="BR68" s="222">
        <f t="shared" si="323"/>
        <v>-1.2123999999999999E-2</v>
      </c>
      <c r="BS68" s="222">
        <v>0.1144</v>
      </c>
      <c r="BT68" s="224">
        <f>BT67</f>
        <v>6.01</v>
      </c>
      <c r="BU68" s="224">
        <f>BU67</f>
        <v>0</v>
      </c>
      <c r="BV68" s="225">
        <f>BV67</f>
        <v>0</v>
      </c>
      <c r="BW68" s="224">
        <f t="shared" si="338"/>
        <v>20.28</v>
      </c>
      <c r="BX68" s="224">
        <f t="shared" si="324"/>
        <v>0</v>
      </c>
      <c r="BY68" s="224">
        <f t="shared" si="324"/>
        <v>32.76</v>
      </c>
      <c r="BZ68" s="198">
        <f t="shared" si="348"/>
        <v>55.847791999999998</v>
      </c>
      <c r="CA68" s="209"/>
      <c r="CB68" s="227">
        <f>CB67</f>
        <v>0.25</v>
      </c>
      <c r="CC68" s="227"/>
      <c r="CD68" s="227">
        <f t="shared" si="378"/>
        <v>1</v>
      </c>
      <c r="CE68" s="239">
        <f t="shared" si="379"/>
        <v>4450</v>
      </c>
      <c r="CF68" s="239">
        <f t="shared" si="380"/>
        <v>112.5</v>
      </c>
      <c r="CG68" s="209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</row>
    <row r="69" spans="1:238">
      <c r="A69" s="256"/>
      <c r="B69" s="257"/>
      <c r="C69" s="240"/>
      <c r="D69" s="209"/>
      <c r="E69" s="240"/>
      <c r="F69" s="209"/>
      <c r="G69" s="213">
        <v>40</v>
      </c>
      <c r="H69" s="213"/>
      <c r="I69" s="230"/>
      <c r="J69" s="212"/>
      <c r="K69" s="213">
        <f t="shared" si="370"/>
        <v>7300</v>
      </c>
      <c r="L69" s="231"/>
      <c r="M69" s="215">
        <f>AA69+SUM(AQ69:AS69)</f>
        <v>1044.22</v>
      </c>
      <c r="N69" s="215"/>
      <c r="O69" s="215">
        <f>BG69+SUM(BW69:BZ69)</f>
        <v>1128.9942896</v>
      </c>
      <c r="P69" s="232"/>
      <c r="Q69" s="267">
        <f t="shared" si="371"/>
        <v>84.774289599999975</v>
      </c>
      <c r="R69" s="217"/>
      <c r="S69" s="265">
        <f t="shared" si="372"/>
        <v>8.1000000000000003E-2</v>
      </c>
      <c r="T69" s="209"/>
      <c r="U69" s="218">
        <f t="shared" ref="U69:W79" si="382">U$67</f>
        <v>100</v>
      </c>
      <c r="V69" s="219">
        <f t="shared" si="382"/>
        <v>9.5740000000000006E-2</v>
      </c>
      <c r="W69" s="219">
        <f t="shared" si="382"/>
        <v>8.9929999999999996E-2</v>
      </c>
      <c r="X69" s="219"/>
      <c r="Y69" s="219"/>
      <c r="Z69" s="219"/>
      <c r="AA69" s="238">
        <f t="shared" si="358"/>
        <v>962.64</v>
      </c>
      <c r="AB69" s="221"/>
      <c r="AC69" s="222">
        <f t="shared" si="381"/>
        <v>1</v>
      </c>
      <c r="AD69" s="223">
        <f t="shared" si="381"/>
        <v>1.26E-4</v>
      </c>
      <c r="AE69" s="222">
        <f t="shared" si="381"/>
        <v>8.6E-3</v>
      </c>
      <c r="AF69" s="222">
        <f t="shared" si="381"/>
        <v>-6.6E-4</v>
      </c>
      <c r="AG69" s="222">
        <f t="shared" si="381"/>
        <v>-6.7200000000000003E-3</v>
      </c>
      <c r="AH69" s="219">
        <f t="shared" si="381"/>
        <v>2.8800000000000002E-3</v>
      </c>
      <c r="AI69" s="219">
        <f t="shared" si="373"/>
        <v>0</v>
      </c>
      <c r="AJ69" s="234">
        <f t="shared" si="374"/>
        <v>0</v>
      </c>
      <c r="AK69" s="234">
        <f t="shared" ref="AK69:AM79" si="383">AK$67</f>
        <v>7.9233999999999999E-2</v>
      </c>
      <c r="AL69" s="234">
        <f t="shared" si="383"/>
        <v>-1.2123999999999999E-2</v>
      </c>
      <c r="AM69" s="234">
        <f t="shared" si="383"/>
        <v>0</v>
      </c>
      <c r="AN69" s="224">
        <f>AN68</f>
        <v>6.01</v>
      </c>
      <c r="AO69" s="225">
        <f>AO$67</f>
        <v>0</v>
      </c>
      <c r="AP69" s="225">
        <f>AP68</f>
        <v>0</v>
      </c>
      <c r="AQ69" s="224">
        <f t="shared" si="364"/>
        <v>31.85</v>
      </c>
      <c r="AR69" s="224">
        <f>ROUND((AA69+AQ69)*AM69,2)</f>
        <v>0</v>
      </c>
      <c r="AS69" s="224">
        <f t="shared" si="332"/>
        <v>49.73</v>
      </c>
      <c r="AT69" s="209"/>
      <c r="AU69" s="227">
        <f>AU68</f>
        <v>0.25</v>
      </c>
      <c r="AV69" s="227"/>
      <c r="AW69" s="227">
        <f t="shared" si="375"/>
        <v>1</v>
      </c>
      <c r="AX69" s="239">
        <f t="shared" si="354"/>
        <v>4450</v>
      </c>
      <c r="AY69" s="239">
        <f t="shared" si="355"/>
        <v>2850</v>
      </c>
      <c r="AZ69" s="209"/>
      <c r="BA69" s="218">
        <f>BA$67</f>
        <v>100</v>
      </c>
      <c r="BB69" s="219">
        <f>BB68</f>
        <v>9.5740000000000006E-2</v>
      </c>
      <c r="BC69" s="219">
        <f>BC68</f>
        <v>8.9929999999999996E-2</v>
      </c>
      <c r="BD69" s="219"/>
      <c r="BE69" s="219"/>
      <c r="BF69" s="219"/>
      <c r="BG69" s="238">
        <f t="shared" si="376"/>
        <v>962.64</v>
      </c>
      <c r="BH69" s="222">
        <f t="shared" si="322"/>
        <v>0</v>
      </c>
      <c r="BI69" s="222">
        <f t="shared" si="322"/>
        <v>1</v>
      </c>
      <c r="BJ69" s="222">
        <f t="shared" si="322"/>
        <v>1.26E-4</v>
      </c>
      <c r="BK69" s="222">
        <f t="shared" si="322"/>
        <v>8.6E-3</v>
      </c>
      <c r="BL69" s="222">
        <f t="shared" si="322"/>
        <v>-6.6E-4</v>
      </c>
      <c r="BM69" s="222">
        <f t="shared" si="369"/>
        <v>-6.7200000000000003E-3</v>
      </c>
      <c r="BN69" s="222">
        <f t="shared" si="335"/>
        <v>2.8800000000000002E-3</v>
      </c>
      <c r="BO69" s="222">
        <f t="shared" si="336"/>
        <v>0</v>
      </c>
      <c r="BP69" s="222">
        <v>0</v>
      </c>
      <c r="BQ69" s="222">
        <f t="shared" si="317"/>
        <v>0</v>
      </c>
      <c r="BR69" s="222">
        <f t="shared" si="323"/>
        <v>-1.2123999999999999E-2</v>
      </c>
      <c r="BS69" s="222">
        <v>0.1144</v>
      </c>
      <c r="BT69" s="224">
        <f t="shared" ref="BT69:BU72" si="384">BT68</f>
        <v>6.01</v>
      </c>
      <c r="BU69" s="224">
        <f t="shared" si="384"/>
        <v>0</v>
      </c>
      <c r="BV69" s="225">
        <f>BV68</f>
        <v>0</v>
      </c>
      <c r="BW69" s="224">
        <f t="shared" si="338"/>
        <v>31.85</v>
      </c>
      <c r="BX69" s="224">
        <f>AR69</f>
        <v>0</v>
      </c>
      <c r="BY69" s="224">
        <f t="shared" si="324"/>
        <v>49.73</v>
      </c>
      <c r="BZ69" s="198">
        <f t="shared" si="348"/>
        <v>84.774289600000003</v>
      </c>
      <c r="CA69" s="209"/>
      <c r="CB69" s="227">
        <f>CB68</f>
        <v>0.25</v>
      </c>
      <c r="CC69" s="227"/>
      <c r="CD69" s="227">
        <f t="shared" si="378"/>
        <v>1</v>
      </c>
      <c r="CE69" s="239">
        <f t="shared" si="379"/>
        <v>4450</v>
      </c>
      <c r="CF69" s="239">
        <f t="shared" si="380"/>
        <v>2850</v>
      </c>
      <c r="CG69" s="209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238">
      <c r="A70" s="256"/>
      <c r="B70" s="257"/>
      <c r="C70" s="240"/>
      <c r="D70" s="209"/>
      <c r="E70" s="240"/>
      <c r="F70" s="209"/>
      <c r="G70" s="213">
        <v>50</v>
      </c>
      <c r="H70" s="213"/>
      <c r="I70" s="230"/>
      <c r="J70" s="212"/>
      <c r="K70" s="213">
        <f t="shared" si="370"/>
        <v>9125</v>
      </c>
      <c r="L70" s="231"/>
      <c r="M70" s="215">
        <f>AA70+SUM(AQ70:AS70)</f>
        <v>1287.4699999999998</v>
      </c>
      <c r="N70" s="215"/>
      <c r="O70" s="215">
        <f>BG70+SUM(BW70:BZ70)</f>
        <v>1391.5293839999999</v>
      </c>
      <c r="P70" s="232"/>
      <c r="Q70" s="267">
        <f t="shared" si="371"/>
        <v>104.05938400000014</v>
      </c>
      <c r="R70" s="217"/>
      <c r="S70" s="265">
        <f t="shared" si="372"/>
        <v>8.1000000000000003E-2</v>
      </c>
      <c r="T70" s="209"/>
      <c r="U70" s="218">
        <f t="shared" si="382"/>
        <v>100</v>
      </c>
      <c r="V70" s="219">
        <f t="shared" si="382"/>
        <v>9.5740000000000006E-2</v>
      </c>
      <c r="W70" s="219">
        <f t="shared" si="382"/>
        <v>8.9929999999999996E-2</v>
      </c>
      <c r="X70" s="219"/>
      <c r="Y70" s="219"/>
      <c r="Z70" s="219"/>
      <c r="AA70" s="238">
        <f t="shared" si="358"/>
        <v>1186.8699999999999</v>
      </c>
      <c r="AB70" s="221"/>
      <c r="AC70" s="222">
        <f t="shared" si="381"/>
        <v>1</v>
      </c>
      <c r="AD70" s="223">
        <f t="shared" si="381"/>
        <v>1.26E-4</v>
      </c>
      <c r="AE70" s="222">
        <f t="shared" si="381"/>
        <v>8.6E-3</v>
      </c>
      <c r="AF70" s="222">
        <f t="shared" si="381"/>
        <v>-6.6E-4</v>
      </c>
      <c r="AG70" s="222">
        <f t="shared" si="381"/>
        <v>-6.7200000000000003E-3</v>
      </c>
      <c r="AH70" s="219">
        <f t="shared" si="381"/>
        <v>2.8800000000000002E-3</v>
      </c>
      <c r="AI70" s="219">
        <f t="shared" si="373"/>
        <v>0</v>
      </c>
      <c r="AJ70" s="234">
        <f t="shared" si="374"/>
        <v>0</v>
      </c>
      <c r="AK70" s="234">
        <f t="shared" si="383"/>
        <v>7.9233999999999999E-2</v>
      </c>
      <c r="AL70" s="234">
        <f t="shared" si="383"/>
        <v>-1.2123999999999999E-2</v>
      </c>
      <c r="AM70" s="234">
        <f t="shared" si="383"/>
        <v>0</v>
      </c>
      <c r="AN70" s="224">
        <f>AN68</f>
        <v>6.01</v>
      </c>
      <c r="AO70" s="225">
        <f>AO$67</f>
        <v>0</v>
      </c>
      <c r="AP70" s="225">
        <f>AP68</f>
        <v>0</v>
      </c>
      <c r="AQ70" s="224">
        <f t="shared" si="364"/>
        <v>39.56</v>
      </c>
      <c r="AR70" s="224">
        <f>ROUND((AA70+AQ70)*AM70,2)</f>
        <v>0</v>
      </c>
      <c r="AS70" s="224">
        <f t="shared" si="332"/>
        <v>61.04</v>
      </c>
      <c r="AT70" s="209"/>
      <c r="AU70" s="227">
        <f>AU68</f>
        <v>0.25</v>
      </c>
      <c r="AV70" s="227"/>
      <c r="AW70" s="227">
        <f t="shared" si="375"/>
        <v>1</v>
      </c>
      <c r="AX70" s="239">
        <f t="shared" si="354"/>
        <v>4450</v>
      </c>
      <c r="AY70" s="239">
        <f t="shared" si="355"/>
        <v>4675</v>
      </c>
      <c r="AZ70" s="209"/>
      <c r="BA70" s="218">
        <f>BA$67</f>
        <v>100</v>
      </c>
      <c r="BB70" s="219">
        <f>BB68</f>
        <v>9.5740000000000006E-2</v>
      </c>
      <c r="BC70" s="219">
        <f>BC68</f>
        <v>8.9929999999999996E-2</v>
      </c>
      <c r="BD70" s="219"/>
      <c r="BE70" s="219"/>
      <c r="BF70" s="219"/>
      <c r="BG70" s="238">
        <f t="shared" si="376"/>
        <v>1186.8699999999999</v>
      </c>
      <c r="BH70" s="222">
        <f t="shared" si="322"/>
        <v>0</v>
      </c>
      <c r="BI70" s="222">
        <f t="shared" si="322"/>
        <v>1</v>
      </c>
      <c r="BJ70" s="222">
        <f t="shared" si="322"/>
        <v>1.26E-4</v>
      </c>
      <c r="BK70" s="222">
        <f t="shared" si="322"/>
        <v>8.6E-3</v>
      </c>
      <c r="BL70" s="222">
        <f t="shared" si="322"/>
        <v>-6.6E-4</v>
      </c>
      <c r="BM70" s="222">
        <f t="shared" si="369"/>
        <v>-6.7200000000000003E-3</v>
      </c>
      <c r="BN70" s="222">
        <f t="shared" si="335"/>
        <v>2.8800000000000002E-3</v>
      </c>
      <c r="BO70" s="222">
        <f t="shared" si="336"/>
        <v>0</v>
      </c>
      <c r="BP70" s="222">
        <v>0</v>
      </c>
      <c r="BQ70" s="222">
        <f t="shared" si="317"/>
        <v>0</v>
      </c>
      <c r="BR70" s="222">
        <f t="shared" si="323"/>
        <v>-1.2123999999999999E-2</v>
      </c>
      <c r="BS70" s="222">
        <v>0.1144</v>
      </c>
      <c r="BT70" s="224">
        <f t="shared" si="384"/>
        <v>6.01</v>
      </c>
      <c r="BU70" s="224">
        <f t="shared" si="384"/>
        <v>0</v>
      </c>
      <c r="BV70" s="225">
        <f>BV68</f>
        <v>0</v>
      </c>
      <c r="BW70" s="224">
        <f t="shared" si="338"/>
        <v>39.56</v>
      </c>
      <c r="BX70" s="224">
        <f>AR70</f>
        <v>0</v>
      </c>
      <c r="BY70" s="224">
        <f t="shared" si="324"/>
        <v>61.04</v>
      </c>
      <c r="BZ70" s="198">
        <f t="shared" si="348"/>
        <v>104.05938399999999</v>
      </c>
      <c r="CA70" s="209"/>
      <c r="CB70" s="227">
        <f>CB68</f>
        <v>0.25</v>
      </c>
      <c r="CC70" s="227"/>
      <c r="CD70" s="227">
        <f t="shared" si="378"/>
        <v>1</v>
      </c>
      <c r="CE70" s="239">
        <f t="shared" si="379"/>
        <v>4450</v>
      </c>
      <c r="CF70" s="239">
        <f t="shared" si="380"/>
        <v>4675</v>
      </c>
      <c r="CG70" s="209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</row>
    <row r="71" spans="1:238">
      <c r="A71" s="256"/>
      <c r="B71" s="257"/>
      <c r="C71" s="240"/>
      <c r="D71" s="209"/>
      <c r="E71" s="240"/>
      <c r="F71" s="209"/>
      <c r="G71" s="213">
        <v>75</v>
      </c>
      <c r="H71" s="213"/>
      <c r="I71" s="230"/>
      <c r="J71" s="212"/>
      <c r="K71" s="213">
        <f t="shared" si="370"/>
        <v>13687.5</v>
      </c>
      <c r="L71" s="231"/>
      <c r="M71" s="215">
        <f>AA71+SUM(AQ71:AS71)</f>
        <v>1895.5900000000001</v>
      </c>
      <c r="N71" s="215"/>
      <c r="O71" s="215">
        <f>BG71+SUM(BW71:BZ71)</f>
        <v>2047.8598320000001</v>
      </c>
      <c r="P71" s="232"/>
      <c r="Q71" s="267">
        <f t="shared" si="371"/>
        <v>152.26983199999995</v>
      </c>
      <c r="R71" s="217"/>
      <c r="S71" s="265">
        <f t="shared" si="372"/>
        <v>0.08</v>
      </c>
      <c r="T71" s="209"/>
      <c r="U71" s="218">
        <f t="shared" si="382"/>
        <v>100</v>
      </c>
      <c r="V71" s="219">
        <f t="shared" si="382"/>
        <v>9.5740000000000006E-2</v>
      </c>
      <c r="W71" s="219">
        <f t="shared" si="382"/>
        <v>8.9929999999999996E-2</v>
      </c>
      <c r="X71" s="219"/>
      <c r="Y71" s="219"/>
      <c r="Z71" s="219"/>
      <c r="AA71" s="238">
        <f t="shared" si="358"/>
        <v>1747.42</v>
      </c>
      <c r="AB71" s="221"/>
      <c r="AC71" s="222">
        <f t="shared" si="381"/>
        <v>1</v>
      </c>
      <c r="AD71" s="223">
        <f t="shared" si="381"/>
        <v>1.26E-4</v>
      </c>
      <c r="AE71" s="222">
        <f t="shared" si="381"/>
        <v>8.6E-3</v>
      </c>
      <c r="AF71" s="222">
        <f t="shared" si="381"/>
        <v>-6.6E-4</v>
      </c>
      <c r="AG71" s="222">
        <f t="shared" si="381"/>
        <v>-6.7200000000000003E-3</v>
      </c>
      <c r="AH71" s="219">
        <f t="shared" si="381"/>
        <v>2.8800000000000002E-3</v>
      </c>
      <c r="AI71" s="219">
        <f t="shared" si="373"/>
        <v>0</v>
      </c>
      <c r="AJ71" s="234">
        <f t="shared" si="374"/>
        <v>0</v>
      </c>
      <c r="AK71" s="234">
        <f t="shared" si="383"/>
        <v>7.9233999999999999E-2</v>
      </c>
      <c r="AL71" s="234">
        <f t="shared" si="383"/>
        <v>-1.2123999999999999E-2</v>
      </c>
      <c r="AM71" s="234">
        <f t="shared" si="383"/>
        <v>0</v>
      </c>
      <c r="AN71" s="224">
        <f>AN70</f>
        <v>6.01</v>
      </c>
      <c r="AO71" s="225">
        <f>AO$67</f>
        <v>0</v>
      </c>
      <c r="AP71" s="225">
        <f>AP70</f>
        <v>0</v>
      </c>
      <c r="AQ71" s="224">
        <f t="shared" si="364"/>
        <v>58.84</v>
      </c>
      <c r="AR71" s="224">
        <f>ROUND((AA71+AQ71)*AM71,2)</f>
        <v>0</v>
      </c>
      <c r="AS71" s="224">
        <f t="shared" si="332"/>
        <v>89.33</v>
      </c>
      <c r="AT71" s="209"/>
      <c r="AU71" s="227">
        <f>AU70</f>
        <v>0.25</v>
      </c>
      <c r="AV71" s="227"/>
      <c r="AW71" s="227">
        <f t="shared" si="375"/>
        <v>1</v>
      </c>
      <c r="AX71" s="239">
        <f t="shared" si="354"/>
        <v>4450</v>
      </c>
      <c r="AY71" s="239">
        <f t="shared" si="355"/>
        <v>9237.5</v>
      </c>
      <c r="AZ71" s="209"/>
      <c r="BA71" s="218">
        <f>BA$67</f>
        <v>100</v>
      </c>
      <c r="BB71" s="219">
        <f>BB70</f>
        <v>9.5740000000000006E-2</v>
      </c>
      <c r="BC71" s="219">
        <f>BC70</f>
        <v>8.9929999999999996E-2</v>
      </c>
      <c r="BD71" s="219"/>
      <c r="BE71" s="219"/>
      <c r="BF71" s="219"/>
      <c r="BG71" s="238">
        <f t="shared" si="376"/>
        <v>1747.42</v>
      </c>
      <c r="BH71" s="222">
        <f t="shared" si="322"/>
        <v>0</v>
      </c>
      <c r="BI71" s="222">
        <f t="shared" si="322"/>
        <v>1</v>
      </c>
      <c r="BJ71" s="222">
        <f t="shared" si="322"/>
        <v>1.26E-4</v>
      </c>
      <c r="BK71" s="222">
        <f t="shared" si="322"/>
        <v>8.6E-3</v>
      </c>
      <c r="BL71" s="222">
        <f t="shared" si="322"/>
        <v>-6.6E-4</v>
      </c>
      <c r="BM71" s="222">
        <f t="shared" si="369"/>
        <v>-6.7200000000000003E-3</v>
      </c>
      <c r="BN71" s="222">
        <f t="shared" si="335"/>
        <v>2.8800000000000002E-3</v>
      </c>
      <c r="BO71" s="222">
        <f t="shared" si="336"/>
        <v>0</v>
      </c>
      <c r="BP71" s="222">
        <v>0</v>
      </c>
      <c r="BQ71" s="222">
        <f t="shared" si="317"/>
        <v>0</v>
      </c>
      <c r="BR71" s="222">
        <f t="shared" si="323"/>
        <v>-1.2123999999999999E-2</v>
      </c>
      <c r="BS71" s="222">
        <v>0.1144</v>
      </c>
      <c r="BT71" s="224">
        <f t="shared" si="384"/>
        <v>6.01</v>
      </c>
      <c r="BU71" s="224">
        <f t="shared" si="384"/>
        <v>0</v>
      </c>
      <c r="BV71" s="225">
        <f>BV70</f>
        <v>0</v>
      </c>
      <c r="BW71" s="224">
        <f t="shared" si="338"/>
        <v>58.84</v>
      </c>
      <c r="BX71" s="224">
        <f>AR71</f>
        <v>0</v>
      </c>
      <c r="BY71" s="224">
        <f t="shared" si="324"/>
        <v>89.33</v>
      </c>
      <c r="BZ71" s="198">
        <f t="shared" si="348"/>
        <v>152.26983200000001</v>
      </c>
      <c r="CA71" s="209"/>
      <c r="CB71" s="227">
        <f>CB70</f>
        <v>0.25</v>
      </c>
      <c r="CC71" s="227"/>
      <c r="CD71" s="227">
        <f t="shared" si="378"/>
        <v>1</v>
      </c>
      <c r="CE71" s="239">
        <f t="shared" si="379"/>
        <v>4450</v>
      </c>
      <c r="CF71" s="239">
        <f t="shared" si="380"/>
        <v>9237.5</v>
      </c>
      <c r="CG71" s="209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</row>
    <row r="72" spans="1:238">
      <c r="A72" s="256"/>
      <c r="B72" s="257"/>
      <c r="C72" s="210"/>
      <c r="D72" s="209"/>
      <c r="E72" s="210"/>
      <c r="F72" s="209"/>
      <c r="G72" s="213">
        <v>90</v>
      </c>
      <c r="H72" s="213"/>
      <c r="I72" s="230">
        <v>0</v>
      </c>
      <c r="J72" s="212"/>
      <c r="K72" s="213">
        <f t="shared" si="370"/>
        <v>16425</v>
      </c>
      <c r="L72" s="231"/>
      <c r="M72" s="215">
        <f t="shared" si="318"/>
        <v>2260.4499999999998</v>
      </c>
      <c r="N72" s="215"/>
      <c r="O72" s="215">
        <f t="shared" si="319"/>
        <v>2441.6463296000002</v>
      </c>
      <c r="P72" s="232"/>
      <c r="Q72" s="267">
        <f t="shared" si="371"/>
        <v>181.19632960000035</v>
      </c>
      <c r="R72" s="217"/>
      <c r="S72" s="265">
        <f t="shared" si="372"/>
        <v>0.08</v>
      </c>
      <c r="T72" s="209"/>
      <c r="U72" s="218">
        <f t="shared" si="382"/>
        <v>100</v>
      </c>
      <c r="V72" s="219">
        <f t="shared" si="382"/>
        <v>9.5740000000000006E-2</v>
      </c>
      <c r="W72" s="219">
        <f t="shared" si="382"/>
        <v>8.9929999999999996E-2</v>
      </c>
      <c r="X72" s="219"/>
      <c r="Y72" s="219"/>
      <c r="Z72" s="219"/>
      <c r="AA72" s="238">
        <f t="shared" si="358"/>
        <v>2083.75</v>
      </c>
      <c r="AB72" s="221"/>
      <c r="AC72" s="222">
        <f t="shared" si="381"/>
        <v>1</v>
      </c>
      <c r="AD72" s="223">
        <f t="shared" si="381"/>
        <v>1.26E-4</v>
      </c>
      <c r="AE72" s="222">
        <f t="shared" si="381"/>
        <v>8.6E-3</v>
      </c>
      <c r="AF72" s="222">
        <f t="shared" si="381"/>
        <v>-6.6E-4</v>
      </c>
      <c r="AG72" s="222">
        <f t="shared" si="381"/>
        <v>-6.7200000000000003E-3</v>
      </c>
      <c r="AH72" s="219">
        <f t="shared" si="381"/>
        <v>2.8800000000000002E-3</v>
      </c>
      <c r="AI72" s="219">
        <f t="shared" si="373"/>
        <v>0</v>
      </c>
      <c r="AJ72" s="234">
        <f t="shared" si="374"/>
        <v>0</v>
      </c>
      <c r="AK72" s="234">
        <f t="shared" si="383"/>
        <v>7.9233999999999999E-2</v>
      </c>
      <c r="AL72" s="234">
        <f t="shared" si="383"/>
        <v>-1.2123999999999999E-2</v>
      </c>
      <c r="AM72" s="234">
        <f t="shared" si="383"/>
        <v>0</v>
      </c>
      <c r="AN72" s="224">
        <f>AN67</f>
        <v>6.01</v>
      </c>
      <c r="AO72" s="225">
        <f>AO$67</f>
        <v>0</v>
      </c>
      <c r="AP72" s="225">
        <f>AP67</f>
        <v>0</v>
      </c>
      <c r="AQ72" s="224">
        <f t="shared" si="364"/>
        <v>70.41</v>
      </c>
      <c r="AR72" s="224">
        <f t="shared" si="342"/>
        <v>0</v>
      </c>
      <c r="AS72" s="224">
        <f t="shared" si="332"/>
        <v>106.29</v>
      </c>
      <c r="AT72" s="209"/>
      <c r="AU72" s="227">
        <f>AU67</f>
        <v>0.25</v>
      </c>
      <c r="AV72" s="227"/>
      <c r="AW72" s="227">
        <f t="shared" si="375"/>
        <v>1</v>
      </c>
      <c r="AX72" s="239">
        <f t="shared" si="354"/>
        <v>4450</v>
      </c>
      <c r="AY72" s="239">
        <f t="shared" si="355"/>
        <v>11975</v>
      </c>
      <c r="AZ72" s="209"/>
      <c r="BA72" s="218">
        <f>BA67</f>
        <v>100</v>
      </c>
      <c r="BB72" s="219">
        <f>BB67</f>
        <v>9.5740000000000006E-2</v>
      </c>
      <c r="BC72" s="219">
        <f>BC67</f>
        <v>8.9929999999999996E-2</v>
      </c>
      <c r="BD72" s="219"/>
      <c r="BE72" s="219"/>
      <c r="BF72" s="219"/>
      <c r="BG72" s="238">
        <f t="shared" si="376"/>
        <v>2083.75</v>
      </c>
      <c r="BH72" s="222">
        <f t="shared" si="322"/>
        <v>0</v>
      </c>
      <c r="BI72" s="222">
        <f t="shared" si="322"/>
        <v>1</v>
      </c>
      <c r="BJ72" s="222">
        <f t="shared" si="322"/>
        <v>1.26E-4</v>
      </c>
      <c r="BK72" s="222">
        <f t="shared" si="322"/>
        <v>8.6E-3</v>
      </c>
      <c r="BL72" s="222">
        <f t="shared" si="322"/>
        <v>-6.6E-4</v>
      </c>
      <c r="BM72" s="222">
        <f t="shared" si="369"/>
        <v>-6.7200000000000003E-3</v>
      </c>
      <c r="BN72" s="222">
        <f t="shared" si="335"/>
        <v>2.8800000000000002E-3</v>
      </c>
      <c r="BO72" s="222">
        <f t="shared" si="336"/>
        <v>0</v>
      </c>
      <c r="BP72" s="222">
        <v>0</v>
      </c>
      <c r="BQ72" s="222">
        <f t="shared" si="317"/>
        <v>0</v>
      </c>
      <c r="BR72" s="222">
        <f t="shared" si="323"/>
        <v>-1.2123999999999999E-2</v>
      </c>
      <c r="BS72" s="222">
        <v>0.1144</v>
      </c>
      <c r="BT72" s="224">
        <f t="shared" si="384"/>
        <v>6.01</v>
      </c>
      <c r="BU72" s="224">
        <f t="shared" si="384"/>
        <v>0</v>
      </c>
      <c r="BV72" s="225">
        <f>BV67</f>
        <v>0</v>
      </c>
      <c r="BW72" s="224">
        <f t="shared" si="338"/>
        <v>70.41</v>
      </c>
      <c r="BX72" s="224">
        <f t="shared" si="324"/>
        <v>0</v>
      </c>
      <c r="BY72" s="224">
        <f t="shared" si="324"/>
        <v>106.29</v>
      </c>
      <c r="BZ72" s="198">
        <f t="shared" si="348"/>
        <v>181.19632959999998</v>
      </c>
      <c r="CA72" s="209"/>
      <c r="CB72" s="227">
        <f>CB67</f>
        <v>0.25</v>
      </c>
      <c r="CC72" s="227"/>
      <c r="CD72" s="227">
        <f t="shared" si="378"/>
        <v>1</v>
      </c>
      <c r="CE72" s="239">
        <f t="shared" si="379"/>
        <v>4450</v>
      </c>
      <c r="CF72" s="239">
        <f t="shared" si="380"/>
        <v>11975</v>
      </c>
      <c r="CG72" s="209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</row>
    <row r="73" spans="1:238">
      <c r="A73" s="256"/>
      <c r="B73" s="257"/>
      <c r="C73" s="210"/>
      <c r="D73" s="209"/>
      <c r="E73" s="210"/>
      <c r="F73" s="209"/>
      <c r="G73" s="213"/>
      <c r="H73" s="213"/>
      <c r="I73" s="230"/>
      <c r="J73" s="212"/>
      <c r="K73" s="213"/>
      <c r="L73" s="231"/>
      <c r="M73" s="215"/>
      <c r="N73" s="215"/>
      <c r="O73" s="215"/>
      <c r="P73" s="232"/>
      <c r="Q73" s="267"/>
      <c r="R73" s="217"/>
      <c r="S73" s="265"/>
      <c r="T73" s="209"/>
      <c r="U73" s="218"/>
      <c r="V73" s="219"/>
      <c r="W73" s="219"/>
      <c r="X73" s="219"/>
      <c r="Y73" s="219"/>
      <c r="Z73" s="219"/>
      <c r="AA73" s="238"/>
      <c r="AB73" s="221"/>
      <c r="AC73" s="222"/>
      <c r="AD73" s="223"/>
      <c r="AE73" s="222"/>
      <c r="AF73" s="222"/>
      <c r="AG73" s="222"/>
      <c r="AH73" s="219"/>
      <c r="AI73" s="219"/>
      <c r="AJ73" s="234"/>
      <c r="AK73" s="234"/>
      <c r="AL73" s="234"/>
      <c r="AM73" s="234"/>
      <c r="AN73" s="224"/>
      <c r="AO73" s="225"/>
      <c r="AP73" s="225"/>
      <c r="AQ73" s="224"/>
      <c r="AR73" s="224"/>
      <c r="AS73" s="224"/>
      <c r="AT73" s="209"/>
      <c r="AU73" s="227"/>
      <c r="AV73" s="227"/>
      <c r="AW73" s="227"/>
      <c r="AX73" s="239"/>
      <c r="AY73" s="239"/>
      <c r="AZ73" s="209"/>
      <c r="BA73" s="218"/>
      <c r="BB73" s="219"/>
      <c r="BC73" s="219"/>
      <c r="BD73" s="219"/>
      <c r="BE73" s="219"/>
      <c r="BF73" s="219"/>
      <c r="BG73" s="238"/>
      <c r="BH73" s="222"/>
      <c r="BI73" s="222"/>
      <c r="BJ73" s="222"/>
      <c r="BK73" s="222"/>
      <c r="BL73" s="222"/>
      <c r="BM73" s="222">
        <f t="shared" si="369"/>
        <v>-6.7200000000000003E-3</v>
      </c>
      <c r="BN73" s="222">
        <f t="shared" si="335"/>
        <v>0</v>
      </c>
      <c r="BO73" s="222">
        <f t="shared" si="336"/>
        <v>0</v>
      </c>
      <c r="BP73" s="222">
        <v>0</v>
      </c>
      <c r="BQ73" s="222">
        <f t="shared" si="317"/>
        <v>0</v>
      </c>
      <c r="BR73" s="222"/>
      <c r="BS73" s="222">
        <v>0.1144</v>
      </c>
      <c r="BT73" s="224"/>
      <c r="BU73" s="224"/>
      <c r="BV73" s="225"/>
      <c r="BW73" s="224"/>
      <c r="BX73" s="224"/>
      <c r="BY73" s="224"/>
      <c r="BZ73" s="198">
        <f t="shared" si="348"/>
        <v>0</v>
      </c>
      <c r="CA73" s="209"/>
      <c r="CB73" s="227"/>
      <c r="CC73" s="227"/>
      <c r="CD73" s="227"/>
      <c r="CE73" s="239"/>
      <c r="CF73" s="239"/>
      <c r="CG73" s="209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</row>
    <row r="74" spans="1:238">
      <c r="A74" s="256"/>
      <c r="B74" s="257"/>
      <c r="C74" s="228" t="s">
        <v>206</v>
      </c>
      <c r="D74" s="229"/>
      <c r="E74" s="228"/>
      <c r="F74" s="209"/>
      <c r="G74" s="213">
        <v>25</v>
      </c>
      <c r="H74" s="213"/>
      <c r="I74" s="230">
        <v>0</v>
      </c>
      <c r="J74" s="212"/>
      <c r="K74" s="213">
        <f t="shared" ref="K74:K79" si="385">G74*AU74*730</f>
        <v>9125</v>
      </c>
      <c r="L74" s="231"/>
      <c r="M74" s="215">
        <f t="shared" si="318"/>
        <v>1127.1399999999999</v>
      </c>
      <c r="N74" s="215"/>
      <c r="O74" s="215">
        <f t="shared" si="319"/>
        <v>1214.0107840000001</v>
      </c>
      <c r="P74" s="232"/>
      <c r="Q74" s="267">
        <f t="shared" ref="Q74:Q79" si="386">O74-M74</f>
        <v>86.870784000000185</v>
      </c>
      <c r="R74" s="217"/>
      <c r="S74" s="265">
        <f t="shared" ref="S74:S79" si="387">ROUND(Q74/M74,3)</f>
        <v>7.6999999999999999E-2</v>
      </c>
      <c r="T74" s="209"/>
      <c r="U74" s="218">
        <f t="shared" si="382"/>
        <v>100</v>
      </c>
      <c r="V74" s="219">
        <f t="shared" si="382"/>
        <v>9.5740000000000006E-2</v>
      </c>
      <c r="W74" s="219">
        <f t="shared" si="382"/>
        <v>8.9929999999999996E-2</v>
      </c>
      <c r="X74" s="219"/>
      <c r="Y74" s="219"/>
      <c r="Z74" s="219"/>
      <c r="AA74" s="238">
        <f t="shared" si="358"/>
        <v>1036.6199999999999</v>
      </c>
      <c r="AB74" s="221"/>
      <c r="AC74" s="222">
        <f t="shared" si="381"/>
        <v>1</v>
      </c>
      <c r="AD74" s="223">
        <f t="shared" si="381"/>
        <v>1.26E-4</v>
      </c>
      <c r="AE74" s="222">
        <f t="shared" si="381"/>
        <v>8.6E-3</v>
      </c>
      <c r="AF74" s="222">
        <f t="shared" si="381"/>
        <v>-6.6E-4</v>
      </c>
      <c r="AG74" s="222">
        <f t="shared" si="381"/>
        <v>-6.7200000000000003E-3</v>
      </c>
      <c r="AH74" s="219">
        <f t="shared" si="381"/>
        <v>2.8800000000000002E-3</v>
      </c>
      <c r="AI74" s="219">
        <f t="shared" si="373"/>
        <v>0</v>
      </c>
      <c r="AJ74" s="234">
        <f t="shared" ref="AJ74:AJ79" si="388">$AJ$47</f>
        <v>0</v>
      </c>
      <c r="AK74" s="234">
        <f t="shared" si="383"/>
        <v>7.9233999999999999E-2</v>
      </c>
      <c r="AL74" s="234">
        <f t="shared" si="383"/>
        <v>-1.2123999999999999E-2</v>
      </c>
      <c r="AM74" s="234">
        <f t="shared" si="383"/>
        <v>0</v>
      </c>
      <c r="AN74" s="224">
        <f>AN67</f>
        <v>6.01</v>
      </c>
      <c r="AO74" s="225">
        <f t="shared" ref="AO74:AO79" si="389">AO$67</f>
        <v>0</v>
      </c>
      <c r="AP74" s="225">
        <f>AP67</f>
        <v>0</v>
      </c>
      <c r="AQ74" s="224">
        <f t="shared" si="364"/>
        <v>39.56</v>
      </c>
      <c r="AR74" s="224">
        <f t="shared" si="342"/>
        <v>0</v>
      </c>
      <c r="AS74" s="224">
        <f t="shared" si="332"/>
        <v>50.96</v>
      </c>
      <c r="AT74" s="209"/>
      <c r="AU74" s="227">
        <f>+E75</f>
        <v>0.5</v>
      </c>
      <c r="AV74" s="227"/>
      <c r="AW74" s="227">
        <f t="shared" ref="AW74:AW79" si="390">1-AV74</f>
        <v>1</v>
      </c>
      <c r="AX74" s="239">
        <f t="shared" si="354"/>
        <v>4450</v>
      </c>
      <c r="AY74" s="239">
        <f t="shared" si="355"/>
        <v>4675</v>
      </c>
      <c r="AZ74" s="209"/>
      <c r="BA74" s="218">
        <f>BA67</f>
        <v>100</v>
      </c>
      <c r="BB74" s="219">
        <f>BB67</f>
        <v>9.5740000000000006E-2</v>
      </c>
      <c r="BC74" s="219">
        <f>BC67</f>
        <v>8.9929999999999996E-2</v>
      </c>
      <c r="BD74" s="219"/>
      <c r="BE74" s="219"/>
      <c r="BF74" s="219"/>
      <c r="BG74" s="238">
        <f t="shared" ref="BG74:BG79" si="391">ROUND(BA74+(BB74*AX74)+(BC74*AY74),2)+IF(G74&gt;10,G74-10,0)*BT74</f>
        <v>1036.6200000000001</v>
      </c>
      <c r="BH74" s="222">
        <f t="shared" si="322"/>
        <v>0</v>
      </c>
      <c r="BI74" s="222">
        <f t="shared" si="322"/>
        <v>1</v>
      </c>
      <c r="BJ74" s="222">
        <f t="shared" si="322"/>
        <v>1.26E-4</v>
      </c>
      <c r="BK74" s="222">
        <f t="shared" si="322"/>
        <v>8.6E-3</v>
      </c>
      <c r="BL74" s="222">
        <f t="shared" si="322"/>
        <v>-6.6E-4</v>
      </c>
      <c r="BM74" s="222">
        <f t="shared" si="369"/>
        <v>-6.7200000000000003E-3</v>
      </c>
      <c r="BN74" s="222">
        <f t="shared" si="335"/>
        <v>2.8800000000000002E-3</v>
      </c>
      <c r="BO74" s="222">
        <f t="shared" si="336"/>
        <v>0</v>
      </c>
      <c r="BP74" s="222">
        <v>0</v>
      </c>
      <c r="BQ74" s="222">
        <f t="shared" si="317"/>
        <v>0</v>
      </c>
      <c r="BR74" s="222">
        <f t="shared" si="323"/>
        <v>-1.2123999999999999E-2</v>
      </c>
      <c r="BS74" s="222">
        <v>0.1144</v>
      </c>
      <c r="BT74" s="224">
        <f>BT67</f>
        <v>6.01</v>
      </c>
      <c r="BU74" s="224">
        <f t="shared" si="377"/>
        <v>0</v>
      </c>
      <c r="BV74" s="225">
        <f>BV67</f>
        <v>0</v>
      </c>
      <c r="BW74" s="224">
        <f t="shared" si="338"/>
        <v>39.56</v>
      </c>
      <c r="BX74" s="224">
        <f t="shared" si="324"/>
        <v>0</v>
      </c>
      <c r="BY74" s="224">
        <f t="shared" si="324"/>
        <v>50.96</v>
      </c>
      <c r="BZ74" s="198">
        <f t="shared" si="348"/>
        <v>86.870784000000015</v>
      </c>
      <c r="CA74" s="209"/>
      <c r="CB74" s="227">
        <f>$E$75</f>
        <v>0.5</v>
      </c>
      <c r="CC74" s="227"/>
      <c r="CD74" s="227">
        <f t="shared" ref="CD74:CD79" si="392">1-CC74</f>
        <v>1</v>
      </c>
      <c r="CE74" s="239">
        <f t="shared" ref="CE74:CE79" si="393">IF(K74&lt;4450,K74,4450)</f>
        <v>4450</v>
      </c>
      <c r="CF74" s="239">
        <f t="shared" ref="CF74:CF79" si="394">IF(K74&gt;4450,K74-CE74,0)</f>
        <v>4675</v>
      </c>
      <c r="CG74" s="209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</row>
    <row r="75" spans="1:238">
      <c r="A75" s="256"/>
      <c r="B75" s="257"/>
      <c r="C75" s="240">
        <v>0.5</v>
      </c>
      <c r="D75" s="209"/>
      <c r="E75" s="240">
        <v>0.5</v>
      </c>
      <c r="F75" s="209"/>
      <c r="G75" s="213">
        <v>43</v>
      </c>
      <c r="H75" s="213"/>
      <c r="I75" s="230">
        <v>0</v>
      </c>
      <c r="J75" s="212"/>
      <c r="K75" s="213">
        <f t="shared" si="385"/>
        <v>15695</v>
      </c>
      <c r="L75" s="231"/>
      <c r="M75" s="215">
        <f t="shared" si="318"/>
        <v>1887.4</v>
      </c>
      <c r="N75" s="215"/>
      <c r="O75" s="215">
        <f t="shared" si="319"/>
        <v>2031.3197302399999</v>
      </c>
      <c r="P75" s="232"/>
      <c r="Q75" s="267">
        <f t="shared" si="386"/>
        <v>143.91973023999981</v>
      </c>
      <c r="R75" s="217"/>
      <c r="S75" s="265">
        <f t="shared" si="387"/>
        <v>7.5999999999999998E-2</v>
      </c>
      <c r="T75" s="209"/>
      <c r="U75" s="218">
        <f t="shared" si="382"/>
        <v>100</v>
      </c>
      <c r="V75" s="219">
        <f t="shared" si="382"/>
        <v>9.5740000000000006E-2</v>
      </c>
      <c r="W75" s="219">
        <f t="shared" si="382"/>
        <v>8.9929999999999996E-2</v>
      </c>
      <c r="X75" s="219"/>
      <c r="Y75" s="219"/>
      <c r="Z75" s="219"/>
      <c r="AA75" s="238">
        <f t="shared" si="358"/>
        <v>1735.64</v>
      </c>
      <c r="AB75" s="221"/>
      <c r="AC75" s="222">
        <f t="shared" si="381"/>
        <v>1</v>
      </c>
      <c r="AD75" s="223">
        <f t="shared" si="381"/>
        <v>1.26E-4</v>
      </c>
      <c r="AE75" s="222">
        <f t="shared" si="381"/>
        <v>8.6E-3</v>
      </c>
      <c r="AF75" s="222">
        <f t="shared" si="381"/>
        <v>-6.6E-4</v>
      </c>
      <c r="AG75" s="222">
        <f t="shared" si="381"/>
        <v>-6.7200000000000003E-3</v>
      </c>
      <c r="AH75" s="219">
        <f t="shared" si="381"/>
        <v>2.8800000000000002E-3</v>
      </c>
      <c r="AI75" s="219">
        <f t="shared" si="373"/>
        <v>0</v>
      </c>
      <c r="AJ75" s="234">
        <f t="shared" si="388"/>
        <v>0</v>
      </c>
      <c r="AK75" s="234">
        <f t="shared" si="383"/>
        <v>7.9233999999999999E-2</v>
      </c>
      <c r="AL75" s="234">
        <f t="shared" si="383"/>
        <v>-1.2123999999999999E-2</v>
      </c>
      <c r="AM75" s="234">
        <f t="shared" si="383"/>
        <v>0</v>
      </c>
      <c r="AN75" s="224">
        <f>AN67</f>
        <v>6.01</v>
      </c>
      <c r="AO75" s="225">
        <f t="shared" si="389"/>
        <v>0</v>
      </c>
      <c r="AP75" s="225">
        <f>AP67</f>
        <v>0</v>
      </c>
      <c r="AQ75" s="224">
        <f t="shared" si="364"/>
        <v>67.33</v>
      </c>
      <c r="AR75" s="224">
        <f t="shared" si="342"/>
        <v>0</v>
      </c>
      <c r="AS75" s="224">
        <f t="shared" si="332"/>
        <v>84.43</v>
      </c>
      <c r="AT75" s="209"/>
      <c r="AU75" s="227">
        <f>AU74</f>
        <v>0.5</v>
      </c>
      <c r="AV75" s="227"/>
      <c r="AW75" s="227">
        <f t="shared" si="390"/>
        <v>1</v>
      </c>
      <c r="AX75" s="239">
        <f t="shared" si="354"/>
        <v>4450</v>
      </c>
      <c r="AY75" s="239">
        <f t="shared" si="355"/>
        <v>11245</v>
      </c>
      <c r="AZ75" s="209"/>
      <c r="BA75" s="218">
        <f>BA$67</f>
        <v>100</v>
      </c>
      <c r="BB75" s="219">
        <f>BB67</f>
        <v>9.5740000000000006E-2</v>
      </c>
      <c r="BC75" s="219">
        <f>BC67</f>
        <v>8.9929999999999996E-2</v>
      </c>
      <c r="BD75" s="219"/>
      <c r="BE75" s="219"/>
      <c r="BF75" s="219"/>
      <c r="BG75" s="238">
        <f t="shared" si="391"/>
        <v>1735.6399999999999</v>
      </c>
      <c r="BH75" s="222">
        <f t="shared" si="322"/>
        <v>0</v>
      </c>
      <c r="BI75" s="222">
        <f t="shared" si="322"/>
        <v>1</v>
      </c>
      <c r="BJ75" s="222">
        <f t="shared" si="322"/>
        <v>1.26E-4</v>
      </c>
      <c r="BK75" s="222">
        <f t="shared" si="322"/>
        <v>8.6E-3</v>
      </c>
      <c r="BL75" s="222">
        <f t="shared" si="322"/>
        <v>-6.6E-4</v>
      </c>
      <c r="BM75" s="222">
        <f t="shared" si="369"/>
        <v>-6.7200000000000003E-3</v>
      </c>
      <c r="BN75" s="222">
        <f t="shared" si="335"/>
        <v>2.8800000000000002E-3</v>
      </c>
      <c r="BO75" s="222">
        <f t="shared" si="336"/>
        <v>0</v>
      </c>
      <c r="BP75" s="222">
        <v>0</v>
      </c>
      <c r="BQ75" s="222">
        <f t="shared" si="317"/>
        <v>0</v>
      </c>
      <c r="BR75" s="222">
        <f t="shared" si="323"/>
        <v>-1.2123999999999999E-2</v>
      </c>
      <c r="BS75" s="222">
        <v>0.1144</v>
      </c>
      <c r="BT75" s="224">
        <f>BT74</f>
        <v>6.01</v>
      </c>
      <c r="BU75" s="224">
        <f>BU74</f>
        <v>0</v>
      </c>
      <c r="BV75" s="225">
        <f>BV67</f>
        <v>0</v>
      </c>
      <c r="BW75" s="224">
        <f t="shared" si="338"/>
        <v>67.33</v>
      </c>
      <c r="BX75" s="224">
        <f t="shared" si="324"/>
        <v>0</v>
      </c>
      <c r="BY75" s="224">
        <f t="shared" si="324"/>
        <v>84.43</v>
      </c>
      <c r="BZ75" s="198">
        <f t="shared" si="348"/>
        <v>143.91973023999998</v>
      </c>
      <c r="CA75" s="209"/>
      <c r="CB75" s="227">
        <f>CB74</f>
        <v>0.5</v>
      </c>
      <c r="CC75" s="227"/>
      <c r="CD75" s="227">
        <f t="shared" si="392"/>
        <v>1</v>
      </c>
      <c r="CE75" s="239">
        <f t="shared" si="393"/>
        <v>4450</v>
      </c>
      <c r="CF75" s="239">
        <f t="shared" si="394"/>
        <v>11245</v>
      </c>
      <c r="CG75" s="209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</row>
    <row r="76" spans="1:238">
      <c r="A76" s="256"/>
      <c r="B76" s="257"/>
      <c r="C76" s="240"/>
      <c r="D76" s="209"/>
      <c r="E76" s="240"/>
      <c r="F76" s="209"/>
      <c r="G76" s="213">
        <v>50</v>
      </c>
      <c r="H76" s="213"/>
      <c r="I76" s="230"/>
      <c r="J76" s="212"/>
      <c r="K76" s="213">
        <f t="shared" si="385"/>
        <v>18250</v>
      </c>
      <c r="L76" s="231"/>
      <c r="M76" s="215">
        <f>AA76+SUM(AQ76:AS76)</f>
        <v>2183.04</v>
      </c>
      <c r="N76" s="215"/>
      <c r="O76" s="215">
        <f>BG76+SUM(BW76:BZ76)</f>
        <v>2349.1442240000001</v>
      </c>
      <c r="P76" s="232"/>
      <c r="Q76" s="267">
        <f t="shared" si="386"/>
        <v>166.10422400000016</v>
      </c>
      <c r="R76" s="217"/>
      <c r="S76" s="265">
        <f t="shared" si="387"/>
        <v>7.5999999999999998E-2</v>
      </c>
      <c r="T76" s="209"/>
      <c r="U76" s="218">
        <f t="shared" si="382"/>
        <v>100</v>
      </c>
      <c r="V76" s="219">
        <f t="shared" si="382"/>
        <v>9.5740000000000006E-2</v>
      </c>
      <c r="W76" s="219">
        <f t="shared" si="382"/>
        <v>8.9929999999999996E-2</v>
      </c>
      <c r="X76" s="219"/>
      <c r="Y76" s="219"/>
      <c r="Z76" s="219"/>
      <c r="AA76" s="238">
        <f t="shared" si="358"/>
        <v>2007.48</v>
      </c>
      <c r="AB76" s="221"/>
      <c r="AC76" s="222">
        <f t="shared" si="381"/>
        <v>1</v>
      </c>
      <c r="AD76" s="223">
        <f t="shared" si="381"/>
        <v>1.26E-4</v>
      </c>
      <c r="AE76" s="222">
        <f t="shared" si="381"/>
        <v>8.6E-3</v>
      </c>
      <c r="AF76" s="222">
        <f t="shared" si="381"/>
        <v>-6.6E-4</v>
      </c>
      <c r="AG76" s="222">
        <f t="shared" si="381"/>
        <v>-6.7200000000000003E-3</v>
      </c>
      <c r="AH76" s="219">
        <f t="shared" si="381"/>
        <v>2.8800000000000002E-3</v>
      </c>
      <c r="AI76" s="219">
        <f t="shared" si="373"/>
        <v>0</v>
      </c>
      <c r="AJ76" s="234">
        <f t="shared" si="388"/>
        <v>0</v>
      </c>
      <c r="AK76" s="234">
        <f t="shared" si="383"/>
        <v>7.9233999999999999E-2</v>
      </c>
      <c r="AL76" s="234">
        <f t="shared" si="383"/>
        <v>-1.2123999999999999E-2</v>
      </c>
      <c r="AM76" s="234">
        <f t="shared" si="383"/>
        <v>0</v>
      </c>
      <c r="AN76" s="224">
        <f>AN68</f>
        <v>6.01</v>
      </c>
      <c r="AO76" s="225">
        <f t="shared" si="389"/>
        <v>0</v>
      </c>
      <c r="AP76" s="225">
        <f>AP68</f>
        <v>0</v>
      </c>
      <c r="AQ76" s="224">
        <f t="shared" si="364"/>
        <v>78.12</v>
      </c>
      <c r="AR76" s="224">
        <f>ROUND((AA76+AQ76)*AM76,2)</f>
        <v>0</v>
      </c>
      <c r="AS76" s="224">
        <f t="shared" si="332"/>
        <v>97.44</v>
      </c>
      <c r="AT76" s="209"/>
      <c r="AU76" s="227">
        <f>AU75</f>
        <v>0.5</v>
      </c>
      <c r="AV76" s="227"/>
      <c r="AW76" s="227">
        <f t="shared" si="390"/>
        <v>1</v>
      </c>
      <c r="AX76" s="239">
        <f t="shared" si="354"/>
        <v>4450</v>
      </c>
      <c r="AY76" s="239">
        <f t="shared" si="355"/>
        <v>13800</v>
      </c>
      <c r="AZ76" s="209"/>
      <c r="BA76" s="218">
        <f>BA$67</f>
        <v>100</v>
      </c>
      <c r="BB76" s="219">
        <f>BB68</f>
        <v>9.5740000000000006E-2</v>
      </c>
      <c r="BC76" s="219">
        <f>BC68</f>
        <v>8.9929999999999996E-2</v>
      </c>
      <c r="BD76" s="219"/>
      <c r="BE76" s="219"/>
      <c r="BF76" s="219"/>
      <c r="BG76" s="238">
        <f t="shared" si="391"/>
        <v>2007.48</v>
      </c>
      <c r="BH76" s="222">
        <f t="shared" si="322"/>
        <v>0</v>
      </c>
      <c r="BI76" s="222">
        <f t="shared" si="322"/>
        <v>1</v>
      </c>
      <c r="BJ76" s="222">
        <f t="shared" si="322"/>
        <v>1.26E-4</v>
      </c>
      <c r="BK76" s="222">
        <f t="shared" si="322"/>
        <v>8.6E-3</v>
      </c>
      <c r="BL76" s="222">
        <f t="shared" si="322"/>
        <v>-6.6E-4</v>
      </c>
      <c r="BM76" s="222">
        <f t="shared" si="369"/>
        <v>-6.7200000000000003E-3</v>
      </c>
      <c r="BN76" s="222">
        <f t="shared" si="335"/>
        <v>2.8800000000000002E-3</v>
      </c>
      <c r="BO76" s="222">
        <f t="shared" si="336"/>
        <v>0</v>
      </c>
      <c r="BP76" s="222">
        <v>0</v>
      </c>
      <c r="BQ76" s="222">
        <f t="shared" si="317"/>
        <v>0</v>
      </c>
      <c r="BR76" s="222">
        <f t="shared" si="323"/>
        <v>-1.2123999999999999E-2</v>
      </c>
      <c r="BS76" s="222">
        <v>0.1144</v>
      </c>
      <c r="BT76" s="224">
        <f t="shared" ref="BT76:BU79" si="395">BT75</f>
        <v>6.01</v>
      </c>
      <c r="BU76" s="224">
        <f t="shared" si="395"/>
        <v>0</v>
      </c>
      <c r="BV76" s="225">
        <f>BV68</f>
        <v>0</v>
      </c>
      <c r="BW76" s="224">
        <f t="shared" si="338"/>
        <v>78.12</v>
      </c>
      <c r="BX76" s="224">
        <f>AR76</f>
        <v>0</v>
      </c>
      <c r="BY76" s="224">
        <f t="shared" si="324"/>
        <v>97.44</v>
      </c>
      <c r="BZ76" s="198">
        <f t="shared" si="348"/>
        <v>166.10422400000002</v>
      </c>
      <c r="CA76" s="209"/>
      <c r="CB76" s="227">
        <f>CB75</f>
        <v>0.5</v>
      </c>
      <c r="CC76" s="227"/>
      <c r="CD76" s="227">
        <f t="shared" si="392"/>
        <v>1</v>
      </c>
      <c r="CE76" s="239">
        <f t="shared" si="393"/>
        <v>4450</v>
      </c>
      <c r="CF76" s="239">
        <f t="shared" si="394"/>
        <v>13800</v>
      </c>
      <c r="CG76" s="209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>
      <c r="A77" s="256"/>
      <c r="B77" s="257"/>
      <c r="C77" s="240"/>
      <c r="D77" s="209"/>
      <c r="E77" s="240"/>
      <c r="F77" s="209"/>
      <c r="G77" s="213">
        <v>60</v>
      </c>
      <c r="H77" s="213"/>
      <c r="I77" s="230"/>
      <c r="J77" s="212"/>
      <c r="K77" s="213">
        <f t="shared" si="385"/>
        <v>21900</v>
      </c>
      <c r="L77" s="231"/>
      <c r="M77" s="215">
        <f>AA77+SUM(AQ77:AS77)</f>
        <v>2605.4</v>
      </c>
      <c r="N77" s="215"/>
      <c r="O77" s="215">
        <f>BG77+SUM(BW77:BZ77)</f>
        <v>2803.1978288</v>
      </c>
      <c r="P77" s="232"/>
      <c r="Q77" s="267">
        <f t="shared" si="386"/>
        <v>197.79782879999993</v>
      </c>
      <c r="R77" s="217"/>
      <c r="S77" s="265">
        <f t="shared" si="387"/>
        <v>7.5999999999999998E-2</v>
      </c>
      <c r="T77" s="209"/>
      <c r="U77" s="218">
        <f t="shared" si="382"/>
        <v>100</v>
      </c>
      <c r="V77" s="219">
        <f t="shared" si="382"/>
        <v>9.5740000000000006E-2</v>
      </c>
      <c r="W77" s="219">
        <f t="shared" si="382"/>
        <v>8.9929999999999996E-2</v>
      </c>
      <c r="X77" s="219"/>
      <c r="Y77" s="219"/>
      <c r="Z77" s="219"/>
      <c r="AA77" s="238">
        <f t="shared" si="358"/>
        <v>2395.8200000000002</v>
      </c>
      <c r="AB77" s="221"/>
      <c r="AC77" s="222">
        <f t="shared" si="381"/>
        <v>1</v>
      </c>
      <c r="AD77" s="223">
        <f t="shared" si="381"/>
        <v>1.26E-4</v>
      </c>
      <c r="AE77" s="222">
        <f t="shared" si="381"/>
        <v>8.6E-3</v>
      </c>
      <c r="AF77" s="222">
        <f t="shared" si="381"/>
        <v>-6.6E-4</v>
      </c>
      <c r="AG77" s="222">
        <f t="shared" si="381"/>
        <v>-6.7200000000000003E-3</v>
      </c>
      <c r="AH77" s="219">
        <f t="shared" si="381"/>
        <v>2.8800000000000002E-3</v>
      </c>
      <c r="AI77" s="219">
        <f t="shared" si="373"/>
        <v>0</v>
      </c>
      <c r="AJ77" s="234">
        <f t="shared" si="388"/>
        <v>0</v>
      </c>
      <c r="AK77" s="234">
        <f t="shared" si="383"/>
        <v>7.9233999999999999E-2</v>
      </c>
      <c r="AL77" s="234">
        <f t="shared" si="383"/>
        <v>-1.2123999999999999E-2</v>
      </c>
      <c r="AM77" s="234">
        <f t="shared" si="383"/>
        <v>0</v>
      </c>
      <c r="AN77" s="224">
        <f>AN76</f>
        <v>6.01</v>
      </c>
      <c r="AO77" s="225">
        <f t="shared" si="389"/>
        <v>0</v>
      </c>
      <c r="AP77" s="225">
        <f>AP76</f>
        <v>0</v>
      </c>
      <c r="AQ77" s="224">
        <f t="shared" si="364"/>
        <v>93.55</v>
      </c>
      <c r="AR77" s="224">
        <f>ROUND((AA77+AQ77)*AM77,2)</f>
        <v>0</v>
      </c>
      <c r="AS77" s="224">
        <f t="shared" si="332"/>
        <v>116.03</v>
      </c>
      <c r="AT77" s="209"/>
      <c r="AU77" s="227">
        <f>AU76</f>
        <v>0.5</v>
      </c>
      <c r="AV77" s="227"/>
      <c r="AW77" s="227">
        <f t="shared" si="390"/>
        <v>1</v>
      </c>
      <c r="AX77" s="239">
        <f t="shared" si="354"/>
        <v>4450</v>
      </c>
      <c r="AY77" s="239">
        <f t="shared" si="355"/>
        <v>17450</v>
      </c>
      <c r="AZ77" s="209"/>
      <c r="BA77" s="218">
        <f>BA$67</f>
        <v>100</v>
      </c>
      <c r="BB77" s="219">
        <f>BB76</f>
        <v>9.5740000000000006E-2</v>
      </c>
      <c r="BC77" s="219">
        <f>BC76</f>
        <v>8.9929999999999996E-2</v>
      </c>
      <c r="BD77" s="219"/>
      <c r="BE77" s="219"/>
      <c r="BF77" s="219"/>
      <c r="BG77" s="238">
        <f t="shared" si="391"/>
        <v>2395.8200000000002</v>
      </c>
      <c r="BH77" s="222">
        <f t="shared" si="322"/>
        <v>0</v>
      </c>
      <c r="BI77" s="222">
        <f t="shared" si="322"/>
        <v>1</v>
      </c>
      <c r="BJ77" s="222">
        <f t="shared" si="322"/>
        <v>1.26E-4</v>
      </c>
      <c r="BK77" s="222">
        <f t="shared" si="322"/>
        <v>8.6E-3</v>
      </c>
      <c r="BL77" s="222">
        <f t="shared" si="322"/>
        <v>-6.6E-4</v>
      </c>
      <c r="BM77" s="222">
        <f t="shared" si="369"/>
        <v>-6.7200000000000003E-3</v>
      </c>
      <c r="BN77" s="222">
        <f t="shared" si="335"/>
        <v>2.8800000000000002E-3</v>
      </c>
      <c r="BO77" s="222">
        <f t="shared" si="336"/>
        <v>0</v>
      </c>
      <c r="BP77" s="222">
        <v>0</v>
      </c>
      <c r="BQ77" s="222">
        <f t="shared" si="317"/>
        <v>0</v>
      </c>
      <c r="BR77" s="222">
        <f t="shared" si="323"/>
        <v>-1.2123999999999999E-2</v>
      </c>
      <c r="BS77" s="222">
        <v>0.1144</v>
      </c>
      <c r="BT77" s="224">
        <f t="shared" si="395"/>
        <v>6.01</v>
      </c>
      <c r="BU77" s="224">
        <f t="shared" si="395"/>
        <v>0</v>
      </c>
      <c r="BV77" s="225">
        <f>BV76</f>
        <v>0</v>
      </c>
      <c r="BW77" s="224">
        <f t="shared" si="338"/>
        <v>93.55</v>
      </c>
      <c r="BX77" s="224">
        <f>AR77</f>
        <v>0</v>
      </c>
      <c r="BY77" s="224">
        <f t="shared" si="324"/>
        <v>116.03</v>
      </c>
      <c r="BZ77" s="198">
        <f t="shared" si="348"/>
        <v>197.79782880000005</v>
      </c>
      <c r="CA77" s="209"/>
      <c r="CB77" s="227">
        <f>CB76</f>
        <v>0.5</v>
      </c>
      <c r="CC77" s="227"/>
      <c r="CD77" s="227">
        <f t="shared" si="392"/>
        <v>1</v>
      </c>
      <c r="CE77" s="239">
        <f t="shared" si="393"/>
        <v>4450</v>
      </c>
      <c r="CF77" s="239">
        <f t="shared" si="394"/>
        <v>17450</v>
      </c>
      <c r="CG77" s="209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>
      <c r="A78" s="256"/>
      <c r="B78" s="257"/>
      <c r="C78" s="240"/>
      <c r="D78" s="209"/>
      <c r="E78" s="240"/>
      <c r="F78" s="209"/>
      <c r="G78" s="213">
        <v>85</v>
      </c>
      <c r="H78" s="213"/>
      <c r="I78" s="230"/>
      <c r="J78" s="212"/>
      <c r="K78" s="213">
        <f t="shared" si="385"/>
        <v>31025</v>
      </c>
      <c r="L78" s="231"/>
      <c r="M78" s="215">
        <f>AA78+SUM(AQ78:AS78)</f>
        <v>3661.2999999999997</v>
      </c>
      <c r="N78" s="215"/>
      <c r="O78" s="215">
        <f>BG78+SUM(BW78:BZ78)</f>
        <v>3938.3312687999996</v>
      </c>
      <c r="P78" s="232"/>
      <c r="Q78" s="267">
        <f t="shared" si="386"/>
        <v>277.03126879999991</v>
      </c>
      <c r="R78" s="217"/>
      <c r="S78" s="265">
        <f t="shared" si="387"/>
        <v>7.5999999999999998E-2</v>
      </c>
      <c r="T78" s="209"/>
      <c r="U78" s="218">
        <f t="shared" si="382"/>
        <v>100</v>
      </c>
      <c r="V78" s="219">
        <f t="shared" si="382"/>
        <v>9.5740000000000006E-2</v>
      </c>
      <c r="W78" s="219">
        <f t="shared" si="382"/>
        <v>8.9929999999999996E-2</v>
      </c>
      <c r="X78" s="219"/>
      <c r="Y78" s="219"/>
      <c r="Z78" s="219"/>
      <c r="AA78" s="238">
        <f t="shared" si="358"/>
        <v>3366.68</v>
      </c>
      <c r="AB78" s="221"/>
      <c r="AC78" s="222">
        <f t="shared" si="381"/>
        <v>1</v>
      </c>
      <c r="AD78" s="223">
        <f t="shared" si="381"/>
        <v>1.26E-4</v>
      </c>
      <c r="AE78" s="222">
        <f t="shared" si="381"/>
        <v>8.6E-3</v>
      </c>
      <c r="AF78" s="222">
        <f t="shared" si="381"/>
        <v>-6.6E-4</v>
      </c>
      <c r="AG78" s="222">
        <f t="shared" si="381"/>
        <v>-6.7200000000000003E-3</v>
      </c>
      <c r="AH78" s="219">
        <f t="shared" si="381"/>
        <v>2.8800000000000002E-3</v>
      </c>
      <c r="AI78" s="219">
        <f t="shared" si="373"/>
        <v>0</v>
      </c>
      <c r="AJ78" s="234">
        <f t="shared" si="388"/>
        <v>0</v>
      </c>
      <c r="AK78" s="234">
        <f t="shared" si="383"/>
        <v>7.9233999999999999E-2</v>
      </c>
      <c r="AL78" s="234">
        <f t="shared" si="383"/>
        <v>-1.2123999999999999E-2</v>
      </c>
      <c r="AM78" s="234">
        <f t="shared" si="383"/>
        <v>0</v>
      </c>
      <c r="AN78" s="224">
        <f>AN70</f>
        <v>6.01</v>
      </c>
      <c r="AO78" s="225">
        <f t="shared" si="389"/>
        <v>0</v>
      </c>
      <c r="AP78" s="225">
        <f>AP70</f>
        <v>0</v>
      </c>
      <c r="AQ78" s="224">
        <f t="shared" si="364"/>
        <v>132.11000000000001</v>
      </c>
      <c r="AR78" s="224">
        <f>ROUND((AA78+AQ78)*AM78,2)</f>
        <v>0</v>
      </c>
      <c r="AS78" s="224">
        <f t="shared" si="332"/>
        <v>162.51</v>
      </c>
      <c r="AT78" s="209"/>
      <c r="AU78" s="227">
        <f>AU76</f>
        <v>0.5</v>
      </c>
      <c r="AV78" s="227"/>
      <c r="AW78" s="227">
        <f t="shared" si="390"/>
        <v>1</v>
      </c>
      <c r="AX78" s="239">
        <f t="shared" si="354"/>
        <v>4450</v>
      </c>
      <c r="AY78" s="239">
        <f t="shared" si="355"/>
        <v>26575</v>
      </c>
      <c r="AZ78" s="209"/>
      <c r="BA78" s="218">
        <f>BA$67</f>
        <v>100</v>
      </c>
      <c r="BB78" s="219">
        <f>BB70</f>
        <v>9.5740000000000006E-2</v>
      </c>
      <c r="BC78" s="219">
        <f>BC70</f>
        <v>8.9929999999999996E-2</v>
      </c>
      <c r="BD78" s="219"/>
      <c r="BE78" s="219"/>
      <c r="BF78" s="219"/>
      <c r="BG78" s="238">
        <f t="shared" si="391"/>
        <v>3366.68</v>
      </c>
      <c r="BH78" s="222">
        <f t="shared" si="322"/>
        <v>0</v>
      </c>
      <c r="BI78" s="222">
        <f t="shared" si="322"/>
        <v>1</v>
      </c>
      <c r="BJ78" s="222">
        <f t="shared" si="322"/>
        <v>1.26E-4</v>
      </c>
      <c r="BK78" s="222">
        <f t="shared" si="322"/>
        <v>8.6E-3</v>
      </c>
      <c r="BL78" s="222">
        <f t="shared" si="322"/>
        <v>-6.6E-4</v>
      </c>
      <c r="BM78" s="222">
        <f t="shared" si="369"/>
        <v>-6.7200000000000003E-3</v>
      </c>
      <c r="BN78" s="222">
        <f t="shared" si="335"/>
        <v>2.8800000000000002E-3</v>
      </c>
      <c r="BO78" s="222">
        <f t="shared" si="336"/>
        <v>0</v>
      </c>
      <c r="BP78" s="222">
        <v>0</v>
      </c>
      <c r="BQ78" s="222">
        <f t="shared" si="317"/>
        <v>0</v>
      </c>
      <c r="BR78" s="222">
        <f t="shared" si="323"/>
        <v>-1.2123999999999999E-2</v>
      </c>
      <c r="BS78" s="222">
        <v>0.1144</v>
      </c>
      <c r="BT78" s="224">
        <f t="shared" si="395"/>
        <v>6.01</v>
      </c>
      <c r="BU78" s="224">
        <f t="shared" si="395"/>
        <v>0</v>
      </c>
      <c r="BV78" s="225">
        <f>BV70</f>
        <v>0</v>
      </c>
      <c r="BW78" s="224">
        <f t="shared" si="338"/>
        <v>132.11000000000001</v>
      </c>
      <c r="BX78" s="224">
        <f>AR78</f>
        <v>0</v>
      </c>
      <c r="BY78" s="224">
        <f t="shared" si="324"/>
        <v>162.51</v>
      </c>
      <c r="BZ78" s="198">
        <f t="shared" si="348"/>
        <v>277.03126879999996</v>
      </c>
      <c r="CA78" s="209"/>
      <c r="CB78" s="227">
        <f>CB76</f>
        <v>0.5</v>
      </c>
      <c r="CC78" s="227"/>
      <c r="CD78" s="227">
        <f t="shared" si="392"/>
        <v>1</v>
      </c>
      <c r="CE78" s="239">
        <f t="shared" si="393"/>
        <v>4450</v>
      </c>
      <c r="CF78" s="239">
        <f t="shared" si="394"/>
        <v>26575</v>
      </c>
      <c r="CG78" s="209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</row>
    <row r="79" spans="1:238">
      <c r="A79" s="256"/>
      <c r="B79" s="257"/>
      <c r="C79" s="210"/>
      <c r="D79" s="209"/>
      <c r="E79" s="210"/>
      <c r="F79" s="209"/>
      <c r="G79" s="213">
        <v>95</v>
      </c>
      <c r="H79" s="213"/>
      <c r="I79" s="230">
        <v>0</v>
      </c>
      <c r="J79" s="212"/>
      <c r="K79" s="213">
        <f t="shared" si="385"/>
        <v>34675</v>
      </c>
      <c r="L79" s="231"/>
      <c r="M79" s="215">
        <f t="shared" si="318"/>
        <v>4083.6800000000003</v>
      </c>
      <c r="N79" s="215"/>
      <c r="O79" s="215">
        <f t="shared" si="319"/>
        <v>4392.4060175999994</v>
      </c>
      <c r="P79" s="232"/>
      <c r="Q79" s="267">
        <f t="shared" si="386"/>
        <v>308.72601759999907</v>
      </c>
      <c r="R79" s="217"/>
      <c r="S79" s="265">
        <f t="shared" si="387"/>
        <v>7.5999999999999998E-2</v>
      </c>
      <c r="T79" s="209"/>
      <c r="U79" s="218">
        <f t="shared" si="382"/>
        <v>100</v>
      </c>
      <c r="V79" s="219">
        <f t="shared" si="382"/>
        <v>9.5740000000000006E-2</v>
      </c>
      <c r="W79" s="219">
        <f t="shared" si="382"/>
        <v>8.9929999999999996E-2</v>
      </c>
      <c r="X79" s="219"/>
      <c r="Y79" s="219"/>
      <c r="Z79" s="219"/>
      <c r="AA79" s="238">
        <f t="shared" si="358"/>
        <v>3755.03</v>
      </c>
      <c r="AB79" s="221"/>
      <c r="AC79" s="222">
        <f t="shared" si="381"/>
        <v>1</v>
      </c>
      <c r="AD79" s="223">
        <f t="shared" si="381"/>
        <v>1.26E-4</v>
      </c>
      <c r="AE79" s="222">
        <f t="shared" si="381"/>
        <v>8.6E-3</v>
      </c>
      <c r="AF79" s="222">
        <f t="shared" si="381"/>
        <v>-6.6E-4</v>
      </c>
      <c r="AG79" s="222">
        <f t="shared" si="381"/>
        <v>-6.7200000000000003E-3</v>
      </c>
      <c r="AH79" s="219">
        <f t="shared" si="381"/>
        <v>2.8800000000000002E-3</v>
      </c>
      <c r="AI79" s="219">
        <f t="shared" si="373"/>
        <v>0</v>
      </c>
      <c r="AJ79" s="234">
        <f t="shared" si="388"/>
        <v>0</v>
      </c>
      <c r="AK79" s="234">
        <f t="shared" si="383"/>
        <v>7.9233999999999999E-2</v>
      </c>
      <c r="AL79" s="234">
        <f t="shared" si="383"/>
        <v>-1.2123999999999999E-2</v>
      </c>
      <c r="AM79" s="234">
        <f t="shared" si="383"/>
        <v>0</v>
      </c>
      <c r="AN79" s="224">
        <f>AN67</f>
        <v>6.01</v>
      </c>
      <c r="AO79" s="225">
        <f t="shared" si="389"/>
        <v>0</v>
      </c>
      <c r="AP79" s="225">
        <f>AP67</f>
        <v>0</v>
      </c>
      <c r="AQ79" s="224">
        <f t="shared" si="364"/>
        <v>147.54</v>
      </c>
      <c r="AR79" s="224">
        <f t="shared" si="342"/>
        <v>0</v>
      </c>
      <c r="AS79" s="224">
        <f t="shared" si="332"/>
        <v>181.11</v>
      </c>
      <c r="AT79" s="209"/>
      <c r="AU79" s="227">
        <f>AU74</f>
        <v>0.5</v>
      </c>
      <c r="AV79" s="227"/>
      <c r="AW79" s="227">
        <f t="shared" si="390"/>
        <v>1</v>
      </c>
      <c r="AX79" s="239">
        <f t="shared" si="354"/>
        <v>4450</v>
      </c>
      <c r="AY79" s="239">
        <f t="shared" si="355"/>
        <v>30225</v>
      </c>
      <c r="AZ79" s="209"/>
      <c r="BA79" s="218">
        <f>BA$67</f>
        <v>100</v>
      </c>
      <c r="BB79" s="219">
        <f>BB67</f>
        <v>9.5740000000000006E-2</v>
      </c>
      <c r="BC79" s="219">
        <f>BC67</f>
        <v>8.9929999999999996E-2</v>
      </c>
      <c r="BD79" s="219"/>
      <c r="BE79" s="219"/>
      <c r="BF79" s="219"/>
      <c r="BG79" s="238">
        <f t="shared" si="391"/>
        <v>3755.0299999999997</v>
      </c>
      <c r="BH79" s="222">
        <f t="shared" si="322"/>
        <v>0</v>
      </c>
      <c r="BI79" s="222">
        <f t="shared" si="322"/>
        <v>1</v>
      </c>
      <c r="BJ79" s="222">
        <f t="shared" si="322"/>
        <v>1.26E-4</v>
      </c>
      <c r="BK79" s="222">
        <f t="shared" si="322"/>
        <v>8.6E-3</v>
      </c>
      <c r="BL79" s="222">
        <f t="shared" si="322"/>
        <v>-6.6E-4</v>
      </c>
      <c r="BM79" s="222">
        <f t="shared" si="369"/>
        <v>-6.7200000000000003E-3</v>
      </c>
      <c r="BN79" s="222">
        <f t="shared" si="335"/>
        <v>2.8800000000000002E-3</v>
      </c>
      <c r="BO79" s="222">
        <f t="shared" si="336"/>
        <v>0</v>
      </c>
      <c r="BP79" s="222">
        <v>0</v>
      </c>
      <c r="BQ79" s="222">
        <f t="shared" si="317"/>
        <v>0</v>
      </c>
      <c r="BR79" s="222">
        <f t="shared" si="323"/>
        <v>-1.2123999999999999E-2</v>
      </c>
      <c r="BS79" s="222">
        <v>0.1144</v>
      </c>
      <c r="BT79" s="224">
        <f t="shared" si="395"/>
        <v>6.01</v>
      </c>
      <c r="BU79" s="224">
        <f t="shared" si="395"/>
        <v>0</v>
      </c>
      <c r="BV79" s="225">
        <f>BV67</f>
        <v>0</v>
      </c>
      <c r="BW79" s="224">
        <f t="shared" si="338"/>
        <v>147.54</v>
      </c>
      <c r="BX79" s="224">
        <f t="shared" si="324"/>
        <v>0</v>
      </c>
      <c r="BY79" s="224">
        <f t="shared" si="324"/>
        <v>181.11</v>
      </c>
      <c r="BZ79" s="198">
        <f t="shared" si="348"/>
        <v>308.72601759999998</v>
      </c>
      <c r="CA79" s="209"/>
      <c r="CB79" s="227">
        <f>CB74</f>
        <v>0.5</v>
      </c>
      <c r="CC79" s="227"/>
      <c r="CD79" s="227">
        <f t="shared" si="392"/>
        <v>1</v>
      </c>
      <c r="CE79" s="239">
        <f t="shared" si="393"/>
        <v>4450</v>
      </c>
      <c r="CF79" s="239">
        <f t="shared" si="394"/>
        <v>30225</v>
      </c>
      <c r="CG79" s="209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</row>
    <row r="80" spans="1:238">
      <c r="A80" s="256"/>
      <c r="B80" s="257"/>
      <c r="C80" s="210"/>
      <c r="D80" s="209"/>
      <c r="E80" s="210"/>
      <c r="F80" s="209"/>
      <c r="G80" s="213"/>
      <c r="H80" s="213"/>
      <c r="I80" s="230"/>
      <c r="J80" s="212"/>
      <c r="K80" s="213"/>
      <c r="L80" s="231"/>
      <c r="M80" s="215"/>
      <c r="N80" s="215"/>
      <c r="O80" s="215"/>
      <c r="P80" s="232"/>
      <c r="Q80" s="267"/>
      <c r="R80" s="217"/>
      <c r="S80" s="265"/>
      <c r="T80" s="209"/>
      <c r="U80" s="218"/>
      <c r="V80" s="219"/>
      <c r="W80" s="219"/>
      <c r="X80" s="219"/>
      <c r="Y80" s="219"/>
      <c r="Z80" s="219"/>
      <c r="AA80" s="238"/>
      <c r="AB80" s="221"/>
      <c r="AC80" s="222"/>
      <c r="AD80" s="223"/>
      <c r="AE80" s="222"/>
      <c r="AF80" s="222"/>
      <c r="AG80" s="222"/>
      <c r="AH80" s="219"/>
      <c r="AI80" s="219"/>
      <c r="AJ80" s="234"/>
      <c r="AK80" s="234"/>
      <c r="AL80" s="234"/>
      <c r="AM80" s="234"/>
      <c r="AN80" s="224"/>
      <c r="AO80" s="225"/>
      <c r="AP80" s="225"/>
      <c r="AQ80" s="224"/>
      <c r="AR80" s="224"/>
      <c r="AS80" s="224"/>
      <c r="AT80" s="209"/>
      <c r="AU80" s="227"/>
      <c r="AV80" s="227"/>
      <c r="AW80" s="227"/>
      <c r="AX80" s="239"/>
      <c r="AY80" s="239"/>
      <c r="AZ80" s="209"/>
      <c r="BA80" s="218"/>
      <c r="BB80" s="219"/>
      <c r="BC80" s="219"/>
      <c r="BD80" s="219"/>
      <c r="BE80" s="219"/>
      <c r="BF80" s="219"/>
      <c r="BG80" s="238"/>
      <c r="BH80" s="222"/>
      <c r="BI80" s="222"/>
      <c r="BJ80" s="222"/>
      <c r="BK80" s="222"/>
      <c r="BL80" s="222"/>
      <c r="BM80" s="222">
        <f t="shared" si="369"/>
        <v>-6.7200000000000003E-3</v>
      </c>
      <c r="BN80" s="222">
        <f t="shared" si="335"/>
        <v>0</v>
      </c>
      <c r="BO80" s="222">
        <f t="shared" si="336"/>
        <v>0</v>
      </c>
      <c r="BP80" s="222">
        <v>0</v>
      </c>
      <c r="BQ80" s="222">
        <f t="shared" si="317"/>
        <v>0</v>
      </c>
      <c r="BR80" s="222"/>
      <c r="BS80" s="222">
        <v>0.1144</v>
      </c>
      <c r="BT80" s="224"/>
      <c r="BU80" s="224"/>
      <c r="BV80" s="225"/>
      <c r="BW80" s="224"/>
      <c r="BX80" s="224"/>
      <c r="BY80" s="224"/>
      <c r="BZ80" s="198">
        <f t="shared" si="348"/>
        <v>0</v>
      </c>
      <c r="CA80" s="209"/>
      <c r="CB80" s="227"/>
      <c r="CC80" s="227"/>
      <c r="CD80" s="227"/>
      <c r="CE80" s="239"/>
      <c r="CF80" s="239"/>
      <c r="CG80" s="209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</row>
    <row r="81" spans="1:238">
      <c r="A81" s="256"/>
      <c r="B81" s="257"/>
      <c r="C81" s="228" t="s">
        <v>207</v>
      </c>
      <c r="D81" s="229"/>
      <c r="E81" s="228"/>
      <c r="F81" s="209"/>
      <c r="G81" s="213">
        <v>15</v>
      </c>
      <c r="H81" s="213"/>
      <c r="I81" s="230">
        <v>0</v>
      </c>
      <c r="J81" s="212"/>
      <c r="K81" s="213">
        <f t="shared" ref="K81:K86" si="396">G81*AU81*730</f>
        <v>2737.5</v>
      </c>
      <c r="L81" s="231"/>
      <c r="M81" s="215">
        <f t="shared" si="318"/>
        <v>711.91</v>
      </c>
      <c r="N81" s="215"/>
      <c r="O81" s="215">
        <f t="shared" si="319"/>
        <v>778.04166559999999</v>
      </c>
      <c r="P81" s="232"/>
      <c r="Q81" s="267">
        <f t="shared" ref="Q81:Q86" si="397">O81-M81</f>
        <v>66.131665600000019</v>
      </c>
      <c r="R81" s="217"/>
      <c r="S81" s="265">
        <f t="shared" ref="S81:S86" si="398">ROUND(Q81/M81,3)</f>
        <v>9.2999999999999999E-2</v>
      </c>
      <c r="T81" s="209"/>
      <c r="U81" s="218">
        <v>400</v>
      </c>
      <c r="V81" s="219">
        <v>8.6629999999999999E-2</v>
      </c>
      <c r="W81" s="219">
        <v>8.1409999999999996E-2</v>
      </c>
      <c r="X81" s="219"/>
      <c r="Y81" s="219"/>
      <c r="Z81" s="219"/>
      <c r="AA81" s="238">
        <f t="shared" si="358"/>
        <v>660.55</v>
      </c>
      <c r="AB81" s="221"/>
      <c r="AC81" s="222">
        <f>$AC$47</f>
        <v>1</v>
      </c>
      <c r="AD81" s="223">
        <f t="shared" si="381"/>
        <v>1.26E-4</v>
      </c>
      <c r="AE81" s="222">
        <v>8.6E-3</v>
      </c>
      <c r="AF81" s="222">
        <v>-6.6E-4</v>
      </c>
      <c r="AG81" s="222">
        <v>-6.7200000000000003E-3</v>
      </c>
      <c r="AH81" s="219">
        <v>2.8800000000000002E-3</v>
      </c>
      <c r="AI81" s="219">
        <f t="shared" ref="AI81:AI86" si="399">AI$55</f>
        <v>0</v>
      </c>
      <c r="AJ81" s="234">
        <f t="shared" ref="AJ81:AJ86" si="400">$AJ$47</f>
        <v>0</v>
      </c>
      <c r="AK81" s="234">
        <v>7.9233999999999999E-2</v>
      </c>
      <c r="AL81" s="234">
        <v>-1.2123999999999999E-2</v>
      </c>
      <c r="AM81" s="234">
        <v>0</v>
      </c>
      <c r="AN81" s="224">
        <v>4.68</v>
      </c>
      <c r="AO81" s="225">
        <v>0</v>
      </c>
      <c r="AP81" s="225">
        <v>0</v>
      </c>
      <c r="AQ81" s="224">
        <f t="shared" si="364"/>
        <v>12.57</v>
      </c>
      <c r="AR81" s="224">
        <f t="shared" si="342"/>
        <v>0</v>
      </c>
      <c r="AS81" s="224">
        <f t="shared" si="332"/>
        <v>38.79</v>
      </c>
      <c r="AT81" s="209"/>
      <c r="AU81" s="227">
        <f>+E82</f>
        <v>0.25</v>
      </c>
      <c r="AV81" s="227"/>
      <c r="AW81" s="227">
        <f t="shared" ref="AW81:AW86" si="401">1-AV81</f>
        <v>1</v>
      </c>
      <c r="AX81" s="239">
        <f t="shared" si="354"/>
        <v>2737.5</v>
      </c>
      <c r="AY81" s="239">
        <f t="shared" si="355"/>
        <v>0</v>
      </c>
      <c r="AZ81" s="209"/>
      <c r="BA81" s="224">
        <f>U81</f>
        <v>400</v>
      </c>
      <c r="BB81" s="235">
        <f>V81</f>
        <v>8.6629999999999999E-2</v>
      </c>
      <c r="BC81" s="235">
        <f>W81</f>
        <v>8.1409999999999996E-2</v>
      </c>
      <c r="BD81" s="219"/>
      <c r="BE81" s="219"/>
      <c r="BF81" s="219"/>
      <c r="BG81" s="238">
        <f t="shared" ref="BG81:BG86" si="402">ROUND(BA81+(BB81*AX81)+(BC81*AY81),2)+IF(G81&gt;10,G81-10,0)*BT81</f>
        <v>660.55</v>
      </c>
      <c r="BH81" s="222">
        <f t="shared" si="322"/>
        <v>0</v>
      </c>
      <c r="BI81" s="222">
        <f t="shared" si="322"/>
        <v>1</v>
      </c>
      <c r="BJ81" s="222">
        <f t="shared" si="322"/>
        <v>1.26E-4</v>
      </c>
      <c r="BK81" s="222">
        <f t="shared" si="322"/>
        <v>8.6E-3</v>
      </c>
      <c r="BL81" s="222">
        <f t="shared" si="322"/>
        <v>-6.6E-4</v>
      </c>
      <c r="BM81" s="222">
        <f t="shared" ref="BM81:BM96" si="403">BM80</f>
        <v>-6.7200000000000003E-3</v>
      </c>
      <c r="BN81" s="222">
        <f t="shared" si="335"/>
        <v>2.8800000000000002E-3</v>
      </c>
      <c r="BO81" s="222">
        <f t="shared" si="336"/>
        <v>0</v>
      </c>
      <c r="BP81" s="222">
        <v>0</v>
      </c>
      <c r="BQ81" s="222">
        <f t="shared" si="317"/>
        <v>0</v>
      </c>
      <c r="BR81" s="222">
        <f t="shared" si="323"/>
        <v>-1.2123999999999999E-2</v>
      </c>
      <c r="BS81" s="222">
        <v>0.1144</v>
      </c>
      <c r="BT81" s="224">
        <f>AN81</f>
        <v>4.68</v>
      </c>
      <c r="BU81" s="224">
        <v>0</v>
      </c>
      <c r="BV81" s="225">
        <v>0</v>
      </c>
      <c r="BW81" s="224">
        <f t="shared" si="338"/>
        <v>12.57</v>
      </c>
      <c r="BX81" s="224">
        <f>AR81</f>
        <v>0</v>
      </c>
      <c r="BY81" s="224">
        <f t="shared" si="324"/>
        <v>38.79</v>
      </c>
      <c r="BZ81" s="198">
        <f t="shared" si="348"/>
        <v>66.131665599999991</v>
      </c>
      <c r="CA81" s="209"/>
      <c r="CB81" s="227">
        <f>$E$82</f>
        <v>0.25</v>
      </c>
      <c r="CC81" s="227"/>
      <c r="CD81" s="227">
        <f t="shared" ref="CD81:CD86" si="404">1-CC81</f>
        <v>1</v>
      </c>
      <c r="CE81" s="239">
        <f t="shared" ref="CE81:CE86" si="405">IF(K81&lt;4450,K81,4450)</f>
        <v>2737.5</v>
      </c>
      <c r="CF81" s="239">
        <f t="shared" ref="CF81:CF86" si="406">IF(K81&gt;4450,K81-CE81,0)</f>
        <v>0</v>
      </c>
      <c r="CG81" s="209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</row>
    <row r="82" spans="1:238">
      <c r="A82" s="256"/>
      <c r="B82" s="257"/>
      <c r="C82" s="240">
        <v>0.25</v>
      </c>
      <c r="D82" s="209"/>
      <c r="E82" s="240">
        <v>0.25</v>
      </c>
      <c r="F82" s="209"/>
      <c r="G82" s="213">
        <v>25</v>
      </c>
      <c r="H82" s="213"/>
      <c r="I82" s="230">
        <v>0</v>
      </c>
      <c r="J82" s="212"/>
      <c r="K82" s="213">
        <f t="shared" si="396"/>
        <v>4562.5</v>
      </c>
      <c r="L82" s="231"/>
      <c r="M82" s="215">
        <f t="shared" si="318"/>
        <v>933.91000000000008</v>
      </c>
      <c r="N82" s="215"/>
      <c r="O82" s="215">
        <f t="shared" si="319"/>
        <v>1017.0479119999999</v>
      </c>
      <c r="P82" s="232"/>
      <c r="Q82" s="267">
        <f t="shared" si="397"/>
        <v>83.137911999999801</v>
      </c>
      <c r="R82" s="217"/>
      <c r="S82" s="265">
        <f t="shared" si="398"/>
        <v>8.8999999999999996E-2</v>
      </c>
      <c r="T82" s="209"/>
      <c r="U82" s="218">
        <f>U$81</f>
        <v>400</v>
      </c>
      <c r="V82" s="219">
        <f>V$81</f>
        <v>8.6629999999999999E-2</v>
      </c>
      <c r="W82" s="219">
        <f>W$81</f>
        <v>8.1409999999999996E-2</v>
      </c>
      <c r="X82" s="219"/>
      <c r="Y82" s="219"/>
      <c r="Z82" s="219"/>
      <c r="AA82" s="238">
        <f t="shared" si="358"/>
        <v>864.86</v>
      </c>
      <c r="AB82" s="221"/>
      <c r="AC82" s="222">
        <f t="shared" ref="AC82:AC93" si="407">$AC$47</f>
        <v>1</v>
      </c>
      <c r="AD82" s="223">
        <f t="shared" si="381"/>
        <v>1.26E-4</v>
      </c>
      <c r="AE82" s="222">
        <f>AE$81</f>
        <v>8.6E-3</v>
      </c>
      <c r="AF82" s="222">
        <f>AF$81</f>
        <v>-6.6E-4</v>
      </c>
      <c r="AG82" s="222">
        <f>AG$81</f>
        <v>-6.7200000000000003E-3</v>
      </c>
      <c r="AH82" s="219">
        <f>AH$81</f>
        <v>2.8800000000000002E-3</v>
      </c>
      <c r="AI82" s="219">
        <f t="shared" si="399"/>
        <v>0</v>
      </c>
      <c r="AJ82" s="234">
        <f t="shared" si="400"/>
        <v>0</v>
      </c>
      <c r="AK82" s="234">
        <f>AK$81</f>
        <v>7.9233999999999999E-2</v>
      </c>
      <c r="AL82" s="234">
        <f>AL$81</f>
        <v>-1.2123999999999999E-2</v>
      </c>
      <c r="AM82" s="234">
        <f>AM$81</f>
        <v>0</v>
      </c>
      <c r="AN82" s="224">
        <f>AN$81</f>
        <v>4.68</v>
      </c>
      <c r="AO82" s="225">
        <f>AO$81</f>
        <v>0</v>
      </c>
      <c r="AP82" s="225">
        <f>AP81</f>
        <v>0</v>
      </c>
      <c r="AQ82" s="224">
        <f t="shared" si="364"/>
        <v>20.28</v>
      </c>
      <c r="AR82" s="224">
        <f t="shared" si="342"/>
        <v>0</v>
      </c>
      <c r="AS82" s="224">
        <f t="shared" si="332"/>
        <v>48.77</v>
      </c>
      <c r="AT82" s="209"/>
      <c r="AU82" s="227">
        <f>AU81</f>
        <v>0.25</v>
      </c>
      <c r="AV82" s="227"/>
      <c r="AW82" s="227">
        <f t="shared" si="401"/>
        <v>1</v>
      </c>
      <c r="AX82" s="239">
        <f t="shared" si="354"/>
        <v>4450</v>
      </c>
      <c r="AY82" s="239">
        <f t="shared" si="355"/>
        <v>112.5</v>
      </c>
      <c r="AZ82" s="209"/>
      <c r="BA82" s="218">
        <f t="shared" ref="BA82:BC85" si="408">BA81</f>
        <v>400</v>
      </c>
      <c r="BB82" s="219">
        <f t="shared" si="408"/>
        <v>8.6629999999999999E-2</v>
      </c>
      <c r="BC82" s="219">
        <f t="shared" si="408"/>
        <v>8.1409999999999996E-2</v>
      </c>
      <c r="BD82" s="219"/>
      <c r="BE82" s="219"/>
      <c r="BF82" s="219"/>
      <c r="BG82" s="238">
        <f t="shared" si="402"/>
        <v>864.8599999999999</v>
      </c>
      <c r="BH82" s="222">
        <f t="shared" si="322"/>
        <v>0</v>
      </c>
      <c r="BI82" s="222">
        <f t="shared" si="322"/>
        <v>1</v>
      </c>
      <c r="BJ82" s="222">
        <f t="shared" si="322"/>
        <v>1.26E-4</v>
      </c>
      <c r="BK82" s="222">
        <f t="shared" si="322"/>
        <v>8.6E-3</v>
      </c>
      <c r="BL82" s="222">
        <f t="shared" si="322"/>
        <v>-6.6E-4</v>
      </c>
      <c r="BM82" s="222">
        <f t="shared" si="403"/>
        <v>-6.7200000000000003E-3</v>
      </c>
      <c r="BN82" s="222">
        <f t="shared" si="335"/>
        <v>2.8800000000000002E-3</v>
      </c>
      <c r="BO82" s="222">
        <f t="shared" si="336"/>
        <v>0</v>
      </c>
      <c r="BP82" s="222">
        <v>0</v>
      </c>
      <c r="BQ82" s="222">
        <f t="shared" si="317"/>
        <v>0</v>
      </c>
      <c r="BR82" s="222">
        <f t="shared" si="323"/>
        <v>-1.2123999999999999E-2</v>
      </c>
      <c r="BS82" s="222">
        <v>0.1144</v>
      </c>
      <c r="BT82" s="224">
        <f>BT81</f>
        <v>4.68</v>
      </c>
      <c r="BU82" s="224">
        <f>BU81</f>
        <v>0</v>
      </c>
      <c r="BV82" s="225">
        <f>BV81</f>
        <v>0</v>
      </c>
      <c r="BW82" s="224">
        <f t="shared" si="338"/>
        <v>20.28</v>
      </c>
      <c r="BX82" s="224">
        <f t="shared" si="324"/>
        <v>0</v>
      </c>
      <c r="BY82" s="224">
        <f t="shared" si="324"/>
        <v>48.77</v>
      </c>
      <c r="BZ82" s="198">
        <f t="shared" si="348"/>
        <v>83.137911999999986</v>
      </c>
      <c r="CA82" s="209"/>
      <c r="CB82" s="227">
        <f>CB81</f>
        <v>0.25</v>
      </c>
      <c r="CC82" s="227"/>
      <c r="CD82" s="227">
        <f t="shared" si="404"/>
        <v>1</v>
      </c>
      <c r="CE82" s="239">
        <f t="shared" si="405"/>
        <v>4450</v>
      </c>
      <c r="CF82" s="239">
        <f t="shared" si="406"/>
        <v>112.5</v>
      </c>
      <c r="CG82" s="209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</row>
    <row r="83" spans="1:238">
      <c r="A83" s="256"/>
      <c r="B83" s="257"/>
      <c r="C83" s="240"/>
      <c r="D83" s="209"/>
      <c r="E83" s="240"/>
      <c r="F83" s="209"/>
      <c r="G83" s="213">
        <v>40</v>
      </c>
      <c r="H83" s="213"/>
      <c r="I83" s="230"/>
      <c r="J83" s="212"/>
      <c r="K83" s="213">
        <f t="shared" si="396"/>
        <v>7300</v>
      </c>
      <c r="L83" s="231"/>
      <c r="M83" s="215">
        <f>AA83+SUM(AQ83:AS83)</f>
        <v>1252.6100000000001</v>
      </c>
      <c r="N83" s="215"/>
      <c r="O83" s="215">
        <f>BG83+SUM(BW83:BZ83)</f>
        <v>1359.7243216000002</v>
      </c>
      <c r="P83" s="232"/>
      <c r="Q83" s="267">
        <f t="shared" si="397"/>
        <v>107.11432160000004</v>
      </c>
      <c r="R83" s="217"/>
      <c r="S83" s="265">
        <f t="shared" si="398"/>
        <v>8.5999999999999993E-2</v>
      </c>
      <c r="T83" s="209"/>
      <c r="U83" s="218">
        <f t="shared" ref="U83:W93" si="409">U$81</f>
        <v>400</v>
      </c>
      <c r="V83" s="219">
        <f t="shared" si="409"/>
        <v>8.6629999999999999E-2</v>
      </c>
      <c r="W83" s="219">
        <f t="shared" si="409"/>
        <v>8.1409999999999996E-2</v>
      </c>
      <c r="X83" s="219"/>
      <c r="Y83" s="219"/>
      <c r="Z83" s="219"/>
      <c r="AA83" s="238">
        <f t="shared" si="358"/>
        <v>1157.92</v>
      </c>
      <c r="AB83" s="221"/>
      <c r="AC83" s="222">
        <f t="shared" si="407"/>
        <v>1</v>
      </c>
      <c r="AD83" s="223">
        <f t="shared" si="381"/>
        <v>1.26E-4</v>
      </c>
      <c r="AE83" s="222">
        <f t="shared" ref="AE83:AH93" si="410">AE$81</f>
        <v>8.6E-3</v>
      </c>
      <c r="AF83" s="222">
        <f t="shared" si="410"/>
        <v>-6.6E-4</v>
      </c>
      <c r="AG83" s="222">
        <f t="shared" si="410"/>
        <v>-6.7200000000000003E-3</v>
      </c>
      <c r="AH83" s="219">
        <f t="shared" si="410"/>
        <v>2.8800000000000002E-3</v>
      </c>
      <c r="AI83" s="219">
        <f t="shared" si="399"/>
        <v>0</v>
      </c>
      <c r="AJ83" s="234">
        <f t="shared" si="400"/>
        <v>0</v>
      </c>
      <c r="AK83" s="234">
        <f t="shared" ref="AK83:AO93" si="411">AK$81</f>
        <v>7.9233999999999999E-2</v>
      </c>
      <c r="AL83" s="234">
        <f t="shared" si="411"/>
        <v>-1.2123999999999999E-2</v>
      </c>
      <c r="AM83" s="234">
        <f t="shared" si="411"/>
        <v>0</v>
      </c>
      <c r="AN83" s="224">
        <f t="shared" si="411"/>
        <v>4.68</v>
      </c>
      <c r="AO83" s="225">
        <f>AO$81</f>
        <v>0</v>
      </c>
      <c r="AP83" s="225">
        <f>AP82</f>
        <v>0</v>
      </c>
      <c r="AQ83" s="224">
        <f t="shared" si="364"/>
        <v>31.85</v>
      </c>
      <c r="AR83" s="224">
        <f>ROUND((AA83+AQ83)*AM83,2)</f>
        <v>0</v>
      </c>
      <c r="AS83" s="224">
        <f t="shared" si="332"/>
        <v>62.84</v>
      </c>
      <c r="AT83" s="209"/>
      <c r="AU83" s="227">
        <f>AU82</f>
        <v>0.25</v>
      </c>
      <c r="AV83" s="227"/>
      <c r="AW83" s="227">
        <f t="shared" si="401"/>
        <v>1</v>
      </c>
      <c r="AX83" s="239">
        <f t="shared" si="354"/>
        <v>4450</v>
      </c>
      <c r="AY83" s="239">
        <f t="shared" si="355"/>
        <v>2850</v>
      </c>
      <c r="AZ83" s="209"/>
      <c r="BA83" s="218">
        <f t="shared" si="408"/>
        <v>400</v>
      </c>
      <c r="BB83" s="219">
        <f t="shared" si="408"/>
        <v>8.6629999999999999E-2</v>
      </c>
      <c r="BC83" s="219">
        <f t="shared" si="408"/>
        <v>8.1409999999999996E-2</v>
      </c>
      <c r="BD83" s="219"/>
      <c r="BE83" s="219"/>
      <c r="BF83" s="219"/>
      <c r="BG83" s="238">
        <f t="shared" si="402"/>
        <v>1157.92</v>
      </c>
      <c r="BH83" s="222">
        <f t="shared" si="322"/>
        <v>0</v>
      </c>
      <c r="BI83" s="222">
        <f t="shared" si="322"/>
        <v>1</v>
      </c>
      <c r="BJ83" s="222">
        <f t="shared" si="322"/>
        <v>1.26E-4</v>
      </c>
      <c r="BK83" s="222">
        <f t="shared" si="322"/>
        <v>8.6E-3</v>
      </c>
      <c r="BL83" s="222">
        <f t="shared" si="322"/>
        <v>-6.6E-4</v>
      </c>
      <c r="BM83" s="222">
        <f t="shared" si="403"/>
        <v>-6.7200000000000003E-3</v>
      </c>
      <c r="BN83" s="222">
        <f t="shared" si="335"/>
        <v>2.8800000000000002E-3</v>
      </c>
      <c r="BO83" s="222">
        <f t="shared" si="336"/>
        <v>0</v>
      </c>
      <c r="BP83" s="222">
        <v>0</v>
      </c>
      <c r="BQ83" s="222">
        <f t="shared" si="317"/>
        <v>0</v>
      </c>
      <c r="BR83" s="222">
        <f t="shared" si="323"/>
        <v>-1.2123999999999999E-2</v>
      </c>
      <c r="BS83" s="222">
        <v>0.1144</v>
      </c>
      <c r="BT83" s="224">
        <f t="shared" ref="BT83:BU86" si="412">BT82</f>
        <v>4.68</v>
      </c>
      <c r="BU83" s="224">
        <f t="shared" si="412"/>
        <v>0</v>
      </c>
      <c r="BV83" s="225">
        <f>BV82</f>
        <v>0</v>
      </c>
      <c r="BW83" s="224">
        <f t="shared" si="338"/>
        <v>31.85</v>
      </c>
      <c r="BX83" s="224">
        <f>AR83</f>
        <v>0</v>
      </c>
      <c r="BY83" s="224">
        <f t="shared" si="324"/>
        <v>62.84</v>
      </c>
      <c r="BZ83" s="198">
        <f t="shared" si="348"/>
        <v>107.1143216</v>
      </c>
      <c r="CA83" s="209"/>
      <c r="CB83" s="227">
        <f>CB82</f>
        <v>0.25</v>
      </c>
      <c r="CC83" s="227"/>
      <c r="CD83" s="227">
        <f t="shared" si="404"/>
        <v>1</v>
      </c>
      <c r="CE83" s="239">
        <f t="shared" si="405"/>
        <v>4450</v>
      </c>
      <c r="CF83" s="239">
        <f t="shared" si="406"/>
        <v>2850</v>
      </c>
      <c r="CG83" s="209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</row>
    <row r="84" spans="1:238">
      <c r="A84" s="256"/>
      <c r="B84" s="257"/>
      <c r="C84" s="240"/>
      <c r="D84" s="209"/>
      <c r="E84" s="240"/>
      <c r="F84" s="209"/>
      <c r="G84" s="213">
        <v>50</v>
      </c>
      <c r="H84" s="213"/>
      <c r="I84" s="230"/>
      <c r="J84" s="212"/>
      <c r="K84" s="213">
        <f t="shared" si="396"/>
        <v>9125</v>
      </c>
      <c r="L84" s="231"/>
      <c r="M84" s="215">
        <f>AA84+SUM(AQ84:AS84)</f>
        <v>1465.07</v>
      </c>
      <c r="N84" s="215"/>
      <c r="O84" s="215">
        <f>BG84+SUM(BW84:BZ84)</f>
        <v>1588.1689759999999</v>
      </c>
      <c r="P84" s="232"/>
      <c r="Q84" s="267">
        <f t="shared" si="397"/>
        <v>123.09897599999999</v>
      </c>
      <c r="R84" s="217"/>
      <c r="S84" s="265">
        <f t="shared" si="398"/>
        <v>8.4000000000000005E-2</v>
      </c>
      <c r="T84" s="209"/>
      <c r="U84" s="218">
        <f t="shared" si="409"/>
        <v>400</v>
      </c>
      <c r="V84" s="219">
        <f t="shared" si="409"/>
        <v>8.6629999999999999E-2</v>
      </c>
      <c r="W84" s="219">
        <f t="shared" si="409"/>
        <v>8.1409999999999996E-2</v>
      </c>
      <c r="X84" s="219"/>
      <c r="Y84" s="219"/>
      <c r="Z84" s="219"/>
      <c r="AA84" s="238">
        <f t="shared" si="358"/>
        <v>1353.3</v>
      </c>
      <c r="AB84" s="221"/>
      <c r="AC84" s="222">
        <f t="shared" si="407"/>
        <v>1</v>
      </c>
      <c r="AD84" s="223">
        <f t="shared" ref="AD84:AD93" si="413">AD$67</f>
        <v>1.26E-4</v>
      </c>
      <c r="AE84" s="222">
        <f t="shared" si="410"/>
        <v>8.6E-3</v>
      </c>
      <c r="AF84" s="222">
        <f t="shared" si="410"/>
        <v>-6.6E-4</v>
      </c>
      <c r="AG84" s="222">
        <f t="shared" si="410"/>
        <v>-6.7200000000000003E-3</v>
      </c>
      <c r="AH84" s="219">
        <f t="shared" si="410"/>
        <v>2.8800000000000002E-3</v>
      </c>
      <c r="AI84" s="219">
        <f t="shared" si="399"/>
        <v>0</v>
      </c>
      <c r="AJ84" s="234">
        <f t="shared" si="400"/>
        <v>0</v>
      </c>
      <c r="AK84" s="234">
        <f t="shared" si="411"/>
        <v>7.9233999999999999E-2</v>
      </c>
      <c r="AL84" s="234">
        <f t="shared" si="411"/>
        <v>-1.2123999999999999E-2</v>
      </c>
      <c r="AM84" s="234">
        <f t="shared" si="411"/>
        <v>0</v>
      </c>
      <c r="AN84" s="224">
        <f t="shared" si="411"/>
        <v>4.68</v>
      </c>
      <c r="AO84" s="225">
        <f>AO$81</f>
        <v>0</v>
      </c>
      <c r="AP84" s="225">
        <f>AP83</f>
        <v>0</v>
      </c>
      <c r="AQ84" s="224">
        <f t="shared" si="364"/>
        <v>39.56</v>
      </c>
      <c r="AR84" s="224">
        <f>ROUND((AA84+AQ84)*AM84,2)</f>
        <v>0</v>
      </c>
      <c r="AS84" s="224">
        <f t="shared" si="332"/>
        <v>72.209999999999994</v>
      </c>
      <c r="AT84" s="209"/>
      <c r="AU84" s="227">
        <f>AU83</f>
        <v>0.25</v>
      </c>
      <c r="AV84" s="227"/>
      <c r="AW84" s="227">
        <f t="shared" si="401"/>
        <v>1</v>
      </c>
      <c r="AX84" s="239">
        <f t="shared" si="354"/>
        <v>4450</v>
      </c>
      <c r="AY84" s="239">
        <f t="shared" si="355"/>
        <v>4675</v>
      </c>
      <c r="AZ84" s="209"/>
      <c r="BA84" s="218">
        <f t="shared" si="408"/>
        <v>400</v>
      </c>
      <c r="BB84" s="219">
        <f t="shared" si="408"/>
        <v>8.6629999999999999E-2</v>
      </c>
      <c r="BC84" s="219">
        <f t="shared" si="408"/>
        <v>8.1409999999999996E-2</v>
      </c>
      <c r="BD84" s="219"/>
      <c r="BE84" s="219"/>
      <c r="BF84" s="219"/>
      <c r="BG84" s="238">
        <f t="shared" si="402"/>
        <v>1353.3</v>
      </c>
      <c r="BH84" s="222">
        <f t="shared" si="322"/>
        <v>0</v>
      </c>
      <c r="BI84" s="222">
        <f t="shared" si="322"/>
        <v>1</v>
      </c>
      <c r="BJ84" s="222">
        <f t="shared" si="322"/>
        <v>1.26E-4</v>
      </c>
      <c r="BK84" s="222">
        <f t="shared" si="322"/>
        <v>8.6E-3</v>
      </c>
      <c r="BL84" s="222">
        <f t="shared" si="322"/>
        <v>-6.6E-4</v>
      </c>
      <c r="BM84" s="222">
        <f t="shared" si="403"/>
        <v>-6.7200000000000003E-3</v>
      </c>
      <c r="BN84" s="222">
        <f t="shared" si="335"/>
        <v>2.8800000000000002E-3</v>
      </c>
      <c r="BO84" s="222">
        <f t="shared" si="336"/>
        <v>0</v>
      </c>
      <c r="BP84" s="222">
        <v>0</v>
      </c>
      <c r="BQ84" s="222">
        <f t="shared" si="317"/>
        <v>0</v>
      </c>
      <c r="BR84" s="222">
        <f t="shared" si="323"/>
        <v>-1.2123999999999999E-2</v>
      </c>
      <c r="BS84" s="222">
        <v>0.1144</v>
      </c>
      <c r="BT84" s="224">
        <f t="shared" si="412"/>
        <v>4.68</v>
      </c>
      <c r="BU84" s="224">
        <f t="shared" si="412"/>
        <v>0</v>
      </c>
      <c r="BV84" s="225">
        <f>BV83</f>
        <v>0</v>
      </c>
      <c r="BW84" s="224">
        <f t="shared" si="338"/>
        <v>39.56</v>
      </c>
      <c r="BX84" s="224">
        <f>AR84</f>
        <v>0</v>
      </c>
      <c r="BY84" s="224">
        <f t="shared" si="324"/>
        <v>72.209999999999994</v>
      </c>
      <c r="BZ84" s="198">
        <f t="shared" si="348"/>
        <v>123.09897599999999</v>
      </c>
      <c r="CA84" s="209"/>
      <c r="CB84" s="227">
        <f>CB83</f>
        <v>0.25</v>
      </c>
      <c r="CC84" s="227"/>
      <c r="CD84" s="227">
        <f t="shared" si="404"/>
        <v>1</v>
      </c>
      <c r="CE84" s="239">
        <f t="shared" si="405"/>
        <v>4450</v>
      </c>
      <c r="CF84" s="239">
        <f t="shared" si="406"/>
        <v>4675</v>
      </c>
      <c r="CG84" s="209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</row>
    <row r="85" spans="1:238">
      <c r="A85" s="256"/>
      <c r="B85" s="257"/>
      <c r="C85" s="240"/>
      <c r="D85" s="209"/>
      <c r="E85" s="240"/>
      <c r="F85" s="209"/>
      <c r="G85" s="213">
        <v>75</v>
      </c>
      <c r="H85" s="213"/>
      <c r="I85" s="230"/>
      <c r="J85" s="212"/>
      <c r="K85" s="213">
        <f t="shared" si="396"/>
        <v>13687.5</v>
      </c>
      <c r="L85" s="231"/>
      <c r="M85" s="215">
        <f>AA85+SUM(AQ85:AS85)</f>
        <v>1996.22</v>
      </c>
      <c r="N85" s="215"/>
      <c r="O85" s="215">
        <f>BG85+SUM(BW85:BZ85)</f>
        <v>2159.2788959999998</v>
      </c>
      <c r="P85" s="232"/>
      <c r="Q85" s="267">
        <f t="shared" si="397"/>
        <v>163.05889599999978</v>
      </c>
      <c r="R85" s="217"/>
      <c r="S85" s="265">
        <f t="shared" si="398"/>
        <v>8.2000000000000003E-2</v>
      </c>
      <c r="T85" s="209"/>
      <c r="U85" s="218">
        <f t="shared" si="409"/>
        <v>400</v>
      </c>
      <c r="V85" s="219">
        <f t="shared" si="409"/>
        <v>8.6629999999999999E-2</v>
      </c>
      <c r="W85" s="219">
        <f t="shared" si="409"/>
        <v>8.1409999999999996E-2</v>
      </c>
      <c r="X85" s="219"/>
      <c r="Y85" s="219"/>
      <c r="Z85" s="219"/>
      <c r="AA85" s="238">
        <f t="shared" si="358"/>
        <v>1841.73</v>
      </c>
      <c r="AB85" s="221"/>
      <c r="AC85" s="222">
        <f t="shared" si="407"/>
        <v>1</v>
      </c>
      <c r="AD85" s="223">
        <f t="shared" si="413"/>
        <v>1.26E-4</v>
      </c>
      <c r="AE85" s="222">
        <f t="shared" si="410"/>
        <v>8.6E-3</v>
      </c>
      <c r="AF85" s="222">
        <f t="shared" si="410"/>
        <v>-6.6E-4</v>
      </c>
      <c r="AG85" s="222">
        <f t="shared" si="410"/>
        <v>-6.7200000000000003E-3</v>
      </c>
      <c r="AH85" s="219">
        <f t="shared" si="410"/>
        <v>2.8800000000000002E-3</v>
      </c>
      <c r="AI85" s="219">
        <f t="shared" si="399"/>
        <v>0</v>
      </c>
      <c r="AJ85" s="234">
        <f t="shared" si="400"/>
        <v>0</v>
      </c>
      <c r="AK85" s="234">
        <f t="shared" si="411"/>
        <v>7.9233999999999999E-2</v>
      </c>
      <c r="AL85" s="234">
        <f t="shared" si="411"/>
        <v>-1.2123999999999999E-2</v>
      </c>
      <c r="AM85" s="234">
        <f t="shared" si="411"/>
        <v>0</v>
      </c>
      <c r="AN85" s="224">
        <f t="shared" si="411"/>
        <v>4.68</v>
      </c>
      <c r="AO85" s="225">
        <f>AO$81</f>
        <v>0</v>
      </c>
      <c r="AP85" s="225">
        <f>AP84</f>
        <v>0</v>
      </c>
      <c r="AQ85" s="224">
        <f t="shared" si="364"/>
        <v>58.84</v>
      </c>
      <c r="AR85" s="224">
        <f>ROUND((AA85+AQ85)*AM85,2)</f>
        <v>0</v>
      </c>
      <c r="AS85" s="224">
        <f t="shared" si="332"/>
        <v>95.65</v>
      </c>
      <c r="AT85" s="209"/>
      <c r="AU85" s="227">
        <f>AU84</f>
        <v>0.25</v>
      </c>
      <c r="AV85" s="227"/>
      <c r="AW85" s="227">
        <f t="shared" si="401"/>
        <v>1</v>
      </c>
      <c r="AX85" s="239">
        <f t="shared" si="354"/>
        <v>4450</v>
      </c>
      <c r="AY85" s="239">
        <f t="shared" si="355"/>
        <v>9237.5</v>
      </c>
      <c r="AZ85" s="209"/>
      <c r="BA85" s="218">
        <f t="shared" si="408"/>
        <v>400</v>
      </c>
      <c r="BB85" s="219">
        <f t="shared" si="408"/>
        <v>8.6629999999999999E-2</v>
      </c>
      <c r="BC85" s="219">
        <f t="shared" si="408"/>
        <v>8.1409999999999996E-2</v>
      </c>
      <c r="BD85" s="219"/>
      <c r="BE85" s="219"/>
      <c r="BF85" s="219"/>
      <c r="BG85" s="238">
        <f t="shared" si="402"/>
        <v>1841.73</v>
      </c>
      <c r="BH85" s="222">
        <f t="shared" si="322"/>
        <v>0</v>
      </c>
      <c r="BI85" s="222">
        <f t="shared" si="322"/>
        <v>1</v>
      </c>
      <c r="BJ85" s="222">
        <f t="shared" si="322"/>
        <v>1.26E-4</v>
      </c>
      <c r="BK85" s="222">
        <f t="shared" si="322"/>
        <v>8.6E-3</v>
      </c>
      <c r="BL85" s="222">
        <f t="shared" si="322"/>
        <v>-6.6E-4</v>
      </c>
      <c r="BM85" s="222">
        <f t="shared" si="403"/>
        <v>-6.7200000000000003E-3</v>
      </c>
      <c r="BN85" s="222">
        <f t="shared" si="335"/>
        <v>2.8800000000000002E-3</v>
      </c>
      <c r="BO85" s="222">
        <f t="shared" si="336"/>
        <v>0</v>
      </c>
      <c r="BP85" s="222">
        <v>0</v>
      </c>
      <c r="BQ85" s="222">
        <f t="shared" si="317"/>
        <v>0</v>
      </c>
      <c r="BR85" s="222">
        <f t="shared" si="323"/>
        <v>-1.2123999999999999E-2</v>
      </c>
      <c r="BS85" s="222">
        <v>0.1144</v>
      </c>
      <c r="BT85" s="224">
        <f t="shared" si="412"/>
        <v>4.68</v>
      </c>
      <c r="BU85" s="224">
        <f t="shared" si="412"/>
        <v>0</v>
      </c>
      <c r="BV85" s="225">
        <f>BV84</f>
        <v>0</v>
      </c>
      <c r="BW85" s="224">
        <f t="shared" si="338"/>
        <v>58.84</v>
      </c>
      <c r="BX85" s="224">
        <f>AR85</f>
        <v>0</v>
      </c>
      <c r="BY85" s="224">
        <f t="shared" si="324"/>
        <v>95.65</v>
      </c>
      <c r="BZ85" s="198">
        <f t="shared" si="348"/>
        <v>163.058896</v>
      </c>
      <c r="CA85" s="209"/>
      <c r="CB85" s="227">
        <f>CB84</f>
        <v>0.25</v>
      </c>
      <c r="CC85" s="227"/>
      <c r="CD85" s="227">
        <f t="shared" si="404"/>
        <v>1</v>
      </c>
      <c r="CE85" s="239">
        <f t="shared" si="405"/>
        <v>4450</v>
      </c>
      <c r="CF85" s="239">
        <f t="shared" si="406"/>
        <v>9237.5</v>
      </c>
      <c r="CG85" s="209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</row>
    <row r="86" spans="1:238">
      <c r="A86" s="256"/>
      <c r="B86" s="257"/>
      <c r="C86" s="210"/>
      <c r="D86" s="209"/>
      <c r="E86" s="210"/>
      <c r="F86" s="209"/>
      <c r="G86" s="213">
        <v>90</v>
      </c>
      <c r="H86" s="213"/>
      <c r="I86" s="230">
        <v>0</v>
      </c>
      <c r="J86" s="212"/>
      <c r="K86" s="213">
        <f t="shared" si="396"/>
        <v>16425</v>
      </c>
      <c r="L86" s="231"/>
      <c r="M86" s="215">
        <f t="shared" si="318"/>
        <v>2314.92</v>
      </c>
      <c r="N86" s="215"/>
      <c r="O86" s="215">
        <f t="shared" si="319"/>
        <v>2501.9553056</v>
      </c>
      <c r="P86" s="232"/>
      <c r="Q86" s="267">
        <f t="shared" si="397"/>
        <v>187.0353055999999</v>
      </c>
      <c r="R86" s="217"/>
      <c r="S86" s="265">
        <f t="shared" si="398"/>
        <v>8.1000000000000003E-2</v>
      </c>
      <c r="T86" s="209"/>
      <c r="U86" s="218">
        <f t="shared" si="409"/>
        <v>400</v>
      </c>
      <c r="V86" s="219">
        <f t="shared" si="409"/>
        <v>8.6629999999999999E-2</v>
      </c>
      <c r="W86" s="219">
        <f t="shared" si="409"/>
        <v>8.1409999999999996E-2</v>
      </c>
      <c r="X86" s="219"/>
      <c r="Y86" s="219"/>
      <c r="Z86" s="219"/>
      <c r="AA86" s="238">
        <f t="shared" si="358"/>
        <v>2134.79</v>
      </c>
      <c r="AB86" s="221"/>
      <c r="AC86" s="222">
        <f t="shared" si="407"/>
        <v>1</v>
      </c>
      <c r="AD86" s="223">
        <f t="shared" si="413"/>
        <v>1.26E-4</v>
      </c>
      <c r="AE86" s="222">
        <f t="shared" si="410"/>
        <v>8.6E-3</v>
      </c>
      <c r="AF86" s="222">
        <f t="shared" si="410"/>
        <v>-6.6E-4</v>
      </c>
      <c r="AG86" s="222">
        <f t="shared" si="410"/>
        <v>-6.7200000000000003E-3</v>
      </c>
      <c r="AH86" s="219">
        <f t="shared" si="410"/>
        <v>2.8800000000000002E-3</v>
      </c>
      <c r="AI86" s="219">
        <f t="shared" si="399"/>
        <v>0</v>
      </c>
      <c r="AJ86" s="234">
        <f t="shared" si="400"/>
        <v>0</v>
      </c>
      <c r="AK86" s="234">
        <f t="shared" si="411"/>
        <v>7.9233999999999999E-2</v>
      </c>
      <c r="AL86" s="234">
        <f t="shared" si="411"/>
        <v>-1.2123999999999999E-2</v>
      </c>
      <c r="AM86" s="234">
        <f t="shared" si="411"/>
        <v>0</v>
      </c>
      <c r="AN86" s="224">
        <f t="shared" si="411"/>
        <v>4.68</v>
      </c>
      <c r="AO86" s="225">
        <f>AO$81</f>
        <v>0</v>
      </c>
      <c r="AP86" s="225">
        <f>AP81</f>
        <v>0</v>
      </c>
      <c r="AQ86" s="224">
        <f t="shared" si="364"/>
        <v>70.41</v>
      </c>
      <c r="AR86" s="224">
        <f t="shared" si="342"/>
        <v>0</v>
      </c>
      <c r="AS86" s="224">
        <f t="shared" si="332"/>
        <v>109.72</v>
      </c>
      <c r="AT86" s="209"/>
      <c r="AU86" s="227">
        <f>AU81</f>
        <v>0.25</v>
      </c>
      <c r="AV86" s="227"/>
      <c r="AW86" s="227">
        <f t="shared" si="401"/>
        <v>1</v>
      </c>
      <c r="AX86" s="239">
        <f t="shared" si="354"/>
        <v>4450</v>
      </c>
      <c r="AY86" s="239">
        <f t="shared" si="355"/>
        <v>11975</v>
      </c>
      <c r="AZ86" s="209"/>
      <c r="BA86" s="218">
        <f>BA82</f>
        <v>400</v>
      </c>
      <c r="BB86" s="219">
        <f>BB81</f>
        <v>8.6629999999999999E-2</v>
      </c>
      <c r="BC86" s="219">
        <f>BC81</f>
        <v>8.1409999999999996E-2</v>
      </c>
      <c r="BD86" s="219"/>
      <c r="BE86" s="219"/>
      <c r="BF86" s="219"/>
      <c r="BG86" s="238">
        <f t="shared" si="402"/>
        <v>2134.79</v>
      </c>
      <c r="BH86" s="222">
        <f t="shared" si="322"/>
        <v>0</v>
      </c>
      <c r="BI86" s="222">
        <f t="shared" si="322"/>
        <v>1</v>
      </c>
      <c r="BJ86" s="222">
        <f t="shared" si="322"/>
        <v>1.26E-4</v>
      </c>
      <c r="BK86" s="222">
        <f t="shared" si="322"/>
        <v>8.6E-3</v>
      </c>
      <c r="BL86" s="222">
        <f t="shared" si="322"/>
        <v>-6.6E-4</v>
      </c>
      <c r="BM86" s="222">
        <f t="shared" si="403"/>
        <v>-6.7200000000000003E-3</v>
      </c>
      <c r="BN86" s="222">
        <f t="shared" si="335"/>
        <v>2.8800000000000002E-3</v>
      </c>
      <c r="BO86" s="222">
        <f t="shared" si="336"/>
        <v>0</v>
      </c>
      <c r="BP86" s="222">
        <v>0</v>
      </c>
      <c r="BQ86" s="222">
        <f t="shared" si="317"/>
        <v>0</v>
      </c>
      <c r="BR86" s="222">
        <f t="shared" si="323"/>
        <v>-1.2123999999999999E-2</v>
      </c>
      <c r="BS86" s="222">
        <v>0.1144</v>
      </c>
      <c r="BT86" s="224">
        <f t="shared" si="412"/>
        <v>4.68</v>
      </c>
      <c r="BU86" s="224">
        <f t="shared" si="412"/>
        <v>0</v>
      </c>
      <c r="BV86" s="225">
        <f>BV81</f>
        <v>0</v>
      </c>
      <c r="BW86" s="224">
        <f t="shared" si="338"/>
        <v>70.41</v>
      </c>
      <c r="BX86" s="224">
        <f t="shared" si="324"/>
        <v>0</v>
      </c>
      <c r="BY86" s="224">
        <f t="shared" si="324"/>
        <v>109.72</v>
      </c>
      <c r="BZ86" s="198">
        <f t="shared" si="348"/>
        <v>187.03530559999999</v>
      </c>
      <c r="CA86" s="209"/>
      <c r="CB86" s="227">
        <f>CB81</f>
        <v>0.25</v>
      </c>
      <c r="CC86" s="227"/>
      <c r="CD86" s="227">
        <f t="shared" si="404"/>
        <v>1</v>
      </c>
      <c r="CE86" s="239">
        <f t="shared" si="405"/>
        <v>4450</v>
      </c>
      <c r="CF86" s="239">
        <f t="shared" si="406"/>
        <v>11975</v>
      </c>
      <c r="CG86" s="209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</row>
    <row r="87" spans="1:238">
      <c r="A87" s="256"/>
      <c r="B87" s="257"/>
      <c r="C87" s="210"/>
      <c r="D87" s="209"/>
      <c r="E87" s="210"/>
      <c r="F87" s="209"/>
      <c r="G87" s="213"/>
      <c r="H87" s="213"/>
      <c r="I87" s="230"/>
      <c r="J87" s="212"/>
      <c r="K87" s="213"/>
      <c r="L87" s="231"/>
      <c r="M87" s="215"/>
      <c r="N87" s="215"/>
      <c r="O87" s="215"/>
      <c r="P87" s="232"/>
      <c r="Q87" s="267"/>
      <c r="R87" s="217"/>
      <c r="S87" s="265"/>
      <c r="T87" s="209"/>
      <c r="U87" s="218"/>
      <c r="V87" s="219"/>
      <c r="W87" s="219"/>
      <c r="X87" s="219"/>
      <c r="Y87" s="219"/>
      <c r="Z87" s="219"/>
      <c r="AA87" s="238"/>
      <c r="AB87" s="221"/>
      <c r="AC87" s="222"/>
      <c r="AD87" s="223"/>
      <c r="AE87" s="222"/>
      <c r="AF87" s="222"/>
      <c r="AG87" s="222"/>
      <c r="AH87" s="219"/>
      <c r="AI87" s="219"/>
      <c r="AJ87" s="234"/>
      <c r="AK87" s="234"/>
      <c r="AL87" s="234"/>
      <c r="AM87" s="234"/>
      <c r="AN87" s="224"/>
      <c r="AO87" s="225"/>
      <c r="AP87" s="225"/>
      <c r="AQ87" s="224"/>
      <c r="AR87" s="224"/>
      <c r="AS87" s="224"/>
      <c r="AT87" s="209"/>
      <c r="AU87" s="227"/>
      <c r="AV87" s="227"/>
      <c r="AW87" s="227"/>
      <c r="AX87" s="239"/>
      <c r="AY87" s="239"/>
      <c r="AZ87" s="209"/>
      <c r="BA87" s="218"/>
      <c r="BB87" s="219"/>
      <c r="BC87" s="219"/>
      <c r="BD87" s="219"/>
      <c r="BE87" s="219"/>
      <c r="BF87" s="219"/>
      <c r="BG87" s="238"/>
      <c r="BH87" s="222"/>
      <c r="BI87" s="222"/>
      <c r="BJ87" s="222"/>
      <c r="BK87" s="222"/>
      <c r="BL87" s="222"/>
      <c r="BM87" s="222">
        <f t="shared" si="403"/>
        <v>-6.7200000000000003E-3</v>
      </c>
      <c r="BN87" s="222">
        <f t="shared" si="335"/>
        <v>0</v>
      </c>
      <c r="BO87" s="222">
        <f t="shared" si="336"/>
        <v>0</v>
      </c>
      <c r="BP87" s="222">
        <v>0</v>
      </c>
      <c r="BQ87" s="222">
        <f t="shared" si="317"/>
        <v>0</v>
      </c>
      <c r="BR87" s="222"/>
      <c r="BS87" s="222">
        <v>0.1144</v>
      </c>
      <c r="BT87" s="224"/>
      <c r="BU87" s="224"/>
      <c r="BV87" s="225"/>
      <c r="BW87" s="224"/>
      <c r="BX87" s="224"/>
      <c r="BY87" s="224"/>
      <c r="BZ87" s="198">
        <f t="shared" si="348"/>
        <v>0</v>
      </c>
      <c r="CA87" s="209"/>
      <c r="CB87" s="227"/>
      <c r="CC87" s="227"/>
      <c r="CD87" s="227"/>
      <c r="CE87" s="239"/>
      <c r="CF87" s="239"/>
      <c r="CG87" s="209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</row>
    <row r="88" spans="1:238">
      <c r="A88" s="256"/>
      <c r="B88" s="257"/>
      <c r="C88" s="228" t="s">
        <v>207</v>
      </c>
      <c r="D88" s="229"/>
      <c r="E88" s="228"/>
      <c r="F88" s="209"/>
      <c r="G88" s="213">
        <v>25</v>
      </c>
      <c r="H88" s="213"/>
      <c r="I88" s="230">
        <v>0</v>
      </c>
      <c r="J88" s="212"/>
      <c r="K88" s="213">
        <f t="shared" ref="K88:K93" si="414">G88*AU88*730</f>
        <v>9125</v>
      </c>
      <c r="L88" s="231"/>
      <c r="M88" s="215">
        <f t="shared" si="318"/>
        <v>1340.22</v>
      </c>
      <c r="N88" s="215"/>
      <c r="O88" s="215">
        <f t="shared" si="319"/>
        <v>1449.934176</v>
      </c>
      <c r="P88" s="232"/>
      <c r="Q88" s="267">
        <f t="shared" ref="Q88:Q93" si="415">O88-M88</f>
        <v>109.71417599999995</v>
      </c>
      <c r="R88" s="217"/>
      <c r="S88" s="265">
        <f t="shared" ref="S88:S93" si="416">ROUND(Q88/M88,3)</f>
        <v>8.2000000000000003E-2</v>
      </c>
      <c r="T88" s="209"/>
      <c r="U88" s="218">
        <f t="shared" si="409"/>
        <v>400</v>
      </c>
      <c r="V88" s="219">
        <f t="shared" si="409"/>
        <v>8.6629999999999999E-2</v>
      </c>
      <c r="W88" s="219">
        <f t="shared" si="409"/>
        <v>8.1409999999999996E-2</v>
      </c>
      <c r="X88" s="219"/>
      <c r="Y88" s="219"/>
      <c r="Z88" s="219"/>
      <c r="AA88" s="238">
        <f t="shared" si="358"/>
        <v>1236.3</v>
      </c>
      <c r="AB88" s="221"/>
      <c r="AC88" s="222">
        <f t="shared" si="407"/>
        <v>1</v>
      </c>
      <c r="AD88" s="223">
        <f t="shared" si="413"/>
        <v>1.26E-4</v>
      </c>
      <c r="AE88" s="222">
        <f t="shared" si="410"/>
        <v>8.6E-3</v>
      </c>
      <c r="AF88" s="222">
        <f t="shared" si="410"/>
        <v>-6.6E-4</v>
      </c>
      <c r="AG88" s="222">
        <f t="shared" si="410"/>
        <v>-6.7200000000000003E-3</v>
      </c>
      <c r="AH88" s="219">
        <f t="shared" si="410"/>
        <v>2.8800000000000002E-3</v>
      </c>
      <c r="AI88" s="219">
        <f t="shared" ref="AI88:AI93" si="417">AI$55</f>
        <v>0</v>
      </c>
      <c r="AJ88" s="234">
        <f t="shared" ref="AJ88:AJ93" si="418">$AJ$47</f>
        <v>0</v>
      </c>
      <c r="AK88" s="234">
        <f t="shared" si="411"/>
        <v>7.9233999999999999E-2</v>
      </c>
      <c r="AL88" s="234">
        <f t="shared" si="411"/>
        <v>-1.2123999999999999E-2</v>
      </c>
      <c r="AM88" s="234">
        <f t="shared" si="411"/>
        <v>0</v>
      </c>
      <c r="AN88" s="224">
        <f t="shared" si="411"/>
        <v>4.68</v>
      </c>
      <c r="AO88" s="225">
        <f t="shared" si="411"/>
        <v>0</v>
      </c>
      <c r="AP88" s="225">
        <f>AP81</f>
        <v>0</v>
      </c>
      <c r="AQ88" s="224">
        <f t="shared" si="364"/>
        <v>39.56</v>
      </c>
      <c r="AR88" s="224">
        <f t="shared" si="342"/>
        <v>0</v>
      </c>
      <c r="AS88" s="224">
        <f t="shared" si="332"/>
        <v>64.36</v>
      </c>
      <c r="AT88" s="209"/>
      <c r="AU88" s="227">
        <f>+E89</f>
        <v>0.5</v>
      </c>
      <c r="AV88" s="227"/>
      <c r="AW88" s="227">
        <f t="shared" ref="AW88:AW93" si="419">1-AV88</f>
        <v>1</v>
      </c>
      <c r="AX88" s="239">
        <f t="shared" si="354"/>
        <v>4450</v>
      </c>
      <c r="AY88" s="239">
        <f t="shared" si="355"/>
        <v>4675</v>
      </c>
      <c r="AZ88" s="209"/>
      <c r="BA88" s="218">
        <f>BA$81</f>
        <v>400</v>
      </c>
      <c r="BB88" s="219">
        <f>BB81</f>
        <v>8.6629999999999999E-2</v>
      </c>
      <c r="BC88" s="219">
        <f>BC81</f>
        <v>8.1409999999999996E-2</v>
      </c>
      <c r="BD88" s="219"/>
      <c r="BE88" s="219"/>
      <c r="BF88" s="219"/>
      <c r="BG88" s="238">
        <f t="shared" ref="BG88:BG93" si="420">ROUND(BA88+(BB88*AX88)+(BC88*AY88),2)+IF(G88&gt;10,G88-10,0)*BT88</f>
        <v>1236.3</v>
      </c>
      <c r="BH88" s="222">
        <f t="shared" si="322"/>
        <v>0</v>
      </c>
      <c r="BI88" s="222">
        <f t="shared" si="322"/>
        <v>1</v>
      </c>
      <c r="BJ88" s="222">
        <f t="shared" si="322"/>
        <v>1.26E-4</v>
      </c>
      <c r="BK88" s="222">
        <f t="shared" si="322"/>
        <v>8.6E-3</v>
      </c>
      <c r="BL88" s="222">
        <f t="shared" si="322"/>
        <v>-6.6E-4</v>
      </c>
      <c r="BM88" s="222">
        <f t="shared" si="403"/>
        <v>-6.7200000000000003E-3</v>
      </c>
      <c r="BN88" s="222">
        <f t="shared" si="335"/>
        <v>2.8800000000000002E-3</v>
      </c>
      <c r="BO88" s="222">
        <f t="shared" si="336"/>
        <v>0</v>
      </c>
      <c r="BP88" s="222">
        <v>0</v>
      </c>
      <c r="BQ88" s="222">
        <f t="shared" si="317"/>
        <v>0</v>
      </c>
      <c r="BR88" s="222">
        <f t="shared" si="323"/>
        <v>-1.2123999999999999E-2</v>
      </c>
      <c r="BS88" s="222">
        <v>0.1144</v>
      </c>
      <c r="BT88" s="224">
        <f>BT81</f>
        <v>4.68</v>
      </c>
      <c r="BU88" s="224">
        <f>BU81</f>
        <v>0</v>
      </c>
      <c r="BV88" s="225">
        <f>BV81</f>
        <v>0</v>
      </c>
      <c r="BW88" s="224">
        <f t="shared" si="338"/>
        <v>39.56</v>
      </c>
      <c r="BX88" s="224">
        <f t="shared" si="324"/>
        <v>0</v>
      </c>
      <c r="BY88" s="224">
        <f t="shared" si="324"/>
        <v>64.36</v>
      </c>
      <c r="BZ88" s="198">
        <f t="shared" si="348"/>
        <v>109.71417599999999</v>
      </c>
      <c r="CA88" s="209"/>
      <c r="CB88" s="227">
        <f>$E$89</f>
        <v>0.5</v>
      </c>
      <c r="CC88" s="227"/>
      <c r="CD88" s="227">
        <f t="shared" ref="CD88:CD93" si="421">1-CC88</f>
        <v>1</v>
      </c>
      <c r="CE88" s="239">
        <f t="shared" ref="CE88:CE93" si="422">IF(K88&lt;4450,K88,4450)</f>
        <v>4450</v>
      </c>
      <c r="CF88" s="239">
        <f t="shared" ref="CF88:CF93" si="423">IF(K88&gt;4450,K88-CE88,0)</f>
        <v>4675</v>
      </c>
      <c r="CG88" s="209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</row>
    <row r="89" spans="1:238">
      <c r="A89" s="256"/>
      <c r="B89" s="257"/>
      <c r="C89" s="240">
        <v>0.5</v>
      </c>
      <c r="D89" s="209"/>
      <c r="E89" s="240">
        <v>0.5</v>
      </c>
      <c r="F89" s="209"/>
      <c r="G89" s="213">
        <v>43</v>
      </c>
      <c r="H89" s="213"/>
      <c r="I89" s="230">
        <v>0</v>
      </c>
      <c r="J89" s="212"/>
      <c r="K89" s="213">
        <f t="shared" si="414"/>
        <v>15695</v>
      </c>
      <c r="L89" s="231"/>
      <c r="M89" s="215">
        <f t="shared" si="318"/>
        <v>2015.19</v>
      </c>
      <c r="N89" s="215"/>
      <c r="O89" s="215">
        <f t="shared" si="319"/>
        <v>2172.8102742400001</v>
      </c>
      <c r="P89" s="232"/>
      <c r="Q89" s="267">
        <f t="shared" si="415"/>
        <v>157.62027424000007</v>
      </c>
      <c r="R89" s="217"/>
      <c r="S89" s="265">
        <f t="shared" si="416"/>
        <v>7.8E-2</v>
      </c>
      <c r="T89" s="209"/>
      <c r="U89" s="218">
        <f t="shared" si="409"/>
        <v>400</v>
      </c>
      <c r="V89" s="219">
        <f t="shared" si="409"/>
        <v>8.6629999999999999E-2</v>
      </c>
      <c r="W89" s="219">
        <f t="shared" si="409"/>
        <v>8.1409999999999996E-2</v>
      </c>
      <c r="X89" s="219"/>
      <c r="Y89" s="219"/>
      <c r="Z89" s="219"/>
      <c r="AA89" s="238">
        <f t="shared" si="358"/>
        <v>1855.4</v>
      </c>
      <c r="AB89" s="221"/>
      <c r="AC89" s="222">
        <f t="shared" si="407"/>
        <v>1</v>
      </c>
      <c r="AD89" s="223">
        <f t="shared" si="413"/>
        <v>1.26E-4</v>
      </c>
      <c r="AE89" s="222">
        <f t="shared" si="410"/>
        <v>8.6E-3</v>
      </c>
      <c r="AF89" s="222">
        <f t="shared" si="410"/>
        <v>-6.6E-4</v>
      </c>
      <c r="AG89" s="222">
        <f t="shared" si="410"/>
        <v>-6.7200000000000003E-3</v>
      </c>
      <c r="AH89" s="219">
        <f t="shared" si="410"/>
        <v>2.8800000000000002E-3</v>
      </c>
      <c r="AI89" s="219">
        <f t="shared" si="417"/>
        <v>0</v>
      </c>
      <c r="AJ89" s="234">
        <f t="shared" si="418"/>
        <v>0</v>
      </c>
      <c r="AK89" s="234">
        <f t="shared" si="411"/>
        <v>7.9233999999999999E-2</v>
      </c>
      <c r="AL89" s="234">
        <f t="shared" si="411"/>
        <v>-1.2123999999999999E-2</v>
      </c>
      <c r="AM89" s="234">
        <f t="shared" si="411"/>
        <v>0</v>
      </c>
      <c r="AN89" s="224">
        <f t="shared" si="411"/>
        <v>4.68</v>
      </c>
      <c r="AO89" s="225">
        <f t="shared" si="411"/>
        <v>0</v>
      </c>
      <c r="AP89" s="225">
        <f>AP81</f>
        <v>0</v>
      </c>
      <c r="AQ89" s="224">
        <f t="shared" si="364"/>
        <v>67.33</v>
      </c>
      <c r="AR89" s="224">
        <f t="shared" si="342"/>
        <v>0</v>
      </c>
      <c r="AS89" s="224">
        <f t="shared" si="332"/>
        <v>92.46</v>
      </c>
      <c r="AT89" s="209"/>
      <c r="AU89" s="227">
        <f>AU88</f>
        <v>0.5</v>
      </c>
      <c r="AV89" s="227"/>
      <c r="AW89" s="227">
        <f t="shared" si="419"/>
        <v>1</v>
      </c>
      <c r="AX89" s="239">
        <f t="shared" si="354"/>
        <v>4450</v>
      </c>
      <c r="AY89" s="239">
        <f t="shared" si="355"/>
        <v>11245</v>
      </c>
      <c r="AZ89" s="209"/>
      <c r="BA89" s="218">
        <f>BA$81</f>
        <v>400</v>
      </c>
      <c r="BB89" s="219">
        <f>BB81</f>
        <v>8.6629999999999999E-2</v>
      </c>
      <c r="BC89" s="219">
        <f>BC81</f>
        <v>8.1409999999999996E-2</v>
      </c>
      <c r="BD89" s="219"/>
      <c r="BE89" s="223"/>
      <c r="BF89" s="219"/>
      <c r="BG89" s="238">
        <f t="shared" si="420"/>
        <v>1855.4</v>
      </c>
      <c r="BH89" s="222">
        <f t="shared" si="322"/>
        <v>0</v>
      </c>
      <c r="BI89" s="222">
        <f t="shared" si="322"/>
        <v>1</v>
      </c>
      <c r="BJ89" s="222">
        <f t="shared" si="322"/>
        <v>1.26E-4</v>
      </c>
      <c r="BK89" s="222">
        <f t="shared" si="322"/>
        <v>8.6E-3</v>
      </c>
      <c r="BL89" s="222">
        <f t="shared" si="322"/>
        <v>-6.6E-4</v>
      </c>
      <c r="BM89" s="222">
        <f t="shared" si="403"/>
        <v>-6.7200000000000003E-3</v>
      </c>
      <c r="BN89" s="222">
        <f t="shared" si="335"/>
        <v>2.8800000000000002E-3</v>
      </c>
      <c r="BO89" s="222">
        <f t="shared" si="336"/>
        <v>0</v>
      </c>
      <c r="BP89" s="222">
        <v>0</v>
      </c>
      <c r="BQ89" s="222">
        <f t="shared" si="317"/>
        <v>0</v>
      </c>
      <c r="BR89" s="222">
        <f t="shared" si="323"/>
        <v>-1.2123999999999999E-2</v>
      </c>
      <c r="BS89" s="222">
        <v>0.1144</v>
      </c>
      <c r="BT89" s="224">
        <f>BT88</f>
        <v>4.68</v>
      </c>
      <c r="BU89" s="224">
        <f>BU88</f>
        <v>0</v>
      </c>
      <c r="BV89" s="225">
        <f>BV81</f>
        <v>0</v>
      </c>
      <c r="BW89" s="224">
        <f t="shared" si="338"/>
        <v>67.33</v>
      </c>
      <c r="BX89" s="224">
        <f t="shared" si="324"/>
        <v>0</v>
      </c>
      <c r="BY89" s="224">
        <f t="shared" si="324"/>
        <v>92.46</v>
      </c>
      <c r="BZ89" s="198">
        <f t="shared" si="348"/>
        <v>157.62027424000001</v>
      </c>
      <c r="CA89" s="209"/>
      <c r="CB89" s="227">
        <f>CB88</f>
        <v>0.5</v>
      </c>
      <c r="CC89" s="227"/>
      <c r="CD89" s="227">
        <f t="shared" si="421"/>
        <v>1</v>
      </c>
      <c r="CE89" s="239">
        <f t="shared" si="422"/>
        <v>4450</v>
      </c>
      <c r="CF89" s="239">
        <f t="shared" si="423"/>
        <v>11245</v>
      </c>
      <c r="CG89" s="209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</row>
    <row r="90" spans="1:238">
      <c r="A90" s="256"/>
      <c r="B90" s="257"/>
      <c r="C90" s="208"/>
      <c r="D90" s="209"/>
      <c r="E90" s="240"/>
      <c r="F90" s="209"/>
      <c r="G90" s="213">
        <v>52</v>
      </c>
      <c r="H90" s="213"/>
      <c r="I90" s="230"/>
      <c r="J90" s="212"/>
      <c r="K90" s="213">
        <f t="shared" si="414"/>
        <v>18980</v>
      </c>
      <c r="L90" s="231"/>
      <c r="M90" s="215">
        <f>AA90+SUM(AQ90:AS90)</f>
        <v>2352.6799999999998</v>
      </c>
      <c r="N90" s="215"/>
      <c r="O90" s="215">
        <f>BG90+SUM(BW90:BZ90)</f>
        <v>2534.2527513600003</v>
      </c>
      <c r="P90" s="232"/>
      <c r="Q90" s="267">
        <f t="shared" si="415"/>
        <v>181.57275136000044</v>
      </c>
      <c r="R90" s="217"/>
      <c r="S90" s="265">
        <f t="shared" si="416"/>
        <v>7.6999999999999999E-2</v>
      </c>
      <c r="T90" s="209"/>
      <c r="U90" s="218">
        <f t="shared" si="409"/>
        <v>400</v>
      </c>
      <c r="V90" s="219">
        <f t="shared" si="409"/>
        <v>8.6629999999999999E-2</v>
      </c>
      <c r="W90" s="219">
        <f t="shared" si="409"/>
        <v>8.1409999999999996E-2</v>
      </c>
      <c r="X90" s="219"/>
      <c r="Y90" s="219"/>
      <c r="Z90" s="219"/>
      <c r="AA90" s="238">
        <f t="shared" si="358"/>
        <v>2164.9499999999998</v>
      </c>
      <c r="AB90" s="221"/>
      <c r="AC90" s="222">
        <f t="shared" si="407"/>
        <v>1</v>
      </c>
      <c r="AD90" s="223">
        <f t="shared" si="413"/>
        <v>1.26E-4</v>
      </c>
      <c r="AE90" s="222">
        <f t="shared" si="410"/>
        <v>8.6E-3</v>
      </c>
      <c r="AF90" s="222">
        <f t="shared" si="410"/>
        <v>-6.6E-4</v>
      </c>
      <c r="AG90" s="222">
        <f t="shared" si="410"/>
        <v>-6.7200000000000003E-3</v>
      </c>
      <c r="AH90" s="219">
        <f t="shared" si="410"/>
        <v>2.8800000000000002E-3</v>
      </c>
      <c r="AI90" s="219">
        <f t="shared" si="417"/>
        <v>0</v>
      </c>
      <c r="AJ90" s="234">
        <f t="shared" si="418"/>
        <v>0</v>
      </c>
      <c r="AK90" s="234">
        <f t="shared" si="411"/>
        <v>7.9233999999999999E-2</v>
      </c>
      <c r="AL90" s="234">
        <f t="shared" si="411"/>
        <v>-1.2123999999999999E-2</v>
      </c>
      <c r="AM90" s="234">
        <f t="shared" si="411"/>
        <v>0</v>
      </c>
      <c r="AN90" s="224">
        <f t="shared" si="411"/>
        <v>4.68</v>
      </c>
      <c r="AO90" s="225">
        <f t="shared" si="411"/>
        <v>0</v>
      </c>
      <c r="AP90" s="225">
        <f>AP89</f>
        <v>0</v>
      </c>
      <c r="AQ90" s="224">
        <f t="shared" si="364"/>
        <v>81.209999999999994</v>
      </c>
      <c r="AR90" s="224">
        <f>ROUND((AA90+AQ90)*AM90,2)</f>
        <v>0</v>
      </c>
      <c r="AS90" s="224">
        <f t="shared" si="332"/>
        <v>106.52</v>
      </c>
      <c r="AT90" s="209"/>
      <c r="AU90" s="227">
        <f>AU89</f>
        <v>0.5</v>
      </c>
      <c r="AV90" s="227"/>
      <c r="AW90" s="227">
        <f t="shared" si="419"/>
        <v>1</v>
      </c>
      <c r="AX90" s="239">
        <f t="shared" si="354"/>
        <v>4450</v>
      </c>
      <c r="AY90" s="239">
        <f t="shared" si="355"/>
        <v>14530</v>
      </c>
      <c r="AZ90" s="209"/>
      <c r="BA90" s="218">
        <f t="shared" ref="BA90:BC92" si="424">BA89</f>
        <v>400</v>
      </c>
      <c r="BB90" s="219">
        <f t="shared" si="424"/>
        <v>8.6629999999999999E-2</v>
      </c>
      <c r="BC90" s="219">
        <f t="shared" si="424"/>
        <v>8.1409999999999996E-2</v>
      </c>
      <c r="BD90" s="219"/>
      <c r="BE90" s="223"/>
      <c r="BF90" s="219"/>
      <c r="BG90" s="238">
        <f t="shared" si="420"/>
        <v>2164.9500000000003</v>
      </c>
      <c r="BH90" s="222">
        <f t="shared" si="322"/>
        <v>0</v>
      </c>
      <c r="BI90" s="222">
        <f t="shared" si="322"/>
        <v>1</v>
      </c>
      <c r="BJ90" s="222">
        <f t="shared" si="322"/>
        <v>1.26E-4</v>
      </c>
      <c r="BK90" s="222">
        <f t="shared" si="322"/>
        <v>8.6E-3</v>
      </c>
      <c r="BL90" s="222">
        <f t="shared" si="322"/>
        <v>-6.6E-4</v>
      </c>
      <c r="BM90" s="222">
        <f t="shared" si="403"/>
        <v>-6.7200000000000003E-3</v>
      </c>
      <c r="BN90" s="222">
        <f t="shared" si="335"/>
        <v>2.8800000000000002E-3</v>
      </c>
      <c r="BO90" s="222">
        <f t="shared" si="336"/>
        <v>0</v>
      </c>
      <c r="BP90" s="222">
        <v>0</v>
      </c>
      <c r="BQ90" s="222">
        <f t="shared" si="317"/>
        <v>0</v>
      </c>
      <c r="BR90" s="222">
        <f t="shared" si="323"/>
        <v>-1.2123999999999999E-2</v>
      </c>
      <c r="BS90" s="222">
        <v>0.1144</v>
      </c>
      <c r="BT90" s="224">
        <f t="shared" ref="BT90:BU93" si="425">BT89</f>
        <v>4.68</v>
      </c>
      <c r="BU90" s="224">
        <f t="shared" si="425"/>
        <v>0</v>
      </c>
      <c r="BV90" s="225">
        <f>BV89</f>
        <v>0</v>
      </c>
      <c r="BW90" s="224">
        <f t="shared" si="338"/>
        <v>81.209999999999994</v>
      </c>
      <c r="BX90" s="224">
        <f>AR90</f>
        <v>0</v>
      </c>
      <c r="BY90" s="224">
        <f t="shared" si="324"/>
        <v>106.52</v>
      </c>
      <c r="BZ90" s="198">
        <f t="shared" si="348"/>
        <v>181.57275136000004</v>
      </c>
      <c r="CA90" s="209"/>
      <c r="CB90" s="227">
        <f>CB89</f>
        <v>0.5</v>
      </c>
      <c r="CC90" s="227"/>
      <c r="CD90" s="227">
        <f t="shared" si="421"/>
        <v>1</v>
      </c>
      <c r="CE90" s="239">
        <f t="shared" si="422"/>
        <v>4450</v>
      </c>
      <c r="CF90" s="239">
        <f t="shared" si="423"/>
        <v>14530</v>
      </c>
      <c r="CG90" s="209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</row>
    <row r="91" spans="1:238">
      <c r="A91" s="256"/>
      <c r="B91" s="257"/>
      <c r="C91" s="208"/>
      <c r="D91" s="209"/>
      <c r="E91" s="240"/>
      <c r="F91" s="209"/>
      <c r="G91" s="213">
        <v>60</v>
      </c>
      <c r="H91" s="213"/>
      <c r="I91" s="230"/>
      <c r="J91" s="212"/>
      <c r="K91" s="213">
        <f t="shared" si="414"/>
        <v>21900</v>
      </c>
      <c r="L91" s="231"/>
      <c r="M91" s="215">
        <f>AA91+SUM(AQ91:AS91)</f>
        <v>2652.67</v>
      </c>
      <c r="N91" s="215"/>
      <c r="O91" s="215">
        <f>BG91+SUM(BW91:BZ91)</f>
        <v>2855.5346048000001</v>
      </c>
      <c r="P91" s="232"/>
      <c r="Q91" s="267">
        <f t="shared" si="415"/>
        <v>202.86460480000005</v>
      </c>
      <c r="R91" s="217"/>
      <c r="S91" s="265">
        <f t="shared" si="416"/>
        <v>7.5999999999999998E-2</v>
      </c>
      <c r="T91" s="209"/>
      <c r="U91" s="218">
        <f t="shared" si="409"/>
        <v>400</v>
      </c>
      <c r="V91" s="219">
        <f t="shared" si="409"/>
        <v>8.6629999999999999E-2</v>
      </c>
      <c r="W91" s="219">
        <f t="shared" si="409"/>
        <v>8.1409999999999996E-2</v>
      </c>
      <c r="X91" s="219"/>
      <c r="Y91" s="219"/>
      <c r="Z91" s="219"/>
      <c r="AA91" s="238">
        <f t="shared" si="358"/>
        <v>2440.11</v>
      </c>
      <c r="AB91" s="221"/>
      <c r="AC91" s="222">
        <f t="shared" si="407"/>
        <v>1</v>
      </c>
      <c r="AD91" s="223">
        <f t="shared" si="413"/>
        <v>1.26E-4</v>
      </c>
      <c r="AE91" s="222">
        <f t="shared" si="410"/>
        <v>8.6E-3</v>
      </c>
      <c r="AF91" s="222">
        <f t="shared" si="410"/>
        <v>-6.6E-4</v>
      </c>
      <c r="AG91" s="222">
        <f t="shared" si="410"/>
        <v>-6.7200000000000003E-3</v>
      </c>
      <c r="AH91" s="219">
        <f t="shared" si="410"/>
        <v>2.8800000000000002E-3</v>
      </c>
      <c r="AI91" s="219">
        <f t="shared" si="417"/>
        <v>0</v>
      </c>
      <c r="AJ91" s="234">
        <f t="shared" si="418"/>
        <v>0</v>
      </c>
      <c r="AK91" s="234">
        <f t="shared" si="411"/>
        <v>7.9233999999999999E-2</v>
      </c>
      <c r="AL91" s="234">
        <f t="shared" si="411"/>
        <v>-1.2123999999999999E-2</v>
      </c>
      <c r="AM91" s="234">
        <f t="shared" si="411"/>
        <v>0</v>
      </c>
      <c r="AN91" s="224">
        <f t="shared" si="411"/>
        <v>4.68</v>
      </c>
      <c r="AO91" s="225">
        <f t="shared" si="411"/>
        <v>0</v>
      </c>
      <c r="AP91" s="225">
        <f>AP90</f>
        <v>0</v>
      </c>
      <c r="AQ91" s="224">
        <f t="shared" si="364"/>
        <v>93.55</v>
      </c>
      <c r="AR91" s="224">
        <f>ROUND((AA91+AQ91)*AM91,2)</f>
        <v>0</v>
      </c>
      <c r="AS91" s="224">
        <f t="shared" si="332"/>
        <v>119.01</v>
      </c>
      <c r="AT91" s="209"/>
      <c r="AU91" s="227">
        <f>AU90</f>
        <v>0.5</v>
      </c>
      <c r="AV91" s="227"/>
      <c r="AW91" s="227">
        <f t="shared" si="419"/>
        <v>1</v>
      </c>
      <c r="AX91" s="239">
        <f t="shared" si="354"/>
        <v>4450</v>
      </c>
      <c r="AY91" s="239">
        <f t="shared" si="355"/>
        <v>17450</v>
      </c>
      <c r="AZ91" s="209"/>
      <c r="BA91" s="218">
        <f t="shared" si="424"/>
        <v>400</v>
      </c>
      <c r="BB91" s="219">
        <f t="shared" si="424"/>
        <v>8.6629999999999999E-2</v>
      </c>
      <c r="BC91" s="219">
        <f t="shared" si="424"/>
        <v>8.1409999999999996E-2</v>
      </c>
      <c r="BD91" s="219"/>
      <c r="BE91" s="223"/>
      <c r="BF91" s="219"/>
      <c r="BG91" s="238">
        <f t="shared" si="420"/>
        <v>2440.11</v>
      </c>
      <c r="BH91" s="222">
        <f t="shared" si="322"/>
        <v>0</v>
      </c>
      <c r="BI91" s="222">
        <f t="shared" si="322"/>
        <v>1</v>
      </c>
      <c r="BJ91" s="222">
        <f t="shared" si="322"/>
        <v>1.26E-4</v>
      </c>
      <c r="BK91" s="222">
        <f t="shared" si="322"/>
        <v>8.6E-3</v>
      </c>
      <c r="BL91" s="222">
        <f t="shared" si="322"/>
        <v>-6.6E-4</v>
      </c>
      <c r="BM91" s="222">
        <f t="shared" si="403"/>
        <v>-6.7200000000000003E-3</v>
      </c>
      <c r="BN91" s="222">
        <f t="shared" si="335"/>
        <v>2.8800000000000002E-3</v>
      </c>
      <c r="BO91" s="222">
        <f t="shared" si="336"/>
        <v>0</v>
      </c>
      <c r="BP91" s="222">
        <v>0</v>
      </c>
      <c r="BQ91" s="222">
        <f t="shared" si="317"/>
        <v>0</v>
      </c>
      <c r="BR91" s="222">
        <f t="shared" si="323"/>
        <v>-1.2123999999999999E-2</v>
      </c>
      <c r="BS91" s="222">
        <v>0.1144</v>
      </c>
      <c r="BT91" s="224">
        <f t="shared" si="425"/>
        <v>4.68</v>
      </c>
      <c r="BU91" s="224">
        <f t="shared" si="425"/>
        <v>0</v>
      </c>
      <c r="BV91" s="225">
        <f>BV90</f>
        <v>0</v>
      </c>
      <c r="BW91" s="224">
        <f t="shared" si="338"/>
        <v>93.55</v>
      </c>
      <c r="BX91" s="224">
        <f>AR91</f>
        <v>0</v>
      </c>
      <c r="BY91" s="224">
        <f t="shared" si="324"/>
        <v>119.01</v>
      </c>
      <c r="BZ91" s="198">
        <f t="shared" si="348"/>
        <v>202.86460480000005</v>
      </c>
      <c r="CA91" s="209"/>
      <c r="CB91" s="227">
        <f>CB90</f>
        <v>0.5</v>
      </c>
      <c r="CC91" s="227"/>
      <c r="CD91" s="227">
        <f t="shared" si="421"/>
        <v>1</v>
      </c>
      <c r="CE91" s="239">
        <f t="shared" si="422"/>
        <v>4450</v>
      </c>
      <c r="CF91" s="239">
        <f t="shared" si="423"/>
        <v>17450</v>
      </c>
      <c r="CG91" s="209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</row>
    <row r="92" spans="1:238">
      <c r="A92" s="256"/>
      <c r="B92" s="257"/>
      <c r="C92" s="208"/>
      <c r="D92" s="209"/>
      <c r="E92" s="240"/>
      <c r="F92" s="209"/>
      <c r="G92" s="213">
        <v>85</v>
      </c>
      <c r="H92" s="213"/>
      <c r="I92" s="230"/>
      <c r="J92" s="212"/>
      <c r="K92" s="213">
        <f t="shared" si="414"/>
        <v>31025</v>
      </c>
      <c r="L92" s="231"/>
      <c r="M92" s="215">
        <f>AA92+SUM(AQ92:AS92)</f>
        <v>3590.12</v>
      </c>
      <c r="N92" s="215"/>
      <c r="O92" s="215">
        <f>BG92+SUM(BW92:BZ92)</f>
        <v>3859.5196447999997</v>
      </c>
      <c r="P92" s="232"/>
      <c r="Q92" s="267">
        <f t="shared" si="415"/>
        <v>269.39964479999981</v>
      </c>
      <c r="R92" s="217"/>
      <c r="S92" s="265">
        <f t="shared" si="416"/>
        <v>7.4999999999999997E-2</v>
      </c>
      <c r="T92" s="209"/>
      <c r="U92" s="218">
        <f t="shared" si="409"/>
        <v>400</v>
      </c>
      <c r="V92" s="219">
        <f t="shared" si="409"/>
        <v>8.6629999999999999E-2</v>
      </c>
      <c r="W92" s="219">
        <f t="shared" si="409"/>
        <v>8.1409999999999996E-2</v>
      </c>
      <c r="X92" s="219"/>
      <c r="Y92" s="219"/>
      <c r="Z92" s="219"/>
      <c r="AA92" s="238">
        <f t="shared" si="358"/>
        <v>3299.97</v>
      </c>
      <c r="AB92" s="221"/>
      <c r="AC92" s="222">
        <f t="shared" si="407"/>
        <v>1</v>
      </c>
      <c r="AD92" s="223">
        <f t="shared" si="413"/>
        <v>1.26E-4</v>
      </c>
      <c r="AE92" s="222">
        <f t="shared" si="410"/>
        <v>8.6E-3</v>
      </c>
      <c r="AF92" s="222">
        <f t="shared" si="410"/>
        <v>-6.6E-4</v>
      </c>
      <c r="AG92" s="222">
        <f t="shared" si="410"/>
        <v>-6.7200000000000003E-3</v>
      </c>
      <c r="AH92" s="219">
        <f t="shared" si="410"/>
        <v>2.8800000000000002E-3</v>
      </c>
      <c r="AI92" s="219">
        <f t="shared" si="417"/>
        <v>0</v>
      </c>
      <c r="AJ92" s="234">
        <f t="shared" si="418"/>
        <v>0</v>
      </c>
      <c r="AK92" s="234">
        <f t="shared" si="411"/>
        <v>7.9233999999999999E-2</v>
      </c>
      <c r="AL92" s="234">
        <f t="shared" si="411"/>
        <v>-1.2123999999999999E-2</v>
      </c>
      <c r="AM92" s="234">
        <f t="shared" si="411"/>
        <v>0</v>
      </c>
      <c r="AN92" s="224">
        <f t="shared" si="411"/>
        <v>4.68</v>
      </c>
      <c r="AO92" s="225">
        <f t="shared" si="411"/>
        <v>0</v>
      </c>
      <c r="AP92" s="225">
        <f>AP91</f>
        <v>0</v>
      </c>
      <c r="AQ92" s="224">
        <f t="shared" si="364"/>
        <v>132.11000000000001</v>
      </c>
      <c r="AR92" s="224">
        <f>ROUND((AA92+AQ92)*AM92,2)</f>
        <v>0</v>
      </c>
      <c r="AS92" s="224">
        <f t="shared" si="332"/>
        <v>158.04</v>
      </c>
      <c r="AT92" s="209"/>
      <c r="AU92" s="227">
        <f>AU91</f>
        <v>0.5</v>
      </c>
      <c r="AV92" s="227"/>
      <c r="AW92" s="227">
        <f t="shared" si="419"/>
        <v>1</v>
      </c>
      <c r="AX92" s="239">
        <f t="shared" si="354"/>
        <v>4450</v>
      </c>
      <c r="AY92" s="239">
        <f t="shared" si="355"/>
        <v>26575</v>
      </c>
      <c r="AZ92" s="209"/>
      <c r="BA92" s="218">
        <f t="shared" si="424"/>
        <v>400</v>
      </c>
      <c r="BB92" s="219">
        <f t="shared" si="424"/>
        <v>8.6629999999999999E-2</v>
      </c>
      <c r="BC92" s="219">
        <f t="shared" si="424"/>
        <v>8.1409999999999996E-2</v>
      </c>
      <c r="BD92" s="219"/>
      <c r="BE92" s="223"/>
      <c r="BF92" s="219"/>
      <c r="BG92" s="238">
        <f t="shared" si="420"/>
        <v>3299.97</v>
      </c>
      <c r="BH92" s="222">
        <f t="shared" si="322"/>
        <v>0</v>
      </c>
      <c r="BI92" s="222">
        <f t="shared" si="322"/>
        <v>1</v>
      </c>
      <c r="BJ92" s="222">
        <f t="shared" si="322"/>
        <v>1.26E-4</v>
      </c>
      <c r="BK92" s="222">
        <f t="shared" si="322"/>
        <v>8.6E-3</v>
      </c>
      <c r="BL92" s="222">
        <f t="shared" si="322"/>
        <v>-6.6E-4</v>
      </c>
      <c r="BM92" s="222">
        <f t="shared" si="403"/>
        <v>-6.7200000000000003E-3</v>
      </c>
      <c r="BN92" s="222">
        <f t="shared" si="335"/>
        <v>2.8800000000000002E-3</v>
      </c>
      <c r="BO92" s="222">
        <f t="shared" si="336"/>
        <v>0</v>
      </c>
      <c r="BP92" s="222">
        <v>0</v>
      </c>
      <c r="BQ92" s="222">
        <f t="shared" si="317"/>
        <v>0</v>
      </c>
      <c r="BR92" s="222">
        <f t="shared" si="323"/>
        <v>-1.2123999999999999E-2</v>
      </c>
      <c r="BS92" s="222">
        <v>0.1144</v>
      </c>
      <c r="BT92" s="224">
        <f t="shared" si="425"/>
        <v>4.68</v>
      </c>
      <c r="BU92" s="224">
        <f t="shared" si="425"/>
        <v>0</v>
      </c>
      <c r="BV92" s="225">
        <f>BV91</f>
        <v>0</v>
      </c>
      <c r="BW92" s="224">
        <f t="shared" si="338"/>
        <v>132.11000000000001</v>
      </c>
      <c r="BX92" s="224">
        <f>AR92</f>
        <v>0</v>
      </c>
      <c r="BY92" s="224">
        <f t="shared" si="324"/>
        <v>158.04</v>
      </c>
      <c r="BZ92" s="198">
        <f t="shared" si="348"/>
        <v>269.39964479999998</v>
      </c>
      <c r="CA92" s="209"/>
      <c r="CB92" s="227">
        <f>CB91</f>
        <v>0.5</v>
      </c>
      <c r="CC92" s="227"/>
      <c r="CD92" s="227">
        <f t="shared" si="421"/>
        <v>1</v>
      </c>
      <c r="CE92" s="239">
        <f t="shared" si="422"/>
        <v>4450</v>
      </c>
      <c r="CF92" s="239">
        <f t="shared" si="423"/>
        <v>26575</v>
      </c>
      <c r="CG92" s="209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</row>
    <row r="93" spans="1:238">
      <c r="A93" s="256"/>
      <c r="B93" s="257"/>
      <c r="C93" s="208"/>
      <c r="D93" s="209"/>
      <c r="E93" s="210"/>
      <c r="F93" s="209"/>
      <c r="G93" s="213">
        <v>95</v>
      </c>
      <c r="H93" s="213"/>
      <c r="I93" s="230">
        <v>0</v>
      </c>
      <c r="J93" s="212"/>
      <c r="K93" s="213">
        <f t="shared" si="414"/>
        <v>34675</v>
      </c>
      <c r="L93" s="231"/>
      <c r="M93" s="215">
        <f t="shared" si="318"/>
        <v>3965.11</v>
      </c>
      <c r="N93" s="215"/>
      <c r="O93" s="215">
        <f t="shared" si="319"/>
        <v>4261.1250336000003</v>
      </c>
      <c r="P93" s="232"/>
      <c r="Q93" s="267">
        <f t="shared" si="415"/>
        <v>296.01503360000015</v>
      </c>
      <c r="R93" s="217"/>
      <c r="S93" s="265">
        <f t="shared" si="416"/>
        <v>7.4999999999999997E-2</v>
      </c>
      <c r="T93" s="209"/>
      <c r="U93" s="218">
        <f t="shared" si="409"/>
        <v>400</v>
      </c>
      <c r="V93" s="219">
        <f t="shared" si="409"/>
        <v>8.6629999999999999E-2</v>
      </c>
      <c r="W93" s="219">
        <f t="shared" si="409"/>
        <v>8.1409999999999996E-2</v>
      </c>
      <c r="X93" s="219"/>
      <c r="Y93" s="219"/>
      <c r="Z93" s="219"/>
      <c r="AA93" s="238">
        <f t="shared" si="358"/>
        <v>3643.92</v>
      </c>
      <c r="AB93" s="221"/>
      <c r="AC93" s="222">
        <f t="shared" si="407"/>
        <v>1</v>
      </c>
      <c r="AD93" s="223">
        <f t="shared" si="413"/>
        <v>1.26E-4</v>
      </c>
      <c r="AE93" s="222">
        <f t="shared" si="410"/>
        <v>8.6E-3</v>
      </c>
      <c r="AF93" s="222">
        <f t="shared" si="410"/>
        <v>-6.6E-4</v>
      </c>
      <c r="AG93" s="222">
        <f t="shared" si="410"/>
        <v>-6.7200000000000003E-3</v>
      </c>
      <c r="AH93" s="219">
        <f t="shared" si="410"/>
        <v>2.8800000000000002E-3</v>
      </c>
      <c r="AI93" s="219">
        <f t="shared" si="417"/>
        <v>0</v>
      </c>
      <c r="AJ93" s="234">
        <f t="shared" si="418"/>
        <v>0</v>
      </c>
      <c r="AK93" s="234">
        <f t="shared" si="411"/>
        <v>7.9233999999999999E-2</v>
      </c>
      <c r="AL93" s="234">
        <f t="shared" si="411"/>
        <v>-1.2123999999999999E-2</v>
      </c>
      <c r="AM93" s="234">
        <f t="shared" si="411"/>
        <v>0</v>
      </c>
      <c r="AN93" s="224">
        <f t="shared" si="411"/>
        <v>4.68</v>
      </c>
      <c r="AO93" s="225">
        <f t="shared" si="411"/>
        <v>0</v>
      </c>
      <c r="AP93" s="225">
        <f>AP81</f>
        <v>0</v>
      </c>
      <c r="AQ93" s="224">
        <f t="shared" si="364"/>
        <v>147.54</v>
      </c>
      <c r="AR93" s="224">
        <f t="shared" si="342"/>
        <v>0</v>
      </c>
      <c r="AS93" s="224">
        <f t="shared" si="332"/>
        <v>173.65</v>
      </c>
      <c r="AT93" s="209"/>
      <c r="AU93" s="227">
        <f>AU88</f>
        <v>0.5</v>
      </c>
      <c r="AV93" s="227"/>
      <c r="AW93" s="227">
        <f t="shared" si="419"/>
        <v>1</v>
      </c>
      <c r="AX93" s="239">
        <f t="shared" si="354"/>
        <v>4450</v>
      </c>
      <c r="AY93" s="239">
        <f t="shared" si="355"/>
        <v>30225</v>
      </c>
      <c r="AZ93" s="209"/>
      <c r="BA93" s="218">
        <f>BA$81</f>
        <v>400</v>
      </c>
      <c r="BB93" s="219">
        <f>BB81</f>
        <v>8.6629999999999999E-2</v>
      </c>
      <c r="BC93" s="219">
        <f>BC81</f>
        <v>8.1409999999999996E-2</v>
      </c>
      <c r="BD93" s="219"/>
      <c r="BE93" s="146"/>
      <c r="BF93" s="219"/>
      <c r="BG93" s="238">
        <f t="shared" si="420"/>
        <v>3643.92</v>
      </c>
      <c r="BH93" s="222">
        <f t="shared" si="322"/>
        <v>0</v>
      </c>
      <c r="BI93" s="222">
        <f t="shared" si="322"/>
        <v>1</v>
      </c>
      <c r="BJ93" s="222">
        <f t="shared" si="322"/>
        <v>1.26E-4</v>
      </c>
      <c r="BK93" s="222">
        <f t="shared" si="322"/>
        <v>8.6E-3</v>
      </c>
      <c r="BL93" s="222">
        <f t="shared" si="322"/>
        <v>-6.6E-4</v>
      </c>
      <c r="BM93" s="222">
        <f t="shared" si="403"/>
        <v>-6.7200000000000003E-3</v>
      </c>
      <c r="BN93" s="222">
        <f t="shared" si="335"/>
        <v>2.8800000000000002E-3</v>
      </c>
      <c r="BO93" s="222">
        <f t="shared" si="336"/>
        <v>0</v>
      </c>
      <c r="BP93" s="222">
        <v>0</v>
      </c>
      <c r="BQ93" s="222">
        <f t="shared" si="317"/>
        <v>0</v>
      </c>
      <c r="BR93" s="222">
        <f t="shared" si="323"/>
        <v>-1.2123999999999999E-2</v>
      </c>
      <c r="BS93" s="222">
        <v>0.1144</v>
      </c>
      <c r="BT93" s="224">
        <f t="shared" si="425"/>
        <v>4.68</v>
      </c>
      <c r="BU93" s="224">
        <f t="shared" si="425"/>
        <v>0</v>
      </c>
      <c r="BV93" s="225">
        <f>BV81</f>
        <v>0</v>
      </c>
      <c r="BW93" s="224">
        <f t="shared" si="338"/>
        <v>147.54</v>
      </c>
      <c r="BX93" s="224">
        <f t="shared" si="324"/>
        <v>0</v>
      </c>
      <c r="BY93" s="224">
        <f t="shared" si="324"/>
        <v>173.65</v>
      </c>
      <c r="BZ93" s="198">
        <f t="shared" si="348"/>
        <v>296.01503359999998</v>
      </c>
      <c r="CA93" s="209"/>
      <c r="CB93" s="227">
        <f>CB88</f>
        <v>0.5</v>
      </c>
      <c r="CC93" s="227"/>
      <c r="CD93" s="227">
        <f t="shared" si="421"/>
        <v>1</v>
      </c>
      <c r="CE93" s="239">
        <f t="shared" si="422"/>
        <v>4450</v>
      </c>
      <c r="CF93" s="239">
        <f t="shared" si="423"/>
        <v>30225</v>
      </c>
      <c r="CG93" s="209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</row>
    <row r="94" spans="1:238">
      <c r="A94" s="256"/>
      <c r="B94" s="257"/>
      <c r="C94" s="208"/>
      <c r="D94" s="209"/>
      <c r="E94" s="210"/>
      <c r="F94" s="209"/>
      <c r="G94" s="213"/>
      <c r="H94" s="213"/>
      <c r="I94" s="230"/>
      <c r="J94" s="212"/>
      <c r="K94" s="213"/>
      <c r="L94" s="231"/>
      <c r="M94" s="215"/>
      <c r="N94" s="215"/>
      <c r="O94" s="215"/>
      <c r="P94" s="232"/>
      <c r="Q94" s="267"/>
      <c r="R94" s="217"/>
      <c r="S94" s="265"/>
      <c r="T94" s="209"/>
      <c r="U94" s="218"/>
      <c r="V94" s="219"/>
      <c r="W94" s="219"/>
      <c r="X94" s="219"/>
      <c r="Y94" s="219"/>
      <c r="Z94" s="219"/>
      <c r="AA94" s="220"/>
      <c r="AB94" s="223"/>
      <c r="AC94" s="222"/>
      <c r="AD94" s="223"/>
      <c r="AE94" s="222"/>
      <c r="AF94" s="222"/>
      <c r="AG94" s="222"/>
      <c r="AH94" s="219"/>
      <c r="AI94" s="219"/>
      <c r="AJ94" s="234"/>
      <c r="AK94" s="234"/>
      <c r="AL94" s="234"/>
      <c r="AM94" s="234"/>
      <c r="AN94" s="241"/>
      <c r="AO94" s="225"/>
      <c r="AP94" s="225"/>
      <c r="AQ94" s="224"/>
      <c r="AR94" s="224"/>
      <c r="AS94" s="224"/>
      <c r="AT94" s="209"/>
      <c r="AU94" s="227"/>
      <c r="AV94" s="227"/>
      <c r="AW94" s="227"/>
      <c r="AX94" s="227"/>
      <c r="AY94" s="227"/>
      <c r="AZ94" s="209"/>
      <c r="BA94" s="218"/>
      <c r="BB94" s="219"/>
      <c r="BC94" s="219"/>
      <c r="BD94" s="219"/>
      <c r="BE94" s="219"/>
      <c r="BF94" s="219"/>
      <c r="BG94" s="220"/>
      <c r="BH94" s="222"/>
      <c r="BI94" s="222"/>
      <c r="BJ94" s="222"/>
      <c r="BK94" s="222"/>
      <c r="BL94" s="222"/>
      <c r="BM94" s="222">
        <f t="shared" si="403"/>
        <v>-6.7200000000000003E-3</v>
      </c>
      <c r="BN94" s="222">
        <f t="shared" si="335"/>
        <v>0</v>
      </c>
      <c r="BO94" s="222">
        <f t="shared" si="336"/>
        <v>0</v>
      </c>
      <c r="BP94" s="222">
        <v>0</v>
      </c>
      <c r="BQ94" s="222">
        <f t="shared" si="317"/>
        <v>0</v>
      </c>
      <c r="BR94" s="222"/>
      <c r="BS94" s="222">
        <v>0.1144</v>
      </c>
      <c r="BT94" s="224"/>
      <c r="BU94" s="224"/>
      <c r="BV94" s="225"/>
      <c r="BW94" s="224"/>
      <c r="BX94" s="224"/>
      <c r="BY94" s="224"/>
      <c r="BZ94" s="198">
        <f t="shared" si="348"/>
        <v>0</v>
      </c>
      <c r="CA94" s="209"/>
      <c r="CB94" s="227"/>
      <c r="CC94" s="227"/>
      <c r="CD94" s="227"/>
      <c r="CE94" s="227"/>
      <c r="CF94" s="227"/>
      <c r="CG94" s="209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</row>
    <row r="95" spans="1:238">
      <c r="A95" s="256"/>
      <c r="B95" s="257"/>
      <c r="C95" s="228" t="s">
        <v>208</v>
      </c>
      <c r="D95" s="229"/>
      <c r="E95" s="228" t="s">
        <v>208</v>
      </c>
      <c r="F95" s="209"/>
      <c r="G95" s="213">
        <v>100</v>
      </c>
      <c r="H95" s="213"/>
      <c r="I95" s="230">
        <v>0</v>
      </c>
      <c r="J95" s="212"/>
      <c r="K95" s="213">
        <f>G95*730*AU95</f>
        <v>29200</v>
      </c>
      <c r="L95" s="214"/>
      <c r="M95" s="215">
        <f t="shared" si="318"/>
        <v>3720.77</v>
      </c>
      <c r="N95" s="215"/>
      <c r="O95" s="215">
        <f t="shared" si="319"/>
        <v>4010.9691663999997</v>
      </c>
      <c r="P95" s="216"/>
      <c r="Q95" s="267">
        <f>O95-M95</f>
        <v>290.19916639999974</v>
      </c>
      <c r="R95" s="217"/>
      <c r="S95" s="265">
        <f>ROUND(Q95/M95,3)</f>
        <v>7.8E-2</v>
      </c>
      <c r="T95" s="209"/>
      <c r="U95" s="218">
        <v>85</v>
      </c>
      <c r="V95" s="219">
        <v>8.4320000000000006E-2</v>
      </c>
      <c r="W95" s="219">
        <f>V95</f>
        <v>8.4320000000000006E-2</v>
      </c>
      <c r="X95" s="219">
        <v>0</v>
      </c>
      <c r="Y95" s="219">
        <v>0</v>
      </c>
      <c r="Z95" s="219">
        <v>0</v>
      </c>
      <c r="AA95" s="238">
        <f>ROUND(U95+(V95*AX95)+(W95*AY95)+(AN95*G95),2)</f>
        <v>3424.14</v>
      </c>
      <c r="AB95" s="223"/>
      <c r="AC95" s="222">
        <f>$AC47</f>
        <v>1</v>
      </c>
      <c r="AD95" s="223">
        <f>AD$47</f>
        <v>1.26E-4</v>
      </c>
      <c r="AE95" s="222">
        <v>8.6E-3</v>
      </c>
      <c r="AF95" s="222">
        <v>-6.6E-4</v>
      </c>
      <c r="AG95" s="222">
        <v>-6.7200000000000003E-3</v>
      </c>
      <c r="AH95" s="219">
        <v>1.3999999999999999E-4</v>
      </c>
      <c r="AI95" s="219">
        <v>0.82</v>
      </c>
      <c r="AJ95" s="234">
        <f>$AJ$47</f>
        <v>0</v>
      </c>
      <c r="AK95" s="234">
        <v>7.9233999999999999E-2</v>
      </c>
      <c r="AL95" s="234">
        <v>-1.2123999999999999E-2</v>
      </c>
      <c r="AM95" s="234">
        <v>0</v>
      </c>
      <c r="AN95" s="224">
        <v>8.77</v>
      </c>
      <c r="AO95" s="225">
        <v>0</v>
      </c>
      <c r="AP95" s="225">
        <v>0</v>
      </c>
      <c r="AQ95" s="224">
        <f>ROUND(AC95+(K95*(AD95+AE95+AF95+AH95+AJ95+AG95))+(G95*AI95),2)</f>
        <v>126.39</v>
      </c>
      <c r="AR95" s="224">
        <f t="shared" si="342"/>
        <v>0</v>
      </c>
      <c r="AS95" s="224">
        <f>ROUND((AA95+AQ95-(AE95+$BY$1)*K95)*(AK95+AL95),2)</f>
        <v>170.24</v>
      </c>
      <c r="AT95" s="209"/>
      <c r="AU95" s="227">
        <f>+E96</f>
        <v>0.4</v>
      </c>
      <c r="AV95" s="227"/>
      <c r="AW95" s="227">
        <f t="shared" ref="AW95:AW117" si="426">1-AV95</f>
        <v>1</v>
      </c>
      <c r="AX95" s="239">
        <f>IF(G95*500&lt;K95,G95*500,K95)</f>
        <v>29200</v>
      </c>
      <c r="AY95" s="239">
        <f>K95-AX95</f>
        <v>0</v>
      </c>
      <c r="AZ95" s="209"/>
      <c r="BA95" s="224">
        <f>U95</f>
        <v>85</v>
      </c>
      <c r="BB95" s="235">
        <f>V95</f>
        <v>8.4320000000000006E-2</v>
      </c>
      <c r="BC95" s="235">
        <f>W95</f>
        <v>8.4320000000000006E-2</v>
      </c>
      <c r="BD95" s="219">
        <v>0</v>
      </c>
      <c r="BE95" s="219">
        <v>0</v>
      </c>
      <c r="BF95" s="219">
        <v>0</v>
      </c>
      <c r="BG95" s="238">
        <f>ROUND(BA95+(BB95*CE95)+(BC95*CF95)+(BT95*G95),2)</f>
        <v>3424.14</v>
      </c>
      <c r="BH95" s="222">
        <f t="shared" ref="BH95:BL155" si="427">AB95</f>
        <v>0</v>
      </c>
      <c r="BI95" s="222">
        <f t="shared" si="427"/>
        <v>1</v>
      </c>
      <c r="BJ95" s="222">
        <f t="shared" si="427"/>
        <v>1.26E-4</v>
      </c>
      <c r="BK95" s="222">
        <f t="shared" si="427"/>
        <v>8.6E-3</v>
      </c>
      <c r="BL95" s="222">
        <f t="shared" si="427"/>
        <v>-6.6E-4</v>
      </c>
      <c r="BM95" s="222">
        <f t="shared" si="403"/>
        <v>-6.7200000000000003E-3</v>
      </c>
      <c r="BN95" s="222">
        <f t="shared" si="335"/>
        <v>1.3999999999999999E-4</v>
      </c>
      <c r="BO95" s="222">
        <f t="shared" si="336"/>
        <v>0.82</v>
      </c>
      <c r="BP95" s="222">
        <v>0</v>
      </c>
      <c r="BQ95" s="222">
        <f t="shared" si="317"/>
        <v>0</v>
      </c>
      <c r="BR95" s="222">
        <f t="shared" ref="BR95:BR157" si="428">AL95</f>
        <v>-1.2123999999999999E-2</v>
      </c>
      <c r="BS95" s="222">
        <v>0.1144</v>
      </c>
      <c r="BT95" s="224">
        <f>AN95</f>
        <v>8.77</v>
      </c>
      <c r="BU95" s="224">
        <v>0</v>
      </c>
      <c r="BV95" s="225">
        <v>0</v>
      </c>
      <c r="BW95" s="224">
        <f t="shared" si="338"/>
        <v>126.39</v>
      </c>
      <c r="BX95" s="224">
        <f t="shared" si="324"/>
        <v>0</v>
      </c>
      <c r="BY95" s="224">
        <f t="shared" si="324"/>
        <v>170.24</v>
      </c>
      <c r="BZ95" s="198">
        <f t="shared" si="348"/>
        <v>290.19916639999997</v>
      </c>
      <c r="CA95" s="209"/>
      <c r="CB95" s="227">
        <f>$E$96</f>
        <v>0.4</v>
      </c>
      <c r="CC95" s="227"/>
      <c r="CD95" s="227">
        <f>1-CC95</f>
        <v>1</v>
      </c>
      <c r="CE95" s="239">
        <f>IF(G95*500&lt;K95,G95*500,K95)</f>
        <v>29200</v>
      </c>
      <c r="CF95" s="239">
        <f>K95-CE95</f>
        <v>0</v>
      </c>
      <c r="CG95" s="209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</row>
    <row r="96" spans="1:238">
      <c r="A96" s="256"/>
      <c r="B96" s="257"/>
      <c r="C96" s="208" t="s">
        <v>18</v>
      </c>
      <c r="D96" s="209"/>
      <c r="E96" s="240">
        <v>0.4</v>
      </c>
      <c r="F96" s="209"/>
      <c r="G96" s="213">
        <v>150</v>
      </c>
      <c r="H96" s="213"/>
      <c r="I96" s="230">
        <v>0</v>
      </c>
      <c r="J96" s="212"/>
      <c r="K96" s="213">
        <f>G96*730*AU96</f>
        <v>43800</v>
      </c>
      <c r="L96" s="214"/>
      <c r="M96" s="215">
        <f t="shared" si="318"/>
        <v>5535.2800000000007</v>
      </c>
      <c r="N96" s="215"/>
      <c r="O96" s="215">
        <f t="shared" si="319"/>
        <v>5965.6612656000007</v>
      </c>
      <c r="P96" s="216"/>
      <c r="Q96" s="267">
        <f>O96-M96</f>
        <v>430.38126560000001</v>
      </c>
      <c r="R96" s="217"/>
      <c r="S96" s="265">
        <f>ROUND(Q96/M96,3)</f>
        <v>7.8E-2</v>
      </c>
      <c r="T96" s="209"/>
      <c r="U96" s="218">
        <f>U$95</f>
        <v>85</v>
      </c>
      <c r="V96" s="219">
        <f>V$95</f>
        <v>8.4320000000000006E-2</v>
      </c>
      <c r="W96" s="219">
        <f>W$95</f>
        <v>8.4320000000000006E-2</v>
      </c>
      <c r="X96" s="219">
        <f t="shared" ref="X96:Z99" si="429">X95</f>
        <v>0</v>
      </c>
      <c r="Y96" s="219">
        <f t="shared" si="429"/>
        <v>0</v>
      </c>
      <c r="Z96" s="219">
        <f t="shared" si="429"/>
        <v>0</v>
      </c>
      <c r="AA96" s="238">
        <f>ROUND(U96+(V96*AX96)+(W96*AY96)+(AN96*G96),2)</f>
        <v>5093.72</v>
      </c>
      <c r="AB96" s="223"/>
      <c r="AC96" s="222">
        <f t="shared" ref="AC96:AC111" si="430">$AC$47</f>
        <v>1</v>
      </c>
      <c r="AD96" s="223">
        <f>AD$47</f>
        <v>1.26E-4</v>
      </c>
      <c r="AE96" s="222">
        <f>AE$95</f>
        <v>8.6E-3</v>
      </c>
      <c r="AF96" s="222">
        <f>AF$95</f>
        <v>-6.6E-4</v>
      </c>
      <c r="AG96" s="222">
        <f>AG$95</f>
        <v>-6.7200000000000003E-3</v>
      </c>
      <c r="AH96" s="219">
        <f>AH$95</f>
        <v>1.3999999999999999E-4</v>
      </c>
      <c r="AI96" s="219">
        <f>AI$95</f>
        <v>0.82</v>
      </c>
      <c r="AJ96" s="234">
        <f>$AJ$47</f>
        <v>0</v>
      </c>
      <c r="AK96" s="234">
        <f>AK$95</f>
        <v>7.9233999999999999E-2</v>
      </c>
      <c r="AL96" s="234">
        <f>AL$95</f>
        <v>-1.2123999999999999E-2</v>
      </c>
      <c r="AM96" s="234">
        <f>AM$95</f>
        <v>0</v>
      </c>
      <c r="AN96" s="224">
        <f>AN$95</f>
        <v>8.77</v>
      </c>
      <c r="AO96" s="225">
        <f t="shared" ref="AO96:AP99" si="431">AO95</f>
        <v>0</v>
      </c>
      <c r="AP96" s="225">
        <f>AP95</f>
        <v>0</v>
      </c>
      <c r="AQ96" s="224">
        <f t="shared" si="364"/>
        <v>189.09</v>
      </c>
      <c r="AR96" s="224">
        <f t="shared" si="342"/>
        <v>0</v>
      </c>
      <c r="AS96" s="224">
        <f t="shared" si="332"/>
        <v>252.47</v>
      </c>
      <c r="AT96" s="209"/>
      <c r="AU96" s="227">
        <f>AU95</f>
        <v>0.4</v>
      </c>
      <c r="AV96" s="227"/>
      <c r="AW96" s="227">
        <f t="shared" si="426"/>
        <v>1</v>
      </c>
      <c r="AX96" s="239">
        <f>IF(G96*500&lt;K96,G96*500,K96)</f>
        <v>43800</v>
      </c>
      <c r="AY96" s="239">
        <f>K96-AX96</f>
        <v>0</v>
      </c>
      <c r="AZ96" s="209"/>
      <c r="BA96" s="218">
        <f t="shared" ref="BA96:BF99" si="432">BA95</f>
        <v>85</v>
      </c>
      <c r="BB96" s="219">
        <f t="shared" si="432"/>
        <v>8.4320000000000006E-2</v>
      </c>
      <c r="BC96" s="219">
        <f t="shared" si="432"/>
        <v>8.4320000000000006E-2</v>
      </c>
      <c r="BD96" s="219">
        <f t="shared" si="432"/>
        <v>0</v>
      </c>
      <c r="BE96" s="219">
        <f t="shared" si="432"/>
        <v>0</v>
      </c>
      <c r="BF96" s="219">
        <f t="shared" si="432"/>
        <v>0</v>
      </c>
      <c r="BG96" s="238">
        <f t="shared" ref="BG96:BG159" si="433">ROUND(BA96+(BB96*CE96)+(BC96*CF96)+(BT96*G96),2)</f>
        <v>5093.72</v>
      </c>
      <c r="BH96" s="222">
        <f t="shared" si="427"/>
        <v>0</v>
      </c>
      <c r="BI96" s="222">
        <f t="shared" si="427"/>
        <v>1</v>
      </c>
      <c r="BJ96" s="222">
        <f t="shared" si="427"/>
        <v>1.26E-4</v>
      </c>
      <c r="BK96" s="222">
        <f t="shared" si="427"/>
        <v>8.6E-3</v>
      </c>
      <c r="BL96" s="222">
        <f t="shared" si="427"/>
        <v>-6.6E-4</v>
      </c>
      <c r="BM96" s="222">
        <f t="shared" si="403"/>
        <v>-6.7200000000000003E-3</v>
      </c>
      <c r="BN96" s="222">
        <f t="shared" si="335"/>
        <v>1.3999999999999999E-4</v>
      </c>
      <c r="BO96" s="222">
        <f t="shared" si="336"/>
        <v>0.82</v>
      </c>
      <c r="BP96" s="222">
        <v>0</v>
      </c>
      <c r="BQ96" s="222">
        <f t="shared" si="317"/>
        <v>0</v>
      </c>
      <c r="BR96" s="222">
        <f t="shared" si="428"/>
        <v>-1.2123999999999999E-2</v>
      </c>
      <c r="BS96" s="222">
        <v>0.1144</v>
      </c>
      <c r="BT96" s="224">
        <f>BT95</f>
        <v>8.77</v>
      </c>
      <c r="BU96" s="224">
        <f>BU95</f>
        <v>0</v>
      </c>
      <c r="BV96" s="225">
        <f t="shared" ref="BV96:BV99" si="434">BV95</f>
        <v>0</v>
      </c>
      <c r="BW96" s="224">
        <f t="shared" si="338"/>
        <v>189.09</v>
      </c>
      <c r="BX96" s="224">
        <f t="shared" si="324"/>
        <v>0</v>
      </c>
      <c r="BY96" s="224">
        <f t="shared" si="324"/>
        <v>252.47</v>
      </c>
      <c r="BZ96" s="198">
        <f t="shared" si="348"/>
        <v>430.38126560000006</v>
      </c>
      <c r="CA96" s="209"/>
      <c r="CB96" s="227">
        <f>CB95</f>
        <v>0.4</v>
      </c>
      <c r="CC96" s="227"/>
      <c r="CD96" s="227">
        <f>1-CC96</f>
        <v>1</v>
      </c>
      <c r="CE96" s="239">
        <f t="shared" ref="CE96:CE159" si="435">IF(G96*500&lt;K96,G96*500,K96)</f>
        <v>43800</v>
      </c>
      <c r="CF96" s="239">
        <f t="shared" ref="CF96:CF159" si="436">K96-CE96</f>
        <v>0</v>
      </c>
      <c r="CG96" s="20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</row>
    <row r="97" spans="1:238">
      <c r="A97" s="256"/>
      <c r="B97" s="257"/>
      <c r="C97" s="217"/>
      <c r="D97" s="209"/>
      <c r="E97" s="240"/>
      <c r="F97" s="209"/>
      <c r="G97" s="213">
        <v>200</v>
      </c>
      <c r="H97" s="213"/>
      <c r="I97" s="230">
        <v>0</v>
      </c>
      <c r="J97" s="212"/>
      <c r="K97" s="213">
        <f>G97*730*AU97</f>
        <v>58400</v>
      </c>
      <c r="L97" s="214"/>
      <c r="M97" s="215">
        <f t="shared" si="318"/>
        <v>7349.78</v>
      </c>
      <c r="N97" s="215"/>
      <c r="O97" s="215">
        <f t="shared" si="319"/>
        <v>7920.3410767999994</v>
      </c>
      <c r="P97" s="216"/>
      <c r="Q97" s="267">
        <f>O97-M97</f>
        <v>570.56107679999968</v>
      </c>
      <c r="R97" s="217"/>
      <c r="S97" s="265">
        <f>ROUND(Q97/M97,3)</f>
        <v>7.8E-2</v>
      </c>
      <c r="T97" s="209"/>
      <c r="U97" s="218">
        <f t="shared" ref="U97:W117" si="437">U$95</f>
        <v>85</v>
      </c>
      <c r="V97" s="219">
        <f t="shared" si="437"/>
        <v>8.4320000000000006E-2</v>
      </c>
      <c r="W97" s="219">
        <f t="shared" si="437"/>
        <v>8.4320000000000006E-2</v>
      </c>
      <c r="X97" s="219">
        <f t="shared" si="429"/>
        <v>0</v>
      </c>
      <c r="Y97" s="219">
        <f t="shared" si="429"/>
        <v>0</v>
      </c>
      <c r="Z97" s="219">
        <f t="shared" si="429"/>
        <v>0</v>
      </c>
      <c r="AA97" s="238">
        <f>ROUND(U97+(V97*AX97)+(W97*AY97)+(AN97*G97),2)</f>
        <v>6763.29</v>
      </c>
      <c r="AB97" s="223"/>
      <c r="AC97" s="222">
        <f t="shared" si="430"/>
        <v>1</v>
      </c>
      <c r="AD97" s="223">
        <f>AD$47</f>
        <v>1.26E-4</v>
      </c>
      <c r="AE97" s="222">
        <f t="shared" ref="AE97:AI117" si="438">AE$95</f>
        <v>8.6E-3</v>
      </c>
      <c r="AF97" s="222">
        <f t="shared" si="438"/>
        <v>-6.6E-4</v>
      </c>
      <c r="AG97" s="222">
        <f t="shared" si="438"/>
        <v>-6.7200000000000003E-3</v>
      </c>
      <c r="AH97" s="219">
        <f t="shared" si="438"/>
        <v>1.3999999999999999E-4</v>
      </c>
      <c r="AI97" s="219">
        <f t="shared" si="438"/>
        <v>0.82</v>
      </c>
      <c r="AJ97" s="234">
        <f>$AJ$47</f>
        <v>0</v>
      </c>
      <c r="AK97" s="234">
        <f t="shared" ref="AK97:AN117" si="439">AK$95</f>
        <v>7.9233999999999999E-2</v>
      </c>
      <c r="AL97" s="234">
        <f t="shared" si="439"/>
        <v>-1.2123999999999999E-2</v>
      </c>
      <c r="AM97" s="234">
        <f t="shared" si="439"/>
        <v>0</v>
      </c>
      <c r="AN97" s="224">
        <f t="shared" si="439"/>
        <v>8.77</v>
      </c>
      <c r="AO97" s="225">
        <f t="shared" si="431"/>
        <v>0</v>
      </c>
      <c r="AP97" s="225">
        <f t="shared" si="431"/>
        <v>0</v>
      </c>
      <c r="AQ97" s="224">
        <f t="shared" si="364"/>
        <v>251.78</v>
      </c>
      <c r="AR97" s="224">
        <f t="shared" si="342"/>
        <v>0</v>
      </c>
      <c r="AS97" s="224">
        <f t="shared" si="332"/>
        <v>334.71</v>
      </c>
      <c r="AT97" s="209"/>
      <c r="AU97" s="227">
        <f>AU95</f>
        <v>0.4</v>
      </c>
      <c r="AV97" s="227"/>
      <c r="AW97" s="227">
        <f t="shared" si="426"/>
        <v>1</v>
      </c>
      <c r="AX97" s="239">
        <f>IF(G97*500&lt;K97,G97*500,K97)</f>
        <v>58400</v>
      </c>
      <c r="AY97" s="239">
        <f>K97-AX97</f>
        <v>0</v>
      </c>
      <c r="AZ97" s="209"/>
      <c r="BA97" s="218">
        <f t="shared" si="432"/>
        <v>85</v>
      </c>
      <c r="BB97" s="219">
        <f t="shared" si="432"/>
        <v>8.4320000000000006E-2</v>
      </c>
      <c r="BC97" s="219">
        <f t="shared" si="432"/>
        <v>8.4320000000000006E-2</v>
      </c>
      <c r="BD97" s="219">
        <f t="shared" si="432"/>
        <v>0</v>
      </c>
      <c r="BE97" s="219">
        <f t="shared" si="432"/>
        <v>0</v>
      </c>
      <c r="BF97" s="219">
        <f t="shared" si="432"/>
        <v>0</v>
      </c>
      <c r="BG97" s="238">
        <f t="shared" si="433"/>
        <v>6763.29</v>
      </c>
      <c r="BH97" s="222">
        <f t="shared" si="427"/>
        <v>0</v>
      </c>
      <c r="BI97" s="222">
        <f t="shared" si="427"/>
        <v>1</v>
      </c>
      <c r="BJ97" s="222">
        <f t="shared" si="427"/>
        <v>1.26E-4</v>
      </c>
      <c r="BK97" s="222">
        <f t="shared" si="427"/>
        <v>8.6E-3</v>
      </c>
      <c r="BL97" s="222">
        <f t="shared" si="427"/>
        <v>-6.6E-4</v>
      </c>
      <c r="BM97" s="222">
        <f t="shared" ref="BM97:BM112" si="440">BM96</f>
        <v>-6.7200000000000003E-3</v>
      </c>
      <c r="BN97" s="222">
        <f t="shared" si="335"/>
        <v>1.3999999999999999E-4</v>
      </c>
      <c r="BO97" s="222">
        <f t="shared" si="336"/>
        <v>0.82</v>
      </c>
      <c r="BP97" s="222">
        <v>0</v>
      </c>
      <c r="BQ97" s="222">
        <f t="shared" si="317"/>
        <v>0</v>
      </c>
      <c r="BR97" s="222">
        <f t="shared" si="428"/>
        <v>-1.2123999999999999E-2</v>
      </c>
      <c r="BS97" s="222">
        <v>0.1144</v>
      </c>
      <c r="BT97" s="224">
        <f t="shared" ref="BT97:BU99" si="441">BT96</f>
        <v>8.77</v>
      </c>
      <c r="BU97" s="224">
        <f t="shared" si="441"/>
        <v>0</v>
      </c>
      <c r="BV97" s="225">
        <f t="shared" si="434"/>
        <v>0</v>
      </c>
      <c r="BW97" s="224">
        <f t="shared" si="338"/>
        <v>251.78</v>
      </c>
      <c r="BX97" s="224">
        <f t="shared" si="324"/>
        <v>0</v>
      </c>
      <c r="BY97" s="224">
        <f t="shared" si="324"/>
        <v>334.71</v>
      </c>
      <c r="BZ97" s="198">
        <f t="shared" si="348"/>
        <v>570.56107679999991</v>
      </c>
      <c r="CA97" s="209"/>
      <c r="CB97" s="227">
        <f>CB95</f>
        <v>0.4</v>
      </c>
      <c r="CC97" s="227"/>
      <c r="CD97" s="227">
        <f>1-CC97</f>
        <v>1</v>
      </c>
      <c r="CE97" s="239">
        <f t="shared" si="435"/>
        <v>58400</v>
      </c>
      <c r="CF97" s="239">
        <f t="shared" si="436"/>
        <v>0</v>
      </c>
      <c r="CG97" s="209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</row>
    <row r="98" spans="1:238">
      <c r="A98" s="256"/>
      <c r="B98" s="257"/>
      <c r="C98" s="208"/>
      <c r="D98" s="209"/>
      <c r="E98" s="210"/>
      <c r="F98" s="209"/>
      <c r="G98" s="213">
        <v>300</v>
      </c>
      <c r="H98" s="213"/>
      <c r="I98" s="230">
        <v>0</v>
      </c>
      <c r="J98" s="212"/>
      <c r="K98" s="213">
        <f>G98*730*AU98</f>
        <v>87600</v>
      </c>
      <c r="L98" s="214"/>
      <c r="M98" s="215">
        <f t="shared" si="318"/>
        <v>10978.77</v>
      </c>
      <c r="N98" s="215"/>
      <c r="O98" s="215">
        <f t="shared" si="319"/>
        <v>11829.6918432</v>
      </c>
      <c r="P98" s="216"/>
      <c r="Q98" s="267">
        <f>O98-M98</f>
        <v>850.92184319999978</v>
      </c>
      <c r="R98" s="217"/>
      <c r="S98" s="265">
        <f>ROUND(Q98/M98,3)</f>
        <v>7.8E-2</v>
      </c>
      <c r="T98" s="209"/>
      <c r="U98" s="218">
        <f t="shared" si="437"/>
        <v>85</v>
      </c>
      <c r="V98" s="219">
        <f t="shared" si="437"/>
        <v>8.4320000000000006E-2</v>
      </c>
      <c r="W98" s="219">
        <f t="shared" si="437"/>
        <v>8.4320000000000006E-2</v>
      </c>
      <c r="X98" s="219">
        <f t="shared" si="429"/>
        <v>0</v>
      </c>
      <c r="Y98" s="219">
        <f t="shared" si="429"/>
        <v>0</v>
      </c>
      <c r="Z98" s="219">
        <f t="shared" si="429"/>
        <v>0</v>
      </c>
      <c r="AA98" s="238">
        <f>ROUND(U98+(V98*AX98)+(W98*AY98)+(AN98*G98),2)</f>
        <v>10102.43</v>
      </c>
      <c r="AB98" s="221"/>
      <c r="AC98" s="222">
        <f t="shared" si="430"/>
        <v>1</v>
      </c>
      <c r="AD98" s="223">
        <f>AD$47</f>
        <v>1.26E-4</v>
      </c>
      <c r="AE98" s="222">
        <f t="shared" si="438"/>
        <v>8.6E-3</v>
      </c>
      <c r="AF98" s="222">
        <f t="shared" si="438"/>
        <v>-6.6E-4</v>
      </c>
      <c r="AG98" s="222">
        <f t="shared" si="438"/>
        <v>-6.7200000000000003E-3</v>
      </c>
      <c r="AH98" s="219">
        <f t="shared" si="438"/>
        <v>1.3999999999999999E-4</v>
      </c>
      <c r="AI98" s="219">
        <f t="shared" si="438"/>
        <v>0.82</v>
      </c>
      <c r="AJ98" s="234">
        <f>$AJ$47</f>
        <v>0</v>
      </c>
      <c r="AK98" s="234">
        <f t="shared" si="439"/>
        <v>7.9233999999999999E-2</v>
      </c>
      <c r="AL98" s="234">
        <f t="shared" si="439"/>
        <v>-1.2123999999999999E-2</v>
      </c>
      <c r="AM98" s="234">
        <f t="shared" si="439"/>
        <v>0</v>
      </c>
      <c r="AN98" s="224">
        <f t="shared" si="439"/>
        <v>8.77</v>
      </c>
      <c r="AO98" s="225">
        <f t="shared" si="431"/>
        <v>0</v>
      </c>
      <c r="AP98" s="225">
        <f t="shared" si="431"/>
        <v>0</v>
      </c>
      <c r="AQ98" s="224">
        <f t="shared" si="364"/>
        <v>377.17</v>
      </c>
      <c r="AR98" s="224">
        <f t="shared" si="342"/>
        <v>0</v>
      </c>
      <c r="AS98" s="224">
        <f t="shared" si="332"/>
        <v>499.17</v>
      </c>
      <c r="AT98" s="209"/>
      <c r="AU98" s="227">
        <f>AU95</f>
        <v>0.4</v>
      </c>
      <c r="AV98" s="227"/>
      <c r="AW98" s="227">
        <f t="shared" si="426"/>
        <v>1</v>
      </c>
      <c r="AX98" s="239">
        <f>IF(G98*500&lt;K98,G98*500,K98)</f>
        <v>87600</v>
      </c>
      <c r="AY98" s="239">
        <f>K98-AX98</f>
        <v>0</v>
      </c>
      <c r="AZ98" s="209"/>
      <c r="BA98" s="218">
        <f t="shared" si="432"/>
        <v>85</v>
      </c>
      <c r="BB98" s="219">
        <f t="shared" si="432"/>
        <v>8.4320000000000006E-2</v>
      </c>
      <c r="BC98" s="219">
        <f t="shared" si="432"/>
        <v>8.4320000000000006E-2</v>
      </c>
      <c r="BD98" s="219">
        <f t="shared" si="432"/>
        <v>0</v>
      </c>
      <c r="BE98" s="219">
        <f t="shared" si="432"/>
        <v>0</v>
      </c>
      <c r="BF98" s="219">
        <f t="shared" si="432"/>
        <v>0</v>
      </c>
      <c r="BG98" s="238">
        <f t="shared" si="433"/>
        <v>10102.43</v>
      </c>
      <c r="BH98" s="222">
        <f t="shared" si="427"/>
        <v>0</v>
      </c>
      <c r="BI98" s="222">
        <f t="shared" si="427"/>
        <v>1</v>
      </c>
      <c r="BJ98" s="222">
        <f t="shared" si="427"/>
        <v>1.26E-4</v>
      </c>
      <c r="BK98" s="222">
        <f t="shared" si="427"/>
        <v>8.6E-3</v>
      </c>
      <c r="BL98" s="222">
        <f t="shared" si="427"/>
        <v>-6.6E-4</v>
      </c>
      <c r="BM98" s="222">
        <f t="shared" si="440"/>
        <v>-6.7200000000000003E-3</v>
      </c>
      <c r="BN98" s="222">
        <f t="shared" si="335"/>
        <v>1.3999999999999999E-4</v>
      </c>
      <c r="BO98" s="222">
        <f t="shared" si="336"/>
        <v>0.82</v>
      </c>
      <c r="BP98" s="222">
        <v>0</v>
      </c>
      <c r="BQ98" s="222">
        <f t="shared" si="317"/>
        <v>0</v>
      </c>
      <c r="BR98" s="222">
        <f t="shared" si="428"/>
        <v>-1.2123999999999999E-2</v>
      </c>
      <c r="BS98" s="222">
        <v>0.1144</v>
      </c>
      <c r="BT98" s="224">
        <f t="shared" si="441"/>
        <v>8.77</v>
      </c>
      <c r="BU98" s="224">
        <f t="shared" si="441"/>
        <v>0</v>
      </c>
      <c r="BV98" s="225">
        <f t="shared" si="434"/>
        <v>0</v>
      </c>
      <c r="BW98" s="224">
        <f t="shared" si="338"/>
        <v>377.17</v>
      </c>
      <c r="BX98" s="224">
        <f t="shared" si="324"/>
        <v>0</v>
      </c>
      <c r="BY98" s="224">
        <f t="shared" si="324"/>
        <v>499.17</v>
      </c>
      <c r="BZ98" s="198">
        <f t="shared" si="348"/>
        <v>850.92184320000013</v>
      </c>
      <c r="CA98" s="209"/>
      <c r="CB98" s="227">
        <f>CB95</f>
        <v>0.4</v>
      </c>
      <c r="CC98" s="227"/>
      <c r="CD98" s="227">
        <f>1-CC98</f>
        <v>1</v>
      </c>
      <c r="CE98" s="239">
        <f t="shared" si="435"/>
        <v>87600</v>
      </c>
      <c r="CF98" s="239">
        <f t="shared" si="436"/>
        <v>0</v>
      </c>
      <c r="CG98" s="209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</row>
    <row r="99" spans="1:238">
      <c r="A99" s="256"/>
      <c r="B99" s="257"/>
      <c r="C99" s="208"/>
      <c r="D99" s="209"/>
      <c r="E99" s="210"/>
      <c r="F99" s="209"/>
      <c r="G99" s="213">
        <v>500</v>
      </c>
      <c r="H99" s="213"/>
      <c r="I99" s="230">
        <v>0</v>
      </c>
      <c r="J99" s="212"/>
      <c r="K99" s="213">
        <f>G99*730*AU99</f>
        <v>146000</v>
      </c>
      <c r="L99" s="214"/>
      <c r="M99" s="215">
        <f t="shared" si="318"/>
        <v>18236.79</v>
      </c>
      <c r="N99" s="215"/>
      <c r="O99" s="215">
        <f t="shared" si="319"/>
        <v>19648.435664000001</v>
      </c>
      <c r="P99" s="216"/>
      <c r="Q99" s="267">
        <f>O99-M99</f>
        <v>1411.6456639999997</v>
      </c>
      <c r="R99" s="217"/>
      <c r="S99" s="265">
        <f>ROUND(Q99/M99,3)</f>
        <v>7.6999999999999999E-2</v>
      </c>
      <c r="T99" s="209"/>
      <c r="U99" s="218">
        <f t="shared" si="437"/>
        <v>85</v>
      </c>
      <c r="V99" s="219">
        <f t="shared" si="437"/>
        <v>8.4320000000000006E-2</v>
      </c>
      <c r="W99" s="219">
        <f t="shared" si="437"/>
        <v>8.4320000000000006E-2</v>
      </c>
      <c r="X99" s="219">
        <f t="shared" si="429"/>
        <v>0</v>
      </c>
      <c r="Y99" s="219">
        <f t="shared" si="429"/>
        <v>0</v>
      </c>
      <c r="Z99" s="219">
        <f t="shared" si="429"/>
        <v>0</v>
      </c>
      <c r="AA99" s="238">
        <f>ROUND(U99+(V99*AX99)+(W99*AY99)+(AN99*G99),2)</f>
        <v>16780.72</v>
      </c>
      <c r="AB99" s="221"/>
      <c r="AC99" s="222">
        <f t="shared" si="430"/>
        <v>1</v>
      </c>
      <c r="AD99" s="223">
        <f>AD$47</f>
        <v>1.26E-4</v>
      </c>
      <c r="AE99" s="222">
        <f t="shared" si="438"/>
        <v>8.6E-3</v>
      </c>
      <c r="AF99" s="222">
        <f t="shared" si="438"/>
        <v>-6.6E-4</v>
      </c>
      <c r="AG99" s="222">
        <f t="shared" si="438"/>
        <v>-6.7200000000000003E-3</v>
      </c>
      <c r="AH99" s="219">
        <f t="shared" si="438"/>
        <v>1.3999999999999999E-4</v>
      </c>
      <c r="AI99" s="219">
        <f t="shared" si="438"/>
        <v>0.82</v>
      </c>
      <c r="AJ99" s="234">
        <f>$AJ$47</f>
        <v>0</v>
      </c>
      <c r="AK99" s="234">
        <f t="shared" si="439"/>
        <v>7.9233999999999999E-2</v>
      </c>
      <c r="AL99" s="234">
        <f t="shared" si="439"/>
        <v>-1.2123999999999999E-2</v>
      </c>
      <c r="AM99" s="234">
        <f t="shared" si="439"/>
        <v>0</v>
      </c>
      <c r="AN99" s="224">
        <f t="shared" si="439"/>
        <v>8.77</v>
      </c>
      <c r="AO99" s="225">
        <f t="shared" si="431"/>
        <v>0</v>
      </c>
      <c r="AP99" s="225">
        <f t="shared" si="431"/>
        <v>0</v>
      </c>
      <c r="AQ99" s="224">
        <f t="shared" si="364"/>
        <v>627.96</v>
      </c>
      <c r="AR99" s="224">
        <f t="shared" si="342"/>
        <v>0</v>
      </c>
      <c r="AS99" s="224">
        <f t="shared" si="332"/>
        <v>828.11</v>
      </c>
      <c r="AT99" s="209"/>
      <c r="AU99" s="227">
        <f>AU95</f>
        <v>0.4</v>
      </c>
      <c r="AV99" s="227"/>
      <c r="AW99" s="227">
        <f t="shared" si="426"/>
        <v>1</v>
      </c>
      <c r="AX99" s="239">
        <f>IF(G99*500&lt;K99,G99*500,K99)</f>
        <v>146000</v>
      </c>
      <c r="AY99" s="239">
        <f>K99-AX99</f>
        <v>0</v>
      </c>
      <c r="AZ99" s="209"/>
      <c r="BA99" s="218">
        <f t="shared" si="432"/>
        <v>85</v>
      </c>
      <c r="BB99" s="219">
        <f t="shared" si="432"/>
        <v>8.4320000000000006E-2</v>
      </c>
      <c r="BC99" s="219">
        <f t="shared" si="432"/>
        <v>8.4320000000000006E-2</v>
      </c>
      <c r="BD99" s="219">
        <f t="shared" si="432"/>
        <v>0</v>
      </c>
      <c r="BE99" s="219">
        <f t="shared" si="432"/>
        <v>0</v>
      </c>
      <c r="BF99" s="219">
        <f t="shared" si="432"/>
        <v>0</v>
      </c>
      <c r="BG99" s="238">
        <f t="shared" si="433"/>
        <v>16780.72</v>
      </c>
      <c r="BH99" s="222">
        <f t="shared" si="427"/>
        <v>0</v>
      </c>
      <c r="BI99" s="222">
        <f t="shared" si="427"/>
        <v>1</v>
      </c>
      <c r="BJ99" s="222">
        <f t="shared" si="427"/>
        <v>1.26E-4</v>
      </c>
      <c r="BK99" s="222">
        <f t="shared" si="427"/>
        <v>8.6E-3</v>
      </c>
      <c r="BL99" s="222">
        <f t="shared" si="427"/>
        <v>-6.6E-4</v>
      </c>
      <c r="BM99" s="222">
        <f t="shared" si="440"/>
        <v>-6.7200000000000003E-3</v>
      </c>
      <c r="BN99" s="222">
        <f t="shared" si="335"/>
        <v>1.3999999999999999E-4</v>
      </c>
      <c r="BO99" s="222">
        <f t="shared" si="336"/>
        <v>0.82</v>
      </c>
      <c r="BP99" s="222">
        <v>0</v>
      </c>
      <c r="BQ99" s="222">
        <f t="shared" si="317"/>
        <v>0</v>
      </c>
      <c r="BR99" s="222">
        <f t="shared" si="428"/>
        <v>-1.2123999999999999E-2</v>
      </c>
      <c r="BS99" s="222">
        <v>0.1144</v>
      </c>
      <c r="BT99" s="224">
        <f>BT98</f>
        <v>8.77</v>
      </c>
      <c r="BU99" s="224">
        <f t="shared" si="441"/>
        <v>0</v>
      </c>
      <c r="BV99" s="225">
        <f t="shared" si="434"/>
        <v>0</v>
      </c>
      <c r="BW99" s="224">
        <f t="shared" si="338"/>
        <v>627.96</v>
      </c>
      <c r="BX99" s="224">
        <f t="shared" si="324"/>
        <v>0</v>
      </c>
      <c r="BY99" s="224">
        <f t="shared" si="324"/>
        <v>828.11</v>
      </c>
      <c r="BZ99" s="198">
        <f t="shared" si="348"/>
        <v>1411.6456640000001</v>
      </c>
      <c r="CA99" s="209"/>
      <c r="CB99" s="227">
        <f>CB95</f>
        <v>0.4</v>
      </c>
      <c r="CC99" s="227"/>
      <c r="CD99" s="227">
        <f>1-CC99</f>
        <v>1</v>
      </c>
      <c r="CE99" s="239">
        <f t="shared" si="435"/>
        <v>146000</v>
      </c>
      <c r="CF99" s="239">
        <f t="shared" si="436"/>
        <v>0</v>
      </c>
      <c r="CG99" s="209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</row>
    <row r="100" spans="1:238">
      <c r="A100" s="256"/>
      <c r="B100" s="257"/>
      <c r="C100" s="208"/>
      <c r="D100" s="209"/>
      <c r="E100" s="210"/>
      <c r="F100" s="209"/>
      <c r="G100" s="213"/>
      <c r="H100" s="213"/>
      <c r="I100" s="230"/>
      <c r="J100" s="212"/>
      <c r="K100" s="213"/>
      <c r="L100" s="214"/>
      <c r="M100" s="215"/>
      <c r="N100" s="215"/>
      <c r="O100" s="215"/>
      <c r="P100" s="216"/>
      <c r="Q100" s="267"/>
      <c r="R100" s="217"/>
      <c r="S100" s="265"/>
      <c r="T100" s="209"/>
      <c r="U100" s="218"/>
      <c r="V100" s="219"/>
      <c r="W100" s="219"/>
      <c r="X100" s="219"/>
      <c r="Y100" s="219"/>
      <c r="Z100" s="219"/>
      <c r="AA100" s="220"/>
      <c r="AB100" s="221"/>
      <c r="AC100" s="222"/>
      <c r="AD100" s="223"/>
      <c r="AE100" s="222"/>
      <c r="AF100" s="222"/>
      <c r="AG100" s="222"/>
      <c r="AH100" s="219"/>
      <c r="AI100" s="219"/>
      <c r="AJ100" s="234"/>
      <c r="AK100" s="234"/>
      <c r="AL100" s="234"/>
      <c r="AM100" s="234"/>
      <c r="AN100" s="224"/>
      <c r="AO100" s="225"/>
      <c r="AP100" s="225"/>
      <c r="AQ100" s="224"/>
      <c r="AR100" s="224"/>
      <c r="AS100" s="224"/>
      <c r="AT100" s="209"/>
      <c r="AU100" s="227"/>
      <c r="AV100" s="227"/>
      <c r="AW100" s="227"/>
      <c r="AX100" s="227"/>
      <c r="AY100" s="227"/>
      <c r="AZ100" s="209"/>
      <c r="BA100" s="218"/>
      <c r="BB100" s="219"/>
      <c r="BC100" s="219"/>
      <c r="BD100" s="219"/>
      <c r="BE100" s="219"/>
      <c r="BF100" s="219"/>
      <c r="BG100" s="238"/>
      <c r="BH100" s="222"/>
      <c r="BI100" s="222"/>
      <c r="BJ100" s="222"/>
      <c r="BK100" s="222"/>
      <c r="BL100" s="222"/>
      <c r="BM100" s="222">
        <f t="shared" si="440"/>
        <v>-6.7200000000000003E-3</v>
      </c>
      <c r="BN100" s="222">
        <f t="shared" si="335"/>
        <v>0</v>
      </c>
      <c r="BO100" s="222">
        <f t="shared" si="336"/>
        <v>0</v>
      </c>
      <c r="BP100" s="222">
        <v>0</v>
      </c>
      <c r="BQ100" s="222">
        <f t="shared" si="317"/>
        <v>0</v>
      </c>
      <c r="BR100" s="222"/>
      <c r="BS100" s="222">
        <v>0.1144</v>
      </c>
      <c r="BT100" s="224"/>
      <c r="BU100" s="224"/>
      <c r="BV100" s="225"/>
      <c r="BW100" s="224"/>
      <c r="BX100" s="224"/>
      <c r="BY100" s="224"/>
      <c r="BZ100" s="198">
        <f t="shared" si="348"/>
        <v>0</v>
      </c>
      <c r="CA100" s="209"/>
      <c r="CB100" s="227"/>
      <c r="CC100" s="227"/>
      <c r="CD100" s="227"/>
      <c r="CE100" s="239"/>
      <c r="CF100" s="239"/>
      <c r="CG100" s="209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</row>
    <row r="101" spans="1:238">
      <c r="A101" s="256"/>
      <c r="B101" s="257"/>
      <c r="C101" s="228" t="s">
        <v>208</v>
      </c>
      <c r="D101" s="229"/>
      <c r="E101" s="228" t="s">
        <v>208</v>
      </c>
      <c r="F101" s="209"/>
      <c r="G101" s="213">
        <v>100</v>
      </c>
      <c r="H101" s="213"/>
      <c r="I101" s="230">
        <v>0</v>
      </c>
      <c r="J101" s="212"/>
      <c r="K101" s="213">
        <f>G101*730*AU101</f>
        <v>36500</v>
      </c>
      <c r="L101" s="214"/>
      <c r="M101" s="215">
        <f t="shared" si="318"/>
        <v>4372.1899999999996</v>
      </c>
      <c r="N101" s="215"/>
      <c r="O101" s="215">
        <f t="shared" si="319"/>
        <v>4705.0528159999994</v>
      </c>
      <c r="P101" s="216"/>
      <c r="Q101" s="267">
        <f>O101-M101</f>
        <v>332.86281599999984</v>
      </c>
      <c r="R101" s="217"/>
      <c r="S101" s="265">
        <f>ROUND(Q101/M101,3)</f>
        <v>7.5999999999999998E-2</v>
      </c>
      <c r="T101" s="209"/>
      <c r="U101" s="218">
        <f t="shared" si="437"/>
        <v>85</v>
      </c>
      <c r="V101" s="219">
        <f t="shared" si="437"/>
        <v>8.4320000000000006E-2</v>
      </c>
      <c r="W101" s="219">
        <f t="shared" si="437"/>
        <v>8.4320000000000006E-2</v>
      </c>
      <c r="X101" s="219">
        <v>0</v>
      </c>
      <c r="Y101" s="219">
        <v>0</v>
      </c>
      <c r="Z101" s="219">
        <v>0</v>
      </c>
      <c r="AA101" s="238">
        <f>ROUND(U101+(V101*AX101)+(W101*AY101)+(AN101*G101),2)</f>
        <v>4039.68</v>
      </c>
      <c r="AB101" s="221"/>
      <c r="AC101" s="222">
        <f t="shared" si="430"/>
        <v>1</v>
      </c>
      <c r="AD101" s="223">
        <f>AD$47</f>
        <v>1.26E-4</v>
      </c>
      <c r="AE101" s="222">
        <f t="shared" si="438"/>
        <v>8.6E-3</v>
      </c>
      <c r="AF101" s="222">
        <f t="shared" si="438"/>
        <v>-6.6E-4</v>
      </c>
      <c r="AG101" s="222">
        <f t="shared" si="438"/>
        <v>-6.7200000000000003E-3</v>
      </c>
      <c r="AH101" s="219">
        <f t="shared" si="438"/>
        <v>1.3999999999999999E-4</v>
      </c>
      <c r="AI101" s="219">
        <f t="shared" si="438"/>
        <v>0.82</v>
      </c>
      <c r="AJ101" s="234">
        <f>$AJ$47</f>
        <v>0</v>
      </c>
      <c r="AK101" s="234">
        <f t="shared" si="439"/>
        <v>7.9233999999999999E-2</v>
      </c>
      <c r="AL101" s="234">
        <f t="shared" si="439"/>
        <v>-1.2123999999999999E-2</v>
      </c>
      <c r="AM101" s="234">
        <f t="shared" si="439"/>
        <v>0</v>
      </c>
      <c r="AN101" s="224">
        <f t="shared" si="439"/>
        <v>8.77</v>
      </c>
      <c r="AO101" s="225">
        <f>AO95</f>
        <v>0</v>
      </c>
      <c r="AP101" s="225">
        <f>AP95</f>
        <v>0</v>
      </c>
      <c r="AQ101" s="224">
        <f t="shared" si="364"/>
        <v>137.24</v>
      </c>
      <c r="AR101" s="224">
        <f t="shared" si="342"/>
        <v>0</v>
      </c>
      <c r="AS101" s="224">
        <f t="shared" si="332"/>
        <v>195.27</v>
      </c>
      <c r="AT101" s="209"/>
      <c r="AU101" s="227">
        <f>+E102</f>
        <v>0.5</v>
      </c>
      <c r="AV101" s="227"/>
      <c r="AW101" s="227">
        <f t="shared" si="426"/>
        <v>1</v>
      </c>
      <c r="AX101" s="239">
        <f>IF(G101*500&lt;K101,G101*500,K101)</f>
        <v>36500</v>
      </c>
      <c r="AY101" s="239">
        <f>K101-AX101</f>
        <v>0</v>
      </c>
      <c r="AZ101" s="209"/>
      <c r="BA101" s="218">
        <f>BA95</f>
        <v>85</v>
      </c>
      <c r="BB101" s="219">
        <f>BB95</f>
        <v>8.4320000000000006E-2</v>
      </c>
      <c r="BC101" s="219">
        <f>BC95</f>
        <v>8.4320000000000006E-2</v>
      </c>
      <c r="BD101" s="219">
        <v>0</v>
      </c>
      <c r="BE101" s="219">
        <v>0</v>
      </c>
      <c r="BF101" s="219">
        <v>0</v>
      </c>
      <c r="BG101" s="238">
        <f t="shared" si="433"/>
        <v>4039.68</v>
      </c>
      <c r="BH101" s="222">
        <f t="shared" si="427"/>
        <v>0</v>
      </c>
      <c r="BI101" s="222">
        <f t="shared" si="427"/>
        <v>1</v>
      </c>
      <c r="BJ101" s="222">
        <f t="shared" si="427"/>
        <v>1.26E-4</v>
      </c>
      <c r="BK101" s="222">
        <f t="shared" si="427"/>
        <v>8.6E-3</v>
      </c>
      <c r="BL101" s="222">
        <f t="shared" si="427"/>
        <v>-6.6E-4</v>
      </c>
      <c r="BM101" s="222">
        <f t="shared" si="440"/>
        <v>-6.7200000000000003E-3</v>
      </c>
      <c r="BN101" s="222">
        <f t="shared" si="335"/>
        <v>1.3999999999999999E-4</v>
      </c>
      <c r="BO101" s="222">
        <f t="shared" si="336"/>
        <v>0.82</v>
      </c>
      <c r="BP101" s="222">
        <v>0</v>
      </c>
      <c r="BQ101" s="222">
        <f t="shared" si="317"/>
        <v>0</v>
      </c>
      <c r="BR101" s="222">
        <f t="shared" si="428"/>
        <v>-1.2123999999999999E-2</v>
      </c>
      <c r="BS101" s="222">
        <v>0.1144</v>
      </c>
      <c r="BT101" s="224">
        <f>BT95</f>
        <v>8.77</v>
      </c>
      <c r="BU101" s="224">
        <f>BU95</f>
        <v>0</v>
      </c>
      <c r="BV101" s="225">
        <f>BV95</f>
        <v>0</v>
      </c>
      <c r="BW101" s="224">
        <f t="shared" si="338"/>
        <v>137.24</v>
      </c>
      <c r="BX101" s="224">
        <f t="shared" si="324"/>
        <v>0</v>
      </c>
      <c r="BY101" s="224">
        <f t="shared" si="324"/>
        <v>195.27</v>
      </c>
      <c r="BZ101" s="198">
        <f t="shared" si="348"/>
        <v>332.86281600000007</v>
      </c>
      <c r="CA101" s="209"/>
      <c r="CB101" s="227">
        <f>$E$102</f>
        <v>0.5</v>
      </c>
      <c r="CC101" s="227"/>
      <c r="CD101" s="227">
        <f>1-CC101</f>
        <v>1</v>
      </c>
      <c r="CE101" s="239">
        <f t="shared" si="435"/>
        <v>36500</v>
      </c>
      <c r="CF101" s="239">
        <f t="shared" si="436"/>
        <v>0</v>
      </c>
      <c r="CG101" s="209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</row>
    <row r="102" spans="1:238">
      <c r="A102" s="256"/>
      <c r="B102" s="257"/>
      <c r="C102" s="208" t="s">
        <v>18</v>
      </c>
      <c r="D102" s="209"/>
      <c r="E102" s="240">
        <v>0.5</v>
      </c>
      <c r="F102" s="209"/>
      <c r="G102" s="213">
        <v>170</v>
      </c>
      <c r="H102" s="213"/>
      <c r="I102" s="230">
        <v>0</v>
      </c>
      <c r="J102" s="212"/>
      <c r="K102" s="213">
        <f>G102*730*AU102</f>
        <v>62050</v>
      </c>
      <c r="L102" s="214"/>
      <c r="M102" s="215">
        <f t="shared" si="318"/>
        <v>7368.48</v>
      </c>
      <c r="N102" s="215"/>
      <c r="O102" s="215">
        <f t="shared" si="319"/>
        <v>7927.4605935999998</v>
      </c>
      <c r="P102" s="216"/>
      <c r="Q102" s="267">
        <f>O102-M102</f>
        <v>558.98059360000025</v>
      </c>
      <c r="R102" s="217"/>
      <c r="S102" s="265">
        <f>ROUND(Q102/M102,3)</f>
        <v>7.5999999999999998E-2</v>
      </c>
      <c r="T102" s="209"/>
      <c r="U102" s="218">
        <f t="shared" si="437"/>
        <v>85</v>
      </c>
      <c r="V102" s="219">
        <f t="shared" si="437"/>
        <v>8.4320000000000006E-2</v>
      </c>
      <c r="W102" s="219">
        <f t="shared" si="437"/>
        <v>8.4320000000000006E-2</v>
      </c>
      <c r="X102" s="219">
        <f t="shared" ref="X102:Z105" si="442">X101</f>
        <v>0</v>
      </c>
      <c r="Y102" s="219">
        <f t="shared" si="442"/>
        <v>0</v>
      </c>
      <c r="Z102" s="219">
        <f t="shared" si="442"/>
        <v>0</v>
      </c>
      <c r="AA102" s="238">
        <f>ROUND(U102+(V102*AX102)+(W102*AY102)+(AN102*G102),2)</f>
        <v>6807.96</v>
      </c>
      <c r="AB102" s="221"/>
      <c r="AC102" s="222">
        <f t="shared" si="430"/>
        <v>1</v>
      </c>
      <c r="AD102" s="223">
        <f>AD$47</f>
        <v>1.26E-4</v>
      </c>
      <c r="AE102" s="222">
        <f t="shared" si="438"/>
        <v>8.6E-3</v>
      </c>
      <c r="AF102" s="222">
        <f t="shared" si="438"/>
        <v>-6.6E-4</v>
      </c>
      <c r="AG102" s="222">
        <f t="shared" si="438"/>
        <v>-6.7200000000000003E-3</v>
      </c>
      <c r="AH102" s="219">
        <f t="shared" si="438"/>
        <v>1.3999999999999999E-4</v>
      </c>
      <c r="AI102" s="219">
        <f t="shared" si="438"/>
        <v>0.82</v>
      </c>
      <c r="AJ102" s="234">
        <f>$AJ$47</f>
        <v>0</v>
      </c>
      <c r="AK102" s="234">
        <f t="shared" si="439"/>
        <v>7.9233999999999999E-2</v>
      </c>
      <c r="AL102" s="234">
        <f t="shared" si="439"/>
        <v>-1.2123999999999999E-2</v>
      </c>
      <c r="AM102" s="234">
        <f t="shared" si="439"/>
        <v>0</v>
      </c>
      <c r="AN102" s="224">
        <f t="shared" si="439"/>
        <v>8.77</v>
      </c>
      <c r="AO102" s="225">
        <f t="shared" ref="AO102:AP105" si="443">AO101</f>
        <v>0</v>
      </c>
      <c r="AP102" s="225">
        <f>AP101</f>
        <v>0</v>
      </c>
      <c r="AQ102" s="224">
        <f t="shared" si="364"/>
        <v>232.61</v>
      </c>
      <c r="AR102" s="224">
        <f t="shared" si="342"/>
        <v>0</v>
      </c>
      <c r="AS102" s="224">
        <f t="shared" si="332"/>
        <v>327.91</v>
      </c>
      <c r="AT102" s="209"/>
      <c r="AU102" s="227">
        <f>AU101</f>
        <v>0.5</v>
      </c>
      <c r="AV102" s="227"/>
      <c r="AW102" s="227">
        <f t="shared" si="426"/>
        <v>1</v>
      </c>
      <c r="AX102" s="239">
        <f>IF(G102*500&lt;K102,G102*500,K102)</f>
        <v>62050</v>
      </c>
      <c r="AY102" s="239">
        <f>K102-AX102</f>
        <v>0</v>
      </c>
      <c r="AZ102" s="209"/>
      <c r="BA102" s="218">
        <f t="shared" ref="BA102:BF105" si="444">BA101</f>
        <v>85</v>
      </c>
      <c r="BB102" s="219">
        <f t="shared" si="444"/>
        <v>8.4320000000000006E-2</v>
      </c>
      <c r="BC102" s="219">
        <f t="shared" si="444"/>
        <v>8.4320000000000006E-2</v>
      </c>
      <c r="BD102" s="219">
        <f t="shared" si="444"/>
        <v>0</v>
      </c>
      <c r="BE102" s="219">
        <f t="shared" si="444"/>
        <v>0</v>
      </c>
      <c r="BF102" s="219">
        <f t="shared" si="444"/>
        <v>0</v>
      </c>
      <c r="BG102" s="238">
        <f t="shared" si="433"/>
        <v>6807.96</v>
      </c>
      <c r="BH102" s="222">
        <f t="shared" si="427"/>
        <v>0</v>
      </c>
      <c r="BI102" s="222">
        <f t="shared" si="427"/>
        <v>1</v>
      </c>
      <c r="BJ102" s="222">
        <f t="shared" si="427"/>
        <v>1.26E-4</v>
      </c>
      <c r="BK102" s="222">
        <f t="shared" si="427"/>
        <v>8.6E-3</v>
      </c>
      <c r="BL102" s="222">
        <f t="shared" si="427"/>
        <v>-6.6E-4</v>
      </c>
      <c r="BM102" s="222">
        <f t="shared" si="440"/>
        <v>-6.7200000000000003E-3</v>
      </c>
      <c r="BN102" s="222">
        <f t="shared" si="335"/>
        <v>1.3999999999999999E-4</v>
      </c>
      <c r="BO102" s="222">
        <f t="shared" si="336"/>
        <v>0.82</v>
      </c>
      <c r="BP102" s="222">
        <v>0</v>
      </c>
      <c r="BQ102" s="222">
        <f t="shared" si="317"/>
        <v>0</v>
      </c>
      <c r="BR102" s="222">
        <f t="shared" si="428"/>
        <v>-1.2123999999999999E-2</v>
      </c>
      <c r="BS102" s="222">
        <v>0.1144</v>
      </c>
      <c r="BT102" s="224">
        <f>BT101</f>
        <v>8.77</v>
      </c>
      <c r="BU102" s="224">
        <f t="shared" ref="BU102:BU105" si="445">BU96</f>
        <v>0</v>
      </c>
      <c r="BV102" s="225">
        <f t="shared" ref="BV102:BV105" si="446">BV101</f>
        <v>0</v>
      </c>
      <c r="BW102" s="224">
        <f t="shared" si="338"/>
        <v>232.61</v>
      </c>
      <c r="BX102" s="224">
        <f t="shared" si="324"/>
        <v>0</v>
      </c>
      <c r="BY102" s="224">
        <f t="shared" si="324"/>
        <v>327.91</v>
      </c>
      <c r="BZ102" s="198">
        <f t="shared" si="348"/>
        <v>558.98059359999991</v>
      </c>
      <c r="CA102" s="209"/>
      <c r="CB102" s="227">
        <f>CB101</f>
        <v>0.5</v>
      </c>
      <c r="CC102" s="227"/>
      <c r="CD102" s="227">
        <f>1-CC102</f>
        <v>1</v>
      </c>
      <c r="CE102" s="239">
        <f t="shared" si="435"/>
        <v>62050</v>
      </c>
      <c r="CF102" s="239">
        <f t="shared" si="436"/>
        <v>0</v>
      </c>
      <c r="CG102" s="209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</row>
    <row r="103" spans="1:238">
      <c r="A103" s="256"/>
      <c r="B103" s="257"/>
      <c r="C103" s="217"/>
      <c r="D103" s="209"/>
      <c r="E103" s="240"/>
      <c r="F103" s="209"/>
      <c r="G103" s="213">
        <v>250</v>
      </c>
      <c r="H103" s="213"/>
      <c r="I103" s="230">
        <v>0</v>
      </c>
      <c r="J103" s="212"/>
      <c r="K103" s="213">
        <f>G103*730*AU103</f>
        <v>91250</v>
      </c>
      <c r="L103" s="214"/>
      <c r="M103" s="215">
        <f t="shared" si="318"/>
        <v>10792.810000000001</v>
      </c>
      <c r="N103" s="215"/>
      <c r="O103" s="215">
        <f t="shared" si="319"/>
        <v>11610.209440000001</v>
      </c>
      <c r="P103" s="216"/>
      <c r="Q103" s="267">
        <f>O103-M103</f>
        <v>817.39943999999923</v>
      </c>
      <c r="R103" s="217"/>
      <c r="S103" s="265">
        <f>ROUND(Q103/M103,3)</f>
        <v>7.5999999999999998E-2</v>
      </c>
      <c r="T103" s="209"/>
      <c r="U103" s="218">
        <f t="shared" si="437"/>
        <v>85</v>
      </c>
      <c r="V103" s="219">
        <f t="shared" si="437"/>
        <v>8.4320000000000006E-2</v>
      </c>
      <c r="W103" s="219">
        <f t="shared" si="437"/>
        <v>8.4320000000000006E-2</v>
      </c>
      <c r="X103" s="219">
        <f t="shared" si="442"/>
        <v>0</v>
      </c>
      <c r="Y103" s="219">
        <f t="shared" si="442"/>
        <v>0</v>
      </c>
      <c r="Z103" s="219">
        <f t="shared" si="442"/>
        <v>0</v>
      </c>
      <c r="AA103" s="238">
        <f>ROUND(U103+(V103*AX103)+(W103*AY103)+(AN103*G103),2)</f>
        <v>9971.7000000000007</v>
      </c>
      <c r="AB103" s="221"/>
      <c r="AC103" s="222">
        <f t="shared" si="430"/>
        <v>1</v>
      </c>
      <c r="AD103" s="223">
        <f>AD$47</f>
        <v>1.26E-4</v>
      </c>
      <c r="AE103" s="222">
        <f t="shared" si="438"/>
        <v>8.6E-3</v>
      </c>
      <c r="AF103" s="222">
        <f t="shared" si="438"/>
        <v>-6.6E-4</v>
      </c>
      <c r="AG103" s="222">
        <f t="shared" si="438"/>
        <v>-6.7200000000000003E-3</v>
      </c>
      <c r="AH103" s="219">
        <f t="shared" si="438"/>
        <v>1.3999999999999999E-4</v>
      </c>
      <c r="AI103" s="219">
        <f t="shared" si="438"/>
        <v>0.82</v>
      </c>
      <c r="AJ103" s="234">
        <f>$AJ$47</f>
        <v>0</v>
      </c>
      <c r="AK103" s="234">
        <f t="shared" si="439"/>
        <v>7.9233999999999999E-2</v>
      </c>
      <c r="AL103" s="234">
        <f t="shared" si="439"/>
        <v>-1.2123999999999999E-2</v>
      </c>
      <c r="AM103" s="234">
        <f t="shared" si="439"/>
        <v>0</v>
      </c>
      <c r="AN103" s="224">
        <f t="shared" si="439"/>
        <v>8.77</v>
      </c>
      <c r="AO103" s="225">
        <f t="shared" si="443"/>
        <v>0</v>
      </c>
      <c r="AP103" s="225">
        <f t="shared" si="443"/>
        <v>0</v>
      </c>
      <c r="AQ103" s="224">
        <f t="shared" si="364"/>
        <v>341.6</v>
      </c>
      <c r="AR103" s="224">
        <f t="shared" si="342"/>
        <v>0</v>
      </c>
      <c r="AS103" s="224">
        <f t="shared" si="332"/>
        <v>479.51</v>
      </c>
      <c r="AT103" s="209"/>
      <c r="AU103" s="227">
        <f>AU101</f>
        <v>0.5</v>
      </c>
      <c r="AV103" s="227"/>
      <c r="AW103" s="227">
        <f t="shared" si="426"/>
        <v>1</v>
      </c>
      <c r="AX103" s="239">
        <f>IF(G103*500&lt;K103,G103*500,K103)</f>
        <v>91250</v>
      </c>
      <c r="AY103" s="239">
        <f>K103-AX103</f>
        <v>0</v>
      </c>
      <c r="AZ103" s="209"/>
      <c r="BA103" s="218">
        <f t="shared" si="444"/>
        <v>85</v>
      </c>
      <c r="BB103" s="219">
        <f t="shared" si="444"/>
        <v>8.4320000000000006E-2</v>
      </c>
      <c r="BC103" s="219">
        <f t="shared" si="444"/>
        <v>8.4320000000000006E-2</v>
      </c>
      <c r="BD103" s="219">
        <f t="shared" si="444"/>
        <v>0</v>
      </c>
      <c r="BE103" s="219">
        <f t="shared" si="444"/>
        <v>0</v>
      </c>
      <c r="BF103" s="219">
        <f t="shared" si="444"/>
        <v>0</v>
      </c>
      <c r="BG103" s="238">
        <f t="shared" si="433"/>
        <v>9971.7000000000007</v>
      </c>
      <c r="BH103" s="222">
        <f t="shared" si="427"/>
        <v>0</v>
      </c>
      <c r="BI103" s="222">
        <f t="shared" si="427"/>
        <v>1</v>
      </c>
      <c r="BJ103" s="222">
        <f t="shared" si="427"/>
        <v>1.26E-4</v>
      </c>
      <c r="BK103" s="222">
        <f t="shared" si="427"/>
        <v>8.6E-3</v>
      </c>
      <c r="BL103" s="222">
        <f t="shared" si="427"/>
        <v>-6.6E-4</v>
      </c>
      <c r="BM103" s="222">
        <f t="shared" si="440"/>
        <v>-6.7200000000000003E-3</v>
      </c>
      <c r="BN103" s="222">
        <f t="shared" si="335"/>
        <v>1.3999999999999999E-4</v>
      </c>
      <c r="BO103" s="222">
        <f t="shared" si="336"/>
        <v>0.82</v>
      </c>
      <c r="BP103" s="222">
        <v>0</v>
      </c>
      <c r="BQ103" s="222">
        <f t="shared" si="317"/>
        <v>0</v>
      </c>
      <c r="BR103" s="222">
        <f t="shared" si="428"/>
        <v>-1.2123999999999999E-2</v>
      </c>
      <c r="BS103" s="222">
        <v>0.1144</v>
      </c>
      <c r="BT103" s="224">
        <f t="shared" ref="BT103:BT105" si="447">BT102</f>
        <v>8.77</v>
      </c>
      <c r="BU103" s="224">
        <f t="shared" si="445"/>
        <v>0</v>
      </c>
      <c r="BV103" s="225">
        <f t="shared" si="446"/>
        <v>0</v>
      </c>
      <c r="BW103" s="224">
        <f t="shared" si="338"/>
        <v>341.6</v>
      </c>
      <c r="BX103" s="224">
        <f t="shared" si="324"/>
        <v>0</v>
      </c>
      <c r="BY103" s="224">
        <f t="shared" si="324"/>
        <v>479.51</v>
      </c>
      <c r="BZ103" s="198">
        <f t="shared" si="348"/>
        <v>817.39944000000003</v>
      </c>
      <c r="CA103" s="209"/>
      <c r="CB103" s="227">
        <f>CB101</f>
        <v>0.5</v>
      </c>
      <c r="CC103" s="227"/>
      <c r="CD103" s="227">
        <f>1-CC103</f>
        <v>1</v>
      </c>
      <c r="CE103" s="239">
        <f t="shared" si="435"/>
        <v>91250</v>
      </c>
      <c r="CF103" s="239">
        <f t="shared" si="436"/>
        <v>0</v>
      </c>
      <c r="CG103" s="209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</row>
    <row r="104" spans="1:238">
      <c r="A104" s="256"/>
      <c r="B104" s="257"/>
      <c r="C104" s="208"/>
      <c r="D104" s="209"/>
      <c r="E104" s="210"/>
      <c r="F104" s="209"/>
      <c r="G104" s="213">
        <v>500</v>
      </c>
      <c r="H104" s="213"/>
      <c r="I104" s="230">
        <v>0</v>
      </c>
      <c r="J104" s="212"/>
      <c r="K104" s="213">
        <f>G104*730*AU104</f>
        <v>182500</v>
      </c>
      <c r="L104" s="214"/>
      <c r="M104" s="215">
        <f t="shared" si="318"/>
        <v>21493.84</v>
      </c>
      <c r="N104" s="215"/>
      <c r="O104" s="215">
        <f t="shared" si="319"/>
        <v>23118.800480000002</v>
      </c>
      <c r="P104" s="216"/>
      <c r="Q104" s="267">
        <f>O104-M104</f>
        <v>1624.9604800000016</v>
      </c>
      <c r="R104" s="217"/>
      <c r="S104" s="265">
        <f>ROUND(Q104/M104,3)</f>
        <v>7.5999999999999998E-2</v>
      </c>
      <c r="T104" s="209"/>
      <c r="U104" s="218">
        <f t="shared" si="437"/>
        <v>85</v>
      </c>
      <c r="V104" s="219">
        <f t="shared" si="437"/>
        <v>8.4320000000000006E-2</v>
      </c>
      <c r="W104" s="219">
        <f t="shared" si="437"/>
        <v>8.4320000000000006E-2</v>
      </c>
      <c r="X104" s="219">
        <f t="shared" si="442"/>
        <v>0</v>
      </c>
      <c r="Y104" s="219">
        <f t="shared" si="442"/>
        <v>0</v>
      </c>
      <c r="Z104" s="219">
        <f t="shared" si="442"/>
        <v>0</v>
      </c>
      <c r="AA104" s="238">
        <f>ROUND(U104+(V104*AX104)+(W104*AY104)+(AN104*G104),2)</f>
        <v>19858.400000000001</v>
      </c>
      <c r="AB104" s="221"/>
      <c r="AC104" s="222">
        <f t="shared" si="430"/>
        <v>1</v>
      </c>
      <c r="AD104" s="223">
        <f>AD$47</f>
        <v>1.26E-4</v>
      </c>
      <c r="AE104" s="222">
        <f t="shared" si="438"/>
        <v>8.6E-3</v>
      </c>
      <c r="AF104" s="222">
        <f t="shared" si="438"/>
        <v>-6.6E-4</v>
      </c>
      <c r="AG104" s="222">
        <f t="shared" si="438"/>
        <v>-6.7200000000000003E-3</v>
      </c>
      <c r="AH104" s="219">
        <f t="shared" si="438"/>
        <v>1.3999999999999999E-4</v>
      </c>
      <c r="AI104" s="219">
        <f t="shared" si="438"/>
        <v>0.82</v>
      </c>
      <c r="AJ104" s="234">
        <f>$AJ$47</f>
        <v>0</v>
      </c>
      <c r="AK104" s="234">
        <f t="shared" si="439"/>
        <v>7.9233999999999999E-2</v>
      </c>
      <c r="AL104" s="234">
        <f t="shared" si="439"/>
        <v>-1.2123999999999999E-2</v>
      </c>
      <c r="AM104" s="234">
        <f t="shared" si="439"/>
        <v>0</v>
      </c>
      <c r="AN104" s="224">
        <f t="shared" si="439"/>
        <v>8.77</v>
      </c>
      <c r="AO104" s="225">
        <f t="shared" si="443"/>
        <v>0</v>
      </c>
      <c r="AP104" s="225">
        <f t="shared" si="443"/>
        <v>0</v>
      </c>
      <c r="AQ104" s="224">
        <f t="shared" si="364"/>
        <v>682.2</v>
      </c>
      <c r="AR104" s="224">
        <f t="shared" si="342"/>
        <v>0</v>
      </c>
      <c r="AS104" s="224">
        <f t="shared" si="332"/>
        <v>953.24</v>
      </c>
      <c r="AT104" s="209"/>
      <c r="AU104" s="227">
        <f>AU101</f>
        <v>0.5</v>
      </c>
      <c r="AV104" s="227"/>
      <c r="AW104" s="227">
        <f t="shared" si="426"/>
        <v>1</v>
      </c>
      <c r="AX104" s="239">
        <f>IF(G104*500&lt;K104,G104*500,K104)</f>
        <v>182500</v>
      </c>
      <c r="AY104" s="239">
        <f>K104-AX104</f>
        <v>0</v>
      </c>
      <c r="AZ104" s="209"/>
      <c r="BA104" s="218">
        <f t="shared" si="444"/>
        <v>85</v>
      </c>
      <c r="BB104" s="219">
        <f t="shared" si="444"/>
        <v>8.4320000000000006E-2</v>
      </c>
      <c r="BC104" s="219">
        <f t="shared" si="444"/>
        <v>8.4320000000000006E-2</v>
      </c>
      <c r="BD104" s="219">
        <f t="shared" si="444"/>
        <v>0</v>
      </c>
      <c r="BE104" s="219">
        <f t="shared" si="444"/>
        <v>0</v>
      </c>
      <c r="BF104" s="219">
        <f t="shared" si="444"/>
        <v>0</v>
      </c>
      <c r="BG104" s="238">
        <f t="shared" si="433"/>
        <v>19858.400000000001</v>
      </c>
      <c r="BH104" s="222">
        <f t="shared" si="427"/>
        <v>0</v>
      </c>
      <c r="BI104" s="222">
        <f t="shared" si="427"/>
        <v>1</v>
      </c>
      <c r="BJ104" s="222">
        <f t="shared" si="427"/>
        <v>1.26E-4</v>
      </c>
      <c r="BK104" s="222">
        <f t="shared" si="427"/>
        <v>8.6E-3</v>
      </c>
      <c r="BL104" s="222">
        <f t="shared" si="427"/>
        <v>-6.6E-4</v>
      </c>
      <c r="BM104" s="222">
        <f t="shared" si="440"/>
        <v>-6.7200000000000003E-3</v>
      </c>
      <c r="BN104" s="222">
        <f t="shared" si="335"/>
        <v>1.3999999999999999E-4</v>
      </c>
      <c r="BO104" s="222">
        <f t="shared" si="336"/>
        <v>0.82</v>
      </c>
      <c r="BP104" s="222">
        <v>0</v>
      </c>
      <c r="BQ104" s="222">
        <f t="shared" si="317"/>
        <v>0</v>
      </c>
      <c r="BR104" s="222">
        <f t="shared" si="428"/>
        <v>-1.2123999999999999E-2</v>
      </c>
      <c r="BS104" s="222">
        <v>0.1144</v>
      </c>
      <c r="BT104" s="224">
        <f t="shared" si="447"/>
        <v>8.77</v>
      </c>
      <c r="BU104" s="224">
        <f t="shared" si="445"/>
        <v>0</v>
      </c>
      <c r="BV104" s="225">
        <f t="shared" si="446"/>
        <v>0</v>
      </c>
      <c r="BW104" s="224">
        <f t="shared" si="338"/>
        <v>682.2</v>
      </c>
      <c r="BX104" s="224">
        <f t="shared" si="324"/>
        <v>0</v>
      </c>
      <c r="BY104" s="224">
        <f t="shared" si="324"/>
        <v>953.24</v>
      </c>
      <c r="BZ104" s="198">
        <f t="shared" si="348"/>
        <v>1624.9604800000002</v>
      </c>
      <c r="CA104" s="209"/>
      <c r="CB104" s="227">
        <f>CB101</f>
        <v>0.5</v>
      </c>
      <c r="CC104" s="227"/>
      <c r="CD104" s="227">
        <f>1-CC104</f>
        <v>1</v>
      </c>
      <c r="CE104" s="239">
        <f t="shared" si="435"/>
        <v>182500</v>
      </c>
      <c r="CF104" s="239">
        <f t="shared" si="436"/>
        <v>0</v>
      </c>
      <c r="CG104" s="209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</row>
    <row r="105" spans="1:238">
      <c r="A105" s="256"/>
      <c r="B105" s="257"/>
      <c r="C105" s="208"/>
      <c r="D105" s="209"/>
      <c r="E105" s="210"/>
      <c r="F105" s="209"/>
      <c r="G105" s="213">
        <v>750</v>
      </c>
      <c r="H105" s="213"/>
      <c r="I105" s="230">
        <v>0</v>
      </c>
      <c r="J105" s="212"/>
      <c r="K105" s="213">
        <f>G105*730*AU105</f>
        <v>273750</v>
      </c>
      <c r="L105" s="214"/>
      <c r="M105" s="215">
        <f t="shared" si="318"/>
        <v>32194.87</v>
      </c>
      <c r="N105" s="215"/>
      <c r="O105" s="215">
        <f t="shared" si="319"/>
        <v>34627.390375999996</v>
      </c>
      <c r="P105" s="216"/>
      <c r="Q105" s="267">
        <f>O105-M105</f>
        <v>2432.5203759999968</v>
      </c>
      <c r="R105" s="217"/>
      <c r="S105" s="265">
        <f>ROUND(Q105/M105,3)</f>
        <v>7.5999999999999998E-2</v>
      </c>
      <c r="T105" s="209"/>
      <c r="U105" s="218">
        <f t="shared" si="437"/>
        <v>85</v>
      </c>
      <c r="V105" s="219">
        <f t="shared" si="437"/>
        <v>8.4320000000000006E-2</v>
      </c>
      <c r="W105" s="219">
        <f t="shared" si="437"/>
        <v>8.4320000000000006E-2</v>
      </c>
      <c r="X105" s="219">
        <f t="shared" si="442"/>
        <v>0</v>
      </c>
      <c r="Y105" s="219">
        <f t="shared" si="442"/>
        <v>0</v>
      </c>
      <c r="Z105" s="219">
        <f t="shared" si="442"/>
        <v>0</v>
      </c>
      <c r="AA105" s="238">
        <f>ROUND(U105+(V105*AX105)+(W105*AY105)+(AN105*G105),2)</f>
        <v>29745.1</v>
      </c>
      <c r="AB105" s="221"/>
      <c r="AC105" s="222">
        <f t="shared" si="430"/>
        <v>1</v>
      </c>
      <c r="AD105" s="223">
        <f>AD$47</f>
        <v>1.26E-4</v>
      </c>
      <c r="AE105" s="222">
        <f t="shared" si="438"/>
        <v>8.6E-3</v>
      </c>
      <c r="AF105" s="222">
        <f t="shared" si="438"/>
        <v>-6.6E-4</v>
      </c>
      <c r="AG105" s="222">
        <f t="shared" si="438"/>
        <v>-6.7200000000000003E-3</v>
      </c>
      <c r="AH105" s="219">
        <f t="shared" si="438"/>
        <v>1.3999999999999999E-4</v>
      </c>
      <c r="AI105" s="219">
        <f t="shared" si="438"/>
        <v>0.82</v>
      </c>
      <c r="AJ105" s="234">
        <f>$AJ$47</f>
        <v>0</v>
      </c>
      <c r="AK105" s="234">
        <f t="shared" si="439"/>
        <v>7.9233999999999999E-2</v>
      </c>
      <c r="AL105" s="234">
        <f t="shared" si="439"/>
        <v>-1.2123999999999999E-2</v>
      </c>
      <c r="AM105" s="234">
        <f t="shared" si="439"/>
        <v>0</v>
      </c>
      <c r="AN105" s="224">
        <f t="shared" si="439"/>
        <v>8.77</v>
      </c>
      <c r="AO105" s="225">
        <f t="shared" si="443"/>
        <v>0</v>
      </c>
      <c r="AP105" s="225">
        <f t="shared" si="443"/>
        <v>0</v>
      </c>
      <c r="AQ105" s="224">
        <f t="shared" si="364"/>
        <v>1022.79</v>
      </c>
      <c r="AR105" s="224">
        <f t="shared" si="342"/>
        <v>0</v>
      </c>
      <c r="AS105" s="224">
        <f t="shared" si="332"/>
        <v>1426.98</v>
      </c>
      <c r="AT105" s="209"/>
      <c r="AU105" s="227">
        <f>AU101</f>
        <v>0.5</v>
      </c>
      <c r="AV105" s="227"/>
      <c r="AW105" s="227">
        <f t="shared" si="426"/>
        <v>1</v>
      </c>
      <c r="AX105" s="239">
        <f>IF(G105*500&lt;K105,G105*500,K105)</f>
        <v>273750</v>
      </c>
      <c r="AY105" s="239">
        <f>K105-AX105</f>
        <v>0</v>
      </c>
      <c r="AZ105" s="209"/>
      <c r="BA105" s="218">
        <f t="shared" si="444"/>
        <v>85</v>
      </c>
      <c r="BB105" s="219">
        <f t="shared" si="444"/>
        <v>8.4320000000000006E-2</v>
      </c>
      <c r="BC105" s="219">
        <f t="shared" si="444"/>
        <v>8.4320000000000006E-2</v>
      </c>
      <c r="BD105" s="219">
        <f t="shared" si="444"/>
        <v>0</v>
      </c>
      <c r="BE105" s="219">
        <f t="shared" si="444"/>
        <v>0</v>
      </c>
      <c r="BF105" s="219">
        <f t="shared" si="444"/>
        <v>0</v>
      </c>
      <c r="BG105" s="238">
        <f t="shared" si="433"/>
        <v>29745.1</v>
      </c>
      <c r="BH105" s="222">
        <f t="shared" si="427"/>
        <v>0</v>
      </c>
      <c r="BI105" s="222">
        <f t="shared" si="427"/>
        <v>1</v>
      </c>
      <c r="BJ105" s="222">
        <f t="shared" si="427"/>
        <v>1.26E-4</v>
      </c>
      <c r="BK105" s="222">
        <f t="shared" si="427"/>
        <v>8.6E-3</v>
      </c>
      <c r="BL105" s="222">
        <f t="shared" si="427"/>
        <v>-6.6E-4</v>
      </c>
      <c r="BM105" s="222">
        <f t="shared" si="440"/>
        <v>-6.7200000000000003E-3</v>
      </c>
      <c r="BN105" s="222">
        <f t="shared" si="335"/>
        <v>1.3999999999999999E-4</v>
      </c>
      <c r="BO105" s="222">
        <f t="shared" si="336"/>
        <v>0.82</v>
      </c>
      <c r="BP105" s="222">
        <v>0</v>
      </c>
      <c r="BQ105" s="222">
        <f t="shared" si="317"/>
        <v>0</v>
      </c>
      <c r="BR105" s="222">
        <f t="shared" si="428"/>
        <v>-1.2123999999999999E-2</v>
      </c>
      <c r="BS105" s="222">
        <v>0.1144</v>
      </c>
      <c r="BT105" s="224">
        <f t="shared" si="447"/>
        <v>8.77</v>
      </c>
      <c r="BU105" s="224">
        <f t="shared" si="445"/>
        <v>0</v>
      </c>
      <c r="BV105" s="225">
        <f t="shared" si="446"/>
        <v>0</v>
      </c>
      <c r="BW105" s="224">
        <f t="shared" si="338"/>
        <v>1022.79</v>
      </c>
      <c r="BX105" s="224">
        <f t="shared" si="324"/>
        <v>0</v>
      </c>
      <c r="BY105" s="224">
        <f t="shared" si="324"/>
        <v>1426.98</v>
      </c>
      <c r="BZ105" s="198">
        <f t="shared" si="348"/>
        <v>2432.5203759999999</v>
      </c>
      <c r="CA105" s="209"/>
      <c r="CB105" s="227">
        <f>CB101</f>
        <v>0.5</v>
      </c>
      <c r="CC105" s="227"/>
      <c r="CD105" s="227">
        <f>1-CC105</f>
        <v>1</v>
      </c>
      <c r="CE105" s="239">
        <f t="shared" si="435"/>
        <v>273750</v>
      </c>
      <c r="CF105" s="239">
        <f t="shared" si="436"/>
        <v>0</v>
      </c>
      <c r="CG105" s="209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</row>
    <row r="106" spans="1:238">
      <c r="A106" s="256"/>
      <c r="B106" s="257"/>
      <c r="C106" s="242"/>
      <c r="D106" s="243"/>
      <c r="E106" s="244"/>
      <c r="F106" s="245"/>
      <c r="G106" s="246"/>
      <c r="H106" s="246"/>
      <c r="I106" s="230"/>
      <c r="J106" s="247"/>
      <c r="K106" s="248"/>
      <c r="L106" s="249"/>
      <c r="M106" s="215"/>
      <c r="N106" s="250"/>
      <c r="O106" s="215"/>
      <c r="P106" s="251"/>
      <c r="Q106" s="268"/>
      <c r="R106" s="252"/>
      <c r="S106" s="33"/>
      <c r="T106" s="209"/>
      <c r="U106" s="218"/>
      <c r="V106" s="219"/>
      <c r="W106" s="219"/>
      <c r="X106" s="219"/>
      <c r="Y106" s="219"/>
      <c r="Z106" s="219"/>
      <c r="AA106" s="220"/>
      <c r="AB106" s="221"/>
      <c r="AC106" s="222"/>
      <c r="AD106" s="223"/>
      <c r="AE106" s="222"/>
      <c r="AF106" s="222"/>
      <c r="AG106" s="222"/>
      <c r="AH106" s="219"/>
      <c r="AI106" s="219"/>
      <c r="AJ106" s="234"/>
      <c r="AK106" s="234"/>
      <c r="AL106" s="234"/>
      <c r="AM106" s="234"/>
      <c r="AN106" s="224"/>
      <c r="AO106" s="225"/>
      <c r="AP106" s="225"/>
      <c r="AQ106" s="224"/>
      <c r="AR106" s="224"/>
      <c r="AS106" s="224"/>
      <c r="AT106" s="209"/>
      <c r="AU106" s="227"/>
      <c r="AV106" s="227"/>
      <c r="AW106" s="227"/>
      <c r="AX106" s="227"/>
      <c r="AY106" s="227"/>
      <c r="AZ106" s="209"/>
      <c r="BA106" s="218"/>
      <c r="BB106" s="219"/>
      <c r="BC106" s="219"/>
      <c r="BD106" s="219"/>
      <c r="BE106" s="219"/>
      <c r="BF106" s="219"/>
      <c r="BG106" s="238"/>
      <c r="BH106" s="222"/>
      <c r="BI106" s="222"/>
      <c r="BJ106" s="222"/>
      <c r="BK106" s="222"/>
      <c r="BL106" s="222"/>
      <c r="BM106" s="222">
        <f t="shared" si="440"/>
        <v>-6.7200000000000003E-3</v>
      </c>
      <c r="BN106" s="222">
        <f t="shared" si="335"/>
        <v>0</v>
      </c>
      <c r="BO106" s="222">
        <f t="shared" si="336"/>
        <v>0</v>
      </c>
      <c r="BP106" s="222">
        <v>0</v>
      </c>
      <c r="BQ106" s="222">
        <f t="shared" si="317"/>
        <v>0</v>
      </c>
      <c r="BR106" s="222"/>
      <c r="BS106" s="222">
        <v>0.1144</v>
      </c>
      <c r="BT106" s="224"/>
      <c r="BU106" s="224"/>
      <c r="BV106" s="225"/>
      <c r="BW106" s="224"/>
      <c r="BX106" s="224"/>
      <c r="BY106" s="224"/>
      <c r="BZ106" s="198">
        <f t="shared" si="348"/>
        <v>0</v>
      </c>
      <c r="CA106" s="209"/>
      <c r="CB106" s="227"/>
      <c r="CC106" s="227"/>
      <c r="CD106" s="227"/>
      <c r="CE106" s="239"/>
      <c r="CF106" s="239"/>
      <c r="CG106" s="209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</row>
    <row r="107" spans="1:238">
      <c r="A107" s="256"/>
      <c r="B107" s="257"/>
      <c r="C107" s="228" t="s">
        <v>208</v>
      </c>
      <c r="D107" s="229"/>
      <c r="E107" s="228" t="s">
        <v>208</v>
      </c>
      <c r="F107" s="209"/>
      <c r="G107" s="213">
        <v>100</v>
      </c>
      <c r="H107" s="213"/>
      <c r="I107" s="230">
        <v>0</v>
      </c>
      <c r="J107" s="212"/>
      <c r="K107" s="213">
        <f>G107*730*AU107</f>
        <v>43800</v>
      </c>
      <c r="L107" s="214"/>
      <c r="M107" s="215">
        <f t="shared" si="318"/>
        <v>5023.6000000000004</v>
      </c>
      <c r="N107" s="215"/>
      <c r="O107" s="215">
        <f t="shared" si="319"/>
        <v>5399.1264656000003</v>
      </c>
      <c r="P107" s="216"/>
      <c r="Q107" s="267">
        <f>O107-M107</f>
        <v>375.52646559999994</v>
      </c>
      <c r="R107" s="217"/>
      <c r="S107" s="265">
        <f>ROUND(Q107/M107,3)</f>
        <v>7.4999999999999997E-2</v>
      </c>
      <c r="T107" s="209"/>
      <c r="U107" s="218">
        <f t="shared" si="437"/>
        <v>85</v>
      </c>
      <c r="V107" s="219">
        <f t="shared" si="437"/>
        <v>8.4320000000000006E-2</v>
      </c>
      <c r="W107" s="219">
        <f t="shared" si="437"/>
        <v>8.4320000000000006E-2</v>
      </c>
      <c r="X107" s="219"/>
      <c r="Y107" s="219"/>
      <c r="Z107" s="219"/>
      <c r="AA107" s="238">
        <f>ROUND(U107+(V107*AX107)+(W107*AY107)+(AN107*G107),2)</f>
        <v>4655.22</v>
      </c>
      <c r="AB107" s="221"/>
      <c r="AC107" s="222">
        <f t="shared" si="430"/>
        <v>1</v>
      </c>
      <c r="AD107" s="223">
        <f>AD$47</f>
        <v>1.26E-4</v>
      </c>
      <c r="AE107" s="222">
        <f t="shared" si="438"/>
        <v>8.6E-3</v>
      </c>
      <c r="AF107" s="222">
        <f t="shared" si="438"/>
        <v>-6.6E-4</v>
      </c>
      <c r="AG107" s="222">
        <f t="shared" si="438"/>
        <v>-6.7200000000000003E-3</v>
      </c>
      <c r="AH107" s="219">
        <f t="shared" si="438"/>
        <v>1.3999999999999999E-4</v>
      </c>
      <c r="AI107" s="219">
        <f t="shared" si="438"/>
        <v>0.82</v>
      </c>
      <c r="AJ107" s="234">
        <f>$AJ$47</f>
        <v>0</v>
      </c>
      <c r="AK107" s="234">
        <f t="shared" si="439"/>
        <v>7.9233999999999999E-2</v>
      </c>
      <c r="AL107" s="234">
        <f t="shared" si="439"/>
        <v>-1.2123999999999999E-2</v>
      </c>
      <c r="AM107" s="234">
        <f t="shared" si="439"/>
        <v>0</v>
      </c>
      <c r="AN107" s="224">
        <f t="shared" si="439"/>
        <v>8.77</v>
      </c>
      <c r="AO107" s="225">
        <f>AO95</f>
        <v>0</v>
      </c>
      <c r="AP107" s="225">
        <f>AP95</f>
        <v>0</v>
      </c>
      <c r="AQ107" s="224">
        <f t="shared" si="364"/>
        <v>148.09</v>
      </c>
      <c r="AR107" s="224">
        <f t="shared" si="342"/>
        <v>0</v>
      </c>
      <c r="AS107" s="224">
        <f t="shared" si="332"/>
        <v>220.29</v>
      </c>
      <c r="AT107" s="209"/>
      <c r="AU107" s="227">
        <f>+E108</f>
        <v>0.6</v>
      </c>
      <c r="AV107" s="227"/>
      <c r="AW107" s="227">
        <f t="shared" si="426"/>
        <v>1</v>
      </c>
      <c r="AX107" s="239">
        <f>IF(G107*500&lt;K107,G107*500,K107)</f>
        <v>43800</v>
      </c>
      <c r="AY107" s="239">
        <f>K107-AX107</f>
        <v>0</v>
      </c>
      <c r="AZ107" s="209"/>
      <c r="BA107" s="218">
        <f>BA95</f>
        <v>85</v>
      </c>
      <c r="BB107" s="219">
        <f>BB95</f>
        <v>8.4320000000000006E-2</v>
      </c>
      <c r="BC107" s="219">
        <f>BC95</f>
        <v>8.4320000000000006E-2</v>
      </c>
      <c r="BD107" s="219"/>
      <c r="BE107" s="219"/>
      <c r="BF107" s="219"/>
      <c r="BG107" s="238">
        <f t="shared" si="433"/>
        <v>4655.22</v>
      </c>
      <c r="BH107" s="222">
        <f t="shared" si="427"/>
        <v>0</v>
      </c>
      <c r="BI107" s="222">
        <f t="shared" si="427"/>
        <v>1</v>
      </c>
      <c r="BJ107" s="222">
        <f t="shared" si="427"/>
        <v>1.26E-4</v>
      </c>
      <c r="BK107" s="222">
        <f t="shared" si="427"/>
        <v>8.6E-3</v>
      </c>
      <c r="BL107" s="222">
        <f t="shared" si="427"/>
        <v>-6.6E-4</v>
      </c>
      <c r="BM107" s="222">
        <f t="shared" si="440"/>
        <v>-6.7200000000000003E-3</v>
      </c>
      <c r="BN107" s="222">
        <f t="shared" si="335"/>
        <v>1.3999999999999999E-4</v>
      </c>
      <c r="BO107" s="222">
        <f t="shared" si="336"/>
        <v>0.82</v>
      </c>
      <c r="BP107" s="222">
        <v>0</v>
      </c>
      <c r="BQ107" s="222">
        <f t="shared" si="317"/>
        <v>0</v>
      </c>
      <c r="BR107" s="222">
        <f t="shared" si="428"/>
        <v>-1.2123999999999999E-2</v>
      </c>
      <c r="BS107" s="222">
        <v>0.1144</v>
      </c>
      <c r="BT107" s="224">
        <f>BT101</f>
        <v>8.77</v>
      </c>
      <c r="BU107" s="224">
        <f>BU101</f>
        <v>0</v>
      </c>
      <c r="BV107" s="225">
        <f>BV95</f>
        <v>0</v>
      </c>
      <c r="BW107" s="224">
        <f t="shared" si="338"/>
        <v>148.09</v>
      </c>
      <c r="BX107" s="224">
        <f t="shared" si="324"/>
        <v>0</v>
      </c>
      <c r="BY107" s="224">
        <f t="shared" si="324"/>
        <v>220.29</v>
      </c>
      <c r="BZ107" s="198">
        <f t="shared" si="348"/>
        <v>375.52646560000005</v>
      </c>
      <c r="CA107" s="209"/>
      <c r="CB107" s="227">
        <f>$E$108</f>
        <v>0.6</v>
      </c>
      <c r="CC107" s="227"/>
      <c r="CD107" s="227">
        <f>1-CC107</f>
        <v>1</v>
      </c>
      <c r="CE107" s="239">
        <f t="shared" si="435"/>
        <v>43800</v>
      </c>
      <c r="CF107" s="239">
        <f t="shared" si="436"/>
        <v>0</v>
      </c>
      <c r="CG107" s="209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</row>
    <row r="108" spans="1:238">
      <c r="A108" s="256"/>
      <c r="B108" s="257"/>
      <c r="C108" s="208" t="s">
        <v>18</v>
      </c>
      <c r="D108" s="209"/>
      <c r="E108" s="240">
        <v>0.6</v>
      </c>
      <c r="F108" s="209"/>
      <c r="G108" s="213">
        <v>170</v>
      </c>
      <c r="H108" s="213"/>
      <c r="I108" s="230">
        <v>0</v>
      </c>
      <c r="J108" s="212"/>
      <c r="K108" s="213">
        <f>G108*730*AU108</f>
        <v>74460</v>
      </c>
      <c r="L108" s="214"/>
      <c r="M108" s="215">
        <f t="shared" si="318"/>
        <v>8475.8799999999992</v>
      </c>
      <c r="N108" s="215"/>
      <c r="O108" s="215">
        <f t="shared" si="319"/>
        <v>9107.3873107199997</v>
      </c>
      <c r="P108" s="216"/>
      <c r="Q108" s="267">
        <f>O108-M108</f>
        <v>631.50731072000053</v>
      </c>
      <c r="R108" s="217"/>
      <c r="S108" s="265">
        <f>ROUND(Q108/M108,3)</f>
        <v>7.4999999999999997E-2</v>
      </c>
      <c r="T108" s="209"/>
      <c r="U108" s="218">
        <f t="shared" si="437"/>
        <v>85</v>
      </c>
      <c r="V108" s="219">
        <f t="shared" si="437"/>
        <v>8.4320000000000006E-2</v>
      </c>
      <c r="W108" s="219">
        <f t="shared" si="437"/>
        <v>8.4320000000000006E-2</v>
      </c>
      <c r="X108" s="219">
        <f t="shared" ref="X108:Z111" si="448">X107</f>
        <v>0</v>
      </c>
      <c r="Y108" s="219">
        <f t="shared" si="448"/>
        <v>0</v>
      </c>
      <c r="Z108" s="219">
        <f t="shared" si="448"/>
        <v>0</v>
      </c>
      <c r="AA108" s="238">
        <f>ROUND(U108+(V108*AX108)+(W108*AY108)+(AN108*G108),2)</f>
        <v>7854.37</v>
      </c>
      <c r="AB108" s="221"/>
      <c r="AC108" s="222">
        <f t="shared" si="430"/>
        <v>1</v>
      </c>
      <c r="AD108" s="223">
        <f>AD$47</f>
        <v>1.26E-4</v>
      </c>
      <c r="AE108" s="222">
        <f t="shared" si="438"/>
        <v>8.6E-3</v>
      </c>
      <c r="AF108" s="222">
        <f t="shared" si="438"/>
        <v>-6.6E-4</v>
      </c>
      <c r="AG108" s="222">
        <f t="shared" si="438"/>
        <v>-6.7200000000000003E-3</v>
      </c>
      <c r="AH108" s="219">
        <f t="shared" si="438"/>
        <v>1.3999999999999999E-4</v>
      </c>
      <c r="AI108" s="219">
        <f t="shared" si="438"/>
        <v>0.82</v>
      </c>
      <c r="AJ108" s="234">
        <f>$AJ$47</f>
        <v>0</v>
      </c>
      <c r="AK108" s="234">
        <f t="shared" si="439"/>
        <v>7.9233999999999999E-2</v>
      </c>
      <c r="AL108" s="234">
        <f t="shared" si="439"/>
        <v>-1.2123999999999999E-2</v>
      </c>
      <c r="AM108" s="234">
        <f t="shared" si="439"/>
        <v>0</v>
      </c>
      <c r="AN108" s="224">
        <f t="shared" si="439"/>
        <v>8.77</v>
      </c>
      <c r="AO108" s="225">
        <f t="shared" ref="AO108:AP111" si="449">AO107</f>
        <v>0</v>
      </c>
      <c r="AP108" s="225">
        <f>AP107</f>
        <v>0</v>
      </c>
      <c r="AQ108" s="224">
        <f t="shared" si="364"/>
        <v>251.05</v>
      </c>
      <c r="AR108" s="224">
        <f t="shared" si="342"/>
        <v>0</v>
      </c>
      <c r="AS108" s="224">
        <f t="shared" si="332"/>
        <v>370.46</v>
      </c>
      <c r="AT108" s="209"/>
      <c r="AU108" s="227">
        <f>AU107</f>
        <v>0.6</v>
      </c>
      <c r="AV108" s="227"/>
      <c r="AW108" s="227">
        <f t="shared" si="426"/>
        <v>1</v>
      </c>
      <c r="AX108" s="239">
        <f>IF(G108*500&lt;K108,G108*500,K108)</f>
        <v>74460</v>
      </c>
      <c r="AY108" s="239">
        <f>K108-AX108</f>
        <v>0</v>
      </c>
      <c r="AZ108" s="209"/>
      <c r="BA108" s="218">
        <f t="shared" ref="BA108:BF111" si="450">BA107</f>
        <v>85</v>
      </c>
      <c r="BB108" s="219">
        <f t="shared" si="450"/>
        <v>8.4320000000000006E-2</v>
      </c>
      <c r="BC108" s="219">
        <f t="shared" si="450"/>
        <v>8.4320000000000006E-2</v>
      </c>
      <c r="BD108" s="219">
        <f t="shared" si="450"/>
        <v>0</v>
      </c>
      <c r="BE108" s="219">
        <f t="shared" si="450"/>
        <v>0</v>
      </c>
      <c r="BF108" s="219">
        <f t="shared" si="450"/>
        <v>0</v>
      </c>
      <c r="BG108" s="238">
        <f t="shared" si="433"/>
        <v>7854.37</v>
      </c>
      <c r="BH108" s="222">
        <f t="shared" si="427"/>
        <v>0</v>
      </c>
      <c r="BI108" s="222">
        <f t="shared" si="427"/>
        <v>1</v>
      </c>
      <c r="BJ108" s="222">
        <f t="shared" si="427"/>
        <v>1.26E-4</v>
      </c>
      <c r="BK108" s="222">
        <f t="shared" si="427"/>
        <v>8.6E-3</v>
      </c>
      <c r="BL108" s="222">
        <f t="shared" si="427"/>
        <v>-6.6E-4</v>
      </c>
      <c r="BM108" s="222">
        <f t="shared" si="440"/>
        <v>-6.7200000000000003E-3</v>
      </c>
      <c r="BN108" s="222">
        <f t="shared" si="335"/>
        <v>1.3999999999999999E-4</v>
      </c>
      <c r="BO108" s="222">
        <f t="shared" si="336"/>
        <v>0.82</v>
      </c>
      <c r="BP108" s="222">
        <v>0</v>
      </c>
      <c r="BQ108" s="222">
        <f t="shared" si="317"/>
        <v>0</v>
      </c>
      <c r="BR108" s="222">
        <f t="shared" si="428"/>
        <v>-1.2123999999999999E-2</v>
      </c>
      <c r="BS108" s="222">
        <v>0.1144</v>
      </c>
      <c r="BT108" s="224">
        <f>BT107</f>
        <v>8.77</v>
      </c>
      <c r="BU108" s="224">
        <f t="shared" ref="BU108:BU111" si="451">BU102</f>
        <v>0</v>
      </c>
      <c r="BV108" s="225">
        <f t="shared" ref="BV108:BV111" si="452">BV107</f>
        <v>0</v>
      </c>
      <c r="BW108" s="224">
        <f t="shared" si="338"/>
        <v>251.05</v>
      </c>
      <c r="BX108" s="224">
        <f t="shared" si="324"/>
        <v>0</v>
      </c>
      <c r="BY108" s="224">
        <f t="shared" si="324"/>
        <v>370.46</v>
      </c>
      <c r="BZ108" s="198">
        <f t="shared" si="348"/>
        <v>631.50731071999996</v>
      </c>
      <c r="CA108" s="209"/>
      <c r="CB108" s="227">
        <f>CB107</f>
        <v>0.6</v>
      </c>
      <c r="CC108" s="227"/>
      <c r="CD108" s="227">
        <f>1-CC108</f>
        <v>1</v>
      </c>
      <c r="CE108" s="239">
        <f t="shared" si="435"/>
        <v>74460</v>
      </c>
      <c r="CF108" s="239">
        <f t="shared" si="436"/>
        <v>0</v>
      </c>
      <c r="CG108" s="209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</row>
    <row r="109" spans="1:238">
      <c r="A109" s="256"/>
      <c r="B109" s="257"/>
      <c r="C109" s="217"/>
      <c r="D109" s="209"/>
      <c r="E109" s="240"/>
      <c r="F109" s="209"/>
      <c r="G109" s="213">
        <v>250</v>
      </c>
      <c r="H109" s="213"/>
      <c r="I109" s="230">
        <v>0</v>
      </c>
      <c r="J109" s="212"/>
      <c r="K109" s="213">
        <f>G109*730*AU109</f>
        <v>109500</v>
      </c>
      <c r="L109" s="214"/>
      <c r="M109" s="215">
        <f t="shared" si="318"/>
        <v>12421.34</v>
      </c>
      <c r="N109" s="215"/>
      <c r="O109" s="215">
        <f t="shared" si="319"/>
        <v>13345.396848</v>
      </c>
      <c r="P109" s="216"/>
      <c r="Q109" s="267">
        <f>O109-M109</f>
        <v>924.05684800000017</v>
      </c>
      <c r="R109" s="217"/>
      <c r="S109" s="265">
        <f>ROUND(Q109/M109,3)</f>
        <v>7.3999999999999996E-2</v>
      </c>
      <c r="T109" s="209"/>
      <c r="U109" s="218">
        <f t="shared" si="437"/>
        <v>85</v>
      </c>
      <c r="V109" s="219">
        <f t="shared" si="437"/>
        <v>8.4320000000000006E-2</v>
      </c>
      <c r="W109" s="219">
        <f t="shared" si="437"/>
        <v>8.4320000000000006E-2</v>
      </c>
      <c r="X109" s="219">
        <f t="shared" si="448"/>
        <v>0</v>
      </c>
      <c r="Y109" s="219">
        <f t="shared" si="448"/>
        <v>0</v>
      </c>
      <c r="Z109" s="219">
        <f t="shared" si="448"/>
        <v>0</v>
      </c>
      <c r="AA109" s="238">
        <f>ROUND(U109+(V109*AX109)+(W109*AY109)+(AN109*G109),2)</f>
        <v>11510.54</v>
      </c>
      <c r="AB109" s="221"/>
      <c r="AC109" s="222">
        <f t="shared" si="430"/>
        <v>1</v>
      </c>
      <c r="AD109" s="223">
        <f>AD$47</f>
        <v>1.26E-4</v>
      </c>
      <c r="AE109" s="222">
        <f t="shared" si="438"/>
        <v>8.6E-3</v>
      </c>
      <c r="AF109" s="222">
        <f t="shared" si="438"/>
        <v>-6.6E-4</v>
      </c>
      <c r="AG109" s="222">
        <f t="shared" si="438"/>
        <v>-6.7200000000000003E-3</v>
      </c>
      <c r="AH109" s="219">
        <f t="shared" si="438"/>
        <v>1.3999999999999999E-4</v>
      </c>
      <c r="AI109" s="219">
        <f t="shared" si="438"/>
        <v>0.82</v>
      </c>
      <c r="AJ109" s="234">
        <f>$AJ$47</f>
        <v>0</v>
      </c>
      <c r="AK109" s="234">
        <f t="shared" si="439"/>
        <v>7.9233999999999999E-2</v>
      </c>
      <c r="AL109" s="234">
        <f t="shared" si="439"/>
        <v>-1.2123999999999999E-2</v>
      </c>
      <c r="AM109" s="234">
        <f t="shared" si="439"/>
        <v>0</v>
      </c>
      <c r="AN109" s="224">
        <f t="shared" si="439"/>
        <v>8.77</v>
      </c>
      <c r="AO109" s="225">
        <f t="shared" si="449"/>
        <v>0</v>
      </c>
      <c r="AP109" s="225">
        <f t="shared" si="449"/>
        <v>0</v>
      </c>
      <c r="AQ109" s="224">
        <f t="shared" si="364"/>
        <v>368.72</v>
      </c>
      <c r="AR109" s="224">
        <f t="shared" si="342"/>
        <v>0</v>
      </c>
      <c r="AS109" s="224">
        <f t="shared" si="332"/>
        <v>542.08000000000004</v>
      </c>
      <c r="AT109" s="209"/>
      <c r="AU109" s="227">
        <f>AU107</f>
        <v>0.6</v>
      </c>
      <c r="AV109" s="227"/>
      <c r="AW109" s="227">
        <f t="shared" si="426"/>
        <v>1</v>
      </c>
      <c r="AX109" s="239">
        <f>IF(G109*500&lt;K109,G109*500,K109)</f>
        <v>109500</v>
      </c>
      <c r="AY109" s="239">
        <f>K109-AX109</f>
        <v>0</v>
      </c>
      <c r="AZ109" s="209"/>
      <c r="BA109" s="218">
        <f t="shared" si="450"/>
        <v>85</v>
      </c>
      <c r="BB109" s="219">
        <f t="shared" si="450"/>
        <v>8.4320000000000006E-2</v>
      </c>
      <c r="BC109" s="219">
        <f t="shared" si="450"/>
        <v>8.4320000000000006E-2</v>
      </c>
      <c r="BD109" s="219">
        <f t="shared" si="450"/>
        <v>0</v>
      </c>
      <c r="BE109" s="219">
        <f t="shared" si="450"/>
        <v>0</v>
      </c>
      <c r="BF109" s="219">
        <f t="shared" si="450"/>
        <v>0</v>
      </c>
      <c r="BG109" s="238">
        <f t="shared" si="433"/>
        <v>11510.54</v>
      </c>
      <c r="BH109" s="222">
        <f t="shared" si="427"/>
        <v>0</v>
      </c>
      <c r="BI109" s="222">
        <f t="shared" si="427"/>
        <v>1</v>
      </c>
      <c r="BJ109" s="222">
        <f t="shared" si="427"/>
        <v>1.26E-4</v>
      </c>
      <c r="BK109" s="222">
        <f t="shared" si="427"/>
        <v>8.6E-3</v>
      </c>
      <c r="BL109" s="222">
        <f t="shared" si="427"/>
        <v>-6.6E-4</v>
      </c>
      <c r="BM109" s="222">
        <f t="shared" si="440"/>
        <v>-6.7200000000000003E-3</v>
      </c>
      <c r="BN109" s="222">
        <f t="shared" si="335"/>
        <v>1.3999999999999999E-4</v>
      </c>
      <c r="BO109" s="222">
        <f t="shared" si="336"/>
        <v>0.82</v>
      </c>
      <c r="BP109" s="222">
        <v>0</v>
      </c>
      <c r="BQ109" s="222">
        <f t="shared" si="317"/>
        <v>0</v>
      </c>
      <c r="BR109" s="222">
        <f t="shared" si="428"/>
        <v>-1.2123999999999999E-2</v>
      </c>
      <c r="BS109" s="222">
        <v>0.1144</v>
      </c>
      <c r="BT109" s="224">
        <f t="shared" ref="BT109:BT111" si="453">BT108</f>
        <v>8.77</v>
      </c>
      <c r="BU109" s="224">
        <f t="shared" si="451"/>
        <v>0</v>
      </c>
      <c r="BV109" s="225">
        <f t="shared" si="452"/>
        <v>0</v>
      </c>
      <c r="BW109" s="224">
        <f t="shared" si="338"/>
        <v>368.72</v>
      </c>
      <c r="BX109" s="224">
        <f t="shared" si="324"/>
        <v>0</v>
      </c>
      <c r="BY109" s="224">
        <f t="shared" si="324"/>
        <v>542.08000000000004</v>
      </c>
      <c r="BZ109" s="198">
        <f t="shared" si="348"/>
        <v>924.05684800000006</v>
      </c>
      <c r="CA109" s="209"/>
      <c r="CB109" s="227">
        <f>CB107</f>
        <v>0.6</v>
      </c>
      <c r="CC109" s="227"/>
      <c r="CD109" s="227">
        <f>1-CC109</f>
        <v>1</v>
      </c>
      <c r="CE109" s="239">
        <f t="shared" si="435"/>
        <v>109500</v>
      </c>
      <c r="CF109" s="239">
        <f t="shared" si="436"/>
        <v>0</v>
      </c>
      <c r="CG109" s="209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</row>
    <row r="110" spans="1:238">
      <c r="A110" s="256"/>
      <c r="B110" s="257"/>
      <c r="C110" s="208"/>
      <c r="D110" s="209"/>
      <c r="E110" s="210"/>
      <c r="F110" s="209"/>
      <c r="G110" s="213">
        <v>500</v>
      </c>
      <c r="H110" s="213"/>
      <c r="I110" s="230">
        <v>0</v>
      </c>
      <c r="J110" s="212"/>
      <c r="K110" s="213">
        <f>G110*730*AU110</f>
        <v>219000</v>
      </c>
      <c r="L110" s="214"/>
      <c r="M110" s="215">
        <f t="shared" ref="M110:M173" si="454">AA110+SUM(AQ110:AS110)</f>
        <v>24750.890000000003</v>
      </c>
      <c r="N110" s="215"/>
      <c r="O110" s="215">
        <f t="shared" ref="O110:O173" si="455">BG110+SUM(BW110:BZ110)</f>
        <v>26589.164152000001</v>
      </c>
      <c r="P110" s="216"/>
      <c r="Q110" s="267">
        <f>O110-M110</f>
        <v>1838.2741519999981</v>
      </c>
      <c r="R110" s="217"/>
      <c r="S110" s="265">
        <f>ROUND(Q110/M110,3)</f>
        <v>7.3999999999999996E-2</v>
      </c>
      <c r="T110" s="209"/>
      <c r="U110" s="218">
        <f t="shared" si="437"/>
        <v>85</v>
      </c>
      <c r="V110" s="219">
        <f t="shared" si="437"/>
        <v>8.4320000000000006E-2</v>
      </c>
      <c r="W110" s="219">
        <f t="shared" si="437"/>
        <v>8.4320000000000006E-2</v>
      </c>
      <c r="X110" s="219">
        <f t="shared" si="448"/>
        <v>0</v>
      </c>
      <c r="Y110" s="219">
        <f t="shared" si="448"/>
        <v>0</v>
      </c>
      <c r="Z110" s="219">
        <f t="shared" si="448"/>
        <v>0</v>
      </c>
      <c r="AA110" s="238">
        <f>ROUND(U110+(V110*AX110)+(W110*AY110)+(AN110*G110),2)</f>
        <v>22936.080000000002</v>
      </c>
      <c r="AB110" s="221"/>
      <c r="AC110" s="222">
        <f t="shared" si="430"/>
        <v>1</v>
      </c>
      <c r="AD110" s="223">
        <f>AD$47</f>
        <v>1.26E-4</v>
      </c>
      <c r="AE110" s="222">
        <f t="shared" si="438"/>
        <v>8.6E-3</v>
      </c>
      <c r="AF110" s="222">
        <f t="shared" si="438"/>
        <v>-6.6E-4</v>
      </c>
      <c r="AG110" s="222">
        <f t="shared" si="438"/>
        <v>-6.7200000000000003E-3</v>
      </c>
      <c r="AH110" s="219">
        <f t="shared" si="438"/>
        <v>1.3999999999999999E-4</v>
      </c>
      <c r="AI110" s="219">
        <f t="shared" si="438"/>
        <v>0.82</v>
      </c>
      <c r="AJ110" s="234">
        <f>$AJ$47</f>
        <v>0</v>
      </c>
      <c r="AK110" s="234">
        <f t="shared" si="439"/>
        <v>7.9233999999999999E-2</v>
      </c>
      <c r="AL110" s="234">
        <f t="shared" si="439"/>
        <v>-1.2123999999999999E-2</v>
      </c>
      <c r="AM110" s="234">
        <f t="shared" si="439"/>
        <v>0</v>
      </c>
      <c r="AN110" s="224">
        <f t="shared" si="439"/>
        <v>8.77</v>
      </c>
      <c r="AO110" s="225">
        <f t="shared" si="449"/>
        <v>0</v>
      </c>
      <c r="AP110" s="225">
        <f t="shared" si="449"/>
        <v>0</v>
      </c>
      <c r="AQ110" s="224">
        <f t="shared" si="364"/>
        <v>736.43</v>
      </c>
      <c r="AR110" s="224">
        <f t="shared" si="342"/>
        <v>0</v>
      </c>
      <c r="AS110" s="224">
        <f t="shared" si="332"/>
        <v>1078.3800000000001</v>
      </c>
      <c r="AT110" s="209"/>
      <c r="AU110" s="227">
        <f>AU107</f>
        <v>0.6</v>
      </c>
      <c r="AV110" s="227"/>
      <c r="AW110" s="227">
        <f t="shared" si="426"/>
        <v>1</v>
      </c>
      <c r="AX110" s="239">
        <f>IF(G110*500&lt;K110,G110*500,K110)</f>
        <v>219000</v>
      </c>
      <c r="AY110" s="239">
        <f>K110-AX110</f>
        <v>0</v>
      </c>
      <c r="AZ110" s="209"/>
      <c r="BA110" s="218">
        <f t="shared" si="450"/>
        <v>85</v>
      </c>
      <c r="BB110" s="219">
        <f t="shared" si="450"/>
        <v>8.4320000000000006E-2</v>
      </c>
      <c r="BC110" s="219">
        <f t="shared" si="450"/>
        <v>8.4320000000000006E-2</v>
      </c>
      <c r="BD110" s="219">
        <f t="shared" si="450"/>
        <v>0</v>
      </c>
      <c r="BE110" s="219">
        <f t="shared" si="450"/>
        <v>0</v>
      </c>
      <c r="BF110" s="219">
        <f t="shared" si="450"/>
        <v>0</v>
      </c>
      <c r="BG110" s="238">
        <f t="shared" si="433"/>
        <v>22936.080000000002</v>
      </c>
      <c r="BH110" s="222">
        <f t="shared" si="427"/>
        <v>0</v>
      </c>
      <c r="BI110" s="222">
        <f t="shared" si="427"/>
        <v>1</v>
      </c>
      <c r="BJ110" s="222">
        <f t="shared" si="427"/>
        <v>1.26E-4</v>
      </c>
      <c r="BK110" s="222">
        <f t="shared" si="427"/>
        <v>8.6E-3</v>
      </c>
      <c r="BL110" s="222">
        <f t="shared" si="427"/>
        <v>-6.6E-4</v>
      </c>
      <c r="BM110" s="222">
        <f t="shared" si="440"/>
        <v>-6.7200000000000003E-3</v>
      </c>
      <c r="BN110" s="222">
        <f t="shared" si="335"/>
        <v>1.3999999999999999E-4</v>
      </c>
      <c r="BO110" s="222">
        <f t="shared" si="336"/>
        <v>0.82</v>
      </c>
      <c r="BP110" s="222">
        <v>0</v>
      </c>
      <c r="BQ110" s="222">
        <f t="shared" ref="BQ110:BQ173" si="456">BQ109</f>
        <v>0</v>
      </c>
      <c r="BR110" s="222">
        <f t="shared" si="428"/>
        <v>-1.2123999999999999E-2</v>
      </c>
      <c r="BS110" s="222">
        <v>0.1144</v>
      </c>
      <c r="BT110" s="224">
        <f t="shared" si="453"/>
        <v>8.77</v>
      </c>
      <c r="BU110" s="224">
        <f t="shared" si="451"/>
        <v>0</v>
      </c>
      <c r="BV110" s="225">
        <f t="shared" si="452"/>
        <v>0</v>
      </c>
      <c r="BW110" s="224">
        <f t="shared" si="338"/>
        <v>736.43</v>
      </c>
      <c r="BX110" s="224">
        <f t="shared" si="324"/>
        <v>0</v>
      </c>
      <c r="BY110" s="224">
        <f t="shared" si="324"/>
        <v>1078.3800000000001</v>
      </c>
      <c r="BZ110" s="198">
        <f t="shared" si="348"/>
        <v>1838.2741520000002</v>
      </c>
      <c r="CA110" s="209"/>
      <c r="CB110" s="227">
        <f>CB107</f>
        <v>0.6</v>
      </c>
      <c r="CC110" s="227"/>
      <c r="CD110" s="227">
        <f>1-CC110</f>
        <v>1</v>
      </c>
      <c r="CE110" s="239">
        <f t="shared" si="435"/>
        <v>219000</v>
      </c>
      <c r="CF110" s="239">
        <f t="shared" si="436"/>
        <v>0</v>
      </c>
      <c r="CG110" s="209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</row>
    <row r="111" spans="1:238">
      <c r="A111" s="256"/>
      <c r="B111" s="257"/>
      <c r="C111" s="208"/>
      <c r="D111" s="209"/>
      <c r="E111" s="210"/>
      <c r="F111" s="209"/>
      <c r="G111" s="213">
        <v>750</v>
      </c>
      <c r="H111" s="213"/>
      <c r="I111" s="230">
        <v>0</v>
      </c>
      <c r="J111" s="212"/>
      <c r="K111" s="213">
        <f>G111*730*AU111</f>
        <v>328500</v>
      </c>
      <c r="L111" s="214"/>
      <c r="M111" s="215">
        <f t="shared" si="454"/>
        <v>37080.450000000004</v>
      </c>
      <c r="N111" s="215"/>
      <c r="O111" s="215">
        <f t="shared" si="455"/>
        <v>39832.942600000002</v>
      </c>
      <c r="P111" s="216"/>
      <c r="Q111" s="267">
        <f>O111-M111</f>
        <v>2752.4925999999978</v>
      </c>
      <c r="R111" s="217"/>
      <c r="S111" s="265">
        <f>ROUND(Q111/M111,3)</f>
        <v>7.3999999999999996E-2</v>
      </c>
      <c r="T111" s="209"/>
      <c r="U111" s="218">
        <f t="shared" si="437"/>
        <v>85</v>
      </c>
      <c r="V111" s="219">
        <f t="shared" si="437"/>
        <v>8.4320000000000006E-2</v>
      </c>
      <c r="W111" s="219">
        <f t="shared" si="437"/>
        <v>8.4320000000000006E-2</v>
      </c>
      <c r="X111" s="219">
        <f t="shared" si="448"/>
        <v>0</v>
      </c>
      <c r="Y111" s="219">
        <f t="shared" si="448"/>
        <v>0</v>
      </c>
      <c r="Z111" s="219">
        <f t="shared" si="448"/>
        <v>0</v>
      </c>
      <c r="AA111" s="238">
        <f>ROUND(U111+(V111*AX111)+(W111*AY111)+(AN111*G111),2)</f>
        <v>34361.620000000003</v>
      </c>
      <c r="AB111" s="221"/>
      <c r="AC111" s="222">
        <f t="shared" si="430"/>
        <v>1</v>
      </c>
      <c r="AD111" s="223">
        <f>AD$47</f>
        <v>1.26E-4</v>
      </c>
      <c r="AE111" s="222">
        <f t="shared" si="438"/>
        <v>8.6E-3</v>
      </c>
      <c r="AF111" s="222">
        <f t="shared" si="438"/>
        <v>-6.6E-4</v>
      </c>
      <c r="AG111" s="222">
        <f t="shared" si="438"/>
        <v>-6.7200000000000003E-3</v>
      </c>
      <c r="AH111" s="219">
        <f t="shared" si="438"/>
        <v>1.3999999999999999E-4</v>
      </c>
      <c r="AI111" s="219">
        <f t="shared" si="438"/>
        <v>0.82</v>
      </c>
      <c r="AJ111" s="234">
        <f>$AJ$47</f>
        <v>0</v>
      </c>
      <c r="AK111" s="234">
        <f t="shared" si="439"/>
        <v>7.9233999999999999E-2</v>
      </c>
      <c r="AL111" s="234">
        <f t="shared" si="439"/>
        <v>-1.2123999999999999E-2</v>
      </c>
      <c r="AM111" s="234">
        <f t="shared" si="439"/>
        <v>0</v>
      </c>
      <c r="AN111" s="224">
        <f t="shared" si="439"/>
        <v>8.77</v>
      </c>
      <c r="AO111" s="225">
        <f t="shared" si="449"/>
        <v>0</v>
      </c>
      <c r="AP111" s="225">
        <f t="shared" si="449"/>
        <v>0</v>
      </c>
      <c r="AQ111" s="224">
        <f t="shared" si="364"/>
        <v>1104.1500000000001</v>
      </c>
      <c r="AR111" s="224">
        <f t="shared" si="342"/>
        <v>0</v>
      </c>
      <c r="AS111" s="224">
        <f t="shared" si="332"/>
        <v>1614.68</v>
      </c>
      <c r="AT111" s="209"/>
      <c r="AU111" s="227">
        <f>AU107</f>
        <v>0.6</v>
      </c>
      <c r="AV111" s="227"/>
      <c r="AW111" s="227">
        <f t="shared" si="426"/>
        <v>1</v>
      </c>
      <c r="AX111" s="239">
        <f>IF(G111*500&lt;K111,G111*500,K111)</f>
        <v>328500</v>
      </c>
      <c r="AY111" s="239">
        <f>K111-AX111</f>
        <v>0</v>
      </c>
      <c r="AZ111" s="209"/>
      <c r="BA111" s="218">
        <f t="shared" si="450"/>
        <v>85</v>
      </c>
      <c r="BB111" s="219">
        <f t="shared" si="450"/>
        <v>8.4320000000000006E-2</v>
      </c>
      <c r="BC111" s="219">
        <f t="shared" si="450"/>
        <v>8.4320000000000006E-2</v>
      </c>
      <c r="BD111" s="219">
        <f t="shared" si="450"/>
        <v>0</v>
      </c>
      <c r="BE111" s="219">
        <f t="shared" si="450"/>
        <v>0</v>
      </c>
      <c r="BF111" s="219">
        <f t="shared" si="450"/>
        <v>0</v>
      </c>
      <c r="BG111" s="238">
        <f t="shared" si="433"/>
        <v>34361.620000000003</v>
      </c>
      <c r="BH111" s="222">
        <f t="shared" si="427"/>
        <v>0</v>
      </c>
      <c r="BI111" s="222">
        <f t="shared" si="427"/>
        <v>1</v>
      </c>
      <c r="BJ111" s="222">
        <f t="shared" si="427"/>
        <v>1.26E-4</v>
      </c>
      <c r="BK111" s="222">
        <f t="shared" si="427"/>
        <v>8.6E-3</v>
      </c>
      <c r="BL111" s="222">
        <f t="shared" si="427"/>
        <v>-6.6E-4</v>
      </c>
      <c r="BM111" s="222">
        <f t="shared" si="440"/>
        <v>-6.7200000000000003E-3</v>
      </c>
      <c r="BN111" s="222">
        <f t="shared" si="335"/>
        <v>1.3999999999999999E-4</v>
      </c>
      <c r="BO111" s="222">
        <f t="shared" si="336"/>
        <v>0.82</v>
      </c>
      <c r="BP111" s="222">
        <v>0</v>
      </c>
      <c r="BQ111" s="222">
        <f t="shared" si="456"/>
        <v>0</v>
      </c>
      <c r="BR111" s="222">
        <f t="shared" si="428"/>
        <v>-1.2123999999999999E-2</v>
      </c>
      <c r="BS111" s="222">
        <v>0.1144</v>
      </c>
      <c r="BT111" s="224">
        <f t="shared" si="453"/>
        <v>8.77</v>
      </c>
      <c r="BU111" s="224">
        <f t="shared" si="451"/>
        <v>0</v>
      </c>
      <c r="BV111" s="225">
        <f t="shared" si="452"/>
        <v>0</v>
      </c>
      <c r="BW111" s="224">
        <f t="shared" si="338"/>
        <v>1104.1500000000001</v>
      </c>
      <c r="BX111" s="224">
        <f t="shared" si="324"/>
        <v>0</v>
      </c>
      <c r="BY111" s="224">
        <f t="shared" si="324"/>
        <v>1614.68</v>
      </c>
      <c r="BZ111" s="198">
        <f t="shared" si="348"/>
        <v>2752.4926000000005</v>
      </c>
      <c r="CA111" s="209"/>
      <c r="CB111" s="227">
        <f>CB107</f>
        <v>0.6</v>
      </c>
      <c r="CC111" s="227"/>
      <c r="CD111" s="227">
        <f>1-CC111</f>
        <v>1</v>
      </c>
      <c r="CE111" s="239">
        <f t="shared" si="435"/>
        <v>328500</v>
      </c>
      <c r="CF111" s="239">
        <f t="shared" si="436"/>
        <v>0</v>
      </c>
      <c r="CG111" s="20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>
      <c r="A112" s="256"/>
      <c r="B112" s="257"/>
      <c r="C112" s="208"/>
      <c r="D112" s="209"/>
      <c r="E112" s="210"/>
      <c r="F112" s="209"/>
      <c r="G112" s="213"/>
      <c r="H112" s="213"/>
      <c r="I112" s="230"/>
      <c r="J112" s="212"/>
      <c r="K112" s="213"/>
      <c r="L112" s="214"/>
      <c r="M112" s="215"/>
      <c r="N112" s="215"/>
      <c r="O112" s="215"/>
      <c r="P112" s="216"/>
      <c r="Q112" s="267"/>
      <c r="R112" s="217"/>
      <c r="S112" s="265"/>
      <c r="T112" s="209"/>
      <c r="U112" s="218"/>
      <c r="V112" s="219"/>
      <c r="W112" s="219"/>
      <c r="X112" s="219"/>
      <c r="Y112" s="219"/>
      <c r="Z112" s="219"/>
      <c r="AA112" s="220"/>
      <c r="AB112" s="221"/>
      <c r="AC112" s="222"/>
      <c r="AD112" s="223"/>
      <c r="AE112" s="222"/>
      <c r="AF112" s="222"/>
      <c r="AG112" s="222"/>
      <c r="AH112" s="219"/>
      <c r="AI112" s="219"/>
      <c r="AJ112" s="234"/>
      <c r="AK112" s="234"/>
      <c r="AL112" s="234"/>
      <c r="AM112" s="234"/>
      <c r="AN112" s="224"/>
      <c r="AO112" s="225"/>
      <c r="AP112" s="225"/>
      <c r="AQ112" s="224"/>
      <c r="AR112" s="224"/>
      <c r="AS112" s="224"/>
      <c r="AT112" s="209"/>
      <c r="AU112" s="227"/>
      <c r="AV112" s="227"/>
      <c r="AW112" s="227"/>
      <c r="AX112" s="227"/>
      <c r="AY112" s="227"/>
      <c r="AZ112" s="209"/>
      <c r="BA112" s="218"/>
      <c r="BB112" s="219"/>
      <c r="BC112" s="219"/>
      <c r="BD112" s="219"/>
      <c r="BE112" s="219"/>
      <c r="BF112" s="219"/>
      <c r="BG112" s="238"/>
      <c r="BH112" s="222"/>
      <c r="BI112" s="222"/>
      <c r="BJ112" s="222"/>
      <c r="BK112" s="222"/>
      <c r="BL112" s="222"/>
      <c r="BM112" s="222">
        <f t="shared" si="440"/>
        <v>-6.7200000000000003E-3</v>
      </c>
      <c r="BN112" s="222">
        <f t="shared" ref="BN112:BN175" si="457">AH112</f>
        <v>0</v>
      </c>
      <c r="BO112" s="222">
        <f t="shared" ref="BO112:BO175" si="458">AI112</f>
        <v>0</v>
      </c>
      <c r="BP112" s="222">
        <v>0</v>
      </c>
      <c r="BQ112" s="222">
        <f t="shared" si="456"/>
        <v>0</v>
      </c>
      <c r="BR112" s="222"/>
      <c r="BS112" s="222">
        <v>0.1144</v>
      </c>
      <c r="BT112" s="224"/>
      <c r="BU112" s="224"/>
      <c r="BV112" s="225"/>
      <c r="BW112" s="224"/>
      <c r="BX112" s="224"/>
      <c r="BY112" s="224"/>
      <c r="BZ112" s="198">
        <f t="shared" si="348"/>
        <v>0</v>
      </c>
      <c r="CA112" s="209"/>
      <c r="CB112" s="227"/>
      <c r="CC112" s="227"/>
      <c r="CD112" s="227"/>
      <c r="CE112" s="239"/>
      <c r="CF112" s="239"/>
      <c r="CG112" s="209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>
      <c r="A113" s="256"/>
      <c r="B113" s="257"/>
      <c r="C113" s="228" t="s">
        <v>208</v>
      </c>
      <c r="D113" s="229"/>
      <c r="E113" s="228" t="s">
        <v>208</v>
      </c>
      <c r="F113" s="209"/>
      <c r="G113" s="213">
        <v>100</v>
      </c>
      <c r="H113" s="213"/>
      <c r="I113" s="230">
        <v>0</v>
      </c>
      <c r="J113" s="212"/>
      <c r="K113" s="213">
        <f>G113*730*AU113</f>
        <v>51100</v>
      </c>
      <c r="L113" s="214"/>
      <c r="M113" s="215">
        <f t="shared" si="454"/>
        <v>5675</v>
      </c>
      <c r="N113" s="215"/>
      <c r="O113" s="215">
        <f t="shared" si="455"/>
        <v>6093.1878272000004</v>
      </c>
      <c r="P113" s="216"/>
      <c r="Q113" s="267">
        <f>O113-M113</f>
        <v>418.18782720000036</v>
      </c>
      <c r="R113" s="217"/>
      <c r="S113" s="265">
        <f>ROUND(Q113/M113,3)</f>
        <v>7.3999999999999996E-2</v>
      </c>
      <c r="T113" s="209"/>
      <c r="U113" s="218">
        <f t="shared" si="437"/>
        <v>85</v>
      </c>
      <c r="V113" s="219">
        <f t="shared" si="437"/>
        <v>8.4320000000000006E-2</v>
      </c>
      <c r="W113" s="219">
        <f t="shared" si="437"/>
        <v>8.4320000000000006E-2</v>
      </c>
      <c r="X113" s="219"/>
      <c r="Y113" s="219"/>
      <c r="Z113" s="219"/>
      <c r="AA113" s="238">
        <f>ROUND(U113+(V113*AX113)+(W113*AY113)+(AN113*G113),2)</f>
        <v>5270.75</v>
      </c>
      <c r="AB113" s="221"/>
      <c r="AC113" s="222">
        <f>$AC$47</f>
        <v>1</v>
      </c>
      <c r="AD113" s="223">
        <f t="shared" ref="AD113:AD147" si="459">AD$47</f>
        <v>1.26E-4</v>
      </c>
      <c r="AE113" s="222">
        <f t="shared" si="438"/>
        <v>8.6E-3</v>
      </c>
      <c r="AF113" s="222">
        <f t="shared" si="438"/>
        <v>-6.6E-4</v>
      </c>
      <c r="AG113" s="222">
        <f t="shared" si="438"/>
        <v>-6.7200000000000003E-3</v>
      </c>
      <c r="AH113" s="219">
        <f t="shared" si="438"/>
        <v>1.3999999999999999E-4</v>
      </c>
      <c r="AI113" s="219">
        <f t="shared" si="438"/>
        <v>0.82</v>
      </c>
      <c r="AJ113" s="234">
        <f>$AJ$47</f>
        <v>0</v>
      </c>
      <c r="AK113" s="234">
        <f t="shared" si="439"/>
        <v>7.9233999999999999E-2</v>
      </c>
      <c r="AL113" s="234">
        <f t="shared" si="439"/>
        <v>-1.2123999999999999E-2</v>
      </c>
      <c r="AM113" s="234">
        <f t="shared" si="439"/>
        <v>0</v>
      </c>
      <c r="AN113" s="224">
        <f t="shared" si="439"/>
        <v>8.77</v>
      </c>
      <c r="AO113" s="225">
        <f>AO107</f>
        <v>0</v>
      </c>
      <c r="AP113" s="225">
        <f>AP107</f>
        <v>0</v>
      </c>
      <c r="AQ113" s="224">
        <f t="shared" si="364"/>
        <v>158.93</v>
      </c>
      <c r="AR113" s="224">
        <f t="shared" si="342"/>
        <v>0</v>
      </c>
      <c r="AS113" s="224">
        <f t="shared" ref="AS113:AS174" si="460">ROUND((AA113+AQ113-(AE113+$BY$1)*K113)*(AK113+AL113),2)</f>
        <v>245.32</v>
      </c>
      <c r="AT113" s="209"/>
      <c r="AU113" s="227">
        <f>+E114</f>
        <v>0.7</v>
      </c>
      <c r="AV113" s="227"/>
      <c r="AW113" s="227">
        <f t="shared" si="426"/>
        <v>1</v>
      </c>
      <c r="AX113" s="239">
        <f>IF(G113*500&lt;K113,G113*500,K113)</f>
        <v>50000</v>
      </c>
      <c r="AY113" s="239">
        <f>K113-AX113</f>
        <v>1100</v>
      </c>
      <c r="AZ113" s="209"/>
      <c r="BA113" s="218">
        <f>BA107</f>
        <v>85</v>
      </c>
      <c r="BB113" s="219">
        <f>BB107</f>
        <v>8.4320000000000006E-2</v>
      </c>
      <c r="BC113" s="219">
        <f>BC95</f>
        <v>8.4320000000000006E-2</v>
      </c>
      <c r="BD113" s="219"/>
      <c r="BE113" s="219"/>
      <c r="BF113" s="219"/>
      <c r="BG113" s="238">
        <f t="shared" si="433"/>
        <v>5270.75</v>
      </c>
      <c r="BH113" s="222">
        <f t="shared" si="427"/>
        <v>0</v>
      </c>
      <c r="BI113" s="222">
        <f t="shared" si="427"/>
        <v>1</v>
      </c>
      <c r="BJ113" s="222">
        <f t="shared" si="427"/>
        <v>1.26E-4</v>
      </c>
      <c r="BK113" s="222">
        <f t="shared" si="427"/>
        <v>8.6E-3</v>
      </c>
      <c r="BL113" s="222">
        <f t="shared" si="427"/>
        <v>-6.6E-4</v>
      </c>
      <c r="BM113" s="222">
        <f t="shared" ref="BM113:BM128" si="461">BM112</f>
        <v>-6.7200000000000003E-3</v>
      </c>
      <c r="BN113" s="222">
        <f t="shared" si="457"/>
        <v>1.3999999999999999E-4</v>
      </c>
      <c r="BO113" s="222">
        <f t="shared" si="458"/>
        <v>0.82</v>
      </c>
      <c r="BP113" s="222">
        <v>0</v>
      </c>
      <c r="BQ113" s="222">
        <f t="shared" si="456"/>
        <v>0</v>
      </c>
      <c r="BR113" s="222">
        <f t="shared" si="428"/>
        <v>-1.2123999999999999E-2</v>
      </c>
      <c r="BS113" s="222">
        <v>0.1144</v>
      </c>
      <c r="BT113" s="224">
        <f>BT107</f>
        <v>8.77</v>
      </c>
      <c r="BU113" s="224">
        <f>BU107</f>
        <v>0</v>
      </c>
      <c r="BV113" s="225">
        <f>BV107</f>
        <v>0</v>
      </c>
      <c r="BW113" s="224">
        <f t="shared" ref="BW113:BW175" si="462">ROUND(BI113+(K113*(BJ113+BK113+BL113+BM113+BN113+BP113))+(G113*BO113),2)</f>
        <v>158.93</v>
      </c>
      <c r="BX113" s="224">
        <f t="shared" si="324"/>
        <v>0</v>
      </c>
      <c r="BY113" s="224">
        <f t="shared" si="324"/>
        <v>245.32</v>
      </c>
      <c r="BZ113" s="198">
        <f t="shared" si="348"/>
        <v>418.18782720000002</v>
      </c>
      <c r="CA113" s="209"/>
      <c r="CB113" s="227">
        <f>$E$114</f>
        <v>0.7</v>
      </c>
      <c r="CC113" s="227"/>
      <c r="CD113" s="227">
        <f>1-CC113</f>
        <v>1</v>
      </c>
      <c r="CE113" s="239">
        <f t="shared" si="435"/>
        <v>50000</v>
      </c>
      <c r="CF113" s="239">
        <f t="shared" si="436"/>
        <v>1100</v>
      </c>
      <c r="CG113" s="209"/>
      <c r="CH113" s="78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>
      <c r="A114" s="256"/>
      <c r="B114" s="257"/>
      <c r="C114" s="208" t="s">
        <v>18</v>
      </c>
      <c r="D114" s="209"/>
      <c r="E114" s="240">
        <v>0.7</v>
      </c>
      <c r="F114" s="209"/>
      <c r="G114" s="213">
        <v>170</v>
      </c>
      <c r="H114" s="213"/>
      <c r="I114" s="230">
        <v>0</v>
      </c>
      <c r="J114" s="212"/>
      <c r="K114" s="213">
        <f>G114*730*AU114</f>
        <v>86870</v>
      </c>
      <c r="L114" s="214"/>
      <c r="M114" s="215">
        <f t="shared" si="454"/>
        <v>9583.27</v>
      </c>
      <c r="N114" s="215"/>
      <c r="O114" s="215">
        <f t="shared" si="455"/>
        <v>10287.30402784</v>
      </c>
      <c r="P114" s="216"/>
      <c r="Q114" s="267">
        <f>O114-M114</f>
        <v>704.03402783999991</v>
      </c>
      <c r="R114" s="217"/>
      <c r="S114" s="265">
        <f>ROUND(Q114/M114,3)</f>
        <v>7.2999999999999995E-2</v>
      </c>
      <c r="T114" s="209"/>
      <c r="U114" s="218">
        <f t="shared" si="437"/>
        <v>85</v>
      </c>
      <c r="V114" s="219">
        <f t="shared" si="437"/>
        <v>8.4320000000000006E-2</v>
      </c>
      <c r="W114" s="219">
        <f t="shared" si="437"/>
        <v>8.4320000000000006E-2</v>
      </c>
      <c r="X114" s="219">
        <f t="shared" ref="X114:Z117" si="463">X113</f>
        <v>0</v>
      </c>
      <c r="Y114" s="219">
        <f t="shared" si="463"/>
        <v>0</v>
      </c>
      <c r="Z114" s="219">
        <f t="shared" si="463"/>
        <v>0</v>
      </c>
      <c r="AA114" s="238">
        <f>ROUND(U114+(V114*AX114)+(W114*AY114)+(AN114*G114),2)</f>
        <v>8900.7800000000007</v>
      </c>
      <c r="AB114" s="221"/>
      <c r="AC114" s="222">
        <f t="shared" ref="AC114:AC117" si="464">$AC$47</f>
        <v>1</v>
      </c>
      <c r="AD114" s="223">
        <f t="shared" si="459"/>
        <v>1.26E-4</v>
      </c>
      <c r="AE114" s="222">
        <f t="shared" si="438"/>
        <v>8.6E-3</v>
      </c>
      <c r="AF114" s="222">
        <f t="shared" si="438"/>
        <v>-6.6E-4</v>
      </c>
      <c r="AG114" s="222">
        <f t="shared" si="438"/>
        <v>-6.7200000000000003E-3</v>
      </c>
      <c r="AH114" s="219">
        <f t="shared" si="438"/>
        <v>1.3999999999999999E-4</v>
      </c>
      <c r="AI114" s="219">
        <f t="shared" si="438"/>
        <v>0.82</v>
      </c>
      <c r="AJ114" s="234">
        <f>$AJ$47</f>
        <v>0</v>
      </c>
      <c r="AK114" s="234">
        <f t="shared" si="439"/>
        <v>7.9233999999999999E-2</v>
      </c>
      <c r="AL114" s="234">
        <f t="shared" si="439"/>
        <v>-1.2123999999999999E-2</v>
      </c>
      <c r="AM114" s="234">
        <f t="shared" si="439"/>
        <v>0</v>
      </c>
      <c r="AN114" s="224">
        <f t="shared" si="439"/>
        <v>8.77</v>
      </c>
      <c r="AO114" s="225">
        <f t="shared" ref="AO114:AP117" si="465">AO113</f>
        <v>0</v>
      </c>
      <c r="AP114" s="225">
        <f>AP113</f>
        <v>0</v>
      </c>
      <c r="AQ114" s="224">
        <f t="shared" si="364"/>
        <v>269.49</v>
      </c>
      <c r="AR114" s="224">
        <f t="shared" si="342"/>
        <v>0</v>
      </c>
      <c r="AS114" s="224">
        <f t="shared" si="460"/>
        <v>413</v>
      </c>
      <c r="AT114" s="209"/>
      <c r="AU114" s="227">
        <f>AU113</f>
        <v>0.7</v>
      </c>
      <c r="AV114" s="227"/>
      <c r="AW114" s="227">
        <f t="shared" si="426"/>
        <v>1</v>
      </c>
      <c r="AX114" s="239">
        <f>IF(G114*500&lt;K114,G114*500,K114)</f>
        <v>85000</v>
      </c>
      <c r="AY114" s="239">
        <f>K114-AX114</f>
        <v>1870</v>
      </c>
      <c r="AZ114" s="209"/>
      <c r="BA114" s="218">
        <f t="shared" ref="BA114:BF117" si="466">BA113</f>
        <v>85</v>
      </c>
      <c r="BB114" s="219">
        <f t="shared" si="466"/>
        <v>8.4320000000000006E-2</v>
      </c>
      <c r="BC114" s="219">
        <f t="shared" si="466"/>
        <v>8.4320000000000006E-2</v>
      </c>
      <c r="BD114" s="219">
        <f t="shared" si="466"/>
        <v>0</v>
      </c>
      <c r="BE114" s="219">
        <f t="shared" si="466"/>
        <v>0</v>
      </c>
      <c r="BF114" s="219">
        <f t="shared" si="466"/>
        <v>0</v>
      </c>
      <c r="BG114" s="238">
        <f t="shared" si="433"/>
        <v>8900.7800000000007</v>
      </c>
      <c r="BH114" s="222">
        <f t="shared" si="427"/>
        <v>0</v>
      </c>
      <c r="BI114" s="222">
        <f t="shared" si="427"/>
        <v>1</v>
      </c>
      <c r="BJ114" s="222">
        <f t="shared" si="427"/>
        <v>1.26E-4</v>
      </c>
      <c r="BK114" s="222">
        <f t="shared" si="427"/>
        <v>8.6E-3</v>
      </c>
      <c r="BL114" s="222">
        <f t="shared" si="427"/>
        <v>-6.6E-4</v>
      </c>
      <c r="BM114" s="222">
        <f t="shared" si="461"/>
        <v>-6.7200000000000003E-3</v>
      </c>
      <c r="BN114" s="222">
        <f t="shared" si="457"/>
        <v>1.3999999999999999E-4</v>
      </c>
      <c r="BO114" s="222">
        <f t="shared" si="458"/>
        <v>0.82</v>
      </c>
      <c r="BP114" s="222">
        <v>0</v>
      </c>
      <c r="BQ114" s="222">
        <f t="shared" si="456"/>
        <v>0</v>
      </c>
      <c r="BR114" s="222">
        <f t="shared" si="428"/>
        <v>-1.2123999999999999E-2</v>
      </c>
      <c r="BS114" s="222">
        <v>0.1144</v>
      </c>
      <c r="BT114" s="224">
        <f t="shared" ref="BT114:BU117" si="467">BT108</f>
        <v>8.77</v>
      </c>
      <c r="BU114" s="224">
        <f t="shared" si="467"/>
        <v>0</v>
      </c>
      <c r="BV114" s="225">
        <f t="shared" ref="BV114:BV117" si="468">BV113</f>
        <v>0</v>
      </c>
      <c r="BW114" s="224">
        <f t="shared" si="462"/>
        <v>269.49</v>
      </c>
      <c r="BX114" s="224">
        <f t="shared" si="324"/>
        <v>0</v>
      </c>
      <c r="BY114" s="224">
        <f t="shared" si="324"/>
        <v>413</v>
      </c>
      <c r="BZ114" s="198">
        <f t="shared" si="348"/>
        <v>704.03402784000002</v>
      </c>
      <c r="CA114" s="209"/>
      <c r="CB114" s="227">
        <f>CB113</f>
        <v>0.7</v>
      </c>
      <c r="CC114" s="227"/>
      <c r="CD114" s="227">
        <f>1-CC114</f>
        <v>1</v>
      </c>
      <c r="CE114" s="239">
        <f t="shared" si="435"/>
        <v>85000</v>
      </c>
      <c r="CF114" s="239">
        <f t="shared" si="436"/>
        <v>1870</v>
      </c>
      <c r="CG114" s="209"/>
      <c r="CH114" s="78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>
      <c r="A115" s="256"/>
      <c r="B115" s="257"/>
      <c r="C115" s="217"/>
      <c r="D115" s="209"/>
      <c r="E115" s="240"/>
      <c r="F115" s="209"/>
      <c r="G115" s="213">
        <v>250</v>
      </c>
      <c r="H115" s="213"/>
      <c r="I115" s="230">
        <v>0</v>
      </c>
      <c r="J115" s="212"/>
      <c r="K115" s="213">
        <f>G115*730*AU115</f>
        <v>127749.99999999999</v>
      </c>
      <c r="L115" s="214"/>
      <c r="M115" s="215">
        <f t="shared" si="454"/>
        <v>14049.859999999999</v>
      </c>
      <c r="N115" s="215"/>
      <c r="O115" s="215">
        <f t="shared" si="455"/>
        <v>15080.574256</v>
      </c>
      <c r="P115" s="216"/>
      <c r="Q115" s="267">
        <f>O115-M115</f>
        <v>1030.7142560000011</v>
      </c>
      <c r="R115" s="217"/>
      <c r="S115" s="265">
        <f>ROUND(Q115/M115,3)</f>
        <v>7.2999999999999995E-2</v>
      </c>
      <c r="T115" s="209"/>
      <c r="U115" s="218">
        <f t="shared" si="437"/>
        <v>85</v>
      </c>
      <c r="V115" s="219">
        <f t="shared" si="437"/>
        <v>8.4320000000000006E-2</v>
      </c>
      <c r="W115" s="219">
        <f t="shared" si="437"/>
        <v>8.4320000000000006E-2</v>
      </c>
      <c r="X115" s="219">
        <f t="shared" si="463"/>
        <v>0</v>
      </c>
      <c r="Y115" s="219">
        <f t="shared" si="463"/>
        <v>0</v>
      </c>
      <c r="Z115" s="219">
        <f t="shared" si="463"/>
        <v>0</v>
      </c>
      <c r="AA115" s="238">
        <f>ROUND(U115+(V115*AX115)+(W115*AY115)+(AN115*G115),2)</f>
        <v>13049.38</v>
      </c>
      <c r="AB115" s="221"/>
      <c r="AC115" s="222">
        <f t="shared" si="464"/>
        <v>1</v>
      </c>
      <c r="AD115" s="223">
        <f t="shared" si="459"/>
        <v>1.26E-4</v>
      </c>
      <c r="AE115" s="222">
        <f t="shared" si="438"/>
        <v>8.6E-3</v>
      </c>
      <c r="AF115" s="222">
        <f t="shared" si="438"/>
        <v>-6.6E-4</v>
      </c>
      <c r="AG115" s="222">
        <f t="shared" si="438"/>
        <v>-6.7200000000000003E-3</v>
      </c>
      <c r="AH115" s="219">
        <f t="shared" si="438"/>
        <v>1.3999999999999999E-4</v>
      </c>
      <c r="AI115" s="219">
        <f t="shared" si="438"/>
        <v>0.82</v>
      </c>
      <c r="AJ115" s="234">
        <f>$AJ$47</f>
        <v>0</v>
      </c>
      <c r="AK115" s="234">
        <f t="shared" si="439"/>
        <v>7.9233999999999999E-2</v>
      </c>
      <c r="AL115" s="234">
        <f t="shared" si="439"/>
        <v>-1.2123999999999999E-2</v>
      </c>
      <c r="AM115" s="234">
        <f t="shared" si="439"/>
        <v>0</v>
      </c>
      <c r="AN115" s="224">
        <f t="shared" si="439"/>
        <v>8.77</v>
      </c>
      <c r="AO115" s="225">
        <f t="shared" si="465"/>
        <v>0</v>
      </c>
      <c r="AP115" s="225">
        <f t="shared" si="465"/>
        <v>0</v>
      </c>
      <c r="AQ115" s="224">
        <f t="shared" si="364"/>
        <v>395.84</v>
      </c>
      <c r="AR115" s="224">
        <f t="shared" si="342"/>
        <v>0</v>
      </c>
      <c r="AS115" s="224">
        <f t="shared" si="460"/>
        <v>604.64</v>
      </c>
      <c r="AT115" s="209"/>
      <c r="AU115" s="227">
        <f>AU113</f>
        <v>0.7</v>
      </c>
      <c r="AV115" s="227"/>
      <c r="AW115" s="227">
        <f t="shared" si="426"/>
        <v>1</v>
      </c>
      <c r="AX115" s="239">
        <f>IF(G115*500&lt;K115,G115*500,K115)</f>
        <v>125000</v>
      </c>
      <c r="AY115" s="239">
        <f>K115-AX115</f>
        <v>2749.9999999999854</v>
      </c>
      <c r="AZ115" s="209"/>
      <c r="BA115" s="218">
        <f t="shared" si="466"/>
        <v>85</v>
      </c>
      <c r="BB115" s="219">
        <f t="shared" si="466"/>
        <v>8.4320000000000006E-2</v>
      </c>
      <c r="BC115" s="219">
        <f t="shared" si="466"/>
        <v>8.4320000000000006E-2</v>
      </c>
      <c r="BD115" s="219">
        <f t="shared" si="466"/>
        <v>0</v>
      </c>
      <c r="BE115" s="219">
        <f t="shared" si="466"/>
        <v>0</v>
      </c>
      <c r="BF115" s="219">
        <f t="shared" si="466"/>
        <v>0</v>
      </c>
      <c r="BG115" s="238">
        <f t="shared" si="433"/>
        <v>13049.38</v>
      </c>
      <c r="BH115" s="222">
        <f t="shared" si="427"/>
        <v>0</v>
      </c>
      <c r="BI115" s="222">
        <f t="shared" si="427"/>
        <v>1</v>
      </c>
      <c r="BJ115" s="222">
        <f t="shared" si="427"/>
        <v>1.26E-4</v>
      </c>
      <c r="BK115" s="222">
        <f t="shared" si="427"/>
        <v>8.6E-3</v>
      </c>
      <c r="BL115" s="222">
        <f t="shared" si="427"/>
        <v>-6.6E-4</v>
      </c>
      <c r="BM115" s="222">
        <f t="shared" si="461"/>
        <v>-6.7200000000000003E-3</v>
      </c>
      <c r="BN115" s="222">
        <f t="shared" si="457"/>
        <v>1.3999999999999999E-4</v>
      </c>
      <c r="BO115" s="222">
        <f t="shared" si="458"/>
        <v>0.82</v>
      </c>
      <c r="BP115" s="222">
        <v>0</v>
      </c>
      <c r="BQ115" s="222">
        <f t="shared" si="456"/>
        <v>0</v>
      </c>
      <c r="BR115" s="222">
        <f t="shared" si="428"/>
        <v>-1.2123999999999999E-2</v>
      </c>
      <c r="BS115" s="222">
        <v>0.1144</v>
      </c>
      <c r="BT115" s="224">
        <f t="shared" si="467"/>
        <v>8.77</v>
      </c>
      <c r="BU115" s="224">
        <f t="shared" si="467"/>
        <v>0</v>
      </c>
      <c r="BV115" s="225">
        <f t="shared" si="468"/>
        <v>0</v>
      </c>
      <c r="BW115" s="224">
        <f t="shared" si="462"/>
        <v>395.84</v>
      </c>
      <c r="BX115" s="224">
        <f t="shared" si="324"/>
        <v>0</v>
      </c>
      <c r="BY115" s="224">
        <f t="shared" si="324"/>
        <v>604.64</v>
      </c>
      <c r="BZ115" s="198">
        <f t="shared" si="348"/>
        <v>1030.714256</v>
      </c>
      <c r="CA115" s="209"/>
      <c r="CB115" s="227">
        <f>CB113</f>
        <v>0.7</v>
      </c>
      <c r="CC115" s="227"/>
      <c r="CD115" s="227">
        <f>1-CC115</f>
        <v>1</v>
      </c>
      <c r="CE115" s="239">
        <f t="shared" si="435"/>
        <v>125000</v>
      </c>
      <c r="CF115" s="239">
        <f t="shared" si="436"/>
        <v>2749.9999999999854</v>
      </c>
      <c r="CG115" s="209"/>
      <c r="CH115" s="78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>
      <c r="A116" s="256"/>
      <c r="B116" s="257"/>
      <c r="C116" s="208"/>
      <c r="D116" s="209"/>
      <c r="E116" s="210"/>
      <c r="F116" s="209"/>
      <c r="G116" s="213">
        <v>500</v>
      </c>
      <c r="H116" s="213"/>
      <c r="I116" s="230">
        <v>0</v>
      </c>
      <c r="J116" s="212"/>
      <c r="K116" s="213">
        <f>G116*730*AU116</f>
        <v>255499.99999999997</v>
      </c>
      <c r="L116" s="214"/>
      <c r="M116" s="215">
        <f t="shared" si="454"/>
        <v>28007.949999999997</v>
      </c>
      <c r="N116" s="215"/>
      <c r="O116" s="215">
        <f t="shared" si="455"/>
        <v>30059.538967999997</v>
      </c>
      <c r="P116" s="216"/>
      <c r="Q116" s="267">
        <f>O116-M116</f>
        <v>2051.588968</v>
      </c>
      <c r="R116" s="217"/>
      <c r="S116" s="265">
        <f>ROUND(Q116/M116,3)</f>
        <v>7.2999999999999995E-2</v>
      </c>
      <c r="T116" s="209"/>
      <c r="U116" s="218">
        <f t="shared" si="437"/>
        <v>85</v>
      </c>
      <c r="V116" s="219">
        <f t="shared" si="437"/>
        <v>8.4320000000000006E-2</v>
      </c>
      <c r="W116" s="219">
        <f t="shared" si="437"/>
        <v>8.4320000000000006E-2</v>
      </c>
      <c r="X116" s="219">
        <f t="shared" si="463"/>
        <v>0</v>
      </c>
      <c r="Y116" s="219">
        <f t="shared" si="463"/>
        <v>0</v>
      </c>
      <c r="Z116" s="219">
        <f t="shared" si="463"/>
        <v>0</v>
      </c>
      <c r="AA116" s="238">
        <f>ROUND(U116+(V116*AX116)+(W116*AY116)+(AN116*G116),2)</f>
        <v>26013.759999999998</v>
      </c>
      <c r="AB116" s="221"/>
      <c r="AC116" s="222">
        <f t="shared" si="464"/>
        <v>1</v>
      </c>
      <c r="AD116" s="223">
        <f t="shared" si="459"/>
        <v>1.26E-4</v>
      </c>
      <c r="AE116" s="222">
        <f t="shared" si="438"/>
        <v>8.6E-3</v>
      </c>
      <c r="AF116" s="222">
        <f t="shared" si="438"/>
        <v>-6.6E-4</v>
      </c>
      <c r="AG116" s="222">
        <f t="shared" si="438"/>
        <v>-6.7200000000000003E-3</v>
      </c>
      <c r="AH116" s="219">
        <f t="shared" si="438"/>
        <v>1.3999999999999999E-4</v>
      </c>
      <c r="AI116" s="219">
        <f t="shared" si="438"/>
        <v>0.82</v>
      </c>
      <c r="AJ116" s="234">
        <f>$AJ$47</f>
        <v>0</v>
      </c>
      <c r="AK116" s="234">
        <f t="shared" si="439"/>
        <v>7.9233999999999999E-2</v>
      </c>
      <c r="AL116" s="234">
        <f t="shared" si="439"/>
        <v>-1.2123999999999999E-2</v>
      </c>
      <c r="AM116" s="234">
        <f t="shared" si="439"/>
        <v>0</v>
      </c>
      <c r="AN116" s="224">
        <f t="shared" si="439"/>
        <v>8.77</v>
      </c>
      <c r="AO116" s="225">
        <f t="shared" si="465"/>
        <v>0</v>
      </c>
      <c r="AP116" s="225">
        <f t="shared" si="465"/>
        <v>0</v>
      </c>
      <c r="AQ116" s="224">
        <f t="shared" si="364"/>
        <v>790.67</v>
      </c>
      <c r="AR116" s="224">
        <f t="shared" si="342"/>
        <v>0</v>
      </c>
      <c r="AS116" s="224">
        <f t="shared" si="460"/>
        <v>1203.52</v>
      </c>
      <c r="AT116" s="209"/>
      <c r="AU116" s="227">
        <f>AU113</f>
        <v>0.7</v>
      </c>
      <c r="AV116" s="227"/>
      <c r="AW116" s="227">
        <f t="shared" si="426"/>
        <v>1</v>
      </c>
      <c r="AX116" s="239">
        <f>IF(G116*500&lt;K116,G116*500,K116)</f>
        <v>250000</v>
      </c>
      <c r="AY116" s="239">
        <f>K116-AX116</f>
        <v>5499.9999999999709</v>
      </c>
      <c r="AZ116" s="209"/>
      <c r="BA116" s="218">
        <f t="shared" si="466"/>
        <v>85</v>
      </c>
      <c r="BB116" s="219">
        <f t="shared" si="466"/>
        <v>8.4320000000000006E-2</v>
      </c>
      <c r="BC116" s="219">
        <f t="shared" si="466"/>
        <v>8.4320000000000006E-2</v>
      </c>
      <c r="BD116" s="219">
        <f t="shared" si="466"/>
        <v>0</v>
      </c>
      <c r="BE116" s="219">
        <f t="shared" si="466"/>
        <v>0</v>
      </c>
      <c r="BF116" s="219">
        <f t="shared" si="466"/>
        <v>0</v>
      </c>
      <c r="BG116" s="238">
        <f t="shared" si="433"/>
        <v>26013.759999999998</v>
      </c>
      <c r="BH116" s="222">
        <f t="shared" si="427"/>
        <v>0</v>
      </c>
      <c r="BI116" s="222">
        <f t="shared" si="427"/>
        <v>1</v>
      </c>
      <c r="BJ116" s="222">
        <f t="shared" si="427"/>
        <v>1.26E-4</v>
      </c>
      <c r="BK116" s="222">
        <f t="shared" si="427"/>
        <v>8.6E-3</v>
      </c>
      <c r="BL116" s="222">
        <f t="shared" si="427"/>
        <v>-6.6E-4</v>
      </c>
      <c r="BM116" s="222">
        <f t="shared" si="461"/>
        <v>-6.7200000000000003E-3</v>
      </c>
      <c r="BN116" s="222">
        <f t="shared" si="457"/>
        <v>1.3999999999999999E-4</v>
      </c>
      <c r="BO116" s="222">
        <f t="shared" si="458"/>
        <v>0.82</v>
      </c>
      <c r="BP116" s="222">
        <v>0</v>
      </c>
      <c r="BQ116" s="222">
        <f t="shared" si="456"/>
        <v>0</v>
      </c>
      <c r="BR116" s="222">
        <f t="shared" si="428"/>
        <v>-1.2123999999999999E-2</v>
      </c>
      <c r="BS116" s="222">
        <v>0.1144</v>
      </c>
      <c r="BT116" s="224">
        <f t="shared" si="467"/>
        <v>8.77</v>
      </c>
      <c r="BU116" s="224">
        <f t="shared" si="467"/>
        <v>0</v>
      </c>
      <c r="BV116" s="225">
        <f t="shared" si="468"/>
        <v>0</v>
      </c>
      <c r="BW116" s="224">
        <f t="shared" si="462"/>
        <v>790.67</v>
      </c>
      <c r="BX116" s="224">
        <f t="shared" si="324"/>
        <v>0</v>
      </c>
      <c r="BY116" s="224">
        <f t="shared" si="324"/>
        <v>1203.52</v>
      </c>
      <c r="BZ116" s="198">
        <f t="shared" si="348"/>
        <v>2051.5889679999996</v>
      </c>
      <c r="CA116" s="209"/>
      <c r="CB116" s="227">
        <f>CB113</f>
        <v>0.7</v>
      </c>
      <c r="CC116" s="227"/>
      <c r="CD116" s="227">
        <f>1-CC116</f>
        <v>1</v>
      </c>
      <c r="CE116" s="239">
        <f t="shared" si="435"/>
        <v>250000</v>
      </c>
      <c r="CF116" s="239">
        <f t="shared" si="436"/>
        <v>5499.9999999999709</v>
      </c>
      <c r="CG116" s="209"/>
      <c r="CH116" s="78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>
      <c r="A117" s="256"/>
      <c r="B117" s="257"/>
      <c r="C117" s="208"/>
      <c r="D117" s="209"/>
      <c r="E117" s="210"/>
      <c r="F117" s="209"/>
      <c r="G117" s="213">
        <v>750</v>
      </c>
      <c r="H117" s="213"/>
      <c r="I117" s="230">
        <v>0</v>
      </c>
      <c r="J117" s="212"/>
      <c r="K117" s="213">
        <f>G117*730*AU117</f>
        <v>383250</v>
      </c>
      <c r="L117" s="214"/>
      <c r="M117" s="215">
        <f t="shared" si="454"/>
        <v>41966.04</v>
      </c>
      <c r="N117" s="215"/>
      <c r="O117" s="215">
        <f t="shared" si="455"/>
        <v>45038.504824000003</v>
      </c>
      <c r="P117" s="216"/>
      <c r="Q117" s="267">
        <f>O117-M117</f>
        <v>3072.4648240000024</v>
      </c>
      <c r="R117" s="217"/>
      <c r="S117" s="265">
        <f>ROUND(Q117/M117,3)</f>
        <v>7.2999999999999995E-2</v>
      </c>
      <c r="T117" s="209"/>
      <c r="U117" s="218">
        <f t="shared" si="437"/>
        <v>85</v>
      </c>
      <c r="V117" s="219">
        <f t="shared" si="437"/>
        <v>8.4320000000000006E-2</v>
      </c>
      <c r="W117" s="219">
        <f t="shared" si="437"/>
        <v>8.4320000000000006E-2</v>
      </c>
      <c r="X117" s="219">
        <f t="shared" si="463"/>
        <v>0</v>
      </c>
      <c r="Y117" s="219">
        <f t="shared" si="463"/>
        <v>0</v>
      </c>
      <c r="Z117" s="219">
        <f t="shared" si="463"/>
        <v>0</v>
      </c>
      <c r="AA117" s="238">
        <f>ROUND(U117+(V117*AX117)+(W117*AY117)+(AN117*G117),2)</f>
        <v>38978.14</v>
      </c>
      <c r="AB117" s="221"/>
      <c r="AC117" s="222">
        <f t="shared" si="464"/>
        <v>1</v>
      </c>
      <c r="AD117" s="223">
        <f t="shared" si="459"/>
        <v>1.26E-4</v>
      </c>
      <c r="AE117" s="222">
        <f t="shared" si="438"/>
        <v>8.6E-3</v>
      </c>
      <c r="AF117" s="222">
        <f t="shared" si="438"/>
        <v>-6.6E-4</v>
      </c>
      <c r="AG117" s="222">
        <f t="shared" si="438"/>
        <v>-6.7200000000000003E-3</v>
      </c>
      <c r="AH117" s="219">
        <f t="shared" si="438"/>
        <v>1.3999999999999999E-4</v>
      </c>
      <c r="AI117" s="219">
        <f t="shared" si="438"/>
        <v>0.82</v>
      </c>
      <c r="AJ117" s="234">
        <f>$AJ$47</f>
        <v>0</v>
      </c>
      <c r="AK117" s="234">
        <f t="shared" si="439"/>
        <v>7.9233999999999999E-2</v>
      </c>
      <c r="AL117" s="234">
        <f t="shared" si="439"/>
        <v>-1.2123999999999999E-2</v>
      </c>
      <c r="AM117" s="234">
        <f t="shared" si="439"/>
        <v>0</v>
      </c>
      <c r="AN117" s="224">
        <f t="shared" si="439"/>
        <v>8.77</v>
      </c>
      <c r="AO117" s="225">
        <f t="shared" si="465"/>
        <v>0</v>
      </c>
      <c r="AP117" s="225">
        <f t="shared" si="465"/>
        <v>0</v>
      </c>
      <c r="AQ117" s="224">
        <f t="shared" si="364"/>
        <v>1185.51</v>
      </c>
      <c r="AR117" s="224">
        <f t="shared" si="342"/>
        <v>0</v>
      </c>
      <c r="AS117" s="224">
        <f t="shared" si="460"/>
        <v>1802.39</v>
      </c>
      <c r="AT117" s="209"/>
      <c r="AU117" s="227">
        <f>AU113</f>
        <v>0.7</v>
      </c>
      <c r="AV117" s="227"/>
      <c r="AW117" s="227">
        <f t="shared" si="426"/>
        <v>1</v>
      </c>
      <c r="AX117" s="239">
        <f>IF(G117*500&lt;K117,G117*500,K117)</f>
        <v>375000</v>
      </c>
      <c r="AY117" s="239">
        <f>K117-AX117</f>
        <v>8250</v>
      </c>
      <c r="AZ117" s="209"/>
      <c r="BA117" s="218">
        <f t="shared" si="466"/>
        <v>85</v>
      </c>
      <c r="BB117" s="219">
        <f t="shared" si="466"/>
        <v>8.4320000000000006E-2</v>
      </c>
      <c r="BC117" s="219">
        <f t="shared" si="466"/>
        <v>8.4320000000000006E-2</v>
      </c>
      <c r="BD117" s="219">
        <f t="shared" si="466"/>
        <v>0</v>
      </c>
      <c r="BE117" s="219">
        <f t="shared" si="466"/>
        <v>0</v>
      </c>
      <c r="BF117" s="219">
        <f t="shared" si="466"/>
        <v>0</v>
      </c>
      <c r="BG117" s="238">
        <f t="shared" si="433"/>
        <v>38978.14</v>
      </c>
      <c r="BH117" s="222">
        <f t="shared" si="427"/>
        <v>0</v>
      </c>
      <c r="BI117" s="222">
        <f t="shared" si="427"/>
        <v>1</v>
      </c>
      <c r="BJ117" s="222">
        <f t="shared" si="427"/>
        <v>1.26E-4</v>
      </c>
      <c r="BK117" s="222">
        <f t="shared" si="427"/>
        <v>8.6E-3</v>
      </c>
      <c r="BL117" s="222">
        <f t="shared" si="427"/>
        <v>-6.6E-4</v>
      </c>
      <c r="BM117" s="222">
        <f t="shared" si="461"/>
        <v>-6.7200000000000003E-3</v>
      </c>
      <c r="BN117" s="222">
        <f t="shared" si="457"/>
        <v>1.3999999999999999E-4</v>
      </c>
      <c r="BO117" s="222">
        <f t="shared" si="458"/>
        <v>0.82</v>
      </c>
      <c r="BP117" s="222">
        <v>0</v>
      </c>
      <c r="BQ117" s="222">
        <f t="shared" si="456"/>
        <v>0</v>
      </c>
      <c r="BR117" s="222">
        <f t="shared" si="428"/>
        <v>-1.2123999999999999E-2</v>
      </c>
      <c r="BS117" s="222">
        <v>0.1144</v>
      </c>
      <c r="BT117" s="224">
        <f t="shared" si="467"/>
        <v>8.77</v>
      </c>
      <c r="BU117" s="224">
        <f>BU111</f>
        <v>0</v>
      </c>
      <c r="BV117" s="225">
        <f t="shared" si="468"/>
        <v>0</v>
      </c>
      <c r="BW117" s="224">
        <f t="shared" si="462"/>
        <v>1185.51</v>
      </c>
      <c r="BX117" s="224">
        <f t="shared" ref="BX117:BY180" si="469">AR117</f>
        <v>0</v>
      </c>
      <c r="BY117" s="224">
        <f t="shared" si="469"/>
        <v>1802.39</v>
      </c>
      <c r="BZ117" s="198">
        <f t="shared" si="348"/>
        <v>3072.4648240000001</v>
      </c>
      <c r="CA117" s="209"/>
      <c r="CB117" s="227">
        <f>CB113</f>
        <v>0.7</v>
      </c>
      <c r="CC117" s="227"/>
      <c r="CD117" s="227">
        <f>1-CC117</f>
        <v>1</v>
      </c>
      <c r="CE117" s="239">
        <f t="shared" si="435"/>
        <v>375000</v>
      </c>
      <c r="CF117" s="239">
        <f t="shared" si="436"/>
        <v>8250</v>
      </c>
      <c r="CG117" s="209"/>
      <c r="CH117" s="78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>
      <c r="A118" s="256"/>
      <c r="B118" s="257"/>
      <c r="C118" s="242"/>
      <c r="D118" s="243"/>
      <c r="E118" s="244"/>
      <c r="F118" s="245"/>
      <c r="G118" s="246"/>
      <c r="H118" s="246"/>
      <c r="I118" s="230"/>
      <c r="J118" s="247"/>
      <c r="K118" s="248"/>
      <c r="L118" s="249"/>
      <c r="M118" s="215"/>
      <c r="N118" s="250"/>
      <c r="O118" s="215"/>
      <c r="P118" s="251"/>
      <c r="Q118" s="268"/>
      <c r="R118" s="252"/>
      <c r="S118" s="33"/>
      <c r="T118" s="209"/>
      <c r="U118" s="218"/>
      <c r="V118" s="219"/>
      <c r="W118" s="219"/>
      <c r="X118" s="219"/>
      <c r="Y118" s="219"/>
      <c r="Z118" s="219"/>
      <c r="AA118" s="220"/>
      <c r="AB118" s="221"/>
      <c r="AC118" s="222"/>
      <c r="AD118" s="223"/>
      <c r="AE118" s="222"/>
      <c r="AF118" s="222"/>
      <c r="AG118" s="222"/>
      <c r="AH118" s="219"/>
      <c r="AI118" s="219"/>
      <c r="AJ118" s="234"/>
      <c r="AK118" s="234"/>
      <c r="AL118" s="234"/>
      <c r="AM118" s="234"/>
      <c r="AN118" s="224"/>
      <c r="AO118" s="225"/>
      <c r="AP118" s="225"/>
      <c r="AQ118" s="224"/>
      <c r="AR118" s="224"/>
      <c r="AS118" s="224"/>
      <c r="AT118" s="209"/>
      <c r="AU118" s="227"/>
      <c r="AV118" s="227"/>
      <c r="AW118" s="227"/>
      <c r="AX118" s="227"/>
      <c r="AY118" s="227"/>
      <c r="AZ118" s="209"/>
      <c r="BA118" s="218"/>
      <c r="BB118" s="219"/>
      <c r="BC118" s="219"/>
      <c r="BD118" s="219"/>
      <c r="BE118" s="219"/>
      <c r="BF118" s="219"/>
      <c r="BG118" s="238"/>
      <c r="BH118" s="222"/>
      <c r="BI118" s="222"/>
      <c r="BJ118" s="222"/>
      <c r="BK118" s="222"/>
      <c r="BL118" s="222"/>
      <c r="BM118" s="222">
        <f t="shared" si="461"/>
        <v>-6.7200000000000003E-3</v>
      </c>
      <c r="BN118" s="222">
        <f t="shared" si="457"/>
        <v>0</v>
      </c>
      <c r="BO118" s="222">
        <f t="shared" si="458"/>
        <v>0</v>
      </c>
      <c r="BP118" s="222">
        <v>0</v>
      </c>
      <c r="BQ118" s="222">
        <f t="shared" si="456"/>
        <v>0</v>
      </c>
      <c r="BR118" s="222"/>
      <c r="BS118" s="222">
        <v>0.1144</v>
      </c>
      <c r="BT118" s="224"/>
      <c r="BU118" s="224"/>
      <c r="BV118" s="225"/>
      <c r="BW118" s="224"/>
      <c r="BX118" s="224"/>
      <c r="BY118" s="224"/>
      <c r="BZ118" s="198">
        <f t="shared" ref="BZ118:BZ181" si="470">(BG118+BW118-(($BY$1+BK118)*K118))*BS118</f>
        <v>0</v>
      </c>
      <c r="CA118" s="209"/>
      <c r="CB118" s="227"/>
      <c r="CC118" s="227"/>
      <c r="CD118" s="227"/>
      <c r="CE118" s="239"/>
      <c r="CF118" s="239"/>
      <c r="CG118" s="20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>
      <c r="A119" s="256"/>
      <c r="B119" s="257"/>
      <c r="C119" s="228" t="s">
        <v>209</v>
      </c>
      <c r="D119" s="229"/>
      <c r="E119" s="228" t="s">
        <v>209</v>
      </c>
      <c r="F119" s="209"/>
      <c r="G119" s="213">
        <v>125</v>
      </c>
      <c r="H119" s="213"/>
      <c r="I119" s="230">
        <v>0</v>
      </c>
      <c r="J119" s="212"/>
      <c r="K119" s="213">
        <f>G119*730*AU119</f>
        <v>36500</v>
      </c>
      <c r="L119" s="214"/>
      <c r="M119" s="215">
        <f t="shared" si="454"/>
        <v>4138.2300000000005</v>
      </c>
      <c r="N119" s="215"/>
      <c r="O119" s="215">
        <f t="shared" si="455"/>
        <v>4446.0117600000003</v>
      </c>
      <c r="P119" s="216"/>
      <c r="Q119" s="267">
        <f>O119-M119</f>
        <v>307.78175999999985</v>
      </c>
      <c r="R119" s="217"/>
      <c r="S119" s="265">
        <f>ROUND(Q119/M119,3)</f>
        <v>7.3999999999999996E-2</v>
      </c>
      <c r="T119" s="209"/>
      <c r="U119" s="218">
        <v>127.5</v>
      </c>
      <c r="V119" s="219">
        <v>7.356E-2</v>
      </c>
      <c r="W119" s="219">
        <f>V119</f>
        <v>7.356E-2</v>
      </c>
      <c r="X119" s="219">
        <v>0</v>
      </c>
      <c r="Y119" s="219">
        <v>0</v>
      </c>
      <c r="Z119" s="219">
        <v>0</v>
      </c>
      <c r="AA119" s="238">
        <f>ROUND(U119+(V119*AX119)+(W119*AY119)+(AN119*G119),2)</f>
        <v>3799.94</v>
      </c>
      <c r="AB119" s="221"/>
      <c r="AC119" s="222">
        <f>$AC$47</f>
        <v>1</v>
      </c>
      <c r="AD119" s="223">
        <f t="shared" si="459"/>
        <v>1.26E-4</v>
      </c>
      <c r="AE119" s="222">
        <v>8.6E-3</v>
      </c>
      <c r="AF119" s="222">
        <v>-6.6E-4</v>
      </c>
      <c r="AG119" s="222">
        <v>-6.7200000000000003E-3</v>
      </c>
      <c r="AH119" s="219">
        <v>1.3999999999999999E-4</v>
      </c>
      <c r="AI119" s="219">
        <v>0.82</v>
      </c>
      <c r="AJ119" s="234">
        <f>$AJ$47</f>
        <v>0</v>
      </c>
      <c r="AK119" s="234">
        <v>7.9233999999999999E-2</v>
      </c>
      <c r="AL119" s="234">
        <v>-1.2123999999999999E-2</v>
      </c>
      <c r="AM119" s="234">
        <v>0</v>
      </c>
      <c r="AN119" s="224">
        <v>7.9</v>
      </c>
      <c r="AO119" s="225">
        <v>0</v>
      </c>
      <c r="AP119" s="225">
        <v>0</v>
      </c>
      <c r="AQ119" s="224">
        <f t="shared" si="364"/>
        <v>157.74</v>
      </c>
      <c r="AR119" s="224">
        <f t="shared" si="342"/>
        <v>0</v>
      </c>
      <c r="AS119" s="224">
        <f t="shared" si="460"/>
        <v>180.55</v>
      </c>
      <c r="AT119" s="209"/>
      <c r="AU119" s="227">
        <f>+E120</f>
        <v>0.4</v>
      </c>
      <c r="AV119" s="227"/>
      <c r="AW119" s="227">
        <f t="shared" ref="AW119:AW182" si="471">1-AV119</f>
        <v>1</v>
      </c>
      <c r="AX119" s="239">
        <f>IF(G119*500&lt;K119,G119*500,K119)</f>
        <v>36500</v>
      </c>
      <c r="AY119" s="239">
        <f>K119-AX119</f>
        <v>0</v>
      </c>
      <c r="AZ119" s="209"/>
      <c r="BA119" s="224">
        <f>U119</f>
        <v>127.5</v>
      </c>
      <c r="BB119" s="235">
        <f>V119</f>
        <v>7.356E-2</v>
      </c>
      <c r="BC119" s="235">
        <f>BB119</f>
        <v>7.356E-2</v>
      </c>
      <c r="BD119" s="219"/>
      <c r="BE119" s="219"/>
      <c r="BF119" s="219"/>
      <c r="BG119" s="238">
        <f t="shared" si="433"/>
        <v>3799.94</v>
      </c>
      <c r="BH119" s="222">
        <f t="shared" si="427"/>
        <v>0</v>
      </c>
      <c r="BI119" s="222">
        <f t="shared" si="427"/>
        <v>1</v>
      </c>
      <c r="BJ119" s="222">
        <f t="shared" si="427"/>
        <v>1.26E-4</v>
      </c>
      <c r="BK119" s="222">
        <f t="shared" si="427"/>
        <v>8.6E-3</v>
      </c>
      <c r="BL119" s="222">
        <f t="shared" si="427"/>
        <v>-6.6E-4</v>
      </c>
      <c r="BM119" s="222">
        <f t="shared" si="461"/>
        <v>-6.7200000000000003E-3</v>
      </c>
      <c r="BN119" s="222">
        <f t="shared" si="457"/>
        <v>1.3999999999999999E-4</v>
      </c>
      <c r="BO119" s="222">
        <f t="shared" si="458"/>
        <v>0.82</v>
      </c>
      <c r="BP119" s="222">
        <v>0</v>
      </c>
      <c r="BQ119" s="222">
        <f t="shared" si="456"/>
        <v>0</v>
      </c>
      <c r="BR119" s="222">
        <f t="shared" si="428"/>
        <v>-1.2123999999999999E-2</v>
      </c>
      <c r="BS119" s="222">
        <v>0.1144</v>
      </c>
      <c r="BT119" s="224">
        <f>AN119</f>
        <v>7.9</v>
      </c>
      <c r="BU119" s="224">
        <v>0</v>
      </c>
      <c r="BV119" s="225">
        <v>0</v>
      </c>
      <c r="BW119" s="224">
        <f t="shared" si="462"/>
        <v>157.74</v>
      </c>
      <c r="BX119" s="224">
        <f t="shared" si="469"/>
        <v>0</v>
      </c>
      <c r="BY119" s="224">
        <f t="shared" si="469"/>
        <v>180.55</v>
      </c>
      <c r="BZ119" s="198">
        <f t="shared" si="470"/>
        <v>307.78176000000008</v>
      </c>
      <c r="CA119" s="209"/>
      <c r="CB119" s="227">
        <f>$E$120</f>
        <v>0.4</v>
      </c>
      <c r="CC119" s="227"/>
      <c r="CD119" s="227">
        <f>1-CC119</f>
        <v>1</v>
      </c>
      <c r="CE119" s="239">
        <f t="shared" si="435"/>
        <v>36500</v>
      </c>
      <c r="CF119" s="239">
        <f t="shared" si="436"/>
        <v>0</v>
      </c>
      <c r="CG119" s="20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>
      <c r="A120" s="256"/>
      <c r="B120" s="257"/>
      <c r="C120" s="208" t="s">
        <v>18</v>
      </c>
      <c r="D120" s="209"/>
      <c r="E120" s="240">
        <v>0.4</v>
      </c>
      <c r="F120" s="209"/>
      <c r="G120" s="213">
        <v>225</v>
      </c>
      <c r="H120" s="213"/>
      <c r="I120" s="230">
        <v>0</v>
      </c>
      <c r="J120" s="212"/>
      <c r="K120" s="213">
        <f>G120*730*AU120</f>
        <v>65700</v>
      </c>
      <c r="L120" s="214"/>
      <c r="M120" s="215">
        <f t="shared" si="454"/>
        <v>7339.1200000000008</v>
      </c>
      <c r="N120" s="215"/>
      <c r="O120" s="215">
        <f t="shared" si="455"/>
        <v>7881.3663904000005</v>
      </c>
      <c r="P120" s="216"/>
      <c r="Q120" s="267">
        <f>O120-M120</f>
        <v>542.24639039999965</v>
      </c>
      <c r="R120" s="217"/>
      <c r="S120" s="265">
        <f>ROUND(Q120/M120,3)</f>
        <v>7.3999999999999996E-2</v>
      </c>
      <c r="T120" s="209"/>
      <c r="U120" s="218">
        <f>U$119</f>
        <v>127.5</v>
      </c>
      <c r="V120" s="219">
        <f>V$119</f>
        <v>7.356E-2</v>
      </c>
      <c r="W120" s="219">
        <f>W$119</f>
        <v>7.356E-2</v>
      </c>
      <c r="X120" s="219">
        <f t="shared" ref="X120:Z123" si="472">X119</f>
        <v>0</v>
      </c>
      <c r="Y120" s="219">
        <f t="shared" si="472"/>
        <v>0</v>
      </c>
      <c r="Z120" s="219">
        <f t="shared" si="472"/>
        <v>0</v>
      </c>
      <c r="AA120" s="238">
        <f>ROUND(U120+(V120*AX120)+(W120*AY120)+(AN120*G120),2)</f>
        <v>6737.89</v>
      </c>
      <c r="AB120" s="221"/>
      <c r="AC120" s="222">
        <f t="shared" ref="AC120:AC123" si="473">$AC$47</f>
        <v>1</v>
      </c>
      <c r="AD120" s="223">
        <f t="shared" si="459"/>
        <v>1.26E-4</v>
      </c>
      <c r="AE120" s="222">
        <f>AE$119</f>
        <v>8.6E-3</v>
      </c>
      <c r="AF120" s="222">
        <f>AF$119</f>
        <v>-6.6E-4</v>
      </c>
      <c r="AG120" s="222">
        <f>AG$119</f>
        <v>-6.7200000000000003E-3</v>
      </c>
      <c r="AH120" s="219">
        <f>AH$119</f>
        <v>1.3999999999999999E-4</v>
      </c>
      <c r="AI120" s="219">
        <f>AI$119</f>
        <v>0.82</v>
      </c>
      <c r="AJ120" s="234">
        <f>$AJ$47</f>
        <v>0</v>
      </c>
      <c r="AK120" s="234">
        <f>AK$119</f>
        <v>7.9233999999999999E-2</v>
      </c>
      <c r="AL120" s="234">
        <f>AL$119</f>
        <v>-1.2123999999999999E-2</v>
      </c>
      <c r="AM120" s="234">
        <f>AM$119</f>
        <v>0</v>
      </c>
      <c r="AN120" s="224">
        <f>AN$119</f>
        <v>7.9</v>
      </c>
      <c r="AO120" s="225">
        <f t="shared" ref="AO120:AP123" si="474">AO119</f>
        <v>0</v>
      </c>
      <c r="AP120" s="225">
        <f>AP119</f>
        <v>0</v>
      </c>
      <c r="AQ120" s="224">
        <f t="shared" si="364"/>
        <v>283.13</v>
      </c>
      <c r="AR120" s="224">
        <f t="shared" si="342"/>
        <v>0</v>
      </c>
      <c r="AS120" s="224">
        <f t="shared" si="460"/>
        <v>318.10000000000002</v>
      </c>
      <c r="AT120" s="209"/>
      <c r="AU120" s="227">
        <f>$E$120</f>
        <v>0.4</v>
      </c>
      <c r="AV120" s="227"/>
      <c r="AW120" s="227">
        <f t="shared" si="471"/>
        <v>1</v>
      </c>
      <c r="AX120" s="239">
        <f>IF(G120*500&lt;K120,G120*500,K120)</f>
        <v>65700</v>
      </c>
      <c r="AY120" s="239">
        <f>K120-AX120</f>
        <v>0</v>
      </c>
      <c r="AZ120" s="209"/>
      <c r="BA120" s="218">
        <f t="shared" ref="BA120:BF121" si="475">BA119</f>
        <v>127.5</v>
      </c>
      <c r="BB120" s="219">
        <f t="shared" si="475"/>
        <v>7.356E-2</v>
      </c>
      <c r="BC120" s="219">
        <f t="shared" si="475"/>
        <v>7.356E-2</v>
      </c>
      <c r="BD120" s="219">
        <f t="shared" si="475"/>
        <v>0</v>
      </c>
      <c r="BE120" s="219">
        <f t="shared" si="475"/>
        <v>0</v>
      </c>
      <c r="BF120" s="219">
        <f t="shared" si="475"/>
        <v>0</v>
      </c>
      <c r="BG120" s="238">
        <f t="shared" si="433"/>
        <v>6737.89</v>
      </c>
      <c r="BH120" s="222">
        <f t="shared" si="427"/>
        <v>0</v>
      </c>
      <c r="BI120" s="222">
        <f t="shared" si="427"/>
        <v>1</v>
      </c>
      <c r="BJ120" s="222">
        <f t="shared" si="427"/>
        <v>1.26E-4</v>
      </c>
      <c r="BK120" s="222">
        <f t="shared" si="427"/>
        <v>8.6E-3</v>
      </c>
      <c r="BL120" s="222">
        <f t="shared" si="427"/>
        <v>-6.6E-4</v>
      </c>
      <c r="BM120" s="222">
        <f t="shared" si="461"/>
        <v>-6.7200000000000003E-3</v>
      </c>
      <c r="BN120" s="222">
        <f t="shared" si="457"/>
        <v>1.3999999999999999E-4</v>
      </c>
      <c r="BO120" s="222">
        <f t="shared" si="458"/>
        <v>0.82</v>
      </c>
      <c r="BP120" s="222">
        <v>0</v>
      </c>
      <c r="BQ120" s="222">
        <f t="shared" si="456"/>
        <v>0</v>
      </c>
      <c r="BR120" s="222">
        <f t="shared" si="428"/>
        <v>-1.2123999999999999E-2</v>
      </c>
      <c r="BS120" s="222">
        <v>0.1144</v>
      </c>
      <c r="BT120" s="224">
        <f>BT119</f>
        <v>7.9</v>
      </c>
      <c r="BU120" s="224">
        <f>BU119</f>
        <v>0</v>
      </c>
      <c r="BV120" s="225">
        <f t="shared" ref="BV120:BV123" si="476">BV119</f>
        <v>0</v>
      </c>
      <c r="BW120" s="224">
        <f t="shared" si="462"/>
        <v>283.13</v>
      </c>
      <c r="BX120" s="224">
        <f t="shared" si="469"/>
        <v>0</v>
      </c>
      <c r="BY120" s="224">
        <f t="shared" si="469"/>
        <v>318.10000000000002</v>
      </c>
      <c r="BZ120" s="198">
        <f t="shared" si="470"/>
        <v>542.2463904</v>
      </c>
      <c r="CA120" s="209"/>
      <c r="CB120" s="227">
        <f>CB119</f>
        <v>0.4</v>
      </c>
      <c r="CC120" s="227"/>
      <c r="CD120" s="227">
        <f>1-CC120</f>
        <v>1</v>
      </c>
      <c r="CE120" s="239">
        <f t="shared" si="435"/>
        <v>65700</v>
      </c>
      <c r="CF120" s="239">
        <f t="shared" si="436"/>
        <v>0</v>
      </c>
      <c r="CG120" s="209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>
      <c r="A121" s="256"/>
      <c r="B121" s="257"/>
      <c r="C121" s="217"/>
      <c r="D121" s="209"/>
      <c r="E121" s="240"/>
      <c r="F121" s="209"/>
      <c r="G121" s="213">
        <v>315</v>
      </c>
      <c r="H121" s="213"/>
      <c r="I121" s="230">
        <v>0</v>
      </c>
      <c r="J121" s="212"/>
      <c r="K121" s="213">
        <f>G121*730*AU121</f>
        <v>91980</v>
      </c>
      <c r="L121" s="214"/>
      <c r="M121" s="215">
        <f t="shared" si="454"/>
        <v>10219.91</v>
      </c>
      <c r="N121" s="215"/>
      <c r="O121" s="215">
        <f t="shared" si="455"/>
        <v>10973.175015359999</v>
      </c>
      <c r="P121" s="216"/>
      <c r="Q121" s="267">
        <f>O121-M121</f>
        <v>753.26501535999887</v>
      </c>
      <c r="R121" s="217"/>
      <c r="S121" s="265">
        <f>ROUND(Q121/M121,3)</f>
        <v>7.3999999999999996E-2</v>
      </c>
      <c r="T121" s="209"/>
      <c r="U121" s="218">
        <f t="shared" ref="U121:W141" si="477">U$119</f>
        <v>127.5</v>
      </c>
      <c r="V121" s="219">
        <f t="shared" si="477"/>
        <v>7.356E-2</v>
      </c>
      <c r="W121" s="219">
        <f t="shared" si="477"/>
        <v>7.356E-2</v>
      </c>
      <c r="X121" s="219">
        <f t="shared" si="472"/>
        <v>0</v>
      </c>
      <c r="Y121" s="219">
        <f t="shared" si="472"/>
        <v>0</v>
      </c>
      <c r="Z121" s="219">
        <f t="shared" si="472"/>
        <v>0</v>
      </c>
      <c r="AA121" s="238">
        <f>ROUND(U121+(V121*AX121)+(W121*AY121)+(AN121*G121),2)</f>
        <v>9382.0499999999993</v>
      </c>
      <c r="AB121" s="221"/>
      <c r="AC121" s="222">
        <f t="shared" si="473"/>
        <v>1</v>
      </c>
      <c r="AD121" s="223">
        <f t="shared" si="459"/>
        <v>1.26E-4</v>
      </c>
      <c r="AE121" s="222">
        <f t="shared" ref="AE121:AI141" si="478">AE$119</f>
        <v>8.6E-3</v>
      </c>
      <c r="AF121" s="222">
        <f t="shared" si="478"/>
        <v>-6.6E-4</v>
      </c>
      <c r="AG121" s="222">
        <f t="shared" si="478"/>
        <v>-6.7200000000000003E-3</v>
      </c>
      <c r="AH121" s="219">
        <f t="shared" si="478"/>
        <v>1.3999999999999999E-4</v>
      </c>
      <c r="AI121" s="219">
        <f t="shared" si="478"/>
        <v>0.82</v>
      </c>
      <c r="AJ121" s="234">
        <f>$AJ$47</f>
        <v>0</v>
      </c>
      <c r="AK121" s="234">
        <f t="shared" ref="AK121:AN141" si="479">AK$119</f>
        <v>7.9233999999999999E-2</v>
      </c>
      <c r="AL121" s="234">
        <f t="shared" si="479"/>
        <v>-1.2123999999999999E-2</v>
      </c>
      <c r="AM121" s="234">
        <f t="shared" si="479"/>
        <v>0</v>
      </c>
      <c r="AN121" s="224">
        <f t="shared" si="479"/>
        <v>7.9</v>
      </c>
      <c r="AO121" s="225">
        <f t="shared" si="474"/>
        <v>0</v>
      </c>
      <c r="AP121" s="225">
        <f t="shared" si="474"/>
        <v>0</v>
      </c>
      <c r="AQ121" s="224">
        <f t="shared" si="364"/>
        <v>395.98</v>
      </c>
      <c r="AR121" s="224">
        <f t="shared" si="342"/>
        <v>0</v>
      </c>
      <c r="AS121" s="224">
        <f t="shared" si="460"/>
        <v>441.88</v>
      </c>
      <c r="AT121" s="209"/>
      <c r="AU121" s="227">
        <f>$E$120</f>
        <v>0.4</v>
      </c>
      <c r="AV121" s="227"/>
      <c r="AW121" s="227">
        <f t="shared" si="471"/>
        <v>1</v>
      </c>
      <c r="AX121" s="239">
        <f>IF(G121*500&lt;K121,G121*500,K121)</f>
        <v>91980</v>
      </c>
      <c r="AY121" s="239">
        <f>K121-AX121</f>
        <v>0</v>
      </c>
      <c r="AZ121" s="209"/>
      <c r="BA121" s="218">
        <f>BA120</f>
        <v>127.5</v>
      </c>
      <c r="BB121" s="219">
        <f t="shared" si="475"/>
        <v>7.356E-2</v>
      </c>
      <c r="BC121" s="219">
        <f t="shared" si="475"/>
        <v>7.356E-2</v>
      </c>
      <c r="BD121" s="219">
        <f t="shared" si="475"/>
        <v>0</v>
      </c>
      <c r="BE121" s="219">
        <f t="shared" si="475"/>
        <v>0</v>
      </c>
      <c r="BF121" s="219">
        <f t="shared" si="475"/>
        <v>0</v>
      </c>
      <c r="BG121" s="238">
        <f t="shared" si="433"/>
        <v>9382.0499999999993</v>
      </c>
      <c r="BH121" s="222">
        <f t="shared" si="427"/>
        <v>0</v>
      </c>
      <c r="BI121" s="222">
        <f t="shared" si="427"/>
        <v>1</v>
      </c>
      <c r="BJ121" s="222">
        <f t="shared" si="427"/>
        <v>1.26E-4</v>
      </c>
      <c r="BK121" s="222">
        <f t="shared" si="427"/>
        <v>8.6E-3</v>
      </c>
      <c r="BL121" s="222">
        <f t="shared" si="427"/>
        <v>-6.6E-4</v>
      </c>
      <c r="BM121" s="222">
        <f t="shared" si="461"/>
        <v>-6.7200000000000003E-3</v>
      </c>
      <c r="BN121" s="222">
        <f t="shared" si="457"/>
        <v>1.3999999999999999E-4</v>
      </c>
      <c r="BO121" s="222">
        <f t="shared" si="458"/>
        <v>0.82</v>
      </c>
      <c r="BP121" s="222">
        <v>0</v>
      </c>
      <c r="BQ121" s="222">
        <f t="shared" si="456"/>
        <v>0</v>
      </c>
      <c r="BR121" s="222">
        <f t="shared" si="428"/>
        <v>-1.2123999999999999E-2</v>
      </c>
      <c r="BS121" s="222">
        <v>0.1144</v>
      </c>
      <c r="BT121" s="224">
        <f t="shared" ref="BT121:BU123" si="480">BT120</f>
        <v>7.9</v>
      </c>
      <c r="BU121" s="224">
        <f t="shared" si="480"/>
        <v>0</v>
      </c>
      <c r="BV121" s="225">
        <f t="shared" si="476"/>
        <v>0</v>
      </c>
      <c r="BW121" s="224">
        <f t="shared" si="462"/>
        <v>395.98</v>
      </c>
      <c r="BX121" s="224">
        <f t="shared" si="469"/>
        <v>0</v>
      </c>
      <c r="BY121" s="224">
        <f t="shared" si="469"/>
        <v>441.88</v>
      </c>
      <c r="BZ121" s="198">
        <f t="shared" si="470"/>
        <v>753.26501535999989</v>
      </c>
      <c r="CA121" s="209"/>
      <c r="CB121" s="227">
        <f>CB120</f>
        <v>0.4</v>
      </c>
      <c r="CC121" s="227"/>
      <c r="CD121" s="227">
        <f>1-CC121</f>
        <v>1</v>
      </c>
      <c r="CE121" s="239">
        <f t="shared" si="435"/>
        <v>91980</v>
      </c>
      <c r="CF121" s="239">
        <f t="shared" si="436"/>
        <v>0</v>
      </c>
      <c r="CG121" s="209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>
      <c r="A122" s="256"/>
      <c r="B122" s="257"/>
      <c r="C122" s="208"/>
      <c r="D122" s="209"/>
      <c r="E122" s="210"/>
      <c r="F122" s="209"/>
      <c r="G122" s="213">
        <v>550</v>
      </c>
      <c r="H122" s="213"/>
      <c r="I122" s="230">
        <v>0</v>
      </c>
      <c r="J122" s="212"/>
      <c r="K122" s="213">
        <f>G122*730*AU122</f>
        <v>160600</v>
      </c>
      <c r="L122" s="214"/>
      <c r="M122" s="215">
        <f t="shared" si="454"/>
        <v>17742</v>
      </c>
      <c r="N122" s="215"/>
      <c r="O122" s="215">
        <f t="shared" si="455"/>
        <v>19046.258155200001</v>
      </c>
      <c r="P122" s="216"/>
      <c r="Q122" s="267">
        <f>O122-M122</f>
        <v>1304.2581552000011</v>
      </c>
      <c r="R122" s="217"/>
      <c r="S122" s="265">
        <f>ROUND(Q122/M122,3)</f>
        <v>7.3999999999999996E-2</v>
      </c>
      <c r="T122" s="209"/>
      <c r="U122" s="218">
        <f t="shared" si="477"/>
        <v>127.5</v>
      </c>
      <c r="V122" s="219">
        <f t="shared" si="477"/>
        <v>7.356E-2</v>
      </c>
      <c r="W122" s="219">
        <f t="shared" si="477"/>
        <v>7.356E-2</v>
      </c>
      <c r="X122" s="219">
        <f t="shared" si="472"/>
        <v>0</v>
      </c>
      <c r="Y122" s="219">
        <f t="shared" si="472"/>
        <v>0</v>
      </c>
      <c r="Z122" s="219">
        <f t="shared" si="472"/>
        <v>0</v>
      </c>
      <c r="AA122" s="238">
        <f>ROUND(U122+(V122*AX122)+(W122*AY122)+(AN122*G122),2)</f>
        <v>16286.24</v>
      </c>
      <c r="AB122" s="221"/>
      <c r="AC122" s="222">
        <f t="shared" si="473"/>
        <v>1</v>
      </c>
      <c r="AD122" s="223">
        <f t="shared" si="459"/>
        <v>1.26E-4</v>
      </c>
      <c r="AE122" s="222">
        <f t="shared" si="478"/>
        <v>8.6E-3</v>
      </c>
      <c r="AF122" s="222">
        <f t="shared" si="478"/>
        <v>-6.6E-4</v>
      </c>
      <c r="AG122" s="222">
        <f t="shared" si="478"/>
        <v>-6.7200000000000003E-3</v>
      </c>
      <c r="AH122" s="219">
        <f t="shared" si="478"/>
        <v>1.3999999999999999E-4</v>
      </c>
      <c r="AI122" s="219">
        <f t="shared" si="478"/>
        <v>0.82</v>
      </c>
      <c r="AJ122" s="234">
        <f>$AJ$47</f>
        <v>0</v>
      </c>
      <c r="AK122" s="234">
        <f t="shared" si="479"/>
        <v>7.9233999999999999E-2</v>
      </c>
      <c r="AL122" s="234">
        <f t="shared" si="479"/>
        <v>-1.2123999999999999E-2</v>
      </c>
      <c r="AM122" s="234">
        <f t="shared" si="479"/>
        <v>0</v>
      </c>
      <c r="AN122" s="224">
        <f t="shared" si="479"/>
        <v>7.9</v>
      </c>
      <c r="AO122" s="225">
        <f t="shared" si="474"/>
        <v>0</v>
      </c>
      <c r="AP122" s="225">
        <f t="shared" si="474"/>
        <v>0</v>
      </c>
      <c r="AQ122" s="224">
        <f t="shared" si="364"/>
        <v>690.65</v>
      </c>
      <c r="AR122" s="224">
        <f t="shared" si="342"/>
        <v>0</v>
      </c>
      <c r="AS122" s="224">
        <f t="shared" si="460"/>
        <v>765.11</v>
      </c>
      <c r="AT122" s="209"/>
      <c r="AU122" s="227">
        <f>$E$120</f>
        <v>0.4</v>
      </c>
      <c r="AV122" s="227"/>
      <c r="AW122" s="227">
        <f t="shared" si="471"/>
        <v>1</v>
      </c>
      <c r="AX122" s="239">
        <f>IF(G122*500&lt;K122,G122*500,K122)</f>
        <v>160600</v>
      </c>
      <c r="AY122" s="239">
        <f>K122-AX122</f>
        <v>0</v>
      </c>
      <c r="AZ122" s="209"/>
      <c r="BA122" s="218">
        <f t="shared" ref="BA122:BF123" si="481">BA121</f>
        <v>127.5</v>
      </c>
      <c r="BB122" s="219">
        <f t="shared" si="481"/>
        <v>7.356E-2</v>
      </c>
      <c r="BC122" s="219">
        <f t="shared" si="481"/>
        <v>7.356E-2</v>
      </c>
      <c r="BD122" s="219">
        <f t="shared" si="481"/>
        <v>0</v>
      </c>
      <c r="BE122" s="219">
        <f t="shared" si="481"/>
        <v>0</v>
      </c>
      <c r="BF122" s="219">
        <f t="shared" si="481"/>
        <v>0</v>
      </c>
      <c r="BG122" s="238">
        <f t="shared" si="433"/>
        <v>16286.24</v>
      </c>
      <c r="BH122" s="222">
        <f t="shared" si="427"/>
        <v>0</v>
      </c>
      <c r="BI122" s="222">
        <f t="shared" si="427"/>
        <v>1</v>
      </c>
      <c r="BJ122" s="222">
        <f t="shared" si="427"/>
        <v>1.26E-4</v>
      </c>
      <c r="BK122" s="222">
        <f t="shared" si="427"/>
        <v>8.6E-3</v>
      </c>
      <c r="BL122" s="222">
        <f t="shared" si="427"/>
        <v>-6.6E-4</v>
      </c>
      <c r="BM122" s="222">
        <f t="shared" si="461"/>
        <v>-6.7200000000000003E-3</v>
      </c>
      <c r="BN122" s="222">
        <f t="shared" si="457"/>
        <v>1.3999999999999999E-4</v>
      </c>
      <c r="BO122" s="222">
        <f t="shared" si="458"/>
        <v>0.82</v>
      </c>
      <c r="BP122" s="222">
        <v>0</v>
      </c>
      <c r="BQ122" s="222">
        <f t="shared" si="456"/>
        <v>0</v>
      </c>
      <c r="BR122" s="222">
        <f t="shared" si="428"/>
        <v>-1.2123999999999999E-2</v>
      </c>
      <c r="BS122" s="222">
        <v>0.1144</v>
      </c>
      <c r="BT122" s="224">
        <f t="shared" si="480"/>
        <v>7.9</v>
      </c>
      <c r="BU122" s="224">
        <f t="shared" si="480"/>
        <v>0</v>
      </c>
      <c r="BV122" s="225">
        <f t="shared" si="476"/>
        <v>0</v>
      </c>
      <c r="BW122" s="224">
        <f t="shared" si="462"/>
        <v>690.65</v>
      </c>
      <c r="BX122" s="224">
        <f t="shared" si="469"/>
        <v>0</v>
      </c>
      <c r="BY122" s="224">
        <f t="shared" si="469"/>
        <v>765.11</v>
      </c>
      <c r="BZ122" s="198">
        <f t="shared" si="470"/>
        <v>1304.2581552000001</v>
      </c>
      <c r="CA122" s="209"/>
      <c r="CB122" s="227">
        <f>CB121</f>
        <v>0.4</v>
      </c>
      <c r="CC122" s="227"/>
      <c r="CD122" s="227">
        <f>1-CC122</f>
        <v>1</v>
      </c>
      <c r="CE122" s="239">
        <f t="shared" si="435"/>
        <v>160600</v>
      </c>
      <c r="CF122" s="239">
        <f t="shared" si="436"/>
        <v>0</v>
      </c>
      <c r="CG122" s="209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>
      <c r="A123" s="256"/>
      <c r="B123" s="257"/>
      <c r="C123" s="208"/>
      <c r="D123" s="209"/>
      <c r="E123" s="210"/>
      <c r="F123" s="209"/>
      <c r="G123" s="213">
        <v>750</v>
      </c>
      <c r="H123" s="213"/>
      <c r="I123" s="230">
        <v>0</v>
      </c>
      <c r="J123" s="212"/>
      <c r="K123" s="213">
        <f>G123*730*AU123</f>
        <v>219000</v>
      </c>
      <c r="L123" s="214"/>
      <c r="M123" s="215">
        <f t="shared" si="454"/>
        <v>24143.77</v>
      </c>
      <c r="N123" s="215"/>
      <c r="O123" s="215">
        <f t="shared" si="455"/>
        <v>25916.957415999997</v>
      </c>
      <c r="P123" s="216"/>
      <c r="Q123" s="267">
        <f>O123-M123</f>
        <v>1773.187415999997</v>
      </c>
      <c r="R123" s="217"/>
      <c r="S123" s="265">
        <f>ROUND(Q123/M123,3)</f>
        <v>7.2999999999999995E-2</v>
      </c>
      <c r="T123" s="209"/>
      <c r="U123" s="218">
        <f t="shared" si="477"/>
        <v>127.5</v>
      </c>
      <c r="V123" s="219">
        <f t="shared" si="477"/>
        <v>7.356E-2</v>
      </c>
      <c r="W123" s="219">
        <f t="shared" si="477"/>
        <v>7.356E-2</v>
      </c>
      <c r="X123" s="219">
        <f t="shared" si="472"/>
        <v>0</v>
      </c>
      <c r="Y123" s="219">
        <f t="shared" si="472"/>
        <v>0</v>
      </c>
      <c r="Z123" s="219">
        <f t="shared" si="472"/>
        <v>0</v>
      </c>
      <c r="AA123" s="238">
        <f>ROUND(U123+(V123*AX123)+(W123*AY123)+(AN123*G123),2)</f>
        <v>22162.14</v>
      </c>
      <c r="AB123" s="221"/>
      <c r="AC123" s="222">
        <f t="shared" si="473"/>
        <v>1</v>
      </c>
      <c r="AD123" s="223">
        <f t="shared" si="459"/>
        <v>1.26E-4</v>
      </c>
      <c r="AE123" s="222">
        <f t="shared" si="478"/>
        <v>8.6E-3</v>
      </c>
      <c r="AF123" s="222">
        <f t="shared" si="478"/>
        <v>-6.6E-4</v>
      </c>
      <c r="AG123" s="222">
        <f t="shared" si="478"/>
        <v>-6.7200000000000003E-3</v>
      </c>
      <c r="AH123" s="219">
        <f t="shared" si="478"/>
        <v>1.3999999999999999E-4</v>
      </c>
      <c r="AI123" s="219">
        <f t="shared" si="478"/>
        <v>0.82</v>
      </c>
      <c r="AJ123" s="234">
        <f>$AJ$47</f>
        <v>0</v>
      </c>
      <c r="AK123" s="234">
        <f t="shared" si="479"/>
        <v>7.9233999999999999E-2</v>
      </c>
      <c r="AL123" s="234">
        <f t="shared" si="479"/>
        <v>-1.2123999999999999E-2</v>
      </c>
      <c r="AM123" s="234">
        <f t="shared" si="479"/>
        <v>0</v>
      </c>
      <c r="AN123" s="224">
        <f t="shared" si="479"/>
        <v>7.9</v>
      </c>
      <c r="AO123" s="225">
        <f t="shared" si="474"/>
        <v>0</v>
      </c>
      <c r="AP123" s="225">
        <f t="shared" si="474"/>
        <v>0</v>
      </c>
      <c r="AQ123" s="224">
        <f t="shared" si="364"/>
        <v>941.43</v>
      </c>
      <c r="AR123" s="224">
        <f t="shared" si="342"/>
        <v>0</v>
      </c>
      <c r="AS123" s="224">
        <f t="shared" si="460"/>
        <v>1040.2</v>
      </c>
      <c r="AT123" s="209"/>
      <c r="AU123" s="227">
        <f>$E$120</f>
        <v>0.4</v>
      </c>
      <c r="AV123" s="227"/>
      <c r="AW123" s="227">
        <f t="shared" si="471"/>
        <v>1</v>
      </c>
      <c r="AX123" s="239">
        <f>IF(G123*500&lt;K123,G123*500,K123)</f>
        <v>219000</v>
      </c>
      <c r="AY123" s="239">
        <f>K123-AX123</f>
        <v>0</v>
      </c>
      <c r="AZ123" s="209"/>
      <c r="BA123" s="218">
        <f t="shared" si="481"/>
        <v>127.5</v>
      </c>
      <c r="BB123" s="219">
        <f t="shared" si="481"/>
        <v>7.356E-2</v>
      </c>
      <c r="BC123" s="219">
        <f t="shared" si="481"/>
        <v>7.356E-2</v>
      </c>
      <c r="BD123" s="219">
        <f t="shared" si="481"/>
        <v>0</v>
      </c>
      <c r="BE123" s="219">
        <f t="shared" si="481"/>
        <v>0</v>
      </c>
      <c r="BF123" s="219">
        <f t="shared" si="481"/>
        <v>0</v>
      </c>
      <c r="BG123" s="238">
        <f t="shared" si="433"/>
        <v>22162.14</v>
      </c>
      <c r="BH123" s="222">
        <f t="shared" si="427"/>
        <v>0</v>
      </c>
      <c r="BI123" s="222">
        <f t="shared" si="427"/>
        <v>1</v>
      </c>
      <c r="BJ123" s="222">
        <f t="shared" si="427"/>
        <v>1.26E-4</v>
      </c>
      <c r="BK123" s="222">
        <f t="shared" si="427"/>
        <v>8.6E-3</v>
      </c>
      <c r="BL123" s="222">
        <f t="shared" si="427"/>
        <v>-6.6E-4</v>
      </c>
      <c r="BM123" s="222">
        <f t="shared" si="461"/>
        <v>-6.7200000000000003E-3</v>
      </c>
      <c r="BN123" s="222">
        <f t="shared" si="457"/>
        <v>1.3999999999999999E-4</v>
      </c>
      <c r="BO123" s="222">
        <f t="shared" si="458"/>
        <v>0.82</v>
      </c>
      <c r="BP123" s="222">
        <v>0</v>
      </c>
      <c r="BQ123" s="222">
        <f t="shared" si="456"/>
        <v>0</v>
      </c>
      <c r="BR123" s="222">
        <f t="shared" si="428"/>
        <v>-1.2123999999999999E-2</v>
      </c>
      <c r="BS123" s="222">
        <v>0.1144</v>
      </c>
      <c r="BT123" s="224">
        <f t="shared" si="480"/>
        <v>7.9</v>
      </c>
      <c r="BU123" s="224">
        <f t="shared" si="480"/>
        <v>0</v>
      </c>
      <c r="BV123" s="225">
        <f t="shared" si="476"/>
        <v>0</v>
      </c>
      <c r="BW123" s="224">
        <f t="shared" si="462"/>
        <v>941.43</v>
      </c>
      <c r="BX123" s="224">
        <f t="shared" si="469"/>
        <v>0</v>
      </c>
      <c r="BY123" s="224">
        <f t="shared" si="469"/>
        <v>1040.2</v>
      </c>
      <c r="BZ123" s="198">
        <f t="shared" si="470"/>
        <v>1773.187416</v>
      </c>
      <c r="CA123" s="209"/>
      <c r="CB123" s="227">
        <f>CB122</f>
        <v>0.4</v>
      </c>
      <c r="CC123" s="227"/>
      <c r="CD123" s="227">
        <f>1-CC123</f>
        <v>1</v>
      </c>
      <c r="CE123" s="239">
        <f t="shared" si="435"/>
        <v>219000</v>
      </c>
      <c r="CF123" s="239">
        <f t="shared" si="436"/>
        <v>0</v>
      </c>
      <c r="CG123" s="209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>
      <c r="A124" s="256"/>
      <c r="B124" s="257"/>
      <c r="C124" s="208"/>
      <c r="D124" s="209"/>
      <c r="E124" s="210"/>
      <c r="F124" s="209"/>
      <c r="G124" s="213"/>
      <c r="H124" s="213"/>
      <c r="I124" s="230"/>
      <c r="J124" s="212"/>
      <c r="K124" s="213"/>
      <c r="L124" s="214"/>
      <c r="M124" s="215"/>
      <c r="N124" s="215"/>
      <c r="O124" s="215"/>
      <c r="P124" s="216"/>
      <c r="Q124" s="267"/>
      <c r="R124" s="217"/>
      <c r="S124" s="265"/>
      <c r="T124" s="209"/>
      <c r="U124" s="218"/>
      <c r="V124" s="219"/>
      <c r="W124" s="219"/>
      <c r="X124" s="219"/>
      <c r="Y124" s="219"/>
      <c r="Z124" s="219"/>
      <c r="AA124" s="220"/>
      <c r="AB124" s="221"/>
      <c r="AC124" s="222"/>
      <c r="AD124" s="223"/>
      <c r="AE124" s="222"/>
      <c r="AF124" s="222"/>
      <c r="AG124" s="222"/>
      <c r="AH124" s="219"/>
      <c r="AI124" s="219"/>
      <c r="AJ124" s="234"/>
      <c r="AK124" s="234"/>
      <c r="AL124" s="234"/>
      <c r="AM124" s="234"/>
      <c r="AN124" s="224"/>
      <c r="AO124" s="225"/>
      <c r="AP124" s="225"/>
      <c r="AQ124" s="224"/>
      <c r="AR124" s="224"/>
      <c r="AS124" s="224"/>
      <c r="AT124" s="209"/>
      <c r="AU124" s="227"/>
      <c r="AV124" s="227"/>
      <c r="AW124" s="227"/>
      <c r="AX124" s="227"/>
      <c r="AY124" s="227"/>
      <c r="AZ124" s="209"/>
      <c r="BA124" s="218"/>
      <c r="BB124" s="219"/>
      <c r="BC124" s="219"/>
      <c r="BD124" s="219"/>
      <c r="BE124" s="219"/>
      <c r="BF124" s="219"/>
      <c r="BG124" s="238"/>
      <c r="BH124" s="222"/>
      <c r="BI124" s="222"/>
      <c r="BJ124" s="222"/>
      <c r="BK124" s="222"/>
      <c r="BL124" s="222"/>
      <c r="BM124" s="222">
        <f t="shared" si="461"/>
        <v>-6.7200000000000003E-3</v>
      </c>
      <c r="BN124" s="222">
        <f t="shared" si="457"/>
        <v>0</v>
      </c>
      <c r="BO124" s="222">
        <f t="shared" si="458"/>
        <v>0</v>
      </c>
      <c r="BP124" s="222">
        <v>0</v>
      </c>
      <c r="BQ124" s="222">
        <f t="shared" si="456"/>
        <v>0</v>
      </c>
      <c r="BR124" s="222"/>
      <c r="BS124" s="222">
        <v>0.1144</v>
      </c>
      <c r="BT124" s="224"/>
      <c r="BU124" s="224"/>
      <c r="BV124" s="225"/>
      <c r="BW124" s="224"/>
      <c r="BX124" s="224"/>
      <c r="BY124" s="224"/>
      <c r="BZ124" s="198">
        <f t="shared" si="470"/>
        <v>0</v>
      </c>
      <c r="CA124" s="209"/>
      <c r="CB124" s="227"/>
      <c r="CC124" s="227"/>
      <c r="CD124" s="227"/>
      <c r="CE124" s="239"/>
      <c r="CF124" s="239"/>
      <c r="CG124" s="209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>
      <c r="A125" s="256"/>
      <c r="B125" s="257"/>
      <c r="C125" s="228" t="s">
        <v>209</v>
      </c>
      <c r="D125" s="229"/>
      <c r="E125" s="228" t="s">
        <v>209</v>
      </c>
      <c r="F125" s="209"/>
      <c r="G125" s="213">
        <v>125</v>
      </c>
      <c r="H125" s="213"/>
      <c r="I125" s="230">
        <v>0</v>
      </c>
      <c r="J125" s="212"/>
      <c r="K125" s="213">
        <f>G125*730*AU125</f>
        <v>45625</v>
      </c>
      <c r="L125" s="214"/>
      <c r="M125" s="215">
        <f t="shared" si="454"/>
        <v>4847.7300000000005</v>
      </c>
      <c r="N125" s="215"/>
      <c r="O125" s="215">
        <f t="shared" si="455"/>
        <v>5197.6086720000003</v>
      </c>
      <c r="P125" s="216"/>
      <c r="Q125" s="267">
        <f>O125-M125</f>
        <v>349.87867199999982</v>
      </c>
      <c r="R125" s="217"/>
      <c r="S125" s="265">
        <f>ROUND(Q125/M125,3)</f>
        <v>7.1999999999999995E-2</v>
      </c>
      <c r="T125" s="209"/>
      <c r="U125" s="218">
        <f t="shared" si="477"/>
        <v>127.5</v>
      </c>
      <c r="V125" s="219">
        <f t="shared" si="477"/>
        <v>7.356E-2</v>
      </c>
      <c r="W125" s="219">
        <f t="shared" si="477"/>
        <v>7.356E-2</v>
      </c>
      <c r="X125" s="219"/>
      <c r="Y125" s="219"/>
      <c r="Z125" s="219"/>
      <c r="AA125" s="238">
        <f>ROUND(U125+(V125*AX125)+(W125*AY125)+(AN125*G125),2)</f>
        <v>4471.18</v>
      </c>
      <c r="AB125" s="221"/>
      <c r="AC125" s="222">
        <f>$AC$47</f>
        <v>1</v>
      </c>
      <c r="AD125" s="223">
        <f t="shared" si="459"/>
        <v>1.26E-4</v>
      </c>
      <c r="AE125" s="222">
        <f t="shared" si="478"/>
        <v>8.6E-3</v>
      </c>
      <c r="AF125" s="222">
        <f t="shared" si="478"/>
        <v>-6.6E-4</v>
      </c>
      <c r="AG125" s="222">
        <f t="shared" si="478"/>
        <v>-6.7200000000000003E-3</v>
      </c>
      <c r="AH125" s="219">
        <f t="shared" si="478"/>
        <v>1.3999999999999999E-4</v>
      </c>
      <c r="AI125" s="219">
        <f t="shared" si="478"/>
        <v>0.82</v>
      </c>
      <c r="AJ125" s="234">
        <f>$AJ$47</f>
        <v>0</v>
      </c>
      <c r="AK125" s="234">
        <f t="shared" si="479"/>
        <v>7.9233999999999999E-2</v>
      </c>
      <c r="AL125" s="234">
        <f t="shared" si="479"/>
        <v>-1.2123999999999999E-2</v>
      </c>
      <c r="AM125" s="234">
        <f t="shared" si="479"/>
        <v>0</v>
      </c>
      <c r="AN125" s="224">
        <f t="shared" si="479"/>
        <v>7.9</v>
      </c>
      <c r="AO125" s="225">
        <f>AO119</f>
        <v>0</v>
      </c>
      <c r="AP125" s="225">
        <f>AP119</f>
        <v>0</v>
      </c>
      <c r="AQ125" s="224">
        <f t="shared" ref="AQ125:AQ185" si="482">ROUND(AC125+(K125*(AD125+AE125+AF125+AH125+AJ125+AG125))+(G125*AI125),2)</f>
        <v>171.3</v>
      </c>
      <c r="AR125" s="224">
        <f t="shared" si="342"/>
        <v>0</v>
      </c>
      <c r="AS125" s="224">
        <f t="shared" si="460"/>
        <v>205.25</v>
      </c>
      <c r="AT125" s="209"/>
      <c r="AU125" s="227">
        <f>+E126</f>
        <v>0.5</v>
      </c>
      <c r="AV125" s="227"/>
      <c r="AW125" s="227">
        <f t="shared" si="471"/>
        <v>1</v>
      </c>
      <c r="AX125" s="239">
        <f>IF(G125*500&lt;K125,G125*500,K125)</f>
        <v>45625</v>
      </c>
      <c r="AY125" s="239">
        <f>K125-AX125</f>
        <v>0</v>
      </c>
      <c r="AZ125" s="209"/>
      <c r="BA125" s="218">
        <f>BA119</f>
        <v>127.5</v>
      </c>
      <c r="BB125" s="219">
        <f>BB119</f>
        <v>7.356E-2</v>
      </c>
      <c r="BC125" s="219">
        <f>BB125</f>
        <v>7.356E-2</v>
      </c>
      <c r="BD125" s="219"/>
      <c r="BE125" s="219"/>
      <c r="BF125" s="219"/>
      <c r="BG125" s="238">
        <f t="shared" si="433"/>
        <v>4471.18</v>
      </c>
      <c r="BH125" s="222">
        <f t="shared" si="427"/>
        <v>0</v>
      </c>
      <c r="BI125" s="222">
        <f t="shared" si="427"/>
        <v>1</v>
      </c>
      <c r="BJ125" s="222">
        <f t="shared" si="427"/>
        <v>1.26E-4</v>
      </c>
      <c r="BK125" s="222">
        <f t="shared" si="427"/>
        <v>8.6E-3</v>
      </c>
      <c r="BL125" s="222">
        <f t="shared" si="427"/>
        <v>-6.6E-4</v>
      </c>
      <c r="BM125" s="222">
        <f t="shared" si="461"/>
        <v>-6.7200000000000003E-3</v>
      </c>
      <c r="BN125" s="222">
        <f t="shared" si="457"/>
        <v>1.3999999999999999E-4</v>
      </c>
      <c r="BO125" s="222">
        <f t="shared" si="458"/>
        <v>0.82</v>
      </c>
      <c r="BP125" s="222">
        <v>0</v>
      </c>
      <c r="BQ125" s="222">
        <f t="shared" si="456"/>
        <v>0</v>
      </c>
      <c r="BR125" s="222">
        <f t="shared" si="428"/>
        <v>-1.2123999999999999E-2</v>
      </c>
      <c r="BS125" s="222">
        <v>0.1144</v>
      </c>
      <c r="BT125" s="224">
        <f>BT119</f>
        <v>7.9</v>
      </c>
      <c r="BU125" s="224">
        <f>BU119</f>
        <v>0</v>
      </c>
      <c r="BV125" s="225">
        <f>BV119</f>
        <v>0</v>
      </c>
      <c r="BW125" s="224">
        <f t="shared" si="462"/>
        <v>171.3</v>
      </c>
      <c r="BX125" s="224">
        <f t="shared" si="469"/>
        <v>0</v>
      </c>
      <c r="BY125" s="224">
        <f t="shared" si="469"/>
        <v>205.25</v>
      </c>
      <c r="BZ125" s="198">
        <f t="shared" si="470"/>
        <v>349.87867199999999</v>
      </c>
      <c r="CA125" s="209"/>
      <c r="CB125" s="227">
        <f>$E$126</f>
        <v>0.5</v>
      </c>
      <c r="CC125" s="227"/>
      <c r="CD125" s="227">
        <f>1-CC125</f>
        <v>1</v>
      </c>
      <c r="CE125" s="239">
        <f t="shared" si="435"/>
        <v>45625</v>
      </c>
      <c r="CF125" s="239">
        <f t="shared" si="436"/>
        <v>0</v>
      </c>
      <c r="CG125" s="209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>
      <c r="A126" s="256"/>
      <c r="B126" s="257"/>
      <c r="C126" s="208" t="s">
        <v>18</v>
      </c>
      <c r="D126" s="209"/>
      <c r="E126" s="240">
        <v>0.5</v>
      </c>
      <c r="F126" s="209"/>
      <c r="G126" s="213">
        <v>225</v>
      </c>
      <c r="H126" s="213"/>
      <c r="I126" s="230">
        <v>0</v>
      </c>
      <c r="J126" s="212"/>
      <c r="K126" s="213">
        <f>G126*730*AU126</f>
        <v>82125</v>
      </c>
      <c r="L126" s="214"/>
      <c r="M126" s="215">
        <f t="shared" si="454"/>
        <v>8616.2099999999991</v>
      </c>
      <c r="N126" s="215"/>
      <c r="O126" s="215">
        <f t="shared" si="455"/>
        <v>9234.2308319999993</v>
      </c>
      <c r="P126" s="216"/>
      <c r="Q126" s="267">
        <f>O126-M126</f>
        <v>618.02083200000015</v>
      </c>
      <c r="R126" s="217"/>
      <c r="S126" s="265">
        <f>ROUND(Q126/M126,3)</f>
        <v>7.1999999999999995E-2</v>
      </c>
      <c r="T126" s="209"/>
      <c r="U126" s="218">
        <f t="shared" si="477"/>
        <v>127.5</v>
      </c>
      <c r="V126" s="219">
        <f t="shared" si="477"/>
        <v>7.356E-2</v>
      </c>
      <c r="W126" s="219">
        <f t="shared" si="477"/>
        <v>7.356E-2</v>
      </c>
      <c r="X126" s="219">
        <f t="shared" ref="X126:Z129" si="483">X125</f>
        <v>0</v>
      </c>
      <c r="Y126" s="219">
        <f t="shared" si="483"/>
        <v>0</v>
      </c>
      <c r="Z126" s="219">
        <f t="shared" si="483"/>
        <v>0</v>
      </c>
      <c r="AA126" s="238">
        <f>ROUND(U126+(V126*AX126)+(W126*AY126)+(AN126*G126),2)</f>
        <v>7946.12</v>
      </c>
      <c r="AB126" s="221"/>
      <c r="AC126" s="222">
        <f t="shared" ref="AC126:AC129" si="484">$AC$47</f>
        <v>1</v>
      </c>
      <c r="AD126" s="223">
        <f t="shared" si="459"/>
        <v>1.26E-4</v>
      </c>
      <c r="AE126" s="222">
        <f t="shared" si="478"/>
        <v>8.6E-3</v>
      </c>
      <c r="AF126" s="222">
        <f t="shared" si="478"/>
        <v>-6.6E-4</v>
      </c>
      <c r="AG126" s="222">
        <f t="shared" si="478"/>
        <v>-6.7200000000000003E-3</v>
      </c>
      <c r="AH126" s="219">
        <f t="shared" si="478"/>
        <v>1.3999999999999999E-4</v>
      </c>
      <c r="AI126" s="219">
        <f t="shared" si="478"/>
        <v>0.82</v>
      </c>
      <c r="AJ126" s="234">
        <f>$AJ$47</f>
        <v>0</v>
      </c>
      <c r="AK126" s="234">
        <f t="shared" si="479"/>
        <v>7.9233999999999999E-2</v>
      </c>
      <c r="AL126" s="234">
        <f t="shared" si="479"/>
        <v>-1.2123999999999999E-2</v>
      </c>
      <c r="AM126" s="234">
        <f t="shared" si="479"/>
        <v>0</v>
      </c>
      <c r="AN126" s="224">
        <f t="shared" si="479"/>
        <v>7.9</v>
      </c>
      <c r="AO126" s="225">
        <f t="shared" ref="AO126:AO129" si="485">AO125</f>
        <v>0</v>
      </c>
      <c r="AP126" s="225">
        <f>AP120</f>
        <v>0</v>
      </c>
      <c r="AQ126" s="224">
        <f t="shared" si="482"/>
        <v>307.54000000000002</v>
      </c>
      <c r="AR126" s="224">
        <f t="shared" si="342"/>
        <v>0</v>
      </c>
      <c r="AS126" s="224">
        <f t="shared" si="460"/>
        <v>362.55</v>
      </c>
      <c r="AT126" s="209"/>
      <c r="AU126" s="227">
        <f>$E$126</f>
        <v>0.5</v>
      </c>
      <c r="AV126" s="227"/>
      <c r="AW126" s="227">
        <f t="shared" si="471"/>
        <v>1</v>
      </c>
      <c r="AX126" s="239">
        <f>IF(G126*500&lt;K126,G126*500,K126)</f>
        <v>82125</v>
      </c>
      <c r="AY126" s="239">
        <f>K126-AX126</f>
        <v>0</v>
      </c>
      <c r="AZ126" s="209"/>
      <c r="BA126" s="218">
        <f t="shared" ref="BA126:BF129" si="486">BA125</f>
        <v>127.5</v>
      </c>
      <c r="BB126" s="219">
        <f t="shared" si="486"/>
        <v>7.356E-2</v>
      </c>
      <c r="BC126" s="219">
        <f t="shared" si="486"/>
        <v>7.356E-2</v>
      </c>
      <c r="BD126" s="219">
        <f t="shared" si="486"/>
        <v>0</v>
      </c>
      <c r="BE126" s="219">
        <f t="shared" si="486"/>
        <v>0</v>
      </c>
      <c r="BF126" s="219">
        <f t="shared" si="486"/>
        <v>0</v>
      </c>
      <c r="BG126" s="238">
        <f t="shared" si="433"/>
        <v>7946.12</v>
      </c>
      <c r="BH126" s="222">
        <f t="shared" si="427"/>
        <v>0</v>
      </c>
      <c r="BI126" s="222">
        <f t="shared" si="427"/>
        <v>1</v>
      </c>
      <c r="BJ126" s="222">
        <f t="shared" si="427"/>
        <v>1.26E-4</v>
      </c>
      <c r="BK126" s="222">
        <f t="shared" si="427"/>
        <v>8.6E-3</v>
      </c>
      <c r="BL126" s="222">
        <f t="shared" si="427"/>
        <v>-6.6E-4</v>
      </c>
      <c r="BM126" s="222">
        <f t="shared" si="461"/>
        <v>-6.7200000000000003E-3</v>
      </c>
      <c r="BN126" s="222">
        <f t="shared" si="457"/>
        <v>1.3999999999999999E-4</v>
      </c>
      <c r="BO126" s="222">
        <f t="shared" si="458"/>
        <v>0.82</v>
      </c>
      <c r="BP126" s="222">
        <v>0</v>
      </c>
      <c r="BQ126" s="222">
        <f t="shared" si="456"/>
        <v>0</v>
      </c>
      <c r="BR126" s="222">
        <f t="shared" si="428"/>
        <v>-1.2123999999999999E-2</v>
      </c>
      <c r="BS126" s="222">
        <v>0.1144</v>
      </c>
      <c r="BT126" s="224">
        <f t="shared" ref="BT126:BU129" si="487">BT120</f>
        <v>7.9</v>
      </c>
      <c r="BU126" s="224">
        <f t="shared" si="487"/>
        <v>0</v>
      </c>
      <c r="BV126" s="225">
        <f>BV120</f>
        <v>0</v>
      </c>
      <c r="BW126" s="224">
        <f t="shared" si="462"/>
        <v>307.54000000000002</v>
      </c>
      <c r="BX126" s="224">
        <f t="shared" si="469"/>
        <v>0</v>
      </c>
      <c r="BY126" s="224">
        <f t="shared" si="469"/>
        <v>362.55</v>
      </c>
      <c r="BZ126" s="198">
        <f t="shared" si="470"/>
        <v>618.02083199999993</v>
      </c>
      <c r="CA126" s="209"/>
      <c r="CB126" s="227">
        <f>CB125</f>
        <v>0.5</v>
      </c>
      <c r="CC126" s="227"/>
      <c r="CD126" s="227">
        <f>1-CC126</f>
        <v>1</v>
      </c>
      <c r="CE126" s="239">
        <f t="shared" si="435"/>
        <v>82125</v>
      </c>
      <c r="CF126" s="239">
        <f t="shared" si="436"/>
        <v>0</v>
      </c>
      <c r="CG126" s="20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>
      <c r="A127" s="256"/>
      <c r="B127" s="257"/>
      <c r="C127" s="217"/>
      <c r="D127" s="209"/>
      <c r="E127" s="240"/>
      <c r="F127" s="209"/>
      <c r="G127" s="213">
        <v>315</v>
      </c>
      <c r="H127" s="213"/>
      <c r="I127" s="230">
        <v>0</v>
      </c>
      <c r="J127" s="212"/>
      <c r="K127" s="213">
        <f>G127*730*AU127</f>
        <v>114975</v>
      </c>
      <c r="L127" s="214"/>
      <c r="M127" s="215">
        <f t="shared" si="454"/>
        <v>12007.83</v>
      </c>
      <c r="N127" s="215"/>
      <c r="O127" s="215">
        <f t="shared" si="455"/>
        <v>12867.177403199999</v>
      </c>
      <c r="P127" s="216"/>
      <c r="Q127" s="267">
        <f>O127-M127</f>
        <v>859.34740319999946</v>
      </c>
      <c r="R127" s="217"/>
      <c r="S127" s="265">
        <f>ROUND(Q127/M127,3)</f>
        <v>7.1999999999999995E-2</v>
      </c>
      <c r="T127" s="209"/>
      <c r="U127" s="218">
        <f t="shared" si="477"/>
        <v>127.5</v>
      </c>
      <c r="V127" s="219">
        <f t="shared" si="477"/>
        <v>7.356E-2</v>
      </c>
      <c r="W127" s="219">
        <f t="shared" si="477"/>
        <v>7.356E-2</v>
      </c>
      <c r="X127" s="219">
        <f t="shared" si="483"/>
        <v>0</v>
      </c>
      <c r="Y127" s="219">
        <f t="shared" si="483"/>
        <v>0</v>
      </c>
      <c r="Z127" s="219">
        <f t="shared" si="483"/>
        <v>0</v>
      </c>
      <c r="AA127" s="238">
        <f>ROUND(U127+(V127*AX127)+(W127*AY127)+(AN127*G127),2)</f>
        <v>11073.56</v>
      </c>
      <c r="AB127" s="221"/>
      <c r="AC127" s="222">
        <f t="shared" si="484"/>
        <v>1</v>
      </c>
      <c r="AD127" s="223">
        <f t="shared" si="459"/>
        <v>1.26E-4</v>
      </c>
      <c r="AE127" s="222">
        <f t="shared" si="478"/>
        <v>8.6E-3</v>
      </c>
      <c r="AF127" s="222">
        <f t="shared" si="478"/>
        <v>-6.6E-4</v>
      </c>
      <c r="AG127" s="222">
        <f t="shared" si="478"/>
        <v>-6.7200000000000003E-3</v>
      </c>
      <c r="AH127" s="219">
        <f t="shared" si="478"/>
        <v>1.3999999999999999E-4</v>
      </c>
      <c r="AI127" s="219">
        <f t="shared" si="478"/>
        <v>0.82</v>
      </c>
      <c r="AJ127" s="234">
        <f>$AJ$47</f>
        <v>0</v>
      </c>
      <c r="AK127" s="234">
        <f t="shared" si="479"/>
        <v>7.9233999999999999E-2</v>
      </c>
      <c r="AL127" s="234">
        <f t="shared" si="479"/>
        <v>-1.2123999999999999E-2</v>
      </c>
      <c r="AM127" s="234">
        <f t="shared" si="479"/>
        <v>0</v>
      </c>
      <c r="AN127" s="224">
        <f t="shared" si="479"/>
        <v>7.9</v>
      </c>
      <c r="AO127" s="225">
        <f t="shared" si="485"/>
        <v>0</v>
      </c>
      <c r="AP127" s="225">
        <f>AP121</f>
        <v>0</v>
      </c>
      <c r="AQ127" s="224">
        <f t="shared" si="482"/>
        <v>430.15</v>
      </c>
      <c r="AR127" s="224">
        <f t="shared" si="342"/>
        <v>0</v>
      </c>
      <c r="AS127" s="224">
        <f t="shared" si="460"/>
        <v>504.12</v>
      </c>
      <c r="AT127" s="209"/>
      <c r="AU127" s="227">
        <f>$E$126</f>
        <v>0.5</v>
      </c>
      <c r="AV127" s="227"/>
      <c r="AW127" s="227">
        <f t="shared" si="471"/>
        <v>1</v>
      </c>
      <c r="AX127" s="239">
        <f>IF(G127*500&lt;K127,G127*500,K127)</f>
        <v>114975</v>
      </c>
      <c r="AY127" s="239">
        <f>K127-AX127</f>
        <v>0</v>
      </c>
      <c r="AZ127" s="209"/>
      <c r="BA127" s="218">
        <f t="shared" si="486"/>
        <v>127.5</v>
      </c>
      <c r="BB127" s="219">
        <f t="shared" si="486"/>
        <v>7.356E-2</v>
      </c>
      <c r="BC127" s="219">
        <f t="shared" si="486"/>
        <v>7.356E-2</v>
      </c>
      <c r="BD127" s="219">
        <f t="shared" si="486"/>
        <v>0</v>
      </c>
      <c r="BE127" s="219">
        <f t="shared" si="486"/>
        <v>0</v>
      </c>
      <c r="BF127" s="219">
        <f t="shared" si="486"/>
        <v>0</v>
      </c>
      <c r="BG127" s="238">
        <f t="shared" si="433"/>
        <v>11073.56</v>
      </c>
      <c r="BH127" s="222">
        <f t="shared" si="427"/>
        <v>0</v>
      </c>
      <c r="BI127" s="222">
        <f t="shared" si="427"/>
        <v>1</v>
      </c>
      <c r="BJ127" s="222">
        <f t="shared" si="427"/>
        <v>1.26E-4</v>
      </c>
      <c r="BK127" s="222">
        <f t="shared" si="427"/>
        <v>8.6E-3</v>
      </c>
      <c r="BL127" s="222">
        <f t="shared" si="427"/>
        <v>-6.6E-4</v>
      </c>
      <c r="BM127" s="222">
        <f t="shared" si="461"/>
        <v>-6.7200000000000003E-3</v>
      </c>
      <c r="BN127" s="222">
        <f t="shared" si="457"/>
        <v>1.3999999999999999E-4</v>
      </c>
      <c r="BO127" s="222">
        <f t="shared" si="458"/>
        <v>0.82</v>
      </c>
      <c r="BP127" s="222">
        <v>0</v>
      </c>
      <c r="BQ127" s="222">
        <f t="shared" si="456"/>
        <v>0</v>
      </c>
      <c r="BR127" s="222">
        <f t="shared" si="428"/>
        <v>-1.2123999999999999E-2</v>
      </c>
      <c r="BS127" s="222">
        <v>0.1144</v>
      </c>
      <c r="BT127" s="224">
        <f t="shared" si="487"/>
        <v>7.9</v>
      </c>
      <c r="BU127" s="224">
        <f t="shared" si="487"/>
        <v>0</v>
      </c>
      <c r="BV127" s="225">
        <f>BV121</f>
        <v>0</v>
      </c>
      <c r="BW127" s="224">
        <f t="shared" si="462"/>
        <v>430.15</v>
      </c>
      <c r="BX127" s="224">
        <f t="shared" si="469"/>
        <v>0</v>
      </c>
      <c r="BY127" s="224">
        <f t="shared" si="469"/>
        <v>504.12</v>
      </c>
      <c r="BZ127" s="198">
        <f t="shared" si="470"/>
        <v>859.3474031999998</v>
      </c>
      <c r="CA127" s="209"/>
      <c r="CB127" s="227">
        <f>CB126</f>
        <v>0.5</v>
      </c>
      <c r="CC127" s="227"/>
      <c r="CD127" s="227">
        <f>1-CC127</f>
        <v>1</v>
      </c>
      <c r="CE127" s="239">
        <f t="shared" si="435"/>
        <v>114975</v>
      </c>
      <c r="CF127" s="239">
        <f t="shared" si="436"/>
        <v>0</v>
      </c>
      <c r="CG127" s="209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>
      <c r="A128" s="256"/>
      <c r="B128" s="257"/>
      <c r="C128" s="208"/>
      <c r="D128" s="209"/>
      <c r="E128" s="210"/>
      <c r="F128" s="209"/>
      <c r="G128" s="213">
        <v>550</v>
      </c>
      <c r="H128" s="213"/>
      <c r="I128" s="230">
        <v>0</v>
      </c>
      <c r="J128" s="212"/>
      <c r="K128" s="213">
        <f>G128*730*AU128</f>
        <v>200750</v>
      </c>
      <c r="L128" s="214"/>
      <c r="M128" s="215">
        <f t="shared" si="454"/>
        <v>20863.75</v>
      </c>
      <c r="N128" s="215"/>
      <c r="O128" s="215">
        <f t="shared" si="455"/>
        <v>22353.231135999999</v>
      </c>
      <c r="P128" s="216"/>
      <c r="Q128" s="267">
        <f>O128-M128</f>
        <v>1489.4811359999985</v>
      </c>
      <c r="R128" s="217"/>
      <c r="S128" s="265">
        <f>ROUND(Q128/M128,3)</f>
        <v>7.0999999999999994E-2</v>
      </c>
      <c r="T128" s="209"/>
      <c r="U128" s="218">
        <f t="shared" si="477"/>
        <v>127.5</v>
      </c>
      <c r="V128" s="219">
        <f t="shared" si="477"/>
        <v>7.356E-2</v>
      </c>
      <c r="W128" s="219">
        <f t="shared" si="477"/>
        <v>7.356E-2</v>
      </c>
      <c r="X128" s="219">
        <f t="shared" si="483"/>
        <v>0</v>
      </c>
      <c r="Y128" s="219">
        <f t="shared" si="483"/>
        <v>0</v>
      </c>
      <c r="Z128" s="219">
        <f t="shared" si="483"/>
        <v>0</v>
      </c>
      <c r="AA128" s="238">
        <f>ROUND(U128+(V128*AX128)+(W128*AY128)+(AN128*G128),2)</f>
        <v>19239.669999999998</v>
      </c>
      <c r="AB128" s="221"/>
      <c r="AC128" s="222">
        <f t="shared" si="484"/>
        <v>1</v>
      </c>
      <c r="AD128" s="223">
        <f t="shared" si="459"/>
        <v>1.26E-4</v>
      </c>
      <c r="AE128" s="222">
        <f t="shared" si="478"/>
        <v>8.6E-3</v>
      </c>
      <c r="AF128" s="222">
        <f t="shared" si="478"/>
        <v>-6.6E-4</v>
      </c>
      <c r="AG128" s="222">
        <f t="shared" si="478"/>
        <v>-6.7200000000000003E-3</v>
      </c>
      <c r="AH128" s="219">
        <f t="shared" si="478"/>
        <v>1.3999999999999999E-4</v>
      </c>
      <c r="AI128" s="219">
        <f t="shared" si="478"/>
        <v>0.82</v>
      </c>
      <c r="AJ128" s="234">
        <f>$AJ$47</f>
        <v>0</v>
      </c>
      <c r="AK128" s="234">
        <f t="shared" si="479"/>
        <v>7.9233999999999999E-2</v>
      </c>
      <c r="AL128" s="234">
        <f t="shared" si="479"/>
        <v>-1.2123999999999999E-2</v>
      </c>
      <c r="AM128" s="234">
        <f t="shared" si="479"/>
        <v>0</v>
      </c>
      <c r="AN128" s="224">
        <f t="shared" si="479"/>
        <v>7.9</v>
      </c>
      <c r="AO128" s="225">
        <f t="shared" si="485"/>
        <v>0</v>
      </c>
      <c r="AP128" s="225">
        <f>AP122</f>
        <v>0</v>
      </c>
      <c r="AQ128" s="224">
        <f t="shared" si="482"/>
        <v>750.31</v>
      </c>
      <c r="AR128" s="224">
        <f t="shared" ref="AR128:AR191" si="488">ROUND((AA128+AQ128)*AM128,2)</f>
        <v>0</v>
      </c>
      <c r="AS128" s="224">
        <f t="shared" si="460"/>
        <v>873.77</v>
      </c>
      <c r="AT128" s="209"/>
      <c r="AU128" s="227">
        <f>$E$126</f>
        <v>0.5</v>
      </c>
      <c r="AV128" s="227"/>
      <c r="AW128" s="227">
        <f t="shared" si="471"/>
        <v>1</v>
      </c>
      <c r="AX128" s="239">
        <f>IF(G128*500&lt;K128,G128*500,K128)</f>
        <v>200750</v>
      </c>
      <c r="AY128" s="239">
        <f>K128-AX128</f>
        <v>0</v>
      </c>
      <c r="AZ128" s="209"/>
      <c r="BA128" s="218">
        <f t="shared" si="486"/>
        <v>127.5</v>
      </c>
      <c r="BB128" s="219">
        <f t="shared" si="486"/>
        <v>7.356E-2</v>
      </c>
      <c r="BC128" s="219">
        <f t="shared" si="486"/>
        <v>7.356E-2</v>
      </c>
      <c r="BD128" s="219">
        <f t="shared" si="486"/>
        <v>0</v>
      </c>
      <c r="BE128" s="219">
        <f t="shared" si="486"/>
        <v>0</v>
      </c>
      <c r="BF128" s="219">
        <f t="shared" si="486"/>
        <v>0</v>
      </c>
      <c r="BG128" s="238">
        <f t="shared" si="433"/>
        <v>19239.669999999998</v>
      </c>
      <c r="BH128" s="222">
        <f t="shared" si="427"/>
        <v>0</v>
      </c>
      <c r="BI128" s="222">
        <f t="shared" si="427"/>
        <v>1</v>
      </c>
      <c r="BJ128" s="222">
        <f t="shared" si="427"/>
        <v>1.26E-4</v>
      </c>
      <c r="BK128" s="222">
        <f t="shared" si="427"/>
        <v>8.6E-3</v>
      </c>
      <c r="BL128" s="222">
        <f t="shared" si="427"/>
        <v>-6.6E-4</v>
      </c>
      <c r="BM128" s="222">
        <f t="shared" si="461"/>
        <v>-6.7200000000000003E-3</v>
      </c>
      <c r="BN128" s="222">
        <f t="shared" si="457"/>
        <v>1.3999999999999999E-4</v>
      </c>
      <c r="BO128" s="222">
        <f t="shared" si="458"/>
        <v>0.82</v>
      </c>
      <c r="BP128" s="222">
        <v>0</v>
      </c>
      <c r="BQ128" s="222">
        <f t="shared" si="456"/>
        <v>0</v>
      </c>
      <c r="BR128" s="222">
        <f t="shared" si="428"/>
        <v>-1.2123999999999999E-2</v>
      </c>
      <c r="BS128" s="222">
        <v>0.1144</v>
      </c>
      <c r="BT128" s="224">
        <f t="shared" si="487"/>
        <v>7.9</v>
      </c>
      <c r="BU128" s="224">
        <f t="shared" si="487"/>
        <v>0</v>
      </c>
      <c r="BV128" s="225">
        <f>BV122</f>
        <v>0</v>
      </c>
      <c r="BW128" s="224">
        <f t="shared" si="462"/>
        <v>750.31</v>
      </c>
      <c r="BX128" s="224">
        <f t="shared" si="469"/>
        <v>0</v>
      </c>
      <c r="BY128" s="224">
        <f t="shared" si="469"/>
        <v>873.77</v>
      </c>
      <c r="BZ128" s="198">
        <f t="shared" si="470"/>
        <v>1489.4811359999999</v>
      </c>
      <c r="CA128" s="209"/>
      <c r="CB128" s="227">
        <f>CB127</f>
        <v>0.5</v>
      </c>
      <c r="CC128" s="227"/>
      <c r="CD128" s="227">
        <f>1-CC128</f>
        <v>1</v>
      </c>
      <c r="CE128" s="239">
        <f t="shared" si="435"/>
        <v>200750</v>
      </c>
      <c r="CF128" s="239">
        <f t="shared" si="436"/>
        <v>0</v>
      </c>
      <c r="CG128" s="209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>
      <c r="A129" s="256"/>
      <c r="B129" s="257"/>
      <c r="C129" s="208"/>
      <c r="D129" s="209"/>
      <c r="E129" s="210"/>
      <c r="F129" s="209"/>
      <c r="G129" s="213">
        <v>750</v>
      </c>
      <c r="H129" s="213"/>
      <c r="I129" s="230">
        <v>0</v>
      </c>
      <c r="J129" s="212"/>
      <c r="K129" s="213">
        <f>G129*730*AU129</f>
        <v>273750</v>
      </c>
      <c r="L129" s="214"/>
      <c r="M129" s="215">
        <f t="shared" si="454"/>
        <v>28400.71</v>
      </c>
      <c r="N129" s="215"/>
      <c r="O129" s="215">
        <f t="shared" si="455"/>
        <v>30426.475456</v>
      </c>
      <c r="P129" s="216"/>
      <c r="Q129" s="267">
        <f>O129-M129</f>
        <v>2025.765456000001</v>
      </c>
      <c r="R129" s="217"/>
      <c r="S129" s="265">
        <f>ROUND(Q129/M129,3)</f>
        <v>7.0999999999999994E-2</v>
      </c>
      <c r="T129" s="209"/>
      <c r="U129" s="218">
        <f t="shared" si="477"/>
        <v>127.5</v>
      </c>
      <c r="V129" s="219">
        <f t="shared" si="477"/>
        <v>7.356E-2</v>
      </c>
      <c r="W129" s="219">
        <f t="shared" si="477"/>
        <v>7.356E-2</v>
      </c>
      <c r="X129" s="219">
        <f t="shared" si="483"/>
        <v>0</v>
      </c>
      <c r="Y129" s="219">
        <f t="shared" si="483"/>
        <v>0</v>
      </c>
      <c r="Z129" s="219">
        <f t="shared" si="483"/>
        <v>0</v>
      </c>
      <c r="AA129" s="238">
        <f>ROUND(U129+(V129*AX129)+(W129*AY129)+(AN129*G129),2)</f>
        <v>26189.55</v>
      </c>
      <c r="AB129" s="221"/>
      <c r="AC129" s="222">
        <f t="shared" si="484"/>
        <v>1</v>
      </c>
      <c r="AD129" s="223">
        <f t="shared" si="459"/>
        <v>1.26E-4</v>
      </c>
      <c r="AE129" s="222">
        <f t="shared" si="478"/>
        <v>8.6E-3</v>
      </c>
      <c r="AF129" s="222">
        <f t="shared" si="478"/>
        <v>-6.6E-4</v>
      </c>
      <c r="AG129" s="222">
        <f t="shared" si="478"/>
        <v>-6.7200000000000003E-3</v>
      </c>
      <c r="AH129" s="219">
        <f t="shared" si="478"/>
        <v>1.3999999999999999E-4</v>
      </c>
      <c r="AI129" s="219">
        <f t="shared" si="478"/>
        <v>0.82</v>
      </c>
      <c r="AJ129" s="234">
        <f>$AJ$47</f>
        <v>0</v>
      </c>
      <c r="AK129" s="234">
        <f t="shared" si="479"/>
        <v>7.9233999999999999E-2</v>
      </c>
      <c r="AL129" s="234">
        <f t="shared" si="479"/>
        <v>-1.2123999999999999E-2</v>
      </c>
      <c r="AM129" s="234">
        <f t="shared" si="479"/>
        <v>0</v>
      </c>
      <c r="AN129" s="224">
        <f t="shared" si="479"/>
        <v>7.9</v>
      </c>
      <c r="AO129" s="225">
        <f t="shared" si="485"/>
        <v>0</v>
      </c>
      <c r="AP129" s="225">
        <f>AP123</f>
        <v>0</v>
      </c>
      <c r="AQ129" s="224">
        <f t="shared" si="482"/>
        <v>1022.79</v>
      </c>
      <c r="AR129" s="224">
        <f t="shared" si="488"/>
        <v>0</v>
      </c>
      <c r="AS129" s="224">
        <f t="shared" si="460"/>
        <v>1188.3699999999999</v>
      </c>
      <c r="AT129" s="209"/>
      <c r="AU129" s="227">
        <f>$E$126</f>
        <v>0.5</v>
      </c>
      <c r="AV129" s="227"/>
      <c r="AW129" s="227">
        <f t="shared" si="471"/>
        <v>1</v>
      </c>
      <c r="AX129" s="239">
        <f>IF(G129*500&lt;K129,G129*500,K129)</f>
        <v>273750</v>
      </c>
      <c r="AY129" s="239">
        <f>K129-AX129</f>
        <v>0</v>
      </c>
      <c r="AZ129" s="209"/>
      <c r="BA129" s="218">
        <f t="shared" si="486"/>
        <v>127.5</v>
      </c>
      <c r="BB129" s="219">
        <f t="shared" si="486"/>
        <v>7.356E-2</v>
      </c>
      <c r="BC129" s="219">
        <f t="shared" si="486"/>
        <v>7.356E-2</v>
      </c>
      <c r="BD129" s="219">
        <f t="shared" si="486"/>
        <v>0</v>
      </c>
      <c r="BE129" s="219">
        <f t="shared" si="486"/>
        <v>0</v>
      </c>
      <c r="BF129" s="219">
        <f t="shared" si="486"/>
        <v>0</v>
      </c>
      <c r="BG129" s="238">
        <f t="shared" si="433"/>
        <v>26189.55</v>
      </c>
      <c r="BH129" s="222">
        <f t="shared" si="427"/>
        <v>0</v>
      </c>
      <c r="BI129" s="222">
        <f t="shared" si="427"/>
        <v>1</v>
      </c>
      <c r="BJ129" s="222">
        <f t="shared" si="427"/>
        <v>1.26E-4</v>
      </c>
      <c r="BK129" s="222">
        <f t="shared" si="427"/>
        <v>8.6E-3</v>
      </c>
      <c r="BL129" s="222">
        <f t="shared" si="427"/>
        <v>-6.6E-4</v>
      </c>
      <c r="BM129" s="222">
        <f t="shared" ref="BM129:BM144" si="489">BM128</f>
        <v>-6.7200000000000003E-3</v>
      </c>
      <c r="BN129" s="222">
        <f t="shared" si="457"/>
        <v>1.3999999999999999E-4</v>
      </c>
      <c r="BO129" s="222">
        <f t="shared" si="458"/>
        <v>0.82</v>
      </c>
      <c r="BP129" s="222">
        <v>0</v>
      </c>
      <c r="BQ129" s="222">
        <f t="shared" si="456"/>
        <v>0</v>
      </c>
      <c r="BR129" s="222">
        <f t="shared" si="428"/>
        <v>-1.2123999999999999E-2</v>
      </c>
      <c r="BS129" s="222">
        <v>0.1144</v>
      </c>
      <c r="BT129" s="224">
        <f t="shared" si="487"/>
        <v>7.9</v>
      </c>
      <c r="BU129" s="224">
        <f>BU123</f>
        <v>0</v>
      </c>
      <c r="BV129" s="225">
        <f>BV123</f>
        <v>0</v>
      </c>
      <c r="BW129" s="224">
        <f t="shared" si="462"/>
        <v>1022.79</v>
      </c>
      <c r="BX129" s="224">
        <f t="shared" si="469"/>
        <v>0</v>
      </c>
      <c r="BY129" s="224">
        <f t="shared" si="469"/>
        <v>1188.3699999999999</v>
      </c>
      <c r="BZ129" s="198">
        <f t="shared" si="470"/>
        <v>2025.7654559999999</v>
      </c>
      <c r="CA129" s="209"/>
      <c r="CB129" s="227">
        <f>CB128</f>
        <v>0.5</v>
      </c>
      <c r="CC129" s="227"/>
      <c r="CD129" s="227">
        <f>1-CC129</f>
        <v>1</v>
      </c>
      <c r="CE129" s="239">
        <f t="shared" si="435"/>
        <v>273750</v>
      </c>
      <c r="CF129" s="239">
        <f t="shared" si="436"/>
        <v>0</v>
      </c>
      <c r="CG129" s="209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>
      <c r="A130" s="256"/>
      <c r="B130" s="257"/>
      <c r="C130" s="208"/>
      <c r="D130" s="209"/>
      <c r="E130" s="210"/>
      <c r="F130" s="209"/>
      <c r="G130" s="213"/>
      <c r="H130" s="213"/>
      <c r="I130" s="230"/>
      <c r="J130" s="212"/>
      <c r="K130" s="213"/>
      <c r="L130" s="214"/>
      <c r="M130" s="215"/>
      <c r="N130" s="215"/>
      <c r="O130" s="215"/>
      <c r="P130" s="216"/>
      <c r="Q130" s="267"/>
      <c r="R130" s="217"/>
      <c r="S130" s="265"/>
      <c r="T130" s="209"/>
      <c r="U130" s="218"/>
      <c r="V130" s="219"/>
      <c r="W130" s="219"/>
      <c r="X130" s="219"/>
      <c r="Y130" s="219"/>
      <c r="Z130" s="219"/>
      <c r="AA130" s="220"/>
      <c r="AB130" s="221"/>
      <c r="AC130" s="222"/>
      <c r="AD130" s="223"/>
      <c r="AE130" s="222"/>
      <c r="AF130" s="222"/>
      <c r="AG130" s="222"/>
      <c r="AH130" s="219"/>
      <c r="AI130" s="219"/>
      <c r="AJ130" s="234"/>
      <c r="AK130" s="234"/>
      <c r="AL130" s="234"/>
      <c r="AM130" s="234"/>
      <c r="AN130" s="224"/>
      <c r="AO130" s="225"/>
      <c r="AP130" s="225"/>
      <c r="AQ130" s="224"/>
      <c r="AR130" s="224"/>
      <c r="AS130" s="224"/>
      <c r="AT130" s="209"/>
      <c r="AU130" s="227"/>
      <c r="AV130" s="227"/>
      <c r="AW130" s="227"/>
      <c r="AX130" s="227"/>
      <c r="AY130" s="227"/>
      <c r="AZ130" s="209"/>
      <c r="BA130" s="218"/>
      <c r="BB130" s="219"/>
      <c r="BC130" s="219"/>
      <c r="BD130" s="219"/>
      <c r="BE130" s="219"/>
      <c r="BF130" s="219"/>
      <c r="BG130" s="238"/>
      <c r="BH130" s="222"/>
      <c r="BI130" s="222"/>
      <c r="BJ130" s="222"/>
      <c r="BK130" s="222"/>
      <c r="BL130" s="222"/>
      <c r="BM130" s="222">
        <f t="shared" si="489"/>
        <v>-6.7200000000000003E-3</v>
      </c>
      <c r="BN130" s="222">
        <f t="shared" si="457"/>
        <v>0</v>
      </c>
      <c r="BO130" s="222">
        <f t="shared" si="458"/>
        <v>0</v>
      </c>
      <c r="BP130" s="222">
        <v>0</v>
      </c>
      <c r="BQ130" s="222">
        <f t="shared" si="456"/>
        <v>0</v>
      </c>
      <c r="BR130" s="222"/>
      <c r="BS130" s="222">
        <v>0.1144</v>
      </c>
      <c r="BT130" s="224"/>
      <c r="BU130" s="224"/>
      <c r="BV130" s="225"/>
      <c r="BW130" s="224"/>
      <c r="BX130" s="224"/>
      <c r="BY130" s="224"/>
      <c r="BZ130" s="198">
        <f t="shared" si="470"/>
        <v>0</v>
      </c>
      <c r="CA130" s="209"/>
      <c r="CB130" s="227"/>
      <c r="CC130" s="227"/>
      <c r="CD130" s="227"/>
      <c r="CE130" s="239"/>
      <c r="CF130" s="239"/>
      <c r="CG130" s="209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>
      <c r="A131" s="256"/>
      <c r="B131" s="257"/>
      <c r="C131" s="228" t="s">
        <v>209</v>
      </c>
      <c r="D131" s="229"/>
      <c r="E131" s="228" t="s">
        <v>209</v>
      </c>
      <c r="F131" s="209"/>
      <c r="G131" s="213">
        <v>125</v>
      </c>
      <c r="H131" s="213"/>
      <c r="I131" s="230">
        <v>0</v>
      </c>
      <c r="J131" s="212"/>
      <c r="K131" s="213">
        <f>G131*730*AU131</f>
        <v>54750</v>
      </c>
      <c r="L131" s="214"/>
      <c r="M131" s="215">
        <f t="shared" si="454"/>
        <v>5557.21</v>
      </c>
      <c r="N131" s="215"/>
      <c r="O131" s="215">
        <f t="shared" si="455"/>
        <v>5949.18444</v>
      </c>
      <c r="P131" s="216"/>
      <c r="Q131" s="267">
        <f>O131-M131</f>
        <v>391.97443999999996</v>
      </c>
      <c r="R131" s="217"/>
      <c r="S131" s="265">
        <f>ROUND(Q131/M131,3)</f>
        <v>7.0999999999999994E-2</v>
      </c>
      <c r="T131" s="209"/>
      <c r="U131" s="218">
        <f t="shared" si="477"/>
        <v>127.5</v>
      </c>
      <c r="V131" s="219">
        <f t="shared" si="477"/>
        <v>7.356E-2</v>
      </c>
      <c r="W131" s="219">
        <f t="shared" si="477"/>
        <v>7.356E-2</v>
      </c>
      <c r="X131" s="219"/>
      <c r="Y131" s="219"/>
      <c r="Z131" s="219"/>
      <c r="AA131" s="238">
        <f>ROUND(U131+(V131*AX131)+(W131*AY131)+(AN131*G131),2)</f>
        <v>5142.41</v>
      </c>
      <c r="AB131" s="221"/>
      <c r="AC131" s="222">
        <f>$AC$47</f>
        <v>1</v>
      </c>
      <c r="AD131" s="223">
        <f t="shared" si="459"/>
        <v>1.26E-4</v>
      </c>
      <c r="AE131" s="222">
        <f t="shared" si="478"/>
        <v>8.6E-3</v>
      </c>
      <c r="AF131" s="222">
        <f t="shared" si="478"/>
        <v>-6.6E-4</v>
      </c>
      <c r="AG131" s="222">
        <f t="shared" si="478"/>
        <v>-6.7200000000000003E-3</v>
      </c>
      <c r="AH131" s="219">
        <f t="shared" si="478"/>
        <v>1.3999999999999999E-4</v>
      </c>
      <c r="AI131" s="219">
        <f t="shared" si="478"/>
        <v>0.82</v>
      </c>
      <c r="AJ131" s="234">
        <f>$AJ$47</f>
        <v>0</v>
      </c>
      <c r="AK131" s="234">
        <f t="shared" si="479"/>
        <v>7.9233999999999999E-2</v>
      </c>
      <c r="AL131" s="234">
        <f t="shared" si="479"/>
        <v>-1.2123999999999999E-2</v>
      </c>
      <c r="AM131" s="234">
        <f t="shared" si="479"/>
        <v>0</v>
      </c>
      <c r="AN131" s="224">
        <f t="shared" si="479"/>
        <v>7.9</v>
      </c>
      <c r="AO131" s="225">
        <f>AO119</f>
        <v>0</v>
      </c>
      <c r="AP131" s="225">
        <f>AP125</f>
        <v>0</v>
      </c>
      <c r="AQ131" s="224">
        <f t="shared" si="482"/>
        <v>184.86</v>
      </c>
      <c r="AR131" s="224">
        <f t="shared" si="488"/>
        <v>0</v>
      </c>
      <c r="AS131" s="224">
        <f t="shared" si="460"/>
        <v>229.94</v>
      </c>
      <c r="AT131" s="209"/>
      <c r="AU131" s="227">
        <f>+E132</f>
        <v>0.6</v>
      </c>
      <c r="AV131" s="227"/>
      <c r="AW131" s="227">
        <f t="shared" si="471"/>
        <v>1</v>
      </c>
      <c r="AX131" s="239">
        <f>IF(G131*500&lt;K131,G131*500,K131)</f>
        <v>54750</v>
      </c>
      <c r="AY131" s="239">
        <f>K131-AX131</f>
        <v>0</v>
      </c>
      <c r="AZ131" s="209"/>
      <c r="BA131" s="218">
        <f>BA119</f>
        <v>127.5</v>
      </c>
      <c r="BB131" s="219">
        <f>BB119</f>
        <v>7.356E-2</v>
      </c>
      <c r="BC131" s="219">
        <f>BB131</f>
        <v>7.356E-2</v>
      </c>
      <c r="BD131" s="219"/>
      <c r="BE131" s="219"/>
      <c r="BF131" s="219"/>
      <c r="BG131" s="238">
        <f t="shared" si="433"/>
        <v>5142.41</v>
      </c>
      <c r="BH131" s="222">
        <f t="shared" si="427"/>
        <v>0</v>
      </c>
      <c r="BI131" s="222">
        <f t="shared" si="427"/>
        <v>1</v>
      </c>
      <c r="BJ131" s="222">
        <f t="shared" si="427"/>
        <v>1.26E-4</v>
      </c>
      <c r="BK131" s="222">
        <f t="shared" si="427"/>
        <v>8.6E-3</v>
      </c>
      <c r="BL131" s="222">
        <f t="shared" si="427"/>
        <v>-6.6E-4</v>
      </c>
      <c r="BM131" s="222">
        <f t="shared" si="489"/>
        <v>-6.7200000000000003E-3</v>
      </c>
      <c r="BN131" s="222">
        <f t="shared" si="457"/>
        <v>1.3999999999999999E-4</v>
      </c>
      <c r="BO131" s="222">
        <f t="shared" si="458"/>
        <v>0.82</v>
      </c>
      <c r="BP131" s="222">
        <v>0</v>
      </c>
      <c r="BQ131" s="222">
        <f t="shared" si="456"/>
        <v>0</v>
      </c>
      <c r="BR131" s="222">
        <f t="shared" si="428"/>
        <v>-1.2123999999999999E-2</v>
      </c>
      <c r="BS131" s="222">
        <v>0.1144</v>
      </c>
      <c r="BT131" s="224">
        <f>BT125</f>
        <v>7.9</v>
      </c>
      <c r="BU131" s="224">
        <f>BU125</f>
        <v>0</v>
      </c>
      <c r="BV131" s="225">
        <f>BV125</f>
        <v>0</v>
      </c>
      <c r="BW131" s="224">
        <f t="shared" si="462"/>
        <v>184.86</v>
      </c>
      <c r="BX131" s="224">
        <f t="shared" si="469"/>
        <v>0</v>
      </c>
      <c r="BY131" s="224">
        <f t="shared" si="469"/>
        <v>229.94</v>
      </c>
      <c r="BZ131" s="198">
        <f t="shared" si="470"/>
        <v>391.97443999999996</v>
      </c>
      <c r="CA131" s="209"/>
      <c r="CB131" s="227">
        <f>$E$132</f>
        <v>0.6</v>
      </c>
      <c r="CC131" s="227"/>
      <c r="CD131" s="227">
        <f>1-CC131</f>
        <v>1</v>
      </c>
      <c r="CE131" s="239">
        <f t="shared" si="435"/>
        <v>54750</v>
      </c>
      <c r="CF131" s="239">
        <f t="shared" si="436"/>
        <v>0</v>
      </c>
      <c r="CG131" s="209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>
      <c r="A132" s="256"/>
      <c r="B132" s="257"/>
      <c r="C132" s="208" t="s">
        <v>18</v>
      </c>
      <c r="D132" s="209"/>
      <c r="E132" s="240">
        <v>0.6</v>
      </c>
      <c r="F132" s="209"/>
      <c r="G132" s="213">
        <v>225</v>
      </c>
      <c r="H132" s="213"/>
      <c r="I132" s="230">
        <v>0</v>
      </c>
      <c r="J132" s="212"/>
      <c r="K132" s="213">
        <f>G132*730*AU132</f>
        <v>98550</v>
      </c>
      <c r="L132" s="214"/>
      <c r="M132" s="215">
        <f t="shared" si="454"/>
        <v>9893.2900000000009</v>
      </c>
      <c r="N132" s="215"/>
      <c r="O132" s="215">
        <f t="shared" si="455"/>
        <v>10587.0841296</v>
      </c>
      <c r="P132" s="216"/>
      <c r="Q132" s="267">
        <f>O132-M132</f>
        <v>693.794129599999</v>
      </c>
      <c r="R132" s="217"/>
      <c r="S132" s="265">
        <f>ROUND(Q132/M132,3)</f>
        <v>7.0000000000000007E-2</v>
      </c>
      <c r="T132" s="209"/>
      <c r="U132" s="218">
        <f t="shared" si="477"/>
        <v>127.5</v>
      </c>
      <c r="V132" s="219">
        <f t="shared" si="477"/>
        <v>7.356E-2</v>
      </c>
      <c r="W132" s="219">
        <f t="shared" si="477"/>
        <v>7.356E-2</v>
      </c>
      <c r="X132" s="219">
        <f t="shared" ref="X132:Z135" si="490">X131</f>
        <v>0</v>
      </c>
      <c r="Y132" s="219">
        <f t="shared" si="490"/>
        <v>0</v>
      </c>
      <c r="Z132" s="219">
        <f t="shared" si="490"/>
        <v>0</v>
      </c>
      <c r="AA132" s="238">
        <f>ROUND(U132+(V132*AX132)+(W132*AY132)+(AN132*G132),2)</f>
        <v>9154.34</v>
      </c>
      <c r="AB132" s="221"/>
      <c r="AC132" s="222">
        <f t="shared" ref="AC132:AC135" si="491">$AC$47</f>
        <v>1</v>
      </c>
      <c r="AD132" s="223">
        <f t="shared" si="459"/>
        <v>1.26E-4</v>
      </c>
      <c r="AE132" s="222">
        <f t="shared" si="478"/>
        <v>8.6E-3</v>
      </c>
      <c r="AF132" s="222">
        <f t="shared" si="478"/>
        <v>-6.6E-4</v>
      </c>
      <c r="AG132" s="222">
        <f t="shared" si="478"/>
        <v>-6.7200000000000003E-3</v>
      </c>
      <c r="AH132" s="219">
        <f t="shared" si="478"/>
        <v>1.3999999999999999E-4</v>
      </c>
      <c r="AI132" s="219">
        <f t="shared" si="478"/>
        <v>0.82</v>
      </c>
      <c r="AJ132" s="234">
        <f>$AJ$47</f>
        <v>0</v>
      </c>
      <c r="AK132" s="234">
        <f t="shared" si="479"/>
        <v>7.9233999999999999E-2</v>
      </c>
      <c r="AL132" s="234">
        <f t="shared" si="479"/>
        <v>-1.2123999999999999E-2</v>
      </c>
      <c r="AM132" s="234">
        <f t="shared" si="479"/>
        <v>0</v>
      </c>
      <c r="AN132" s="224">
        <f t="shared" si="479"/>
        <v>7.9</v>
      </c>
      <c r="AO132" s="225">
        <f t="shared" ref="AO132:AP135" si="492">AO131</f>
        <v>0</v>
      </c>
      <c r="AP132" s="225">
        <f>AP131</f>
        <v>0</v>
      </c>
      <c r="AQ132" s="224">
        <f t="shared" si="482"/>
        <v>331.95</v>
      </c>
      <c r="AR132" s="224">
        <f t="shared" si="488"/>
        <v>0</v>
      </c>
      <c r="AS132" s="224">
        <f t="shared" si="460"/>
        <v>407</v>
      </c>
      <c r="AT132" s="209"/>
      <c r="AU132" s="227">
        <f>AU131</f>
        <v>0.6</v>
      </c>
      <c r="AV132" s="227"/>
      <c r="AW132" s="227">
        <f t="shared" si="471"/>
        <v>1</v>
      </c>
      <c r="AX132" s="239">
        <f>IF(G132*500&lt;K132,G132*500,K132)</f>
        <v>98550</v>
      </c>
      <c r="AY132" s="239">
        <f>K132-AX132</f>
        <v>0</v>
      </c>
      <c r="AZ132" s="209"/>
      <c r="BA132" s="218">
        <f t="shared" ref="BA132:BF135" si="493">BA131</f>
        <v>127.5</v>
      </c>
      <c r="BB132" s="219">
        <f t="shared" si="493"/>
        <v>7.356E-2</v>
      </c>
      <c r="BC132" s="219">
        <f t="shared" si="493"/>
        <v>7.356E-2</v>
      </c>
      <c r="BD132" s="219">
        <f t="shared" si="493"/>
        <v>0</v>
      </c>
      <c r="BE132" s="219">
        <f t="shared" si="493"/>
        <v>0</v>
      </c>
      <c r="BF132" s="219">
        <f t="shared" si="493"/>
        <v>0</v>
      </c>
      <c r="BG132" s="238">
        <f t="shared" si="433"/>
        <v>9154.34</v>
      </c>
      <c r="BH132" s="222">
        <f t="shared" si="427"/>
        <v>0</v>
      </c>
      <c r="BI132" s="222">
        <f t="shared" si="427"/>
        <v>1</v>
      </c>
      <c r="BJ132" s="222">
        <f t="shared" si="427"/>
        <v>1.26E-4</v>
      </c>
      <c r="BK132" s="222">
        <f t="shared" si="427"/>
        <v>8.6E-3</v>
      </c>
      <c r="BL132" s="222">
        <f t="shared" si="427"/>
        <v>-6.6E-4</v>
      </c>
      <c r="BM132" s="222">
        <f t="shared" si="489"/>
        <v>-6.7200000000000003E-3</v>
      </c>
      <c r="BN132" s="222">
        <f t="shared" si="457"/>
        <v>1.3999999999999999E-4</v>
      </c>
      <c r="BO132" s="222">
        <f t="shared" si="458"/>
        <v>0.82</v>
      </c>
      <c r="BP132" s="222">
        <v>0</v>
      </c>
      <c r="BQ132" s="222">
        <f t="shared" si="456"/>
        <v>0</v>
      </c>
      <c r="BR132" s="222">
        <f t="shared" si="428"/>
        <v>-1.2123999999999999E-2</v>
      </c>
      <c r="BS132" s="222">
        <v>0.1144</v>
      </c>
      <c r="BT132" s="224">
        <f t="shared" ref="BT132:BU135" si="494">BT126</f>
        <v>7.9</v>
      </c>
      <c r="BU132" s="224">
        <f t="shared" si="494"/>
        <v>0</v>
      </c>
      <c r="BV132" s="225">
        <f t="shared" ref="BV132:BV135" si="495">BV131</f>
        <v>0</v>
      </c>
      <c r="BW132" s="224">
        <f t="shared" si="462"/>
        <v>331.95</v>
      </c>
      <c r="BX132" s="224">
        <f t="shared" si="469"/>
        <v>0</v>
      </c>
      <c r="BY132" s="224">
        <f t="shared" si="469"/>
        <v>407</v>
      </c>
      <c r="BZ132" s="198">
        <f t="shared" si="470"/>
        <v>693.79412960000013</v>
      </c>
      <c r="CA132" s="209"/>
      <c r="CB132" s="227">
        <f>CB131</f>
        <v>0.6</v>
      </c>
      <c r="CC132" s="227"/>
      <c r="CD132" s="227">
        <f>1-CC132</f>
        <v>1</v>
      </c>
      <c r="CE132" s="239">
        <f t="shared" si="435"/>
        <v>98550</v>
      </c>
      <c r="CF132" s="239">
        <f t="shared" si="436"/>
        <v>0</v>
      </c>
      <c r="CG132" s="209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>
      <c r="A133" s="256"/>
      <c r="B133" s="257"/>
      <c r="C133" s="217"/>
      <c r="D133" s="209"/>
      <c r="E133" s="240"/>
      <c r="F133" s="209"/>
      <c r="G133" s="213">
        <v>315</v>
      </c>
      <c r="H133" s="213"/>
      <c r="I133" s="230">
        <v>0</v>
      </c>
      <c r="J133" s="212"/>
      <c r="K133" s="213">
        <f>G133*730*AU133</f>
        <v>137970</v>
      </c>
      <c r="L133" s="214"/>
      <c r="M133" s="215">
        <f t="shared" si="454"/>
        <v>13795.74</v>
      </c>
      <c r="N133" s="215"/>
      <c r="O133" s="215">
        <f t="shared" si="455"/>
        <v>14761.16979104</v>
      </c>
      <c r="P133" s="216"/>
      <c r="Q133" s="267">
        <f>O133-M133</f>
        <v>965.42979104000005</v>
      </c>
      <c r="R133" s="217"/>
      <c r="S133" s="265">
        <f>ROUND(Q133/M133,3)</f>
        <v>7.0000000000000007E-2</v>
      </c>
      <c r="T133" s="209"/>
      <c r="U133" s="218">
        <f t="shared" si="477"/>
        <v>127.5</v>
      </c>
      <c r="V133" s="219">
        <f t="shared" si="477"/>
        <v>7.356E-2</v>
      </c>
      <c r="W133" s="219">
        <f t="shared" si="477"/>
        <v>7.356E-2</v>
      </c>
      <c r="X133" s="219">
        <f t="shared" si="490"/>
        <v>0</v>
      </c>
      <c r="Y133" s="219">
        <f t="shared" si="490"/>
        <v>0</v>
      </c>
      <c r="Z133" s="219">
        <f t="shared" si="490"/>
        <v>0</v>
      </c>
      <c r="AA133" s="238">
        <f>ROUND(U133+(V133*AX133)+(W133*AY133)+(AN133*G133),2)</f>
        <v>12765.07</v>
      </c>
      <c r="AB133" s="221"/>
      <c r="AC133" s="222">
        <f t="shared" si="491"/>
        <v>1</v>
      </c>
      <c r="AD133" s="223">
        <f t="shared" si="459"/>
        <v>1.26E-4</v>
      </c>
      <c r="AE133" s="222">
        <f t="shared" si="478"/>
        <v>8.6E-3</v>
      </c>
      <c r="AF133" s="222">
        <f t="shared" si="478"/>
        <v>-6.6E-4</v>
      </c>
      <c r="AG133" s="222">
        <f t="shared" si="478"/>
        <v>-6.7200000000000003E-3</v>
      </c>
      <c r="AH133" s="219">
        <f t="shared" si="478"/>
        <v>1.3999999999999999E-4</v>
      </c>
      <c r="AI133" s="219">
        <f t="shared" si="478"/>
        <v>0.82</v>
      </c>
      <c r="AJ133" s="234">
        <f>$AJ$47</f>
        <v>0</v>
      </c>
      <c r="AK133" s="234">
        <f t="shared" si="479"/>
        <v>7.9233999999999999E-2</v>
      </c>
      <c r="AL133" s="234">
        <f t="shared" si="479"/>
        <v>-1.2123999999999999E-2</v>
      </c>
      <c r="AM133" s="234">
        <f t="shared" si="479"/>
        <v>0</v>
      </c>
      <c r="AN133" s="224">
        <f t="shared" si="479"/>
        <v>7.9</v>
      </c>
      <c r="AO133" s="225">
        <f t="shared" si="492"/>
        <v>0</v>
      </c>
      <c r="AP133" s="225">
        <f t="shared" si="492"/>
        <v>0</v>
      </c>
      <c r="AQ133" s="224">
        <f t="shared" si="482"/>
        <v>464.32</v>
      </c>
      <c r="AR133" s="224">
        <f t="shared" si="488"/>
        <v>0</v>
      </c>
      <c r="AS133" s="224">
        <f t="shared" si="460"/>
        <v>566.35</v>
      </c>
      <c r="AT133" s="209"/>
      <c r="AU133" s="227">
        <f>AU132</f>
        <v>0.6</v>
      </c>
      <c r="AV133" s="227"/>
      <c r="AW133" s="227">
        <f t="shared" si="471"/>
        <v>1</v>
      </c>
      <c r="AX133" s="239">
        <f>IF(G133*500&lt;K133,G133*500,K133)</f>
        <v>137970</v>
      </c>
      <c r="AY133" s="239">
        <f>K133-AX133</f>
        <v>0</v>
      </c>
      <c r="AZ133" s="209"/>
      <c r="BA133" s="218">
        <f t="shared" si="493"/>
        <v>127.5</v>
      </c>
      <c r="BB133" s="219">
        <f t="shared" si="493"/>
        <v>7.356E-2</v>
      </c>
      <c r="BC133" s="219">
        <f t="shared" si="493"/>
        <v>7.356E-2</v>
      </c>
      <c r="BD133" s="219">
        <f t="shared" si="493"/>
        <v>0</v>
      </c>
      <c r="BE133" s="219">
        <f t="shared" si="493"/>
        <v>0</v>
      </c>
      <c r="BF133" s="219">
        <f t="shared" si="493"/>
        <v>0</v>
      </c>
      <c r="BG133" s="238">
        <f t="shared" si="433"/>
        <v>12765.07</v>
      </c>
      <c r="BH133" s="222">
        <f t="shared" si="427"/>
        <v>0</v>
      </c>
      <c r="BI133" s="222">
        <f t="shared" si="427"/>
        <v>1</v>
      </c>
      <c r="BJ133" s="222">
        <f t="shared" si="427"/>
        <v>1.26E-4</v>
      </c>
      <c r="BK133" s="222">
        <f t="shared" si="427"/>
        <v>8.6E-3</v>
      </c>
      <c r="BL133" s="222">
        <f t="shared" si="427"/>
        <v>-6.6E-4</v>
      </c>
      <c r="BM133" s="222">
        <f t="shared" si="489"/>
        <v>-6.7200000000000003E-3</v>
      </c>
      <c r="BN133" s="222">
        <f t="shared" si="457"/>
        <v>1.3999999999999999E-4</v>
      </c>
      <c r="BO133" s="222">
        <f t="shared" si="458"/>
        <v>0.82</v>
      </c>
      <c r="BP133" s="222">
        <v>0</v>
      </c>
      <c r="BQ133" s="222">
        <f t="shared" si="456"/>
        <v>0</v>
      </c>
      <c r="BR133" s="222">
        <f t="shared" si="428"/>
        <v>-1.2123999999999999E-2</v>
      </c>
      <c r="BS133" s="222">
        <v>0.1144</v>
      </c>
      <c r="BT133" s="224">
        <f t="shared" si="494"/>
        <v>7.9</v>
      </c>
      <c r="BU133" s="224">
        <f t="shared" si="494"/>
        <v>0</v>
      </c>
      <c r="BV133" s="225">
        <f t="shared" si="495"/>
        <v>0</v>
      </c>
      <c r="BW133" s="224">
        <f t="shared" si="462"/>
        <v>464.32</v>
      </c>
      <c r="BX133" s="224">
        <f t="shared" si="469"/>
        <v>0</v>
      </c>
      <c r="BY133" s="224">
        <f t="shared" si="469"/>
        <v>566.35</v>
      </c>
      <c r="BZ133" s="198">
        <f t="shared" si="470"/>
        <v>965.42979103999994</v>
      </c>
      <c r="CA133" s="209"/>
      <c r="CB133" s="227">
        <f>CB132</f>
        <v>0.6</v>
      </c>
      <c r="CC133" s="227"/>
      <c r="CD133" s="227">
        <f>1-CC133</f>
        <v>1</v>
      </c>
      <c r="CE133" s="239">
        <f t="shared" si="435"/>
        <v>137970</v>
      </c>
      <c r="CF133" s="239">
        <f t="shared" si="436"/>
        <v>0</v>
      </c>
      <c r="CG133" s="209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>
      <c r="A134" s="256"/>
      <c r="B134" s="257"/>
      <c r="C134" s="208"/>
      <c r="D134" s="209"/>
      <c r="E134" s="210"/>
      <c r="F134" s="209"/>
      <c r="G134" s="213">
        <v>550</v>
      </c>
      <c r="H134" s="213"/>
      <c r="I134" s="230">
        <v>0</v>
      </c>
      <c r="J134" s="212"/>
      <c r="K134" s="213">
        <f>G134*730*AU134</f>
        <v>240900</v>
      </c>
      <c r="L134" s="214"/>
      <c r="M134" s="215">
        <f t="shared" si="454"/>
        <v>23985.51</v>
      </c>
      <c r="N134" s="215"/>
      <c r="O134" s="215">
        <f t="shared" si="455"/>
        <v>25660.215260799996</v>
      </c>
      <c r="P134" s="216"/>
      <c r="Q134" s="267">
        <f>O134-M134</f>
        <v>1674.7052607999976</v>
      </c>
      <c r="R134" s="217"/>
      <c r="S134" s="265">
        <f>ROUND(Q134/M134,3)</f>
        <v>7.0000000000000007E-2</v>
      </c>
      <c r="T134" s="209"/>
      <c r="U134" s="218">
        <f t="shared" si="477"/>
        <v>127.5</v>
      </c>
      <c r="V134" s="219">
        <f t="shared" si="477"/>
        <v>7.356E-2</v>
      </c>
      <c r="W134" s="219">
        <f t="shared" si="477"/>
        <v>7.356E-2</v>
      </c>
      <c r="X134" s="219">
        <f t="shared" si="490"/>
        <v>0</v>
      </c>
      <c r="Y134" s="219">
        <f t="shared" si="490"/>
        <v>0</v>
      </c>
      <c r="Z134" s="219">
        <f t="shared" si="490"/>
        <v>0</v>
      </c>
      <c r="AA134" s="238">
        <f>ROUND(U134+(V134*AX134)+(W134*AY134)+(AN134*G134),2)</f>
        <v>22193.1</v>
      </c>
      <c r="AB134" s="221"/>
      <c r="AC134" s="222">
        <f t="shared" si="491"/>
        <v>1</v>
      </c>
      <c r="AD134" s="223">
        <f t="shared" si="459"/>
        <v>1.26E-4</v>
      </c>
      <c r="AE134" s="222">
        <f t="shared" si="478"/>
        <v>8.6E-3</v>
      </c>
      <c r="AF134" s="222">
        <f t="shared" si="478"/>
        <v>-6.6E-4</v>
      </c>
      <c r="AG134" s="222">
        <f t="shared" si="478"/>
        <v>-6.7200000000000003E-3</v>
      </c>
      <c r="AH134" s="219">
        <f t="shared" si="478"/>
        <v>1.3999999999999999E-4</v>
      </c>
      <c r="AI134" s="219">
        <f t="shared" si="478"/>
        <v>0.82</v>
      </c>
      <c r="AJ134" s="234">
        <f>$AJ$47</f>
        <v>0</v>
      </c>
      <c r="AK134" s="234">
        <f t="shared" si="479"/>
        <v>7.9233999999999999E-2</v>
      </c>
      <c r="AL134" s="234">
        <f t="shared" si="479"/>
        <v>-1.2123999999999999E-2</v>
      </c>
      <c r="AM134" s="234">
        <f t="shared" si="479"/>
        <v>0</v>
      </c>
      <c r="AN134" s="224">
        <f t="shared" si="479"/>
        <v>7.9</v>
      </c>
      <c r="AO134" s="225">
        <f t="shared" si="492"/>
        <v>0</v>
      </c>
      <c r="AP134" s="225">
        <f t="shared" si="492"/>
        <v>0</v>
      </c>
      <c r="AQ134" s="224">
        <f t="shared" si="482"/>
        <v>809.98</v>
      </c>
      <c r="AR134" s="224">
        <f t="shared" si="488"/>
        <v>0</v>
      </c>
      <c r="AS134" s="224">
        <f t="shared" si="460"/>
        <v>982.43</v>
      </c>
      <c r="AT134" s="209"/>
      <c r="AU134" s="227">
        <f>AU133</f>
        <v>0.6</v>
      </c>
      <c r="AV134" s="227"/>
      <c r="AW134" s="227">
        <f t="shared" si="471"/>
        <v>1</v>
      </c>
      <c r="AX134" s="239">
        <f>IF(G134*500&lt;K134,G134*500,K134)</f>
        <v>240900</v>
      </c>
      <c r="AY134" s="239">
        <f>K134-AX134</f>
        <v>0</v>
      </c>
      <c r="AZ134" s="209"/>
      <c r="BA134" s="218">
        <f t="shared" si="493"/>
        <v>127.5</v>
      </c>
      <c r="BB134" s="219">
        <f t="shared" si="493"/>
        <v>7.356E-2</v>
      </c>
      <c r="BC134" s="219">
        <f t="shared" si="493"/>
        <v>7.356E-2</v>
      </c>
      <c r="BD134" s="219">
        <f t="shared" si="493"/>
        <v>0</v>
      </c>
      <c r="BE134" s="219">
        <f t="shared" si="493"/>
        <v>0</v>
      </c>
      <c r="BF134" s="219">
        <f t="shared" si="493"/>
        <v>0</v>
      </c>
      <c r="BG134" s="238">
        <f t="shared" si="433"/>
        <v>22193.1</v>
      </c>
      <c r="BH134" s="222">
        <f t="shared" si="427"/>
        <v>0</v>
      </c>
      <c r="BI134" s="222">
        <f t="shared" si="427"/>
        <v>1</v>
      </c>
      <c r="BJ134" s="222">
        <f t="shared" si="427"/>
        <v>1.26E-4</v>
      </c>
      <c r="BK134" s="222">
        <f t="shared" si="427"/>
        <v>8.6E-3</v>
      </c>
      <c r="BL134" s="222">
        <f t="shared" si="427"/>
        <v>-6.6E-4</v>
      </c>
      <c r="BM134" s="222">
        <f t="shared" si="489"/>
        <v>-6.7200000000000003E-3</v>
      </c>
      <c r="BN134" s="222">
        <f t="shared" si="457"/>
        <v>1.3999999999999999E-4</v>
      </c>
      <c r="BO134" s="222">
        <f t="shared" si="458"/>
        <v>0.82</v>
      </c>
      <c r="BP134" s="222">
        <v>0</v>
      </c>
      <c r="BQ134" s="222">
        <f t="shared" si="456"/>
        <v>0</v>
      </c>
      <c r="BR134" s="222">
        <f t="shared" si="428"/>
        <v>-1.2123999999999999E-2</v>
      </c>
      <c r="BS134" s="222">
        <v>0.1144</v>
      </c>
      <c r="BT134" s="224">
        <f t="shared" si="494"/>
        <v>7.9</v>
      </c>
      <c r="BU134" s="224">
        <f t="shared" si="494"/>
        <v>0</v>
      </c>
      <c r="BV134" s="225">
        <f t="shared" si="495"/>
        <v>0</v>
      </c>
      <c r="BW134" s="224">
        <f t="shared" si="462"/>
        <v>809.98</v>
      </c>
      <c r="BX134" s="224">
        <f t="shared" si="469"/>
        <v>0</v>
      </c>
      <c r="BY134" s="224">
        <f t="shared" si="469"/>
        <v>982.43</v>
      </c>
      <c r="BZ134" s="198">
        <f t="shared" si="470"/>
        <v>1674.7052607999997</v>
      </c>
      <c r="CA134" s="209"/>
      <c r="CB134" s="227">
        <f>CB133</f>
        <v>0.6</v>
      </c>
      <c r="CC134" s="227"/>
      <c r="CD134" s="227">
        <f>1-CC134</f>
        <v>1</v>
      </c>
      <c r="CE134" s="239">
        <f t="shared" si="435"/>
        <v>240900</v>
      </c>
      <c r="CF134" s="239">
        <f t="shared" si="436"/>
        <v>0</v>
      </c>
      <c r="CG134" s="209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>
      <c r="A135" s="256"/>
      <c r="B135" s="257"/>
      <c r="C135" s="208"/>
      <c r="D135" s="209"/>
      <c r="E135" s="210"/>
      <c r="F135" s="209"/>
      <c r="G135" s="213">
        <v>750</v>
      </c>
      <c r="H135" s="213"/>
      <c r="I135" s="230">
        <v>0</v>
      </c>
      <c r="J135" s="212"/>
      <c r="K135" s="213">
        <f>G135*730*AU135</f>
        <v>328500</v>
      </c>
      <c r="L135" s="214"/>
      <c r="M135" s="215">
        <f t="shared" si="454"/>
        <v>32657.649999999998</v>
      </c>
      <c r="N135" s="215"/>
      <c r="O135" s="215">
        <f t="shared" si="455"/>
        <v>34935.993495999996</v>
      </c>
      <c r="P135" s="216"/>
      <c r="Q135" s="267">
        <f>O135-M135</f>
        <v>2278.3434959999977</v>
      </c>
      <c r="R135" s="217"/>
      <c r="S135" s="265">
        <f>ROUND(Q135/M135,3)</f>
        <v>7.0000000000000007E-2</v>
      </c>
      <c r="T135" s="209"/>
      <c r="U135" s="218">
        <f t="shared" si="477"/>
        <v>127.5</v>
      </c>
      <c r="V135" s="219">
        <f t="shared" si="477"/>
        <v>7.356E-2</v>
      </c>
      <c r="W135" s="219">
        <f t="shared" si="477"/>
        <v>7.356E-2</v>
      </c>
      <c r="X135" s="219">
        <f t="shared" si="490"/>
        <v>0</v>
      </c>
      <c r="Y135" s="219">
        <f t="shared" si="490"/>
        <v>0</v>
      </c>
      <c r="Z135" s="219">
        <f t="shared" si="490"/>
        <v>0</v>
      </c>
      <c r="AA135" s="238">
        <f>ROUND(U135+(V135*AX135)+(W135*AY135)+(AN135*G135),2)</f>
        <v>30216.959999999999</v>
      </c>
      <c r="AB135" s="221"/>
      <c r="AC135" s="222">
        <f t="shared" si="491"/>
        <v>1</v>
      </c>
      <c r="AD135" s="223">
        <f t="shared" si="459"/>
        <v>1.26E-4</v>
      </c>
      <c r="AE135" s="222">
        <f t="shared" si="478"/>
        <v>8.6E-3</v>
      </c>
      <c r="AF135" s="222">
        <f t="shared" si="478"/>
        <v>-6.6E-4</v>
      </c>
      <c r="AG135" s="222">
        <f t="shared" si="478"/>
        <v>-6.7200000000000003E-3</v>
      </c>
      <c r="AH135" s="219">
        <f t="shared" si="478"/>
        <v>1.3999999999999999E-4</v>
      </c>
      <c r="AI135" s="219">
        <f t="shared" si="478"/>
        <v>0.82</v>
      </c>
      <c r="AJ135" s="234">
        <f>$AJ$47</f>
        <v>0</v>
      </c>
      <c r="AK135" s="234">
        <f t="shared" si="479"/>
        <v>7.9233999999999999E-2</v>
      </c>
      <c r="AL135" s="234">
        <f t="shared" si="479"/>
        <v>-1.2123999999999999E-2</v>
      </c>
      <c r="AM135" s="234">
        <f t="shared" si="479"/>
        <v>0</v>
      </c>
      <c r="AN135" s="224">
        <f t="shared" si="479"/>
        <v>7.9</v>
      </c>
      <c r="AO135" s="225">
        <f t="shared" si="492"/>
        <v>0</v>
      </c>
      <c r="AP135" s="225">
        <f t="shared" si="492"/>
        <v>0</v>
      </c>
      <c r="AQ135" s="224">
        <f t="shared" si="482"/>
        <v>1104.1500000000001</v>
      </c>
      <c r="AR135" s="224">
        <f t="shared" si="488"/>
        <v>0</v>
      </c>
      <c r="AS135" s="224">
        <f t="shared" si="460"/>
        <v>1336.54</v>
      </c>
      <c r="AT135" s="209"/>
      <c r="AU135" s="227">
        <f>AU134</f>
        <v>0.6</v>
      </c>
      <c r="AV135" s="227"/>
      <c r="AW135" s="227">
        <f t="shared" si="471"/>
        <v>1</v>
      </c>
      <c r="AX135" s="239">
        <f>IF(G135*500&lt;K135,G135*500,K135)</f>
        <v>328500</v>
      </c>
      <c r="AY135" s="239">
        <f>K135-AX135</f>
        <v>0</v>
      </c>
      <c r="AZ135" s="209"/>
      <c r="BA135" s="218">
        <f t="shared" si="493"/>
        <v>127.5</v>
      </c>
      <c r="BB135" s="219">
        <f t="shared" si="493"/>
        <v>7.356E-2</v>
      </c>
      <c r="BC135" s="219">
        <f t="shared" si="493"/>
        <v>7.356E-2</v>
      </c>
      <c r="BD135" s="219">
        <f t="shared" si="493"/>
        <v>0</v>
      </c>
      <c r="BE135" s="219">
        <f t="shared" si="493"/>
        <v>0</v>
      </c>
      <c r="BF135" s="219">
        <f t="shared" si="493"/>
        <v>0</v>
      </c>
      <c r="BG135" s="238">
        <f t="shared" si="433"/>
        <v>30216.959999999999</v>
      </c>
      <c r="BH135" s="222">
        <f t="shared" si="427"/>
        <v>0</v>
      </c>
      <c r="BI135" s="222">
        <f t="shared" si="427"/>
        <v>1</v>
      </c>
      <c r="BJ135" s="222">
        <f t="shared" si="427"/>
        <v>1.26E-4</v>
      </c>
      <c r="BK135" s="222">
        <f t="shared" si="427"/>
        <v>8.6E-3</v>
      </c>
      <c r="BL135" s="222">
        <f t="shared" si="427"/>
        <v>-6.6E-4</v>
      </c>
      <c r="BM135" s="222">
        <f t="shared" si="489"/>
        <v>-6.7200000000000003E-3</v>
      </c>
      <c r="BN135" s="222">
        <f t="shared" si="457"/>
        <v>1.3999999999999999E-4</v>
      </c>
      <c r="BO135" s="222">
        <f t="shared" si="458"/>
        <v>0.82</v>
      </c>
      <c r="BP135" s="222">
        <v>0</v>
      </c>
      <c r="BQ135" s="222">
        <f t="shared" si="456"/>
        <v>0</v>
      </c>
      <c r="BR135" s="222">
        <f t="shared" si="428"/>
        <v>-1.2123999999999999E-2</v>
      </c>
      <c r="BS135" s="222">
        <v>0.1144</v>
      </c>
      <c r="BT135" s="224">
        <f t="shared" si="494"/>
        <v>7.9</v>
      </c>
      <c r="BU135" s="224">
        <f t="shared" si="494"/>
        <v>0</v>
      </c>
      <c r="BV135" s="225">
        <f t="shared" si="495"/>
        <v>0</v>
      </c>
      <c r="BW135" s="224">
        <f t="shared" si="462"/>
        <v>1104.1500000000001</v>
      </c>
      <c r="BX135" s="224">
        <f t="shared" si="469"/>
        <v>0</v>
      </c>
      <c r="BY135" s="224">
        <f t="shared" si="469"/>
        <v>1336.54</v>
      </c>
      <c r="BZ135" s="198">
        <f t="shared" si="470"/>
        <v>2278.343496</v>
      </c>
      <c r="CA135" s="209"/>
      <c r="CB135" s="227">
        <f>CB134</f>
        <v>0.6</v>
      </c>
      <c r="CC135" s="227"/>
      <c r="CD135" s="227">
        <f>1-CC135</f>
        <v>1</v>
      </c>
      <c r="CE135" s="239">
        <f t="shared" si="435"/>
        <v>328500</v>
      </c>
      <c r="CF135" s="239">
        <f t="shared" si="436"/>
        <v>0</v>
      </c>
      <c r="CG135" s="209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>
      <c r="A136" s="256"/>
      <c r="B136" s="257"/>
      <c r="C136" s="208"/>
      <c r="D136" s="209"/>
      <c r="E136" s="210"/>
      <c r="F136" s="209"/>
      <c r="G136" s="213"/>
      <c r="H136" s="213"/>
      <c r="I136" s="230"/>
      <c r="J136" s="212"/>
      <c r="K136" s="213"/>
      <c r="L136" s="214"/>
      <c r="M136" s="215"/>
      <c r="N136" s="215"/>
      <c r="O136" s="215"/>
      <c r="P136" s="216"/>
      <c r="Q136" s="267"/>
      <c r="R136" s="217"/>
      <c r="S136" s="265"/>
      <c r="T136" s="209"/>
      <c r="U136" s="218"/>
      <c r="V136" s="219"/>
      <c r="W136" s="219"/>
      <c r="X136" s="219"/>
      <c r="Y136" s="219"/>
      <c r="Z136" s="219"/>
      <c r="AA136" s="220"/>
      <c r="AB136" s="221"/>
      <c r="AC136" s="222"/>
      <c r="AD136" s="223"/>
      <c r="AE136" s="222"/>
      <c r="AF136" s="222"/>
      <c r="AG136" s="222"/>
      <c r="AH136" s="219"/>
      <c r="AI136" s="219"/>
      <c r="AJ136" s="234"/>
      <c r="AK136" s="234"/>
      <c r="AL136" s="234"/>
      <c r="AM136" s="234"/>
      <c r="AN136" s="224"/>
      <c r="AO136" s="225"/>
      <c r="AP136" s="225"/>
      <c r="AQ136" s="224"/>
      <c r="AR136" s="224"/>
      <c r="AS136" s="224"/>
      <c r="AT136" s="209"/>
      <c r="AU136" s="227"/>
      <c r="AV136" s="227"/>
      <c r="AW136" s="227"/>
      <c r="AX136" s="227"/>
      <c r="AY136" s="227"/>
      <c r="AZ136" s="209"/>
      <c r="BA136" s="218"/>
      <c r="BB136" s="219"/>
      <c r="BC136" s="219"/>
      <c r="BD136" s="219"/>
      <c r="BE136" s="219"/>
      <c r="BF136" s="219"/>
      <c r="BG136" s="238"/>
      <c r="BH136" s="222"/>
      <c r="BI136" s="222"/>
      <c r="BJ136" s="222"/>
      <c r="BK136" s="222"/>
      <c r="BL136" s="222"/>
      <c r="BM136" s="222">
        <f t="shared" si="489"/>
        <v>-6.7200000000000003E-3</v>
      </c>
      <c r="BN136" s="222">
        <f t="shared" si="457"/>
        <v>0</v>
      </c>
      <c r="BO136" s="222">
        <f t="shared" si="458"/>
        <v>0</v>
      </c>
      <c r="BP136" s="222">
        <v>0</v>
      </c>
      <c r="BQ136" s="222">
        <f t="shared" si="456"/>
        <v>0</v>
      </c>
      <c r="BR136" s="222"/>
      <c r="BS136" s="222">
        <v>0.1144</v>
      </c>
      <c r="BT136" s="224"/>
      <c r="BU136" s="224"/>
      <c r="BV136" s="225"/>
      <c r="BW136" s="224"/>
      <c r="BX136" s="224"/>
      <c r="BY136" s="224"/>
      <c r="BZ136" s="198">
        <f t="shared" si="470"/>
        <v>0</v>
      </c>
      <c r="CA136" s="209"/>
      <c r="CB136" s="227"/>
      <c r="CC136" s="227"/>
      <c r="CD136" s="227"/>
      <c r="CE136" s="239"/>
      <c r="CF136" s="239"/>
      <c r="CG136" s="209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>
      <c r="A137" s="256"/>
      <c r="B137" s="257"/>
      <c r="C137" s="228" t="s">
        <v>209</v>
      </c>
      <c r="D137" s="229"/>
      <c r="E137" s="228" t="s">
        <v>209</v>
      </c>
      <c r="F137" s="209"/>
      <c r="G137" s="213">
        <v>125</v>
      </c>
      <c r="H137" s="213"/>
      <c r="I137" s="230">
        <v>0</v>
      </c>
      <c r="J137" s="212"/>
      <c r="K137" s="213">
        <f>G137*730*AU137</f>
        <v>63874.999999999993</v>
      </c>
      <c r="L137" s="214"/>
      <c r="M137" s="215">
        <f t="shared" si="454"/>
        <v>6266.7099999999991</v>
      </c>
      <c r="N137" s="215"/>
      <c r="O137" s="215">
        <f t="shared" si="455"/>
        <v>6700.781352</v>
      </c>
      <c r="P137" s="216"/>
      <c r="Q137" s="267">
        <f>O137-M137</f>
        <v>434.07135200000084</v>
      </c>
      <c r="R137" s="217"/>
      <c r="S137" s="265">
        <f>ROUND(Q137/M137,3)</f>
        <v>6.9000000000000006E-2</v>
      </c>
      <c r="T137" s="209"/>
      <c r="U137" s="218">
        <f t="shared" si="477"/>
        <v>127.5</v>
      </c>
      <c r="V137" s="219">
        <f t="shared" si="477"/>
        <v>7.356E-2</v>
      </c>
      <c r="W137" s="219">
        <f t="shared" si="477"/>
        <v>7.356E-2</v>
      </c>
      <c r="X137" s="219"/>
      <c r="Y137" s="219"/>
      <c r="Z137" s="219"/>
      <c r="AA137" s="238">
        <f>ROUND(U137+(V137*AX137)+(W137*AY137)+(AN137*G137),2)</f>
        <v>5813.65</v>
      </c>
      <c r="AB137" s="221"/>
      <c r="AC137" s="222">
        <f>$AC$47</f>
        <v>1</v>
      </c>
      <c r="AD137" s="223">
        <f t="shared" si="459"/>
        <v>1.26E-4</v>
      </c>
      <c r="AE137" s="222">
        <f t="shared" si="478"/>
        <v>8.6E-3</v>
      </c>
      <c r="AF137" s="222">
        <f t="shared" si="478"/>
        <v>-6.6E-4</v>
      </c>
      <c r="AG137" s="222">
        <f t="shared" si="478"/>
        <v>-6.7200000000000003E-3</v>
      </c>
      <c r="AH137" s="219">
        <f t="shared" si="478"/>
        <v>1.3999999999999999E-4</v>
      </c>
      <c r="AI137" s="219">
        <f t="shared" si="478"/>
        <v>0.82</v>
      </c>
      <c r="AJ137" s="234">
        <f t="shared" ref="AJ137:AJ141" si="496">AJ131</f>
        <v>0</v>
      </c>
      <c r="AK137" s="234">
        <f t="shared" si="479"/>
        <v>7.9233999999999999E-2</v>
      </c>
      <c r="AL137" s="234">
        <f t="shared" si="479"/>
        <v>-1.2123999999999999E-2</v>
      </c>
      <c r="AM137" s="234">
        <f t="shared" si="479"/>
        <v>0</v>
      </c>
      <c r="AN137" s="224">
        <f t="shared" si="479"/>
        <v>7.9</v>
      </c>
      <c r="AO137" s="225">
        <f>AO131</f>
        <v>0</v>
      </c>
      <c r="AP137" s="225">
        <f>AP131</f>
        <v>0</v>
      </c>
      <c r="AQ137" s="224">
        <f t="shared" si="482"/>
        <v>198.42</v>
      </c>
      <c r="AR137" s="224">
        <f t="shared" si="488"/>
        <v>0</v>
      </c>
      <c r="AS137" s="224">
        <f t="shared" si="460"/>
        <v>254.64</v>
      </c>
      <c r="AT137" s="209"/>
      <c r="AU137" s="227">
        <f>+E138</f>
        <v>0.7</v>
      </c>
      <c r="AV137" s="227"/>
      <c r="AW137" s="227">
        <f t="shared" si="471"/>
        <v>1</v>
      </c>
      <c r="AX137" s="239">
        <f>IF(G137*500&lt;K137,G137*500,K137)</f>
        <v>62500</v>
      </c>
      <c r="AY137" s="239">
        <f>K137-AX137</f>
        <v>1374.9999999999927</v>
      </c>
      <c r="AZ137" s="209"/>
      <c r="BA137" s="218">
        <f>BA131</f>
        <v>127.5</v>
      </c>
      <c r="BB137" s="219">
        <f>BB131</f>
        <v>7.356E-2</v>
      </c>
      <c r="BC137" s="219">
        <f>BB137</f>
        <v>7.356E-2</v>
      </c>
      <c r="BD137" s="219"/>
      <c r="BE137" s="219"/>
      <c r="BF137" s="219"/>
      <c r="BG137" s="238">
        <f t="shared" si="433"/>
        <v>5813.65</v>
      </c>
      <c r="BH137" s="222">
        <f t="shared" si="427"/>
        <v>0</v>
      </c>
      <c r="BI137" s="222">
        <f t="shared" si="427"/>
        <v>1</v>
      </c>
      <c r="BJ137" s="222">
        <f t="shared" si="427"/>
        <v>1.26E-4</v>
      </c>
      <c r="BK137" s="222">
        <f t="shared" si="427"/>
        <v>8.6E-3</v>
      </c>
      <c r="BL137" s="222">
        <f t="shared" si="427"/>
        <v>-6.6E-4</v>
      </c>
      <c r="BM137" s="222">
        <f t="shared" si="489"/>
        <v>-6.7200000000000003E-3</v>
      </c>
      <c r="BN137" s="222">
        <f t="shared" si="457"/>
        <v>1.3999999999999999E-4</v>
      </c>
      <c r="BO137" s="222">
        <f t="shared" si="458"/>
        <v>0.82</v>
      </c>
      <c r="BP137" s="222">
        <v>0</v>
      </c>
      <c r="BQ137" s="222">
        <f t="shared" si="456"/>
        <v>0</v>
      </c>
      <c r="BR137" s="222">
        <f t="shared" si="428"/>
        <v>-1.2123999999999999E-2</v>
      </c>
      <c r="BS137" s="222">
        <v>0.1144</v>
      </c>
      <c r="BT137" s="224">
        <f>BT131</f>
        <v>7.9</v>
      </c>
      <c r="BU137" s="224">
        <f>BU131</f>
        <v>0</v>
      </c>
      <c r="BV137" s="225">
        <f>BV131</f>
        <v>0</v>
      </c>
      <c r="BW137" s="224">
        <f t="shared" si="462"/>
        <v>198.42</v>
      </c>
      <c r="BX137" s="224">
        <f t="shared" si="469"/>
        <v>0</v>
      </c>
      <c r="BY137" s="224">
        <f t="shared" si="469"/>
        <v>254.64</v>
      </c>
      <c r="BZ137" s="198">
        <f t="shared" si="470"/>
        <v>434.07135199999999</v>
      </c>
      <c r="CA137" s="209"/>
      <c r="CB137" s="227">
        <f>$E$138</f>
        <v>0.7</v>
      </c>
      <c r="CC137" s="227"/>
      <c r="CD137" s="227">
        <f>1-CC137</f>
        <v>1</v>
      </c>
      <c r="CE137" s="239">
        <f t="shared" si="435"/>
        <v>62500</v>
      </c>
      <c r="CF137" s="239">
        <f t="shared" si="436"/>
        <v>1374.9999999999927</v>
      </c>
      <c r="CG137" s="209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>
      <c r="A138" s="256"/>
      <c r="B138" s="257"/>
      <c r="C138" s="208" t="s">
        <v>18</v>
      </c>
      <c r="D138" s="209"/>
      <c r="E138" s="240">
        <v>0.7</v>
      </c>
      <c r="F138" s="209"/>
      <c r="G138" s="213">
        <v>225</v>
      </c>
      <c r="H138" s="213"/>
      <c r="I138" s="230">
        <v>0</v>
      </c>
      <c r="J138" s="212"/>
      <c r="K138" s="213">
        <f>G138*730*AU138</f>
        <v>114974.99999999999</v>
      </c>
      <c r="L138" s="214"/>
      <c r="M138" s="215">
        <f t="shared" si="454"/>
        <v>11170.359999999999</v>
      </c>
      <c r="N138" s="215"/>
      <c r="O138" s="215">
        <f t="shared" si="455"/>
        <v>11939.926283199999</v>
      </c>
      <c r="P138" s="216"/>
      <c r="Q138" s="267">
        <f>O138-M138</f>
        <v>769.56628319999982</v>
      </c>
      <c r="R138" s="217"/>
      <c r="S138" s="265">
        <f>ROUND(Q138/M138,3)</f>
        <v>6.9000000000000006E-2</v>
      </c>
      <c r="T138" s="209"/>
      <c r="U138" s="218">
        <f t="shared" si="477"/>
        <v>127.5</v>
      </c>
      <c r="V138" s="219">
        <f t="shared" si="477"/>
        <v>7.356E-2</v>
      </c>
      <c r="W138" s="219">
        <f t="shared" si="477"/>
        <v>7.356E-2</v>
      </c>
      <c r="X138" s="219">
        <f t="shared" ref="X138:Z141" si="497">X137</f>
        <v>0</v>
      </c>
      <c r="Y138" s="219">
        <f t="shared" si="497"/>
        <v>0</v>
      </c>
      <c r="Z138" s="219">
        <f t="shared" si="497"/>
        <v>0</v>
      </c>
      <c r="AA138" s="238">
        <f>ROUND(U138+(V138*AX138)+(W138*AY138)+(AN138*G138),2)</f>
        <v>10362.56</v>
      </c>
      <c r="AB138" s="221"/>
      <c r="AC138" s="222">
        <f t="shared" ref="AC138:AC141" si="498">$AC$47</f>
        <v>1</v>
      </c>
      <c r="AD138" s="223">
        <f t="shared" si="459"/>
        <v>1.26E-4</v>
      </c>
      <c r="AE138" s="222">
        <f t="shared" si="478"/>
        <v>8.6E-3</v>
      </c>
      <c r="AF138" s="222">
        <f t="shared" si="478"/>
        <v>-6.6E-4</v>
      </c>
      <c r="AG138" s="222">
        <f t="shared" si="478"/>
        <v>-6.7200000000000003E-3</v>
      </c>
      <c r="AH138" s="219">
        <f t="shared" si="478"/>
        <v>1.3999999999999999E-4</v>
      </c>
      <c r="AI138" s="219">
        <f t="shared" si="478"/>
        <v>0.82</v>
      </c>
      <c r="AJ138" s="234">
        <f t="shared" si="496"/>
        <v>0</v>
      </c>
      <c r="AK138" s="234">
        <f t="shared" si="479"/>
        <v>7.9233999999999999E-2</v>
      </c>
      <c r="AL138" s="234">
        <f t="shared" si="479"/>
        <v>-1.2123999999999999E-2</v>
      </c>
      <c r="AM138" s="234">
        <f t="shared" si="479"/>
        <v>0</v>
      </c>
      <c r="AN138" s="224">
        <f t="shared" si="479"/>
        <v>7.9</v>
      </c>
      <c r="AO138" s="225">
        <f t="shared" ref="AO138:AO141" si="499">AO137</f>
        <v>0</v>
      </c>
      <c r="AP138" s="225">
        <f>AP132</f>
        <v>0</v>
      </c>
      <c r="AQ138" s="224">
        <f t="shared" si="482"/>
        <v>356.35</v>
      </c>
      <c r="AR138" s="224">
        <f t="shared" si="488"/>
        <v>0</v>
      </c>
      <c r="AS138" s="224">
        <f t="shared" si="460"/>
        <v>451.45</v>
      </c>
      <c r="AT138" s="209"/>
      <c r="AU138" s="227">
        <f>AU137</f>
        <v>0.7</v>
      </c>
      <c r="AV138" s="227"/>
      <c r="AW138" s="227">
        <f t="shared" si="471"/>
        <v>1</v>
      </c>
      <c r="AX138" s="239">
        <f>IF(G138*500&lt;K138,G138*500,K138)</f>
        <v>112500</v>
      </c>
      <c r="AY138" s="239">
        <f>K138-AX138</f>
        <v>2474.9999999999854</v>
      </c>
      <c r="AZ138" s="209"/>
      <c r="BA138" s="218">
        <f>BA137</f>
        <v>127.5</v>
      </c>
      <c r="BB138" s="219">
        <f t="shared" ref="BB138:BF138" si="500">BB137</f>
        <v>7.356E-2</v>
      </c>
      <c r="BC138" s="219">
        <f t="shared" si="500"/>
        <v>7.356E-2</v>
      </c>
      <c r="BD138" s="219">
        <f t="shared" si="500"/>
        <v>0</v>
      </c>
      <c r="BE138" s="219">
        <f t="shared" si="500"/>
        <v>0</v>
      </c>
      <c r="BF138" s="219">
        <f t="shared" si="500"/>
        <v>0</v>
      </c>
      <c r="BG138" s="238">
        <f t="shared" si="433"/>
        <v>10362.56</v>
      </c>
      <c r="BH138" s="222">
        <f t="shared" si="427"/>
        <v>0</v>
      </c>
      <c r="BI138" s="222">
        <f t="shared" si="427"/>
        <v>1</v>
      </c>
      <c r="BJ138" s="222">
        <f t="shared" si="427"/>
        <v>1.26E-4</v>
      </c>
      <c r="BK138" s="222">
        <f t="shared" si="427"/>
        <v>8.6E-3</v>
      </c>
      <c r="BL138" s="222">
        <f t="shared" si="427"/>
        <v>-6.6E-4</v>
      </c>
      <c r="BM138" s="222">
        <f t="shared" si="489"/>
        <v>-6.7200000000000003E-3</v>
      </c>
      <c r="BN138" s="222">
        <f t="shared" si="457"/>
        <v>1.3999999999999999E-4</v>
      </c>
      <c r="BO138" s="222">
        <f t="shared" si="458"/>
        <v>0.82</v>
      </c>
      <c r="BP138" s="222">
        <v>0</v>
      </c>
      <c r="BQ138" s="222">
        <f t="shared" si="456"/>
        <v>0</v>
      </c>
      <c r="BR138" s="222">
        <f t="shared" si="428"/>
        <v>-1.2123999999999999E-2</v>
      </c>
      <c r="BS138" s="222">
        <v>0.1144</v>
      </c>
      <c r="BT138" s="224">
        <f t="shared" ref="BT138:BU141" si="501">BT132</f>
        <v>7.9</v>
      </c>
      <c r="BU138" s="224">
        <f t="shared" si="501"/>
        <v>0</v>
      </c>
      <c r="BV138" s="225">
        <f>BV132</f>
        <v>0</v>
      </c>
      <c r="BW138" s="224">
        <f t="shared" si="462"/>
        <v>356.35</v>
      </c>
      <c r="BX138" s="224">
        <f t="shared" si="469"/>
        <v>0</v>
      </c>
      <c r="BY138" s="224">
        <f t="shared" si="469"/>
        <v>451.45</v>
      </c>
      <c r="BZ138" s="198">
        <f t="shared" si="470"/>
        <v>769.56628320000004</v>
      </c>
      <c r="CA138" s="209"/>
      <c r="CB138" s="227">
        <f>CB137</f>
        <v>0.7</v>
      </c>
      <c r="CC138" s="227"/>
      <c r="CD138" s="227">
        <f>1-CC138</f>
        <v>1</v>
      </c>
      <c r="CE138" s="239">
        <f t="shared" si="435"/>
        <v>112500</v>
      </c>
      <c r="CF138" s="239">
        <f t="shared" si="436"/>
        <v>2474.9999999999854</v>
      </c>
      <c r="CG138" s="209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>
      <c r="A139" s="256"/>
      <c r="B139" s="257"/>
      <c r="C139" s="217"/>
      <c r="D139" s="209"/>
      <c r="E139" s="240"/>
      <c r="F139" s="209"/>
      <c r="G139" s="213">
        <v>315</v>
      </c>
      <c r="H139" s="213"/>
      <c r="I139" s="230">
        <v>0</v>
      </c>
      <c r="J139" s="212"/>
      <c r="K139" s="213">
        <f>G139*730*AU139</f>
        <v>160965</v>
      </c>
      <c r="L139" s="214"/>
      <c r="M139" s="215">
        <f t="shared" si="454"/>
        <v>15583.66</v>
      </c>
      <c r="N139" s="215"/>
      <c r="O139" s="215">
        <f t="shared" si="455"/>
        <v>16655.17332288</v>
      </c>
      <c r="P139" s="216"/>
      <c r="Q139" s="267">
        <f>O139-M139</f>
        <v>1071.5133228800005</v>
      </c>
      <c r="R139" s="217"/>
      <c r="S139" s="265">
        <f>ROUND(Q139/M139,3)</f>
        <v>6.9000000000000006E-2</v>
      </c>
      <c r="T139" s="209"/>
      <c r="U139" s="218">
        <f t="shared" si="477"/>
        <v>127.5</v>
      </c>
      <c r="V139" s="219">
        <f t="shared" si="477"/>
        <v>7.356E-2</v>
      </c>
      <c r="W139" s="219">
        <f t="shared" si="477"/>
        <v>7.356E-2</v>
      </c>
      <c r="X139" s="219">
        <f t="shared" si="497"/>
        <v>0</v>
      </c>
      <c r="Y139" s="219">
        <f t="shared" si="497"/>
        <v>0</v>
      </c>
      <c r="Z139" s="219">
        <f t="shared" si="497"/>
        <v>0</v>
      </c>
      <c r="AA139" s="238">
        <f>ROUND(U139+(V139*AX139)+(W139*AY139)+(AN139*G139),2)</f>
        <v>14456.59</v>
      </c>
      <c r="AB139" s="221"/>
      <c r="AC139" s="222">
        <f t="shared" si="498"/>
        <v>1</v>
      </c>
      <c r="AD139" s="223">
        <f t="shared" si="459"/>
        <v>1.26E-4</v>
      </c>
      <c r="AE139" s="222">
        <f t="shared" si="478"/>
        <v>8.6E-3</v>
      </c>
      <c r="AF139" s="222">
        <f t="shared" si="478"/>
        <v>-6.6E-4</v>
      </c>
      <c r="AG139" s="222">
        <f t="shared" si="478"/>
        <v>-6.7200000000000003E-3</v>
      </c>
      <c r="AH139" s="219">
        <f t="shared" si="478"/>
        <v>1.3999999999999999E-4</v>
      </c>
      <c r="AI139" s="219">
        <f t="shared" si="478"/>
        <v>0.82</v>
      </c>
      <c r="AJ139" s="234">
        <f t="shared" si="496"/>
        <v>0</v>
      </c>
      <c r="AK139" s="234">
        <f t="shared" si="479"/>
        <v>7.9233999999999999E-2</v>
      </c>
      <c r="AL139" s="234">
        <f t="shared" si="479"/>
        <v>-1.2123999999999999E-2</v>
      </c>
      <c r="AM139" s="234">
        <f t="shared" si="479"/>
        <v>0</v>
      </c>
      <c r="AN139" s="224">
        <f t="shared" si="479"/>
        <v>7.9</v>
      </c>
      <c r="AO139" s="225">
        <f t="shared" si="499"/>
        <v>0</v>
      </c>
      <c r="AP139" s="225">
        <f>AP133</f>
        <v>0</v>
      </c>
      <c r="AQ139" s="224">
        <f t="shared" si="482"/>
        <v>498.49</v>
      </c>
      <c r="AR139" s="224">
        <f t="shared" si="488"/>
        <v>0</v>
      </c>
      <c r="AS139" s="224">
        <f t="shared" si="460"/>
        <v>628.58000000000004</v>
      </c>
      <c r="AT139" s="209"/>
      <c r="AU139" s="227">
        <f>AU138</f>
        <v>0.7</v>
      </c>
      <c r="AV139" s="227"/>
      <c r="AW139" s="227">
        <f t="shared" si="471"/>
        <v>1</v>
      </c>
      <c r="AX139" s="239">
        <f>IF(G139*500&lt;K139,G139*500,K139)</f>
        <v>157500</v>
      </c>
      <c r="AY139" s="239">
        <f>K139-AX139</f>
        <v>3465</v>
      </c>
      <c r="AZ139" s="209"/>
      <c r="BA139" s="218">
        <f t="shared" ref="BA139:BF141" si="502">BA138</f>
        <v>127.5</v>
      </c>
      <c r="BB139" s="219">
        <f t="shared" si="502"/>
        <v>7.356E-2</v>
      </c>
      <c r="BC139" s="219">
        <f t="shared" si="502"/>
        <v>7.356E-2</v>
      </c>
      <c r="BD139" s="219">
        <f t="shared" si="502"/>
        <v>0</v>
      </c>
      <c r="BE139" s="219">
        <f t="shared" si="502"/>
        <v>0</v>
      </c>
      <c r="BF139" s="219">
        <f t="shared" si="502"/>
        <v>0</v>
      </c>
      <c r="BG139" s="238">
        <f t="shared" si="433"/>
        <v>14456.59</v>
      </c>
      <c r="BH139" s="222">
        <f t="shared" si="427"/>
        <v>0</v>
      </c>
      <c r="BI139" s="222">
        <f t="shared" si="427"/>
        <v>1</v>
      </c>
      <c r="BJ139" s="222">
        <f t="shared" si="427"/>
        <v>1.26E-4</v>
      </c>
      <c r="BK139" s="222">
        <f t="shared" si="427"/>
        <v>8.6E-3</v>
      </c>
      <c r="BL139" s="222">
        <f t="shared" si="427"/>
        <v>-6.6E-4</v>
      </c>
      <c r="BM139" s="222">
        <f t="shared" si="489"/>
        <v>-6.7200000000000003E-3</v>
      </c>
      <c r="BN139" s="222">
        <f t="shared" si="457"/>
        <v>1.3999999999999999E-4</v>
      </c>
      <c r="BO139" s="222">
        <f t="shared" si="458"/>
        <v>0.82</v>
      </c>
      <c r="BP139" s="222">
        <v>0</v>
      </c>
      <c r="BQ139" s="222">
        <f t="shared" si="456"/>
        <v>0</v>
      </c>
      <c r="BR139" s="222">
        <f t="shared" si="428"/>
        <v>-1.2123999999999999E-2</v>
      </c>
      <c r="BS139" s="222">
        <v>0.1144</v>
      </c>
      <c r="BT139" s="224">
        <f t="shared" si="501"/>
        <v>7.9</v>
      </c>
      <c r="BU139" s="224">
        <f t="shared" si="501"/>
        <v>0</v>
      </c>
      <c r="BV139" s="225">
        <f>BV133</f>
        <v>0</v>
      </c>
      <c r="BW139" s="224">
        <f t="shared" si="462"/>
        <v>498.49</v>
      </c>
      <c r="BX139" s="224">
        <f t="shared" si="469"/>
        <v>0</v>
      </c>
      <c r="BY139" s="224">
        <f t="shared" si="469"/>
        <v>628.58000000000004</v>
      </c>
      <c r="BZ139" s="198">
        <f t="shared" si="470"/>
        <v>1071.5133228799998</v>
      </c>
      <c r="CA139" s="209"/>
      <c r="CB139" s="227">
        <f>CB138</f>
        <v>0.7</v>
      </c>
      <c r="CC139" s="227"/>
      <c r="CD139" s="227">
        <f>1-CC139</f>
        <v>1</v>
      </c>
      <c r="CE139" s="239">
        <f t="shared" si="435"/>
        <v>157500</v>
      </c>
      <c r="CF139" s="239">
        <f t="shared" si="436"/>
        <v>3465</v>
      </c>
      <c r="CG139" s="209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>
      <c r="A140" s="256"/>
      <c r="B140" s="257"/>
      <c r="C140" s="208"/>
      <c r="D140" s="209"/>
      <c r="E140" s="210"/>
      <c r="F140" s="209"/>
      <c r="G140" s="213">
        <v>550</v>
      </c>
      <c r="H140" s="213"/>
      <c r="I140" s="230">
        <v>0</v>
      </c>
      <c r="J140" s="212"/>
      <c r="K140" s="213">
        <f>G140*730*AU140</f>
        <v>281050</v>
      </c>
      <c r="L140" s="214"/>
      <c r="M140" s="215">
        <f t="shared" si="454"/>
        <v>27107.260000000002</v>
      </c>
      <c r="N140" s="215"/>
      <c r="O140" s="215">
        <f t="shared" si="455"/>
        <v>28967.189385600002</v>
      </c>
      <c r="P140" s="216"/>
      <c r="Q140" s="267">
        <f>O140-M140</f>
        <v>1859.9293856000004</v>
      </c>
      <c r="R140" s="217"/>
      <c r="S140" s="265">
        <f>ROUND(Q140/M140,3)</f>
        <v>6.9000000000000006E-2</v>
      </c>
      <c r="T140" s="209"/>
      <c r="U140" s="218">
        <f t="shared" si="477"/>
        <v>127.5</v>
      </c>
      <c r="V140" s="219">
        <f t="shared" si="477"/>
        <v>7.356E-2</v>
      </c>
      <c r="W140" s="219">
        <f t="shared" si="477"/>
        <v>7.356E-2</v>
      </c>
      <c r="X140" s="219">
        <f t="shared" si="497"/>
        <v>0</v>
      </c>
      <c r="Y140" s="219">
        <f t="shared" si="497"/>
        <v>0</v>
      </c>
      <c r="Z140" s="219">
        <f t="shared" si="497"/>
        <v>0</v>
      </c>
      <c r="AA140" s="238">
        <f>ROUND(U140+(V140*AX140)+(W140*AY140)+(AN140*G140),2)</f>
        <v>25146.54</v>
      </c>
      <c r="AB140" s="221"/>
      <c r="AC140" s="222">
        <f t="shared" si="498"/>
        <v>1</v>
      </c>
      <c r="AD140" s="223">
        <f t="shared" si="459"/>
        <v>1.26E-4</v>
      </c>
      <c r="AE140" s="222">
        <f t="shared" si="478"/>
        <v>8.6E-3</v>
      </c>
      <c r="AF140" s="222">
        <f t="shared" si="478"/>
        <v>-6.6E-4</v>
      </c>
      <c r="AG140" s="222">
        <f t="shared" si="478"/>
        <v>-6.7200000000000003E-3</v>
      </c>
      <c r="AH140" s="219">
        <f t="shared" si="478"/>
        <v>1.3999999999999999E-4</v>
      </c>
      <c r="AI140" s="219">
        <f t="shared" si="478"/>
        <v>0.82</v>
      </c>
      <c r="AJ140" s="234">
        <f t="shared" si="496"/>
        <v>0</v>
      </c>
      <c r="AK140" s="234">
        <f t="shared" si="479"/>
        <v>7.9233999999999999E-2</v>
      </c>
      <c r="AL140" s="234">
        <f t="shared" si="479"/>
        <v>-1.2123999999999999E-2</v>
      </c>
      <c r="AM140" s="234">
        <f t="shared" si="479"/>
        <v>0</v>
      </c>
      <c r="AN140" s="224">
        <f t="shared" si="479"/>
        <v>7.9</v>
      </c>
      <c r="AO140" s="225">
        <f t="shared" si="499"/>
        <v>0</v>
      </c>
      <c r="AP140" s="225">
        <f>AP134</f>
        <v>0</v>
      </c>
      <c r="AQ140" s="224">
        <f t="shared" si="482"/>
        <v>869.64</v>
      </c>
      <c r="AR140" s="224">
        <f t="shared" si="488"/>
        <v>0</v>
      </c>
      <c r="AS140" s="224">
        <f t="shared" si="460"/>
        <v>1091.08</v>
      </c>
      <c r="AT140" s="209"/>
      <c r="AU140" s="227">
        <f>AU139</f>
        <v>0.7</v>
      </c>
      <c r="AV140" s="227"/>
      <c r="AW140" s="227">
        <f t="shared" si="471"/>
        <v>1</v>
      </c>
      <c r="AX140" s="239">
        <f>IF(G140*500&lt;K140,G140*500,K140)</f>
        <v>275000</v>
      </c>
      <c r="AY140" s="239">
        <f>K140-AX140</f>
        <v>6050</v>
      </c>
      <c r="AZ140" s="209"/>
      <c r="BA140" s="218">
        <f>BA139</f>
        <v>127.5</v>
      </c>
      <c r="BB140" s="219">
        <f t="shared" si="502"/>
        <v>7.356E-2</v>
      </c>
      <c r="BC140" s="219">
        <f t="shared" si="502"/>
        <v>7.356E-2</v>
      </c>
      <c r="BD140" s="219">
        <f t="shared" si="502"/>
        <v>0</v>
      </c>
      <c r="BE140" s="219">
        <f t="shared" si="502"/>
        <v>0</v>
      </c>
      <c r="BF140" s="219">
        <f t="shared" si="502"/>
        <v>0</v>
      </c>
      <c r="BG140" s="238">
        <f t="shared" si="433"/>
        <v>25146.54</v>
      </c>
      <c r="BH140" s="222">
        <f t="shared" si="427"/>
        <v>0</v>
      </c>
      <c r="BI140" s="222">
        <f t="shared" si="427"/>
        <v>1</v>
      </c>
      <c r="BJ140" s="222">
        <f t="shared" si="427"/>
        <v>1.26E-4</v>
      </c>
      <c r="BK140" s="222">
        <f t="shared" si="427"/>
        <v>8.6E-3</v>
      </c>
      <c r="BL140" s="222">
        <f t="shared" si="427"/>
        <v>-6.6E-4</v>
      </c>
      <c r="BM140" s="222">
        <f t="shared" si="489"/>
        <v>-6.7200000000000003E-3</v>
      </c>
      <c r="BN140" s="222">
        <f t="shared" si="457"/>
        <v>1.3999999999999999E-4</v>
      </c>
      <c r="BO140" s="222">
        <f t="shared" si="458"/>
        <v>0.82</v>
      </c>
      <c r="BP140" s="222">
        <v>0</v>
      </c>
      <c r="BQ140" s="222">
        <f t="shared" si="456"/>
        <v>0</v>
      </c>
      <c r="BR140" s="222">
        <f t="shared" si="428"/>
        <v>-1.2123999999999999E-2</v>
      </c>
      <c r="BS140" s="222">
        <v>0.1144</v>
      </c>
      <c r="BT140" s="224">
        <f t="shared" si="501"/>
        <v>7.9</v>
      </c>
      <c r="BU140" s="224">
        <f t="shared" si="501"/>
        <v>0</v>
      </c>
      <c r="BV140" s="225">
        <f>BV134</f>
        <v>0</v>
      </c>
      <c r="BW140" s="224">
        <f t="shared" si="462"/>
        <v>869.64</v>
      </c>
      <c r="BX140" s="224">
        <f t="shared" si="469"/>
        <v>0</v>
      </c>
      <c r="BY140" s="224">
        <f t="shared" si="469"/>
        <v>1091.08</v>
      </c>
      <c r="BZ140" s="198">
        <f t="shared" si="470"/>
        <v>1859.9293855999999</v>
      </c>
      <c r="CA140" s="209"/>
      <c r="CB140" s="227">
        <f>CB139</f>
        <v>0.7</v>
      </c>
      <c r="CC140" s="227"/>
      <c r="CD140" s="227">
        <f>1-CC140</f>
        <v>1</v>
      </c>
      <c r="CE140" s="239">
        <f t="shared" si="435"/>
        <v>275000</v>
      </c>
      <c r="CF140" s="239">
        <f t="shared" si="436"/>
        <v>6050</v>
      </c>
      <c r="CG140" s="209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>
      <c r="A141" s="256"/>
      <c r="B141" s="257"/>
      <c r="C141" s="208"/>
      <c r="D141" s="209"/>
      <c r="E141" s="210"/>
      <c r="F141" s="209"/>
      <c r="G141" s="213">
        <v>750</v>
      </c>
      <c r="H141" s="213"/>
      <c r="I141" s="230">
        <v>0</v>
      </c>
      <c r="J141" s="212"/>
      <c r="K141" s="213">
        <f>G141*730*AU141</f>
        <v>383250</v>
      </c>
      <c r="L141" s="214"/>
      <c r="M141" s="215">
        <f t="shared" si="454"/>
        <v>36914.58</v>
      </c>
      <c r="N141" s="215"/>
      <c r="O141" s="215">
        <f t="shared" si="455"/>
        <v>39445.501536000003</v>
      </c>
      <c r="P141" s="216"/>
      <c r="Q141" s="267">
        <f>O141-M141</f>
        <v>2530.9215360000017</v>
      </c>
      <c r="R141" s="217"/>
      <c r="S141" s="265">
        <f>ROUND(Q141/M141,3)</f>
        <v>6.9000000000000006E-2</v>
      </c>
      <c r="T141" s="209"/>
      <c r="U141" s="218">
        <f t="shared" si="477"/>
        <v>127.5</v>
      </c>
      <c r="V141" s="219">
        <f t="shared" si="477"/>
        <v>7.356E-2</v>
      </c>
      <c r="W141" s="219">
        <f t="shared" si="477"/>
        <v>7.356E-2</v>
      </c>
      <c r="X141" s="219">
        <f t="shared" si="497"/>
        <v>0</v>
      </c>
      <c r="Y141" s="219">
        <f t="shared" si="497"/>
        <v>0</v>
      </c>
      <c r="Z141" s="219">
        <f t="shared" si="497"/>
        <v>0</v>
      </c>
      <c r="AA141" s="238">
        <f>ROUND(U141+(V141*AX141)+(W141*AY141)+(AN141*G141),2)</f>
        <v>34244.370000000003</v>
      </c>
      <c r="AB141" s="221"/>
      <c r="AC141" s="222">
        <f t="shared" si="498"/>
        <v>1</v>
      </c>
      <c r="AD141" s="223">
        <f t="shared" si="459"/>
        <v>1.26E-4</v>
      </c>
      <c r="AE141" s="222">
        <f t="shared" si="478"/>
        <v>8.6E-3</v>
      </c>
      <c r="AF141" s="222">
        <f t="shared" si="478"/>
        <v>-6.6E-4</v>
      </c>
      <c r="AG141" s="222">
        <f t="shared" si="478"/>
        <v>-6.7200000000000003E-3</v>
      </c>
      <c r="AH141" s="219">
        <f t="shared" si="478"/>
        <v>1.3999999999999999E-4</v>
      </c>
      <c r="AI141" s="219">
        <f t="shared" si="478"/>
        <v>0.82</v>
      </c>
      <c r="AJ141" s="234">
        <f t="shared" si="496"/>
        <v>0</v>
      </c>
      <c r="AK141" s="234">
        <f t="shared" si="479"/>
        <v>7.9233999999999999E-2</v>
      </c>
      <c r="AL141" s="234">
        <f t="shared" si="479"/>
        <v>-1.2123999999999999E-2</v>
      </c>
      <c r="AM141" s="234">
        <f t="shared" si="479"/>
        <v>0</v>
      </c>
      <c r="AN141" s="224">
        <f t="shared" si="479"/>
        <v>7.9</v>
      </c>
      <c r="AO141" s="225">
        <f t="shared" si="499"/>
        <v>0</v>
      </c>
      <c r="AP141" s="225">
        <f>AP135</f>
        <v>0</v>
      </c>
      <c r="AQ141" s="224">
        <f t="shared" si="482"/>
        <v>1185.51</v>
      </c>
      <c r="AR141" s="224">
        <f t="shared" si="488"/>
        <v>0</v>
      </c>
      <c r="AS141" s="224">
        <f t="shared" si="460"/>
        <v>1484.7</v>
      </c>
      <c r="AT141" s="209"/>
      <c r="AU141" s="227">
        <f>AU140</f>
        <v>0.7</v>
      </c>
      <c r="AV141" s="227"/>
      <c r="AW141" s="227">
        <f t="shared" si="471"/>
        <v>1</v>
      </c>
      <c r="AX141" s="239">
        <f>IF(G141*500&lt;K141,G141*500,K141)</f>
        <v>375000</v>
      </c>
      <c r="AY141" s="239">
        <f>K141-AX141</f>
        <v>8250</v>
      </c>
      <c r="AZ141" s="209"/>
      <c r="BA141" s="218">
        <f>BA140</f>
        <v>127.5</v>
      </c>
      <c r="BB141" s="219">
        <f t="shared" si="502"/>
        <v>7.356E-2</v>
      </c>
      <c r="BC141" s="219">
        <f t="shared" si="502"/>
        <v>7.356E-2</v>
      </c>
      <c r="BD141" s="219">
        <f t="shared" si="502"/>
        <v>0</v>
      </c>
      <c r="BE141" s="219">
        <f t="shared" si="502"/>
        <v>0</v>
      </c>
      <c r="BF141" s="219">
        <f t="shared" si="502"/>
        <v>0</v>
      </c>
      <c r="BG141" s="238">
        <f t="shared" si="433"/>
        <v>34244.370000000003</v>
      </c>
      <c r="BH141" s="222">
        <f t="shared" si="427"/>
        <v>0</v>
      </c>
      <c r="BI141" s="222">
        <f t="shared" si="427"/>
        <v>1</v>
      </c>
      <c r="BJ141" s="222">
        <f t="shared" si="427"/>
        <v>1.26E-4</v>
      </c>
      <c r="BK141" s="222">
        <f t="shared" si="427"/>
        <v>8.6E-3</v>
      </c>
      <c r="BL141" s="222">
        <f t="shared" si="427"/>
        <v>-6.6E-4</v>
      </c>
      <c r="BM141" s="222">
        <f t="shared" si="489"/>
        <v>-6.7200000000000003E-3</v>
      </c>
      <c r="BN141" s="222">
        <f t="shared" si="457"/>
        <v>1.3999999999999999E-4</v>
      </c>
      <c r="BO141" s="222">
        <f t="shared" si="458"/>
        <v>0.82</v>
      </c>
      <c r="BP141" s="222">
        <v>0</v>
      </c>
      <c r="BQ141" s="222">
        <f t="shared" si="456"/>
        <v>0</v>
      </c>
      <c r="BR141" s="222">
        <f t="shared" si="428"/>
        <v>-1.2123999999999999E-2</v>
      </c>
      <c r="BS141" s="222">
        <v>0.1144</v>
      </c>
      <c r="BT141" s="224">
        <f t="shared" si="501"/>
        <v>7.9</v>
      </c>
      <c r="BU141" s="224">
        <f t="shared" si="501"/>
        <v>0</v>
      </c>
      <c r="BV141" s="225">
        <f>BV135</f>
        <v>0</v>
      </c>
      <c r="BW141" s="224">
        <f t="shared" si="462"/>
        <v>1185.51</v>
      </c>
      <c r="BX141" s="224">
        <f t="shared" si="469"/>
        <v>0</v>
      </c>
      <c r="BY141" s="224">
        <f t="shared" si="469"/>
        <v>1484.7</v>
      </c>
      <c r="BZ141" s="198">
        <f t="shared" si="470"/>
        <v>2530.9215360000003</v>
      </c>
      <c r="CA141" s="209"/>
      <c r="CB141" s="227">
        <f>CB140</f>
        <v>0.7</v>
      </c>
      <c r="CC141" s="227"/>
      <c r="CD141" s="227">
        <f>1-CC141</f>
        <v>1</v>
      </c>
      <c r="CE141" s="239">
        <f t="shared" si="435"/>
        <v>375000</v>
      </c>
      <c r="CF141" s="239">
        <f t="shared" si="436"/>
        <v>8250</v>
      </c>
      <c r="CG141" s="209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>
      <c r="A142" s="256"/>
      <c r="B142" s="257"/>
      <c r="C142" s="208"/>
      <c r="D142" s="209"/>
      <c r="E142" s="210"/>
      <c r="F142" s="209"/>
      <c r="G142" s="213"/>
      <c r="H142" s="213"/>
      <c r="I142" s="230"/>
      <c r="J142" s="212"/>
      <c r="K142" s="213"/>
      <c r="L142" s="214"/>
      <c r="M142" s="215"/>
      <c r="N142" s="215"/>
      <c r="O142" s="215"/>
      <c r="P142" s="216"/>
      <c r="Q142" s="267"/>
      <c r="R142" s="217"/>
      <c r="S142" s="265"/>
      <c r="T142" s="209"/>
      <c r="U142" s="218"/>
      <c r="V142" s="219"/>
      <c r="W142" s="219"/>
      <c r="X142" s="219"/>
      <c r="Y142" s="219"/>
      <c r="Z142" s="219"/>
      <c r="AA142" s="220"/>
      <c r="AB142" s="221"/>
      <c r="AC142" s="222"/>
      <c r="AD142" s="223"/>
      <c r="AE142" s="222"/>
      <c r="AF142" s="222"/>
      <c r="AG142" s="222"/>
      <c r="AH142" s="219"/>
      <c r="AI142" s="219"/>
      <c r="AJ142" s="234"/>
      <c r="AK142" s="234"/>
      <c r="AL142" s="234"/>
      <c r="AM142" s="234"/>
      <c r="AN142" s="224"/>
      <c r="AO142" s="225"/>
      <c r="AP142" s="225"/>
      <c r="AQ142" s="224"/>
      <c r="AR142" s="224"/>
      <c r="AS142" s="224"/>
      <c r="AT142" s="209"/>
      <c r="AU142" s="227"/>
      <c r="AV142" s="227"/>
      <c r="AW142" s="227"/>
      <c r="AX142" s="227"/>
      <c r="AY142" s="227"/>
      <c r="AZ142" s="209"/>
      <c r="BA142" s="218"/>
      <c r="BB142" s="219"/>
      <c r="BC142" s="219"/>
      <c r="BD142" s="219"/>
      <c r="BE142" s="219"/>
      <c r="BF142" s="219"/>
      <c r="BG142" s="238"/>
      <c r="BH142" s="222"/>
      <c r="BI142" s="222"/>
      <c r="BJ142" s="222"/>
      <c r="BK142" s="222"/>
      <c r="BL142" s="222"/>
      <c r="BM142" s="222">
        <f t="shared" si="489"/>
        <v>-6.7200000000000003E-3</v>
      </c>
      <c r="BN142" s="222">
        <f t="shared" si="457"/>
        <v>0</v>
      </c>
      <c r="BO142" s="222">
        <f t="shared" si="458"/>
        <v>0</v>
      </c>
      <c r="BP142" s="222">
        <v>0</v>
      </c>
      <c r="BQ142" s="222">
        <f t="shared" si="456"/>
        <v>0</v>
      </c>
      <c r="BR142" s="222"/>
      <c r="BS142" s="222">
        <v>0.1144</v>
      </c>
      <c r="BT142" s="224"/>
      <c r="BU142" s="224"/>
      <c r="BV142" s="225"/>
      <c r="BW142" s="224"/>
      <c r="BX142" s="224"/>
      <c r="BY142" s="224"/>
      <c r="BZ142" s="198">
        <f t="shared" si="470"/>
        <v>0</v>
      </c>
      <c r="CA142" s="209"/>
      <c r="CB142" s="227"/>
      <c r="CC142" s="227"/>
      <c r="CD142" s="227"/>
      <c r="CE142" s="239"/>
      <c r="CF142" s="239"/>
      <c r="CG142" s="209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>
      <c r="A143" s="256"/>
      <c r="B143" s="257"/>
      <c r="C143" s="228" t="s">
        <v>210</v>
      </c>
      <c r="D143" s="229"/>
      <c r="E143" s="228" t="s">
        <v>210</v>
      </c>
      <c r="F143" s="209"/>
      <c r="G143" s="213">
        <v>250</v>
      </c>
      <c r="H143" s="213"/>
      <c r="I143" s="230">
        <v>0</v>
      </c>
      <c r="J143" s="212"/>
      <c r="K143" s="213">
        <f>G143*730*AU143</f>
        <v>73000</v>
      </c>
      <c r="L143" s="214"/>
      <c r="M143" s="215">
        <f t="shared" si="454"/>
        <v>6707.2999999999993</v>
      </c>
      <c r="N143" s="215"/>
      <c r="O143" s="215">
        <f t="shared" si="455"/>
        <v>7154.6406079999997</v>
      </c>
      <c r="P143" s="216"/>
      <c r="Q143" s="267">
        <f>O143-M143</f>
        <v>447.34060800000043</v>
      </c>
      <c r="R143" s="217"/>
      <c r="S143" s="265">
        <f>ROUND(Q143/M143,3)</f>
        <v>6.7000000000000004E-2</v>
      </c>
      <c r="T143" s="209"/>
      <c r="U143" s="218">
        <v>660</v>
      </c>
      <c r="V143" s="219">
        <v>5.2299999999999999E-2</v>
      </c>
      <c r="W143" s="219">
        <f>V143</f>
        <v>5.2299999999999999E-2</v>
      </c>
      <c r="X143" s="219">
        <v>0</v>
      </c>
      <c r="Y143" s="219">
        <v>0</v>
      </c>
      <c r="Z143" s="219">
        <v>0</v>
      </c>
      <c r="AA143" s="238">
        <f>ROUND(U143+(V143*AX143)+(W143*AY143)+(AN143*G143),2)</f>
        <v>6130.4</v>
      </c>
      <c r="AB143" s="221"/>
      <c r="AC143" s="222">
        <f>$AC$47</f>
        <v>1</v>
      </c>
      <c r="AD143" s="223">
        <f t="shared" si="459"/>
        <v>1.26E-4</v>
      </c>
      <c r="AE143" s="222">
        <v>8.6E-3</v>
      </c>
      <c r="AF143" s="222">
        <v>-6.6E-4</v>
      </c>
      <c r="AG143" s="222">
        <v>-6.7200000000000003E-3</v>
      </c>
      <c r="AH143" s="219">
        <v>1.3999999999999999E-4</v>
      </c>
      <c r="AI143" s="219">
        <v>0.82</v>
      </c>
      <c r="AJ143" s="234">
        <v>0</v>
      </c>
      <c r="AK143" s="234">
        <v>7.9233999999999999E-2</v>
      </c>
      <c r="AL143" s="234">
        <v>-1.2123999999999999E-2</v>
      </c>
      <c r="AM143" s="234">
        <v>0</v>
      </c>
      <c r="AN143" s="224">
        <v>6.61</v>
      </c>
      <c r="AO143" s="225">
        <v>0</v>
      </c>
      <c r="AP143" s="225">
        <v>0</v>
      </c>
      <c r="AQ143" s="224">
        <f t="shared" si="482"/>
        <v>314.48</v>
      </c>
      <c r="AR143" s="224">
        <f t="shared" si="488"/>
        <v>0</v>
      </c>
      <c r="AS143" s="224">
        <f t="shared" si="460"/>
        <v>262.42</v>
      </c>
      <c r="AT143" s="209"/>
      <c r="AU143" s="227">
        <f>+E144</f>
        <v>0.4</v>
      </c>
      <c r="AV143" s="227"/>
      <c r="AW143" s="227">
        <f t="shared" si="471"/>
        <v>1</v>
      </c>
      <c r="AX143" s="239">
        <f>IF(G143*500&lt;K143,G143*500,K143)</f>
        <v>73000</v>
      </c>
      <c r="AY143" s="239">
        <f>K143-AX143</f>
        <v>0</v>
      </c>
      <c r="AZ143" s="209"/>
      <c r="BA143" s="224">
        <f>U143</f>
        <v>660</v>
      </c>
      <c r="BB143" s="235">
        <f>V143</f>
        <v>5.2299999999999999E-2</v>
      </c>
      <c r="BC143" s="235">
        <f>BB143</f>
        <v>5.2299999999999999E-2</v>
      </c>
      <c r="BD143" s="219">
        <v>0</v>
      </c>
      <c r="BE143" s="219">
        <v>0</v>
      </c>
      <c r="BF143" s="219">
        <v>0</v>
      </c>
      <c r="BG143" s="238">
        <f>ROUND(BA143+(BB143*CE143)+(BC143*CF143)+(BT143*G143),2)</f>
        <v>6130.4</v>
      </c>
      <c r="BH143" s="222">
        <f t="shared" si="427"/>
        <v>0</v>
      </c>
      <c r="BI143" s="222">
        <f t="shared" si="427"/>
        <v>1</v>
      </c>
      <c r="BJ143" s="222">
        <f t="shared" si="427"/>
        <v>1.26E-4</v>
      </c>
      <c r="BK143" s="222">
        <f t="shared" si="427"/>
        <v>8.6E-3</v>
      </c>
      <c r="BL143" s="222">
        <f t="shared" si="427"/>
        <v>-6.6E-4</v>
      </c>
      <c r="BM143" s="222">
        <f t="shared" si="489"/>
        <v>-6.7200000000000003E-3</v>
      </c>
      <c r="BN143" s="222">
        <f t="shared" si="457"/>
        <v>1.3999999999999999E-4</v>
      </c>
      <c r="BO143" s="222">
        <f t="shared" si="458"/>
        <v>0.82</v>
      </c>
      <c r="BP143" s="222">
        <v>0</v>
      </c>
      <c r="BQ143" s="222">
        <f t="shared" si="456"/>
        <v>0</v>
      </c>
      <c r="BR143" s="222">
        <f t="shared" si="428"/>
        <v>-1.2123999999999999E-2</v>
      </c>
      <c r="BS143" s="222">
        <v>0.1144</v>
      </c>
      <c r="BT143" s="224">
        <f>AN143</f>
        <v>6.61</v>
      </c>
      <c r="BU143" s="224">
        <v>0</v>
      </c>
      <c r="BV143" s="225">
        <v>0</v>
      </c>
      <c r="BW143" s="224">
        <f t="shared" si="462"/>
        <v>314.48</v>
      </c>
      <c r="BX143" s="224">
        <f t="shared" si="469"/>
        <v>0</v>
      </c>
      <c r="BY143" s="224">
        <f t="shared" si="469"/>
        <v>262.42</v>
      </c>
      <c r="BZ143" s="198">
        <f t="shared" si="470"/>
        <v>447.34060799999992</v>
      </c>
      <c r="CA143" s="209"/>
      <c r="CB143" s="227">
        <f>$E$144</f>
        <v>0.4</v>
      </c>
      <c r="CC143" s="227"/>
      <c r="CD143" s="227">
        <f>1-CC143</f>
        <v>1</v>
      </c>
      <c r="CE143" s="239">
        <f t="shared" si="435"/>
        <v>73000</v>
      </c>
      <c r="CF143" s="239">
        <f t="shared" si="436"/>
        <v>0</v>
      </c>
      <c r="CG143" s="209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>
      <c r="A144" s="256"/>
      <c r="B144" s="257"/>
      <c r="C144" s="208" t="s">
        <v>18</v>
      </c>
      <c r="D144" s="209"/>
      <c r="E144" s="240">
        <v>0.4</v>
      </c>
      <c r="F144" s="209"/>
      <c r="G144" s="213">
        <v>350</v>
      </c>
      <c r="H144" s="213"/>
      <c r="I144" s="230">
        <v>0</v>
      </c>
      <c r="J144" s="212"/>
      <c r="K144" s="213">
        <f>G144*730*AU144</f>
        <v>102200</v>
      </c>
      <c r="L144" s="214"/>
      <c r="M144" s="215">
        <f t="shared" si="454"/>
        <v>9108.08</v>
      </c>
      <c r="N144" s="215"/>
      <c r="O144" s="215">
        <f t="shared" si="455"/>
        <v>9704.1092623999994</v>
      </c>
      <c r="P144" s="216"/>
      <c r="Q144" s="267">
        <f>O144-M144</f>
        <v>596.02926239999942</v>
      </c>
      <c r="R144" s="217"/>
      <c r="S144" s="265">
        <f>ROUND(Q144/M144,3)</f>
        <v>6.5000000000000002E-2</v>
      </c>
      <c r="T144" s="209"/>
      <c r="U144" s="218">
        <f>U$143</f>
        <v>660</v>
      </c>
      <c r="V144" s="219">
        <f>V$143</f>
        <v>5.2299999999999999E-2</v>
      </c>
      <c r="W144" s="219">
        <f>W$143</f>
        <v>5.2299999999999999E-2</v>
      </c>
      <c r="X144" s="219">
        <f>X143</f>
        <v>0</v>
      </c>
      <c r="Y144" s="219">
        <f t="shared" ref="X144:Z147" si="503">Y143</f>
        <v>0</v>
      </c>
      <c r="Z144" s="219">
        <f t="shared" si="503"/>
        <v>0</v>
      </c>
      <c r="AA144" s="238">
        <f>ROUND(U144+(V144*AX144)+(W144*AY144)+(AN144*G144),2)</f>
        <v>8318.56</v>
      </c>
      <c r="AB144" s="221"/>
      <c r="AC144" s="222">
        <f t="shared" ref="AC144:AC147" si="504">$AC$47</f>
        <v>1</v>
      </c>
      <c r="AD144" s="223">
        <f t="shared" si="459"/>
        <v>1.26E-4</v>
      </c>
      <c r="AE144" s="222">
        <f>AE$143</f>
        <v>8.6E-3</v>
      </c>
      <c r="AF144" s="222">
        <f>AF$143</f>
        <v>-6.6E-4</v>
      </c>
      <c r="AG144" s="222">
        <f>AG$143</f>
        <v>-6.7200000000000003E-3</v>
      </c>
      <c r="AH144" s="219">
        <f>AH$143</f>
        <v>1.3999999999999999E-4</v>
      </c>
      <c r="AI144" s="219">
        <f>AI$143</f>
        <v>0.82</v>
      </c>
      <c r="AJ144" s="234">
        <f t="shared" ref="AJ144:AJ147" si="505">AJ143</f>
        <v>0</v>
      </c>
      <c r="AK144" s="234">
        <f>AK$143</f>
        <v>7.9233999999999999E-2</v>
      </c>
      <c r="AL144" s="234">
        <f>AL$143</f>
        <v>-1.2123999999999999E-2</v>
      </c>
      <c r="AM144" s="234">
        <f>AM$143</f>
        <v>0</v>
      </c>
      <c r="AN144" s="224">
        <f>AN$143</f>
        <v>6.61</v>
      </c>
      <c r="AO144" s="225">
        <f t="shared" ref="AO144:AP147" si="506">AO143</f>
        <v>0</v>
      </c>
      <c r="AP144" s="225">
        <f>AP143</f>
        <v>0</v>
      </c>
      <c r="AQ144" s="224">
        <f t="shared" si="482"/>
        <v>439.87</v>
      </c>
      <c r="AR144" s="224">
        <f t="shared" si="488"/>
        <v>0</v>
      </c>
      <c r="AS144" s="224">
        <f t="shared" si="460"/>
        <v>349.65</v>
      </c>
      <c r="AT144" s="209"/>
      <c r="AU144" s="227">
        <f>$E$144</f>
        <v>0.4</v>
      </c>
      <c r="AV144" s="227"/>
      <c r="AW144" s="227">
        <f t="shared" si="471"/>
        <v>1</v>
      </c>
      <c r="AX144" s="239">
        <f>IF(G144*500&lt;K144,G144*500,K144)</f>
        <v>102200</v>
      </c>
      <c r="AY144" s="239">
        <f>K144-AX144</f>
        <v>0</v>
      </c>
      <c r="AZ144" s="209"/>
      <c r="BA144" s="218">
        <f t="shared" ref="BA144:BF147" si="507">BA143</f>
        <v>660</v>
      </c>
      <c r="BB144" s="219">
        <f t="shared" si="507"/>
        <v>5.2299999999999999E-2</v>
      </c>
      <c r="BC144" s="219">
        <f t="shared" si="507"/>
        <v>5.2299999999999999E-2</v>
      </c>
      <c r="BD144" s="219">
        <f t="shared" si="507"/>
        <v>0</v>
      </c>
      <c r="BE144" s="219">
        <f t="shared" si="507"/>
        <v>0</v>
      </c>
      <c r="BF144" s="219">
        <f t="shared" si="507"/>
        <v>0</v>
      </c>
      <c r="BG144" s="238">
        <f t="shared" si="433"/>
        <v>8318.56</v>
      </c>
      <c r="BH144" s="222">
        <f t="shared" si="427"/>
        <v>0</v>
      </c>
      <c r="BI144" s="222">
        <f t="shared" si="427"/>
        <v>1</v>
      </c>
      <c r="BJ144" s="222">
        <f t="shared" si="427"/>
        <v>1.26E-4</v>
      </c>
      <c r="BK144" s="222">
        <f t="shared" si="427"/>
        <v>8.6E-3</v>
      </c>
      <c r="BL144" s="222">
        <f t="shared" si="427"/>
        <v>-6.6E-4</v>
      </c>
      <c r="BM144" s="222">
        <f t="shared" si="489"/>
        <v>-6.7200000000000003E-3</v>
      </c>
      <c r="BN144" s="222">
        <f t="shared" si="457"/>
        <v>1.3999999999999999E-4</v>
      </c>
      <c r="BO144" s="222">
        <f t="shared" si="458"/>
        <v>0.82</v>
      </c>
      <c r="BP144" s="222">
        <v>0</v>
      </c>
      <c r="BQ144" s="222">
        <f t="shared" si="456"/>
        <v>0</v>
      </c>
      <c r="BR144" s="222">
        <f t="shared" si="428"/>
        <v>-1.2123999999999999E-2</v>
      </c>
      <c r="BS144" s="222">
        <v>0.1144</v>
      </c>
      <c r="BT144" s="224">
        <f>BT143</f>
        <v>6.61</v>
      </c>
      <c r="BU144" s="224">
        <f>BU143</f>
        <v>0</v>
      </c>
      <c r="BV144" s="225">
        <f t="shared" ref="BV144:BV147" si="508">BV143</f>
        <v>0</v>
      </c>
      <c r="BW144" s="224">
        <f t="shared" si="462"/>
        <v>439.87</v>
      </c>
      <c r="BX144" s="224">
        <f t="shared" si="469"/>
        <v>0</v>
      </c>
      <c r="BY144" s="224">
        <f t="shared" si="469"/>
        <v>349.65</v>
      </c>
      <c r="BZ144" s="198">
        <f t="shared" si="470"/>
        <v>596.02926239999999</v>
      </c>
      <c r="CA144" s="209"/>
      <c r="CB144" s="227">
        <f>CB143</f>
        <v>0.4</v>
      </c>
      <c r="CC144" s="227"/>
      <c r="CD144" s="227">
        <f>1-CC144</f>
        <v>1</v>
      </c>
      <c r="CE144" s="239">
        <f t="shared" si="435"/>
        <v>102200</v>
      </c>
      <c r="CF144" s="239">
        <f t="shared" si="436"/>
        <v>0</v>
      </c>
      <c r="CG144" s="209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>
      <c r="A145" s="256"/>
      <c r="B145" s="257"/>
      <c r="C145" s="217"/>
      <c r="D145" s="209"/>
      <c r="E145" s="240"/>
      <c r="F145" s="209"/>
      <c r="G145" s="213">
        <v>450</v>
      </c>
      <c r="H145" s="213"/>
      <c r="I145" s="230">
        <v>0</v>
      </c>
      <c r="J145" s="212"/>
      <c r="K145" s="213">
        <f>G145*730*AU145</f>
        <v>131400</v>
      </c>
      <c r="L145" s="214"/>
      <c r="M145" s="215">
        <f t="shared" si="454"/>
        <v>11508.849999999999</v>
      </c>
      <c r="N145" s="215"/>
      <c r="O145" s="215">
        <f t="shared" si="455"/>
        <v>12253.567916799999</v>
      </c>
      <c r="P145" s="216"/>
      <c r="Q145" s="267">
        <f>O145-M145</f>
        <v>744.71791680000024</v>
      </c>
      <c r="R145" s="217"/>
      <c r="S145" s="265">
        <f>ROUND(Q145/M145,3)</f>
        <v>6.5000000000000002E-2</v>
      </c>
      <c r="T145" s="209"/>
      <c r="U145" s="218">
        <f t="shared" ref="U145:W162" si="509">U$143</f>
        <v>660</v>
      </c>
      <c r="V145" s="219">
        <f t="shared" si="509"/>
        <v>5.2299999999999999E-2</v>
      </c>
      <c r="W145" s="219">
        <f t="shared" si="509"/>
        <v>5.2299999999999999E-2</v>
      </c>
      <c r="X145" s="219">
        <f t="shared" si="503"/>
        <v>0</v>
      </c>
      <c r="Y145" s="219">
        <f t="shared" si="503"/>
        <v>0</v>
      </c>
      <c r="Z145" s="219">
        <f t="shared" si="503"/>
        <v>0</v>
      </c>
      <c r="AA145" s="238">
        <f>ROUND(U145+(V145*AX145)+(W145*AY145)+(AN145*G145),2)</f>
        <v>10506.72</v>
      </c>
      <c r="AB145" s="221"/>
      <c r="AC145" s="222">
        <f t="shared" si="504"/>
        <v>1</v>
      </c>
      <c r="AD145" s="223">
        <f t="shared" si="459"/>
        <v>1.26E-4</v>
      </c>
      <c r="AE145" s="222">
        <f t="shared" ref="AE145:AI165" si="510">AE$143</f>
        <v>8.6E-3</v>
      </c>
      <c r="AF145" s="222">
        <f t="shared" si="510"/>
        <v>-6.6E-4</v>
      </c>
      <c r="AG145" s="222">
        <f t="shared" si="510"/>
        <v>-6.7200000000000003E-3</v>
      </c>
      <c r="AH145" s="219">
        <f t="shared" si="510"/>
        <v>1.3999999999999999E-4</v>
      </c>
      <c r="AI145" s="219">
        <f t="shared" si="510"/>
        <v>0.82</v>
      </c>
      <c r="AJ145" s="234">
        <f t="shared" si="505"/>
        <v>0</v>
      </c>
      <c r="AK145" s="234">
        <f t="shared" ref="AK145:AN162" si="511">AK$143</f>
        <v>7.9233999999999999E-2</v>
      </c>
      <c r="AL145" s="234">
        <f t="shared" si="511"/>
        <v>-1.2123999999999999E-2</v>
      </c>
      <c r="AM145" s="234">
        <f t="shared" si="511"/>
        <v>0</v>
      </c>
      <c r="AN145" s="224">
        <f t="shared" si="511"/>
        <v>6.61</v>
      </c>
      <c r="AO145" s="225">
        <f t="shared" si="506"/>
        <v>0</v>
      </c>
      <c r="AP145" s="225">
        <f t="shared" si="506"/>
        <v>0</v>
      </c>
      <c r="AQ145" s="224">
        <f t="shared" si="482"/>
        <v>565.26</v>
      </c>
      <c r="AR145" s="224">
        <f t="shared" si="488"/>
        <v>0</v>
      </c>
      <c r="AS145" s="224">
        <f t="shared" si="460"/>
        <v>436.87</v>
      </c>
      <c r="AT145" s="209"/>
      <c r="AU145" s="227">
        <f>$E$144</f>
        <v>0.4</v>
      </c>
      <c r="AV145" s="227"/>
      <c r="AW145" s="227">
        <f t="shared" si="471"/>
        <v>1</v>
      </c>
      <c r="AX145" s="239">
        <f>IF(G145*500&lt;K145,G145*500,K145)</f>
        <v>131400</v>
      </c>
      <c r="AY145" s="239">
        <f>K145-AX145</f>
        <v>0</v>
      </c>
      <c r="AZ145" s="209"/>
      <c r="BA145" s="218">
        <f t="shared" si="507"/>
        <v>660</v>
      </c>
      <c r="BB145" s="219">
        <f t="shared" si="507"/>
        <v>5.2299999999999999E-2</v>
      </c>
      <c r="BC145" s="219">
        <f t="shared" si="507"/>
        <v>5.2299999999999999E-2</v>
      </c>
      <c r="BD145" s="219">
        <f t="shared" si="507"/>
        <v>0</v>
      </c>
      <c r="BE145" s="219">
        <f t="shared" si="507"/>
        <v>0</v>
      </c>
      <c r="BF145" s="219">
        <f t="shared" si="507"/>
        <v>0</v>
      </c>
      <c r="BG145" s="238">
        <f t="shared" si="433"/>
        <v>10506.72</v>
      </c>
      <c r="BH145" s="222">
        <f t="shared" si="427"/>
        <v>0</v>
      </c>
      <c r="BI145" s="222">
        <f t="shared" si="427"/>
        <v>1</v>
      </c>
      <c r="BJ145" s="222">
        <f t="shared" si="427"/>
        <v>1.26E-4</v>
      </c>
      <c r="BK145" s="222">
        <f t="shared" si="427"/>
        <v>8.6E-3</v>
      </c>
      <c r="BL145" s="222">
        <f t="shared" si="427"/>
        <v>-6.6E-4</v>
      </c>
      <c r="BM145" s="222">
        <f t="shared" ref="BM145:BM160" si="512">BM144</f>
        <v>-6.7200000000000003E-3</v>
      </c>
      <c r="BN145" s="222">
        <f t="shared" si="457"/>
        <v>1.3999999999999999E-4</v>
      </c>
      <c r="BO145" s="222">
        <f t="shared" si="458"/>
        <v>0.82</v>
      </c>
      <c r="BP145" s="222">
        <v>0</v>
      </c>
      <c r="BQ145" s="222">
        <f t="shared" si="456"/>
        <v>0</v>
      </c>
      <c r="BR145" s="222">
        <f t="shared" si="428"/>
        <v>-1.2123999999999999E-2</v>
      </c>
      <c r="BS145" s="222">
        <v>0.1144</v>
      </c>
      <c r="BT145" s="224">
        <f t="shared" ref="BT145:BU147" si="513">BT144</f>
        <v>6.61</v>
      </c>
      <c r="BU145" s="224">
        <f t="shared" si="513"/>
        <v>0</v>
      </c>
      <c r="BV145" s="225">
        <f t="shared" si="508"/>
        <v>0</v>
      </c>
      <c r="BW145" s="224">
        <f t="shared" si="462"/>
        <v>565.26</v>
      </c>
      <c r="BX145" s="224">
        <f t="shared" si="469"/>
        <v>0</v>
      </c>
      <c r="BY145" s="224">
        <f t="shared" si="469"/>
        <v>436.87</v>
      </c>
      <c r="BZ145" s="198">
        <f t="shared" si="470"/>
        <v>744.7179167999999</v>
      </c>
      <c r="CA145" s="209"/>
      <c r="CB145" s="227">
        <f>CB144</f>
        <v>0.4</v>
      </c>
      <c r="CC145" s="227"/>
      <c r="CD145" s="227">
        <f>1-CC145</f>
        <v>1</v>
      </c>
      <c r="CE145" s="239">
        <f t="shared" si="435"/>
        <v>131400</v>
      </c>
      <c r="CF145" s="239">
        <f t="shared" si="436"/>
        <v>0</v>
      </c>
      <c r="CG145" s="209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>
      <c r="A146" s="256"/>
      <c r="B146" s="257"/>
      <c r="C146" s="208"/>
      <c r="D146" s="209"/>
      <c r="E146" s="210"/>
      <c r="F146" s="209"/>
      <c r="G146" s="213">
        <v>600</v>
      </c>
      <c r="H146" s="213"/>
      <c r="I146" s="230">
        <v>0</v>
      </c>
      <c r="J146" s="212"/>
      <c r="K146" s="213">
        <f>G146*730*AU146</f>
        <v>175200</v>
      </c>
      <c r="L146" s="214"/>
      <c r="M146" s="215">
        <f t="shared" si="454"/>
        <v>15110.019999999999</v>
      </c>
      <c r="N146" s="215"/>
      <c r="O146" s="215">
        <f t="shared" si="455"/>
        <v>16077.771470399999</v>
      </c>
      <c r="P146" s="216"/>
      <c r="Q146" s="267">
        <f>O146-M146</f>
        <v>967.75147040000047</v>
      </c>
      <c r="R146" s="217"/>
      <c r="S146" s="265">
        <f>ROUND(Q146/M146,3)</f>
        <v>6.4000000000000001E-2</v>
      </c>
      <c r="T146" s="209"/>
      <c r="U146" s="218">
        <f t="shared" si="509"/>
        <v>660</v>
      </c>
      <c r="V146" s="219">
        <f t="shared" si="509"/>
        <v>5.2299999999999999E-2</v>
      </c>
      <c r="W146" s="219">
        <f t="shared" si="509"/>
        <v>5.2299999999999999E-2</v>
      </c>
      <c r="X146" s="219">
        <f t="shared" si="503"/>
        <v>0</v>
      </c>
      <c r="Y146" s="219">
        <f t="shared" si="503"/>
        <v>0</v>
      </c>
      <c r="Z146" s="219">
        <f t="shared" si="503"/>
        <v>0</v>
      </c>
      <c r="AA146" s="238">
        <f>ROUND(U146+(V146*AX146)+(W146*AY146)+(AN146*G146),2)</f>
        <v>13788.96</v>
      </c>
      <c r="AB146" s="221"/>
      <c r="AC146" s="222">
        <f t="shared" si="504"/>
        <v>1</v>
      </c>
      <c r="AD146" s="223">
        <f t="shared" si="459"/>
        <v>1.26E-4</v>
      </c>
      <c r="AE146" s="222">
        <f t="shared" si="510"/>
        <v>8.6E-3</v>
      </c>
      <c r="AF146" s="222">
        <f t="shared" si="510"/>
        <v>-6.6E-4</v>
      </c>
      <c r="AG146" s="222">
        <f t="shared" si="510"/>
        <v>-6.7200000000000003E-3</v>
      </c>
      <c r="AH146" s="219">
        <f t="shared" si="510"/>
        <v>1.3999999999999999E-4</v>
      </c>
      <c r="AI146" s="219">
        <f t="shared" si="510"/>
        <v>0.82</v>
      </c>
      <c r="AJ146" s="234">
        <f t="shared" si="505"/>
        <v>0</v>
      </c>
      <c r="AK146" s="234">
        <f t="shared" si="511"/>
        <v>7.9233999999999999E-2</v>
      </c>
      <c r="AL146" s="234">
        <f t="shared" si="511"/>
        <v>-1.2123999999999999E-2</v>
      </c>
      <c r="AM146" s="234">
        <f t="shared" si="511"/>
        <v>0</v>
      </c>
      <c r="AN146" s="224">
        <f t="shared" si="511"/>
        <v>6.61</v>
      </c>
      <c r="AO146" s="225">
        <f t="shared" si="506"/>
        <v>0</v>
      </c>
      <c r="AP146" s="225">
        <f t="shared" si="506"/>
        <v>0</v>
      </c>
      <c r="AQ146" s="224">
        <f t="shared" si="482"/>
        <v>753.35</v>
      </c>
      <c r="AR146" s="224">
        <f t="shared" si="488"/>
        <v>0</v>
      </c>
      <c r="AS146" s="224">
        <f t="shared" si="460"/>
        <v>567.71</v>
      </c>
      <c r="AT146" s="209"/>
      <c r="AU146" s="227">
        <f>$E$144</f>
        <v>0.4</v>
      </c>
      <c r="AV146" s="227"/>
      <c r="AW146" s="227">
        <f t="shared" si="471"/>
        <v>1</v>
      </c>
      <c r="AX146" s="239">
        <f>IF(G146*500&lt;K146,G146*500,K146)</f>
        <v>175200</v>
      </c>
      <c r="AY146" s="239">
        <f>K146-AX146</f>
        <v>0</v>
      </c>
      <c r="AZ146" s="209"/>
      <c r="BA146" s="218">
        <f t="shared" si="507"/>
        <v>660</v>
      </c>
      <c r="BB146" s="219">
        <f t="shared" si="507"/>
        <v>5.2299999999999999E-2</v>
      </c>
      <c r="BC146" s="219">
        <f t="shared" si="507"/>
        <v>5.2299999999999999E-2</v>
      </c>
      <c r="BD146" s="219">
        <f t="shared" si="507"/>
        <v>0</v>
      </c>
      <c r="BE146" s="219">
        <f t="shared" si="507"/>
        <v>0</v>
      </c>
      <c r="BF146" s="219">
        <f t="shared" si="507"/>
        <v>0</v>
      </c>
      <c r="BG146" s="238">
        <f t="shared" si="433"/>
        <v>13788.96</v>
      </c>
      <c r="BH146" s="222">
        <f t="shared" si="427"/>
        <v>0</v>
      </c>
      <c r="BI146" s="222">
        <f t="shared" si="427"/>
        <v>1</v>
      </c>
      <c r="BJ146" s="222">
        <f t="shared" si="427"/>
        <v>1.26E-4</v>
      </c>
      <c r="BK146" s="222">
        <f t="shared" si="427"/>
        <v>8.6E-3</v>
      </c>
      <c r="BL146" s="222">
        <f t="shared" si="427"/>
        <v>-6.6E-4</v>
      </c>
      <c r="BM146" s="222">
        <f t="shared" si="512"/>
        <v>-6.7200000000000003E-3</v>
      </c>
      <c r="BN146" s="222">
        <f t="shared" si="457"/>
        <v>1.3999999999999999E-4</v>
      </c>
      <c r="BO146" s="222">
        <f t="shared" si="458"/>
        <v>0.82</v>
      </c>
      <c r="BP146" s="222">
        <v>0</v>
      </c>
      <c r="BQ146" s="222">
        <f t="shared" si="456"/>
        <v>0</v>
      </c>
      <c r="BR146" s="222">
        <f t="shared" si="428"/>
        <v>-1.2123999999999999E-2</v>
      </c>
      <c r="BS146" s="222">
        <v>0.1144</v>
      </c>
      <c r="BT146" s="224">
        <f t="shared" si="513"/>
        <v>6.61</v>
      </c>
      <c r="BU146" s="224">
        <f t="shared" si="513"/>
        <v>0</v>
      </c>
      <c r="BV146" s="225">
        <f t="shared" si="508"/>
        <v>0</v>
      </c>
      <c r="BW146" s="224">
        <f t="shared" si="462"/>
        <v>753.35</v>
      </c>
      <c r="BX146" s="224">
        <f t="shared" si="469"/>
        <v>0</v>
      </c>
      <c r="BY146" s="224">
        <f t="shared" si="469"/>
        <v>567.71</v>
      </c>
      <c r="BZ146" s="198">
        <f t="shared" si="470"/>
        <v>967.75147039999979</v>
      </c>
      <c r="CA146" s="209"/>
      <c r="CB146" s="227">
        <f>CB145</f>
        <v>0.4</v>
      </c>
      <c r="CC146" s="227"/>
      <c r="CD146" s="227">
        <f>1-CC146</f>
        <v>1</v>
      </c>
      <c r="CE146" s="239">
        <f t="shared" si="435"/>
        <v>175200</v>
      </c>
      <c r="CF146" s="239">
        <f t="shared" si="436"/>
        <v>0</v>
      </c>
      <c r="CG146" s="209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>
      <c r="A147" s="256"/>
      <c r="B147" s="257"/>
      <c r="C147" s="208"/>
      <c r="D147" s="209"/>
      <c r="E147" s="210"/>
      <c r="F147" s="209"/>
      <c r="G147" s="213">
        <v>750</v>
      </c>
      <c r="H147" s="213"/>
      <c r="I147" s="230">
        <v>0</v>
      </c>
      <c r="J147" s="212"/>
      <c r="K147" s="213">
        <f>G147*730*AU147</f>
        <v>219000</v>
      </c>
      <c r="L147" s="214"/>
      <c r="M147" s="215">
        <f t="shared" si="454"/>
        <v>18711.170000000002</v>
      </c>
      <c r="N147" s="215"/>
      <c r="O147" s="215">
        <f t="shared" si="455"/>
        <v>19901.953880000001</v>
      </c>
      <c r="P147" s="216"/>
      <c r="Q147" s="267">
        <f>O147-M147</f>
        <v>1190.783879999999</v>
      </c>
      <c r="R147" s="217"/>
      <c r="S147" s="265">
        <f>ROUND(Q147/M147,3)</f>
        <v>6.4000000000000001E-2</v>
      </c>
      <c r="T147" s="209"/>
      <c r="U147" s="218">
        <f t="shared" si="509"/>
        <v>660</v>
      </c>
      <c r="V147" s="219">
        <f t="shared" si="509"/>
        <v>5.2299999999999999E-2</v>
      </c>
      <c r="W147" s="219">
        <f t="shared" si="509"/>
        <v>5.2299999999999999E-2</v>
      </c>
      <c r="X147" s="219">
        <f t="shared" si="503"/>
        <v>0</v>
      </c>
      <c r="Y147" s="219">
        <f t="shared" si="503"/>
        <v>0</v>
      </c>
      <c r="Z147" s="219">
        <f t="shared" si="503"/>
        <v>0</v>
      </c>
      <c r="AA147" s="238">
        <f>ROUND(U147+(V147*AX147)+(W147*AY147)+(AN147*G147),2)</f>
        <v>17071.2</v>
      </c>
      <c r="AB147" s="221"/>
      <c r="AC147" s="222">
        <f t="shared" si="504"/>
        <v>1</v>
      </c>
      <c r="AD147" s="223">
        <f t="shared" si="459"/>
        <v>1.26E-4</v>
      </c>
      <c r="AE147" s="222">
        <f t="shared" si="510"/>
        <v>8.6E-3</v>
      </c>
      <c r="AF147" s="222">
        <f t="shared" si="510"/>
        <v>-6.6E-4</v>
      </c>
      <c r="AG147" s="222">
        <f t="shared" si="510"/>
        <v>-6.7200000000000003E-3</v>
      </c>
      <c r="AH147" s="219">
        <f t="shared" si="510"/>
        <v>1.3999999999999999E-4</v>
      </c>
      <c r="AI147" s="219">
        <f t="shared" si="510"/>
        <v>0.82</v>
      </c>
      <c r="AJ147" s="234">
        <f t="shared" si="505"/>
        <v>0</v>
      </c>
      <c r="AK147" s="234">
        <f t="shared" si="511"/>
        <v>7.9233999999999999E-2</v>
      </c>
      <c r="AL147" s="234">
        <f t="shared" si="511"/>
        <v>-1.2123999999999999E-2</v>
      </c>
      <c r="AM147" s="234">
        <f t="shared" si="511"/>
        <v>0</v>
      </c>
      <c r="AN147" s="224">
        <f t="shared" si="511"/>
        <v>6.61</v>
      </c>
      <c r="AO147" s="225">
        <f t="shared" si="506"/>
        <v>0</v>
      </c>
      <c r="AP147" s="225">
        <f t="shared" si="506"/>
        <v>0</v>
      </c>
      <c r="AQ147" s="224">
        <f t="shared" si="482"/>
        <v>941.43</v>
      </c>
      <c r="AR147" s="224">
        <f t="shared" si="488"/>
        <v>0</v>
      </c>
      <c r="AS147" s="224">
        <f t="shared" si="460"/>
        <v>698.54</v>
      </c>
      <c r="AT147" s="209"/>
      <c r="AU147" s="227">
        <f>$E$144</f>
        <v>0.4</v>
      </c>
      <c r="AV147" s="227"/>
      <c r="AW147" s="227">
        <f t="shared" si="471"/>
        <v>1</v>
      </c>
      <c r="AX147" s="239">
        <f>IF(G147*500&lt;K147,G147*500,K147)</f>
        <v>219000</v>
      </c>
      <c r="AY147" s="239">
        <f>K147-AX147</f>
        <v>0</v>
      </c>
      <c r="AZ147" s="209"/>
      <c r="BA147" s="218">
        <f t="shared" si="507"/>
        <v>660</v>
      </c>
      <c r="BB147" s="219">
        <f t="shared" si="507"/>
        <v>5.2299999999999999E-2</v>
      </c>
      <c r="BC147" s="219">
        <f t="shared" si="507"/>
        <v>5.2299999999999999E-2</v>
      </c>
      <c r="BD147" s="219">
        <f t="shared" si="507"/>
        <v>0</v>
      </c>
      <c r="BE147" s="219">
        <f t="shared" si="507"/>
        <v>0</v>
      </c>
      <c r="BF147" s="219">
        <f t="shared" si="507"/>
        <v>0</v>
      </c>
      <c r="BG147" s="238">
        <f t="shared" si="433"/>
        <v>17071.2</v>
      </c>
      <c r="BH147" s="222">
        <f t="shared" si="427"/>
        <v>0</v>
      </c>
      <c r="BI147" s="222">
        <f t="shared" si="427"/>
        <v>1</v>
      </c>
      <c r="BJ147" s="222">
        <f t="shared" si="427"/>
        <v>1.26E-4</v>
      </c>
      <c r="BK147" s="222">
        <f t="shared" si="427"/>
        <v>8.6E-3</v>
      </c>
      <c r="BL147" s="222">
        <f t="shared" si="427"/>
        <v>-6.6E-4</v>
      </c>
      <c r="BM147" s="222">
        <f t="shared" si="512"/>
        <v>-6.7200000000000003E-3</v>
      </c>
      <c r="BN147" s="222">
        <f t="shared" si="457"/>
        <v>1.3999999999999999E-4</v>
      </c>
      <c r="BO147" s="222">
        <f t="shared" si="458"/>
        <v>0.82</v>
      </c>
      <c r="BP147" s="222">
        <v>0</v>
      </c>
      <c r="BQ147" s="222">
        <f t="shared" si="456"/>
        <v>0</v>
      </c>
      <c r="BR147" s="222">
        <f t="shared" si="428"/>
        <v>-1.2123999999999999E-2</v>
      </c>
      <c r="BS147" s="222">
        <v>0.1144</v>
      </c>
      <c r="BT147" s="224">
        <f t="shared" si="513"/>
        <v>6.61</v>
      </c>
      <c r="BU147" s="224">
        <f t="shared" si="513"/>
        <v>0</v>
      </c>
      <c r="BV147" s="225">
        <f t="shared" si="508"/>
        <v>0</v>
      </c>
      <c r="BW147" s="224">
        <f t="shared" si="462"/>
        <v>941.43</v>
      </c>
      <c r="BX147" s="224">
        <f t="shared" si="469"/>
        <v>0</v>
      </c>
      <c r="BY147" s="224">
        <f t="shared" si="469"/>
        <v>698.54</v>
      </c>
      <c r="BZ147" s="198">
        <f t="shared" si="470"/>
        <v>1190.7838800000002</v>
      </c>
      <c r="CA147" s="209"/>
      <c r="CB147" s="227">
        <f>CB146</f>
        <v>0.4</v>
      </c>
      <c r="CC147" s="227"/>
      <c r="CD147" s="227">
        <f>1-CC147</f>
        <v>1</v>
      </c>
      <c r="CE147" s="239">
        <f t="shared" si="435"/>
        <v>219000</v>
      </c>
      <c r="CF147" s="239">
        <f t="shared" si="436"/>
        <v>0</v>
      </c>
      <c r="CG147" s="209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>
      <c r="A148" s="256"/>
      <c r="B148" s="257"/>
      <c r="C148" s="208"/>
      <c r="D148" s="209"/>
      <c r="E148" s="210"/>
      <c r="F148" s="209"/>
      <c r="G148" s="213"/>
      <c r="H148" s="213"/>
      <c r="I148" s="230"/>
      <c r="J148" s="212"/>
      <c r="K148" s="213"/>
      <c r="L148" s="214"/>
      <c r="M148" s="215"/>
      <c r="N148" s="215"/>
      <c r="O148" s="215"/>
      <c r="P148" s="216"/>
      <c r="Q148" s="267"/>
      <c r="R148" s="217"/>
      <c r="S148" s="265"/>
      <c r="T148" s="209"/>
      <c r="U148" s="218"/>
      <c r="V148" s="219"/>
      <c r="W148" s="219"/>
      <c r="X148" s="219"/>
      <c r="Y148" s="219"/>
      <c r="Z148" s="219"/>
      <c r="AA148" s="220"/>
      <c r="AB148" s="221"/>
      <c r="AC148" s="222"/>
      <c r="AD148" s="223"/>
      <c r="AE148" s="222"/>
      <c r="AF148" s="222"/>
      <c r="AG148" s="222"/>
      <c r="AH148" s="219"/>
      <c r="AI148" s="219"/>
      <c r="AJ148" s="234"/>
      <c r="AK148" s="234"/>
      <c r="AL148" s="234"/>
      <c r="AM148" s="234"/>
      <c r="AN148" s="224"/>
      <c r="AO148" s="225"/>
      <c r="AP148" s="225"/>
      <c r="AQ148" s="224"/>
      <c r="AR148" s="224"/>
      <c r="AS148" s="224"/>
      <c r="AT148" s="209"/>
      <c r="AU148" s="227"/>
      <c r="AV148" s="227"/>
      <c r="AW148" s="227"/>
      <c r="AX148" s="227"/>
      <c r="AY148" s="227"/>
      <c r="AZ148" s="209"/>
      <c r="BA148" s="218"/>
      <c r="BB148" s="219"/>
      <c r="BC148" s="219"/>
      <c r="BD148" s="219"/>
      <c r="BE148" s="219"/>
      <c r="BF148" s="219"/>
      <c r="BG148" s="238"/>
      <c r="BH148" s="222"/>
      <c r="BI148" s="222"/>
      <c r="BJ148" s="222"/>
      <c r="BK148" s="222"/>
      <c r="BL148" s="222"/>
      <c r="BM148" s="222">
        <f t="shared" si="512"/>
        <v>-6.7200000000000003E-3</v>
      </c>
      <c r="BN148" s="222">
        <f t="shared" si="457"/>
        <v>0</v>
      </c>
      <c r="BO148" s="222">
        <f t="shared" si="458"/>
        <v>0</v>
      </c>
      <c r="BP148" s="222">
        <v>0</v>
      </c>
      <c r="BQ148" s="222">
        <f t="shared" si="456"/>
        <v>0</v>
      </c>
      <c r="BR148" s="222"/>
      <c r="BS148" s="222">
        <v>0.1144</v>
      </c>
      <c r="BT148" s="224"/>
      <c r="BU148" s="224"/>
      <c r="BV148" s="225"/>
      <c r="BW148" s="224"/>
      <c r="BX148" s="224"/>
      <c r="BY148" s="224"/>
      <c r="BZ148" s="198">
        <f t="shared" si="470"/>
        <v>0</v>
      </c>
      <c r="CA148" s="209"/>
      <c r="CB148" s="227"/>
      <c r="CC148" s="227"/>
      <c r="CD148" s="227"/>
      <c r="CE148" s="239"/>
      <c r="CF148" s="239"/>
      <c r="CG148" s="209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>
      <c r="A149" s="256"/>
      <c r="B149" s="257"/>
      <c r="C149" s="228" t="s">
        <v>210</v>
      </c>
      <c r="D149" s="229"/>
      <c r="E149" s="228" t="s">
        <v>210</v>
      </c>
      <c r="F149" s="209"/>
      <c r="G149" s="213">
        <v>250</v>
      </c>
      <c r="H149" s="213"/>
      <c r="I149" s="230">
        <v>0</v>
      </c>
      <c r="J149" s="212"/>
      <c r="K149" s="213">
        <f>G149*730*AU149</f>
        <v>91250</v>
      </c>
      <c r="L149" s="214"/>
      <c r="M149" s="215">
        <f t="shared" si="454"/>
        <v>7712.25</v>
      </c>
      <c r="N149" s="215"/>
      <c r="O149" s="215">
        <f t="shared" si="455"/>
        <v>8199.3972319999993</v>
      </c>
      <c r="P149" s="216"/>
      <c r="Q149" s="267">
        <f>O149-M149</f>
        <v>487.14723199999935</v>
      </c>
      <c r="R149" s="217"/>
      <c r="S149" s="265">
        <f>ROUND(Q149/M149,3)</f>
        <v>6.3E-2</v>
      </c>
      <c r="T149" s="209"/>
      <c r="U149" s="218">
        <f t="shared" si="509"/>
        <v>660</v>
      </c>
      <c r="V149" s="219">
        <f t="shared" si="509"/>
        <v>5.2299999999999999E-2</v>
      </c>
      <c r="W149" s="219">
        <f t="shared" si="509"/>
        <v>5.2299999999999999E-2</v>
      </c>
      <c r="X149" s="219"/>
      <c r="Y149" s="219"/>
      <c r="Z149" s="219"/>
      <c r="AA149" s="238">
        <f>ROUND(U149+(V149*AX149)+(W149*AY149)+(AN149*G149),2)</f>
        <v>7084.88</v>
      </c>
      <c r="AB149" s="221"/>
      <c r="AC149" s="222">
        <f>$AC$47</f>
        <v>1</v>
      </c>
      <c r="AD149" s="223">
        <f t="shared" ref="AD149:AD185" si="514">AD$47</f>
        <v>1.26E-4</v>
      </c>
      <c r="AE149" s="222">
        <f t="shared" si="510"/>
        <v>8.6E-3</v>
      </c>
      <c r="AF149" s="222">
        <f t="shared" si="510"/>
        <v>-6.6E-4</v>
      </c>
      <c r="AG149" s="222">
        <f t="shared" si="510"/>
        <v>-6.7200000000000003E-3</v>
      </c>
      <c r="AH149" s="219">
        <f t="shared" si="510"/>
        <v>1.3999999999999999E-4</v>
      </c>
      <c r="AI149" s="219">
        <f t="shared" si="510"/>
        <v>0.82</v>
      </c>
      <c r="AJ149" s="234">
        <f t="shared" ref="AJ149" si="515">AJ143</f>
        <v>0</v>
      </c>
      <c r="AK149" s="234">
        <f t="shared" si="511"/>
        <v>7.9233999999999999E-2</v>
      </c>
      <c r="AL149" s="234">
        <f t="shared" si="511"/>
        <v>-1.2123999999999999E-2</v>
      </c>
      <c r="AM149" s="234">
        <f t="shared" si="511"/>
        <v>0</v>
      </c>
      <c r="AN149" s="224">
        <f t="shared" si="511"/>
        <v>6.61</v>
      </c>
      <c r="AO149" s="225">
        <f>AO143</f>
        <v>0</v>
      </c>
      <c r="AP149" s="225">
        <f>AP143</f>
        <v>0</v>
      </c>
      <c r="AQ149" s="224">
        <f t="shared" si="482"/>
        <v>341.6</v>
      </c>
      <c r="AR149" s="224">
        <f t="shared" si="488"/>
        <v>0</v>
      </c>
      <c r="AS149" s="224">
        <f t="shared" si="460"/>
        <v>285.77</v>
      </c>
      <c r="AT149" s="209"/>
      <c r="AU149" s="227">
        <f>+E150</f>
        <v>0.5</v>
      </c>
      <c r="AV149" s="227"/>
      <c r="AW149" s="227">
        <f t="shared" si="471"/>
        <v>1</v>
      </c>
      <c r="AX149" s="239">
        <f>IF(G149*500&lt;K149,G149*500,K149)</f>
        <v>91250</v>
      </c>
      <c r="AY149" s="239">
        <f>K149-AX149</f>
        <v>0</v>
      </c>
      <c r="AZ149" s="209"/>
      <c r="BA149" s="218">
        <f>BA143</f>
        <v>660</v>
      </c>
      <c r="BB149" s="219">
        <f>BB143</f>
        <v>5.2299999999999999E-2</v>
      </c>
      <c r="BC149" s="219">
        <f>BC143</f>
        <v>5.2299999999999999E-2</v>
      </c>
      <c r="BD149" s="219"/>
      <c r="BE149" s="219"/>
      <c r="BF149" s="219"/>
      <c r="BG149" s="238">
        <f t="shared" si="433"/>
        <v>7084.88</v>
      </c>
      <c r="BH149" s="222">
        <f t="shared" si="427"/>
        <v>0</v>
      </c>
      <c r="BI149" s="222">
        <f t="shared" si="427"/>
        <v>1</v>
      </c>
      <c r="BJ149" s="222">
        <f t="shared" si="427"/>
        <v>1.26E-4</v>
      </c>
      <c r="BK149" s="222">
        <f t="shared" si="427"/>
        <v>8.6E-3</v>
      </c>
      <c r="BL149" s="222">
        <f t="shared" si="427"/>
        <v>-6.6E-4</v>
      </c>
      <c r="BM149" s="222">
        <f t="shared" si="512"/>
        <v>-6.7200000000000003E-3</v>
      </c>
      <c r="BN149" s="222">
        <f t="shared" si="457"/>
        <v>1.3999999999999999E-4</v>
      </c>
      <c r="BO149" s="222">
        <f t="shared" si="458"/>
        <v>0.82</v>
      </c>
      <c r="BP149" s="222">
        <v>0</v>
      </c>
      <c r="BQ149" s="222">
        <f t="shared" si="456"/>
        <v>0</v>
      </c>
      <c r="BR149" s="222">
        <f t="shared" si="428"/>
        <v>-1.2123999999999999E-2</v>
      </c>
      <c r="BS149" s="222">
        <v>0.1144</v>
      </c>
      <c r="BT149" s="224">
        <f>BT143</f>
        <v>6.61</v>
      </c>
      <c r="BU149" s="224">
        <f>BU143</f>
        <v>0</v>
      </c>
      <c r="BV149" s="225">
        <f>BV143</f>
        <v>0</v>
      </c>
      <c r="BW149" s="224">
        <f t="shared" si="462"/>
        <v>341.6</v>
      </c>
      <c r="BX149" s="224">
        <f t="shared" si="469"/>
        <v>0</v>
      </c>
      <c r="BY149" s="224">
        <f t="shared" si="469"/>
        <v>285.77</v>
      </c>
      <c r="BZ149" s="198">
        <f t="shared" si="470"/>
        <v>487.14723200000009</v>
      </c>
      <c r="CA149" s="209"/>
      <c r="CB149" s="227">
        <f>$E$150</f>
        <v>0.5</v>
      </c>
      <c r="CC149" s="227"/>
      <c r="CD149" s="227">
        <f t="shared" ref="CD149:CD165" si="516">1-CC149</f>
        <v>1</v>
      </c>
      <c r="CE149" s="239">
        <f t="shared" si="435"/>
        <v>91250</v>
      </c>
      <c r="CF149" s="239">
        <f t="shared" si="436"/>
        <v>0</v>
      </c>
      <c r="CG149" s="209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>
      <c r="A150" s="256"/>
      <c r="B150" s="257"/>
      <c r="C150" s="208" t="s">
        <v>18</v>
      </c>
      <c r="D150" s="209"/>
      <c r="E150" s="240">
        <v>0.5</v>
      </c>
      <c r="F150" s="209"/>
      <c r="G150" s="213">
        <v>350</v>
      </c>
      <c r="H150" s="213"/>
      <c r="I150" s="230">
        <v>0</v>
      </c>
      <c r="J150" s="212"/>
      <c r="K150" s="213">
        <f>G150*730*AU150</f>
        <v>127750</v>
      </c>
      <c r="L150" s="214"/>
      <c r="M150" s="215">
        <f t="shared" si="454"/>
        <v>10515.01</v>
      </c>
      <c r="N150" s="215"/>
      <c r="O150" s="215">
        <f t="shared" si="455"/>
        <v>11166.768536</v>
      </c>
      <c r="P150" s="216"/>
      <c r="Q150" s="267">
        <f>O150-M150</f>
        <v>651.75853599999937</v>
      </c>
      <c r="R150" s="217"/>
      <c r="S150" s="265">
        <f>ROUND(Q150/M150,3)</f>
        <v>6.2E-2</v>
      </c>
      <c r="T150" s="209"/>
      <c r="U150" s="218">
        <f t="shared" si="509"/>
        <v>660</v>
      </c>
      <c r="V150" s="219">
        <f t="shared" si="509"/>
        <v>5.2299999999999999E-2</v>
      </c>
      <c r="W150" s="219">
        <f t="shared" si="509"/>
        <v>5.2299999999999999E-2</v>
      </c>
      <c r="X150" s="219">
        <f t="shared" ref="X150:Z153" si="517">X149</f>
        <v>0</v>
      </c>
      <c r="Y150" s="219">
        <f t="shared" si="517"/>
        <v>0</v>
      </c>
      <c r="Z150" s="219">
        <f t="shared" si="517"/>
        <v>0</v>
      </c>
      <c r="AA150" s="238">
        <f>ROUND(U150+(V150*AX150)+(W150*AY150)+(AN150*G150),2)</f>
        <v>9654.83</v>
      </c>
      <c r="AB150" s="221"/>
      <c r="AC150" s="222">
        <f t="shared" ref="AC150:AC153" si="518">$AC$47</f>
        <v>1</v>
      </c>
      <c r="AD150" s="223">
        <f t="shared" si="514"/>
        <v>1.26E-4</v>
      </c>
      <c r="AE150" s="222">
        <f t="shared" si="510"/>
        <v>8.6E-3</v>
      </c>
      <c r="AF150" s="222">
        <f t="shared" si="510"/>
        <v>-6.6E-4</v>
      </c>
      <c r="AG150" s="222">
        <f t="shared" si="510"/>
        <v>-6.7200000000000003E-3</v>
      </c>
      <c r="AH150" s="219">
        <f t="shared" si="510"/>
        <v>1.3999999999999999E-4</v>
      </c>
      <c r="AI150" s="219">
        <f t="shared" si="510"/>
        <v>0.82</v>
      </c>
      <c r="AJ150" s="234">
        <f t="shared" ref="AJ150:AJ153" si="519">AJ149</f>
        <v>0</v>
      </c>
      <c r="AK150" s="234">
        <f t="shared" si="511"/>
        <v>7.9233999999999999E-2</v>
      </c>
      <c r="AL150" s="234">
        <f t="shared" si="511"/>
        <v>-1.2123999999999999E-2</v>
      </c>
      <c r="AM150" s="234">
        <f t="shared" si="511"/>
        <v>0</v>
      </c>
      <c r="AN150" s="224">
        <f t="shared" si="511"/>
        <v>6.61</v>
      </c>
      <c r="AO150" s="225">
        <f t="shared" ref="AO150:AP153" si="520">AO149</f>
        <v>0</v>
      </c>
      <c r="AP150" s="225">
        <f>AP149</f>
        <v>0</v>
      </c>
      <c r="AQ150" s="224">
        <f t="shared" si="482"/>
        <v>477.84</v>
      </c>
      <c r="AR150" s="224">
        <f t="shared" si="488"/>
        <v>0</v>
      </c>
      <c r="AS150" s="224">
        <f t="shared" si="460"/>
        <v>382.34</v>
      </c>
      <c r="AT150" s="209"/>
      <c r="AU150" s="227">
        <f>$E$150</f>
        <v>0.5</v>
      </c>
      <c r="AV150" s="227"/>
      <c r="AW150" s="227">
        <f t="shared" si="471"/>
        <v>1</v>
      </c>
      <c r="AX150" s="239">
        <f>IF(G150*500&lt;K150,G150*500,K150)</f>
        <v>127750</v>
      </c>
      <c r="AY150" s="239">
        <f>K150-AX150</f>
        <v>0</v>
      </c>
      <c r="AZ150" s="209"/>
      <c r="BA150" s="218">
        <f t="shared" ref="BA150:BF153" si="521">BA149</f>
        <v>660</v>
      </c>
      <c r="BB150" s="219">
        <f t="shared" si="521"/>
        <v>5.2299999999999999E-2</v>
      </c>
      <c r="BC150" s="219">
        <f t="shared" si="521"/>
        <v>5.2299999999999999E-2</v>
      </c>
      <c r="BD150" s="219">
        <f t="shared" si="521"/>
        <v>0</v>
      </c>
      <c r="BE150" s="219">
        <f t="shared" si="521"/>
        <v>0</v>
      </c>
      <c r="BF150" s="219">
        <f t="shared" si="521"/>
        <v>0</v>
      </c>
      <c r="BG150" s="238">
        <f t="shared" si="433"/>
        <v>9654.83</v>
      </c>
      <c r="BH150" s="222">
        <f t="shared" si="427"/>
        <v>0</v>
      </c>
      <c r="BI150" s="222">
        <f t="shared" si="427"/>
        <v>1</v>
      </c>
      <c r="BJ150" s="222">
        <f t="shared" si="427"/>
        <v>1.26E-4</v>
      </c>
      <c r="BK150" s="222">
        <f t="shared" si="427"/>
        <v>8.6E-3</v>
      </c>
      <c r="BL150" s="222">
        <f t="shared" si="427"/>
        <v>-6.6E-4</v>
      </c>
      <c r="BM150" s="222">
        <f t="shared" si="512"/>
        <v>-6.7200000000000003E-3</v>
      </c>
      <c r="BN150" s="222">
        <f t="shared" si="457"/>
        <v>1.3999999999999999E-4</v>
      </c>
      <c r="BO150" s="222">
        <f t="shared" si="458"/>
        <v>0.82</v>
      </c>
      <c r="BP150" s="222">
        <v>0</v>
      </c>
      <c r="BQ150" s="222">
        <f t="shared" si="456"/>
        <v>0</v>
      </c>
      <c r="BR150" s="222">
        <f t="shared" si="428"/>
        <v>-1.2123999999999999E-2</v>
      </c>
      <c r="BS150" s="222">
        <v>0.1144</v>
      </c>
      <c r="BT150" s="224">
        <f t="shared" ref="BT150:BU153" si="522">BT144</f>
        <v>6.61</v>
      </c>
      <c r="BU150" s="224">
        <f t="shared" si="522"/>
        <v>0</v>
      </c>
      <c r="BV150" s="225">
        <f t="shared" ref="BV150:BV153" si="523">BV149</f>
        <v>0</v>
      </c>
      <c r="BW150" s="224">
        <f t="shared" si="462"/>
        <v>477.84</v>
      </c>
      <c r="BX150" s="224">
        <f t="shared" si="469"/>
        <v>0</v>
      </c>
      <c r="BY150" s="224">
        <f t="shared" si="469"/>
        <v>382.34</v>
      </c>
      <c r="BZ150" s="198">
        <f t="shared" si="470"/>
        <v>651.75853599999994</v>
      </c>
      <c r="CA150" s="209"/>
      <c r="CB150" s="227">
        <f>CB149</f>
        <v>0.5</v>
      </c>
      <c r="CC150" s="227"/>
      <c r="CD150" s="227">
        <f t="shared" si="516"/>
        <v>1</v>
      </c>
      <c r="CE150" s="239">
        <f t="shared" si="435"/>
        <v>127750</v>
      </c>
      <c r="CF150" s="239">
        <f t="shared" si="436"/>
        <v>0</v>
      </c>
      <c r="CG150" s="209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>
      <c r="A151" s="256"/>
      <c r="B151" s="257"/>
      <c r="C151" s="217"/>
      <c r="D151" s="209"/>
      <c r="E151" s="240"/>
      <c r="F151" s="209"/>
      <c r="G151" s="213">
        <v>450</v>
      </c>
      <c r="H151" s="213"/>
      <c r="I151" s="230">
        <v>0</v>
      </c>
      <c r="J151" s="212"/>
      <c r="K151" s="213">
        <f>G151*730*AU151</f>
        <v>164250</v>
      </c>
      <c r="L151" s="214"/>
      <c r="M151" s="215">
        <f t="shared" si="454"/>
        <v>13317.76</v>
      </c>
      <c r="N151" s="215"/>
      <c r="O151" s="215">
        <f t="shared" si="455"/>
        <v>14134.129840000001</v>
      </c>
      <c r="P151" s="216"/>
      <c r="Q151" s="267">
        <f>O151-M151</f>
        <v>816.3698400000012</v>
      </c>
      <c r="R151" s="217"/>
      <c r="S151" s="265">
        <f>ROUND(Q151/M151,3)</f>
        <v>6.0999999999999999E-2</v>
      </c>
      <c r="T151" s="209"/>
      <c r="U151" s="218">
        <f t="shared" si="509"/>
        <v>660</v>
      </c>
      <c r="V151" s="219">
        <f t="shared" si="509"/>
        <v>5.2299999999999999E-2</v>
      </c>
      <c r="W151" s="219">
        <f t="shared" si="509"/>
        <v>5.2299999999999999E-2</v>
      </c>
      <c r="X151" s="219">
        <f t="shared" si="517"/>
        <v>0</v>
      </c>
      <c r="Y151" s="219">
        <f t="shared" si="517"/>
        <v>0</v>
      </c>
      <c r="Z151" s="219">
        <f t="shared" si="517"/>
        <v>0</v>
      </c>
      <c r="AA151" s="238">
        <f>ROUND(U151+(V151*AX151)+(W151*AY151)+(AN151*G151),2)</f>
        <v>12224.78</v>
      </c>
      <c r="AB151" s="221"/>
      <c r="AC151" s="222">
        <f t="shared" si="518"/>
        <v>1</v>
      </c>
      <c r="AD151" s="223">
        <f t="shared" si="514"/>
        <v>1.26E-4</v>
      </c>
      <c r="AE151" s="222">
        <f t="shared" si="510"/>
        <v>8.6E-3</v>
      </c>
      <c r="AF151" s="222">
        <f t="shared" si="510"/>
        <v>-6.6E-4</v>
      </c>
      <c r="AG151" s="222">
        <f t="shared" si="510"/>
        <v>-6.7200000000000003E-3</v>
      </c>
      <c r="AH151" s="219">
        <f t="shared" si="510"/>
        <v>1.3999999999999999E-4</v>
      </c>
      <c r="AI151" s="219">
        <f t="shared" si="510"/>
        <v>0.82</v>
      </c>
      <c r="AJ151" s="234">
        <f t="shared" si="519"/>
        <v>0</v>
      </c>
      <c r="AK151" s="234">
        <f t="shared" si="511"/>
        <v>7.9233999999999999E-2</v>
      </c>
      <c r="AL151" s="234">
        <f t="shared" si="511"/>
        <v>-1.2123999999999999E-2</v>
      </c>
      <c r="AM151" s="234">
        <f t="shared" si="511"/>
        <v>0</v>
      </c>
      <c r="AN151" s="224">
        <f t="shared" si="511"/>
        <v>6.61</v>
      </c>
      <c r="AO151" s="225">
        <f t="shared" si="520"/>
        <v>0</v>
      </c>
      <c r="AP151" s="225">
        <f t="shared" si="520"/>
        <v>0</v>
      </c>
      <c r="AQ151" s="224">
        <f t="shared" si="482"/>
        <v>614.08000000000004</v>
      </c>
      <c r="AR151" s="224">
        <f t="shared" si="488"/>
        <v>0</v>
      </c>
      <c r="AS151" s="224">
        <f t="shared" si="460"/>
        <v>478.9</v>
      </c>
      <c r="AT151" s="209"/>
      <c r="AU151" s="227">
        <f>$E$150</f>
        <v>0.5</v>
      </c>
      <c r="AV151" s="227"/>
      <c r="AW151" s="227">
        <f t="shared" si="471"/>
        <v>1</v>
      </c>
      <c r="AX151" s="239">
        <f>IF(G151*500&lt;K151,G151*500,K151)</f>
        <v>164250</v>
      </c>
      <c r="AY151" s="239">
        <f>K151-AX151</f>
        <v>0</v>
      </c>
      <c r="AZ151" s="209"/>
      <c r="BA151" s="218">
        <f t="shared" si="521"/>
        <v>660</v>
      </c>
      <c r="BB151" s="219">
        <f t="shared" si="521"/>
        <v>5.2299999999999999E-2</v>
      </c>
      <c r="BC151" s="219">
        <f t="shared" si="521"/>
        <v>5.2299999999999999E-2</v>
      </c>
      <c r="BD151" s="219">
        <f t="shared" si="521"/>
        <v>0</v>
      </c>
      <c r="BE151" s="219">
        <f t="shared" si="521"/>
        <v>0</v>
      </c>
      <c r="BF151" s="219">
        <f t="shared" si="521"/>
        <v>0</v>
      </c>
      <c r="BG151" s="238">
        <f t="shared" si="433"/>
        <v>12224.78</v>
      </c>
      <c r="BH151" s="222">
        <f t="shared" si="427"/>
        <v>0</v>
      </c>
      <c r="BI151" s="222">
        <f t="shared" si="427"/>
        <v>1</v>
      </c>
      <c r="BJ151" s="222">
        <f t="shared" si="427"/>
        <v>1.26E-4</v>
      </c>
      <c r="BK151" s="222">
        <f t="shared" si="427"/>
        <v>8.6E-3</v>
      </c>
      <c r="BL151" s="222">
        <f t="shared" si="427"/>
        <v>-6.6E-4</v>
      </c>
      <c r="BM151" s="222">
        <f t="shared" si="512"/>
        <v>-6.7200000000000003E-3</v>
      </c>
      <c r="BN151" s="222">
        <f t="shared" si="457"/>
        <v>1.3999999999999999E-4</v>
      </c>
      <c r="BO151" s="222">
        <f t="shared" si="458"/>
        <v>0.82</v>
      </c>
      <c r="BP151" s="222">
        <v>0</v>
      </c>
      <c r="BQ151" s="222">
        <f t="shared" si="456"/>
        <v>0</v>
      </c>
      <c r="BR151" s="222">
        <f t="shared" si="428"/>
        <v>-1.2123999999999999E-2</v>
      </c>
      <c r="BS151" s="222">
        <v>0.1144</v>
      </c>
      <c r="BT151" s="224">
        <f t="shared" si="522"/>
        <v>6.61</v>
      </c>
      <c r="BU151" s="224">
        <f t="shared" si="522"/>
        <v>0</v>
      </c>
      <c r="BV151" s="225">
        <f t="shared" si="523"/>
        <v>0</v>
      </c>
      <c r="BW151" s="224">
        <f t="shared" si="462"/>
        <v>614.08000000000004</v>
      </c>
      <c r="BX151" s="224">
        <f t="shared" si="469"/>
        <v>0</v>
      </c>
      <c r="BY151" s="224">
        <f t="shared" si="469"/>
        <v>478.9</v>
      </c>
      <c r="BZ151" s="198">
        <f t="shared" si="470"/>
        <v>816.36984000000007</v>
      </c>
      <c r="CA151" s="209"/>
      <c r="CB151" s="227">
        <f>CB150</f>
        <v>0.5</v>
      </c>
      <c r="CC151" s="227"/>
      <c r="CD151" s="227">
        <f t="shared" si="516"/>
        <v>1</v>
      </c>
      <c r="CE151" s="239">
        <f t="shared" si="435"/>
        <v>164250</v>
      </c>
      <c r="CF151" s="239">
        <f t="shared" si="436"/>
        <v>0</v>
      </c>
      <c r="CG151" s="209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>
      <c r="A152" s="256"/>
      <c r="B152" s="257"/>
      <c r="C152" s="208"/>
      <c r="D152" s="209"/>
      <c r="E152" s="210"/>
      <c r="F152" s="209"/>
      <c r="G152" s="213">
        <v>600</v>
      </c>
      <c r="H152" s="213"/>
      <c r="I152" s="230">
        <v>0</v>
      </c>
      <c r="J152" s="212"/>
      <c r="K152" s="213">
        <f>G152*730*AU152</f>
        <v>219000</v>
      </c>
      <c r="L152" s="214"/>
      <c r="M152" s="215">
        <f t="shared" si="454"/>
        <v>17521.88</v>
      </c>
      <c r="N152" s="215"/>
      <c r="O152" s="215">
        <f t="shared" si="455"/>
        <v>18585.165079999999</v>
      </c>
      <c r="P152" s="216"/>
      <c r="Q152" s="267">
        <f>O152-M152</f>
        <v>1063.2850799999978</v>
      </c>
      <c r="R152" s="217"/>
      <c r="S152" s="265">
        <f>ROUND(Q152/M152,3)</f>
        <v>6.0999999999999999E-2</v>
      </c>
      <c r="T152" s="209"/>
      <c r="U152" s="218">
        <f t="shared" si="509"/>
        <v>660</v>
      </c>
      <c r="V152" s="219">
        <f t="shared" si="509"/>
        <v>5.2299999999999999E-2</v>
      </c>
      <c r="W152" s="219">
        <f t="shared" si="509"/>
        <v>5.2299999999999999E-2</v>
      </c>
      <c r="X152" s="219">
        <f t="shared" si="517"/>
        <v>0</v>
      </c>
      <c r="Y152" s="219">
        <f t="shared" si="517"/>
        <v>0</v>
      </c>
      <c r="Z152" s="219">
        <f t="shared" si="517"/>
        <v>0</v>
      </c>
      <c r="AA152" s="238">
        <f>ROUND(U152+(V152*AX152)+(W152*AY152)+(AN152*G152),2)</f>
        <v>16079.7</v>
      </c>
      <c r="AB152" s="221"/>
      <c r="AC152" s="222">
        <f t="shared" si="518"/>
        <v>1</v>
      </c>
      <c r="AD152" s="223">
        <f t="shared" si="514"/>
        <v>1.26E-4</v>
      </c>
      <c r="AE152" s="222">
        <f t="shared" si="510"/>
        <v>8.6E-3</v>
      </c>
      <c r="AF152" s="222">
        <f t="shared" si="510"/>
        <v>-6.6E-4</v>
      </c>
      <c r="AG152" s="222">
        <f t="shared" si="510"/>
        <v>-6.7200000000000003E-3</v>
      </c>
      <c r="AH152" s="219">
        <f t="shared" si="510"/>
        <v>1.3999999999999999E-4</v>
      </c>
      <c r="AI152" s="219">
        <f t="shared" si="510"/>
        <v>0.82</v>
      </c>
      <c r="AJ152" s="234">
        <f t="shared" si="519"/>
        <v>0</v>
      </c>
      <c r="AK152" s="234">
        <f t="shared" si="511"/>
        <v>7.9233999999999999E-2</v>
      </c>
      <c r="AL152" s="234">
        <f t="shared" si="511"/>
        <v>-1.2123999999999999E-2</v>
      </c>
      <c r="AM152" s="234">
        <f t="shared" si="511"/>
        <v>0</v>
      </c>
      <c r="AN152" s="224">
        <f t="shared" si="511"/>
        <v>6.61</v>
      </c>
      <c r="AO152" s="225">
        <f t="shared" si="520"/>
        <v>0</v>
      </c>
      <c r="AP152" s="225">
        <f t="shared" si="520"/>
        <v>0</v>
      </c>
      <c r="AQ152" s="224">
        <f t="shared" si="482"/>
        <v>818.43</v>
      </c>
      <c r="AR152" s="224">
        <f t="shared" si="488"/>
        <v>0</v>
      </c>
      <c r="AS152" s="224">
        <f t="shared" si="460"/>
        <v>623.75</v>
      </c>
      <c r="AT152" s="209"/>
      <c r="AU152" s="227">
        <f>$E$150</f>
        <v>0.5</v>
      </c>
      <c r="AV152" s="227"/>
      <c r="AW152" s="227">
        <f t="shared" si="471"/>
        <v>1</v>
      </c>
      <c r="AX152" s="239">
        <f>IF(G152*500&lt;K152,G152*500,K152)</f>
        <v>219000</v>
      </c>
      <c r="AY152" s="239">
        <f>K152-AX152</f>
        <v>0</v>
      </c>
      <c r="AZ152" s="209"/>
      <c r="BA152" s="218">
        <f t="shared" si="521"/>
        <v>660</v>
      </c>
      <c r="BB152" s="219">
        <f t="shared" si="521"/>
        <v>5.2299999999999999E-2</v>
      </c>
      <c r="BC152" s="219">
        <f t="shared" si="521"/>
        <v>5.2299999999999999E-2</v>
      </c>
      <c r="BD152" s="219">
        <f t="shared" si="521"/>
        <v>0</v>
      </c>
      <c r="BE152" s="219">
        <f t="shared" si="521"/>
        <v>0</v>
      </c>
      <c r="BF152" s="219">
        <f t="shared" si="521"/>
        <v>0</v>
      </c>
      <c r="BG152" s="238">
        <f t="shared" si="433"/>
        <v>16079.7</v>
      </c>
      <c r="BH152" s="222">
        <f t="shared" si="427"/>
        <v>0</v>
      </c>
      <c r="BI152" s="222">
        <f t="shared" si="427"/>
        <v>1</v>
      </c>
      <c r="BJ152" s="222">
        <f t="shared" si="427"/>
        <v>1.26E-4</v>
      </c>
      <c r="BK152" s="222">
        <f t="shared" si="427"/>
        <v>8.6E-3</v>
      </c>
      <c r="BL152" s="222">
        <f t="shared" si="427"/>
        <v>-6.6E-4</v>
      </c>
      <c r="BM152" s="222">
        <f t="shared" si="512"/>
        <v>-6.7200000000000003E-3</v>
      </c>
      <c r="BN152" s="222">
        <f t="shared" si="457"/>
        <v>1.3999999999999999E-4</v>
      </c>
      <c r="BO152" s="222">
        <f t="shared" si="458"/>
        <v>0.82</v>
      </c>
      <c r="BP152" s="222">
        <v>0</v>
      </c>
      <c r="BQ152" s="222">
        <f t="shared" si="456"/>
        <v>0</v>
      </c>
      <c r="BR152" s="222">
        <f t="shared" si="428"/>
        <v>-1.2123999999999999E-2</v>
      </c>
      <c r="BS152" s="222">
        <v>0.1144</v>
      </c>
      <c r="BT152" s="224">
        <f t="shared" si="522"/>
        <v>6.61</v>
      </c>
      <c r="BU152" s="224">
        <f t="shared" si="522"/>
        <v>0</v>
      </c>
      <c r="BV152" s="225">
        <f t="shared" si="523"/>
        <v>0</v>
      </c>
      <c r="BW152" s="224">
        <f t="shared" si="462"/>
        <v>818.43</v>
      </c>
      <c r="BX152" s="224">
        <f t="shared" si="469"/>
        <v>0</v>
      </c>
      <c r="BY152" s="224">
        <f t="shared" si="469"/>
        <v>623.75</v>
      </c>
      <c r="BZ152" s="198">
        <f t="shared" si="470"/>
        <v>1063.2850800000001</v>
      </c>
      <c r="CA152" s="209"/>
      <c r="CB152" s="227">
        <f>CB151</f>
        <v>0.5</v>
      </c>
      <c r="CC152" s="227"/>
      <c r="CD152" s="227">
        <f t="shared" si="516"/>
        <v>1</v>
      </c>
      <c r="CE152" s="239">
        <f t="shared" si="435"/>
        <v>219000</v>
      </c>
      <c r="CF152" s="239">
        <f t="shared" si="436"/>
        <v>0</v>
      </c>
      <c r="CG152" s="209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>
      <c r="A153" s="256"/>
      <c r="B153" s="257"/>
      <c r="C153" s="208"/>
      <c r="D153" s="209"/>
      <c r="E153" s="210"/>
      <c r="F153" s="209"/>
      <c r="G153" s="213">
        <v>750</v>
      </c>
      <c r="H153" s="213"/>
      <c r="I153" s="230">
        <v>0</v>
      </c>
      <c r="J153" s="212"/>
      <c r="K153" s="213">
        <f>G153*730*AU153</f>
        <v>273750</v>
      </c>
      <c r="L153" s="214"/>
      <c r="M153" s="215">
        <f t="shared" si="454"/>
        <v>21726.02</v>
      </c>
      <c r="N153" s="215"/>
      <c r="O153" s="215">
        <f t="shared" si="455"/>
        <v>23036.222608</v>
      </c>
      <c r="P153" s="216"/>
      <c r="Q153" s="267">
        <f>O153-M153</f>
        <v>1310.2026079999996</v>
      </c>
      <c r="R153" s="217"/>
      <c r="S153" s="265">
        <f>ROUND(Q153/M153,3)</f>
        <v>0.06</v>
      </c>
      <c r="T153" s="209"/>
      <c r="U153" s="218">
        <f t="shared" si="509"/>
        <v>660</v>
      </c>
      <c r="V153" s="219">
        <f t="shared" si="509"/>
        <v>5.2299999999999999E-2</v>
      </c>
      <c r="W153" s="219">
        <f t="shared" si="509"/>
        <v>5.2299999999999999E-2</v>
      </c>
      <c r="X153" s="219">
        <f t="shared" si="517"/>
        <v>0</v>
      </c>
      <c r="Y153" s="219">
        <f t="shared" si="517"/>
        <v>0</v>
      </c>
      <c r="Z153" s="219">
        <f t="shared" si="517"/>
        <v>0</v>
      </c>
      <c r="AA153" s="238">
        <f>ROUND(U153+(V153*AX153)+(W153*AY153)+(AN153*G153),2)</f>
        <v>19934.63</v>
      </c>
      <c r="AB153" s="221"/>
      <c r="AC153" s="222">
        <f t="shared" si="518"/>
        <v>1</v>
      </c>
      <c r="AD153" s="223">
        <f t="shared" si="514"/>
        <v>1.26E-4</v>
      </c>
      <c r="AE153" s="222">
        <f t="shared" si="510"/>
        <v>8.6E-3</v>
      </c>
      <c r="AF153" s="222">
        <f t="shared" si="510"/>
        <v>-6.6E-4</v>
      </c>
      <c r="AG153" s="222">
        <f t="shared" si="510"/>
        <v>-6.7200000000000003E-3</v>
      </c>
      <c r="AH153" s="219">
        <f t="shared" si="510"/>
        <v>1.3999999999999999E-4</v>
      </c>
      <c r="AI153" s="219">
        <f t="shared" si="510"/>
        <v>0.82</v>
      </c>
      <c r="AJ153" s="234">
        <f t="shared" si="519"/>
        <v>0</v>
      </c>
      <c r="AK153" s="234">
        <f t="shared" si="511"/>
        <v>7.9233999999999999E-2</v>
      </c>
      <c r="AL153" s="234">
        <f t="shared" si="511"/>
        <v>-1.2123999999999999E-2</v>
      </c>
      <c r="AM153" s="234">
        <f t="shared" si="511"/>
        <v>0</v>
      </c>
      <c r="AN153" s="224">
        <f t="shared" si="511"/>
        <v>6.61</v>
      </c>
      <c r="AO153" s="225">
        <f t="shared" si="520"/>
        <v>0</v>
      </c>
      <c r="AP153" s="225">
        <f t="shared" si="520"/>
        <v>0</v>
      </c>
      <c r="AQ153" s="224">
        <f t="shared" si="482"/>
        <v>1022.79</v>
      </c>
      <c r="AR153" s="224">
        <f t="shared" si="488"/>
        <v>0</v>
      </c>
      <c r="AS153" s="224">
        <f t="shared" si="460"/>
        <v>768.6</v>
      </c>
      <c r="AT153" s="209"/>
      <c r="AU153" s="227">
        <f>$E$150</f>
        <v>0.5</v>
      </c>
      <c r="AV153" s="227"/>
      <c r="AW153" s="227">
        <f t="shared" si="471"/>
        <v>1</v>
      </c>
      <c r="AX153" s="239">
        <f>IF(G153*500&lt;K153,G153*500,K153)</f>
        <v>273750</v>
      </c>
      <c r="AY153" s="239">
        <f>K153-AX153</f>
        <v>0</v>
      </c>
      <c r="AZ153" s="209"/>
      <c r="BA153" s="218">
        <f t="shared" si="521"/>
        <v>660</v>
      </c>
      <c r="BB153" s="219">
        <f t="shared" si="521"/>
        <v>5.2299999999999999E-2</v>
      </c>
      <c r="BC153" s="219">
        <f t="shared" si="521"/>
        <v>5.2299999999999999E-2</v>
      </c>
      <c r="BD153" s="219">
        <f t="shared" si="521"/>
        <v>0</v>
      </c>
      <c r="BE153" s="219">
        <f t="shared" si="521"/>
        <v>0</v>
      </c>
      <c r="BF153" s="219">
        <f t="shared" si="521"/>
        <v>0</v>
      </c>
      <c r="BG153" s="238">
        <f t="shared" si="433"/>
        <v>19934.63</v>
      </c>
      <c r="BH153" s="222">
        <f t="shared" si="427"/>
        <v>0</v>
      </c>
      <c r="BI153" s="222">
        <f t="shared" si="427"/>
        <v>1</v>
      </c>
      <c r="BJ153" s="222">
        <f t="shared" si="427"/>
        <v>1.26E-4</v>
      </c>
      <c r="BK153" s="222">
        <f t="shared" si="427"/>
        <v>8.6E-3</v>
      </c>
      <c r="BL153" s="222">
        <f t="shared" si="427"/>
        <v>-6.6E-4</v>
      </c>
      <c r="BM153" s="222">
        <f t="shared" si="512"/>
        <v>-6.7200000000000003E-3</v>
      </c>
      <c r="BN153" s="222">
        <f t="shared" si="457"/>
        <v>1.3999999999999999E-4</v>
      </c>
      <c r="BO153" s="222">
        <f t="shared" si="458"/>
        <v>0.82</v>
      </c>
      <c r="BP153" s="222">
        <v>0</v>
      </c>
      <c r="BQ153" s="222">
        <f t="shared" si="456"/>
        <v>0</v>
      </c>
      <c r="BR153" s="222">
        <f t="shared" si="428"/>
        <v>-1.2123999999999999E-2</v>
      </c>
      <c r="BS153" s="222">
        <v>0.1144</v>
      </c>
      <c r="BT153" s="224">
        <f t="shared" si="522"/>
        <v>6.61</v>
      </c>
      <c r="BU153" s="224">
        <f t="shared" si="522"/>
        <v>0</v>
      </c>
      <c r="BV153" s="225">
        <f t="shared" si="523"/>
        <v>0</v>
      </c>
      <c r="BW153" s="224">
        <f t="shared" si="462"/>
        <v>1022.79</v>
      </c>
      <c r="BX153" s="224">
        <f t="shared" si="469"/>
        <v>0</v>
      </c>
      <c r="BY153" s="224">
        <f t="shared" si="469"/>
        <v>768.6</v>
      </c>
      <c r="BZ153" s="198">
        <f t="shared" si="470"/>
        <v>1310.2026080000003</v>
      </c>
      <c r="CA153" s="209"/>
      <c r="CB153" s="227">
        <f>CB152</f>
        <v>0.5</v>
      </c>
      <c r="CC153" s="227"/>
      <c r="CD153" s="227">
        <f t="shared" si="516"/>
        <v>1</v>
      </c>
      <c r="CE153" s="239">
        <f t="shared" si="435"/>
        <v>273750</v>
      </c>
      <c r="CF153" s="239">
        <f t="shared" si="436"/>
        <v>0</v>
      </c>
      <c r="CG153" s="209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>
      <c r="A154" s="256"/>
      <c r="B154" s="257"/>
      <c r="C154" s="208"/>
      <c r="D154" s="209"/>
      <c r="E154" s="210"/>
      <c r="F154" s="209"/>
      <c r="G154" s="213"/>
      <c r="H154" s="213"/>
      <c r="I154" s="230"/>
      <c r="J154" s="212"/>
      <c r="K154" s="213"/>
      <c r="L154" s="214"/>
      <c r="M154" s="215"/>
      <c r="N154" s="215"/>
      <c r="O154" s="215"/>
      <c r="P154" s="216"/>
      <c r="Q154" s="267"/>
      <c r="R154" s="217"/>
      <c r="S154" s="265"/>
      <c r="T154" s="209"/>
      <c r="U154" s="218"/>
      <c r="V154" s="219"/>
      <c r="W154" s="219"/>
      <c r="X154" s="219"/>
      <c r="Y154" s="219"/>
      <c r="Z154" s="219"/>
      <c r="AA154" s="220"/>
      <c r="AB154" s="221"/>
      <c r="AC154" s="222"/>
      <c r="AD154" s="223"/>
      <c r="AE154" s="222"/>
      <c r="AF154" s="222"/>
      <c r="AG154" s="222"/>
      <c r="AH154" s="219"/>
      <c r="AI154" s="219"/>
      <c r="AJ154" s="234"/>
      <c r="AK154" s="234"/>
      <c r="AL154" s="234"/>
      <c r="AM154" s="234"/>
      <c r="AN154" s="224"/>
      <c r="AO154" s="225"/>
      <c r="AP154" s="225"/>
      <c r="AQ154" s="224"/>
      <c r="AR154" s="224"/>
      <c r="AS154" s="224"/>
      <c r="AT154" s="209"/>
      <c r="AU154" s="227"/>
      <c r="AV154" s="227"/>
      <c r="AW154" s="227">
        <f t="shared" si="471"/>
        <v>1</v>
      </c>
      <c r="AX154" s="227"/>
      <c r="AY154" s="227"/>
      <c r="AZ154" s="209"/>
      <c r="BA154" s="218"/>
      <c r="BB154" s="219"/>
      <c r="BC154" s="219"/>
      <c r="BD154" s="219"/>
      <c r="BE154" s="219"/>
      <c r="BF154" s="219"/>
      <c r="BG154" s="238"/>
      <c r="BH154" s="222"/>
      <c r="BI154" s="222"/>
      <c r="BJ154" s="222"/>
      <c r="BK154" s="222"/>
      <c r="BL154" s="222"/>
      <c r="BM154" s="222">
        <f t="shared" si="512"/>
        <v>-6.7200000000000003E-3</v>
      </c>
      <c r="BN154" s="222">
        <f t="shared" si="457"/>
        <v>0</v>
      </c>
      <c r="BO154" s="222">
        <f t="shared" si="458"/>
        <v>0</v>
      </c>
      <c r="BP154" s="222">
        <v>0</v>
      </c>
      <c r="BQ154" s="222">
        <f t="shared" si="456"/>
        <v>0</v>
      </c>
      <c r="BR154" s="222"/>
      <c r="BS154" s="222">
        <v>0.1144</v>
      </c>
      <c r="BT154" s="224"/>
      <c r="BU154" s="224"/>
      <c r="BV154" s="225"/>
      <c r="BW154" s="224"/>
      <c r="BX154" s="224"/>
      <c r="BY154" s="224"/>
      <c r="BZ154" s="198">
        <f t="shared" si="470"/>
        <v>0</v>
      </c>
      <c r="CA154" s="209"/>
      <c r="CB154" s="227"/>
      <c r="CC154" s="227"/>
      <c r="CD154" s="227">
        <f t="shared" si="516"/>
        <v>1</v>
      </c>
      <c r="CE154" s="239"/>
      <c r="CF154" s="239"/>
      <c r="CG154" s="209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>
      <c r="A155" s="256"/>
      <c r="B155" s="257"/>
      <c r="C155" s="228" t="s">
        <v>210</v>
      </c>
      <c r="D155" s="229"/>
      <c r="E155" s="228" t="s">
        <v>210</v>
      </c>
      <c r="F155" s="209"/>
      <c r="G155" s="213">
        <v>250</v>
      </c>
      <c r="H155" s="213"/>
      <c r="I155" s="230">
        <v>0</v>
      </c>
      <c r="J155" s="212"/>
      <c r="K155" s="213">
        <f>G155*730*AU155</f>
        <v>109500</v>
      </c>
      <c r="L155" s="214"/>
      <c r="M155" s="215">
        <f t="shared" si="454"/>
        <v>8717.19</v>
      </c>
      <c r="N155" s="215"/>
      <c r="O155" s="215">
        <f t="shared" si="455"/>
        <v>9244.1427120000008</v>
      </c>
      <c r="P155" s="216"/>
      <c r="Q155" s="267">
        <f>O155-M155</f>
        <v>526.95271200000025</v>
      </c>
      <c r="R155" s="217"/>
      <c r="S155" s="265">
        <f>ROUND(Q155/M155,3)</f>
        <v>0.06</v>
      </c>
      <c r="T155" s="209"/>
      <c r="U155" s="218">
        <f t="shared" si="509"/>
        <v>660</v>
      </c>
      <c r="V155" s="219">
        <f t="shared" si="509"/>
        <v>5.2299999999999999E-2</v>
      </c>
      <c r="W155" s="219">
        <f t="shared" si="509"/>
        <v>5.2299999999999999E-2</v>
      </c>
      <c r="X155" s="219"/>
      <c r="Y155" s="219"/>
      <c r="Z155" s="219"/>
      <c r="AA155" s="238">
        <f>ROUND(U155+(V155*AX155)+(W155*AY155)+(AN155*G155),2)</f>
        <v>8039.35</v>
      </c>
      <c r="AB155" s="221"/>
      <c r="AC155" s="222">
        <f>$AC$47</f>
        <v>1</v>
      </c>
      <c r="AD155" s="223">
        <f t="shared" si="514"/>
        <v>1.26E-4</v>
      </c>
      <c r="AE155" s="222">
        <f t="shared" si="510"/>
        <v>8.6E-3</v>
      </c>
      <c r="AF155" s="222">
        <f t="shared" si="510"/>
        <v>-6.6E-4</v>
      </c>
      <c r="AG155" s="222">
        <f t="shared" si="510"/>
        <v>-6.7200000000000003E-3</v>
      </c>
      <c r="AH155" s="219">
        <f t="shared" si="510"/>
        <v>1.3999999999999999E-4</v>
      </c>
      <c r="AI155" s="219">
        <f t="shared" si="510"/>
        <v>0.82</v>
      </c>
      <c r="AJ155" s="234">
        <f>$AJ$47</f>
        <v>0</v>
      </c>
      <c r="AK155" s="234">
        <f t="shared" si="511"/>
        <v>7.9233999999999999E-2</v>
      </c>
      <c r="AL155" s="234">
        <f t="shared" si="511"/>
        <v>-1.2123999999999999E-2</v>
      </c>
      <c r="AM155" s="234">
        <f t="shared" si="511"/>
        <v>0</v>
      </c>
      <c r="AN155" s="224">
        <f t="shared" si="511"/>
        <v>6.61</v>
      </c>
      <c r="AO155" s="225">
        <f>AO143</f>
        <v>0</v>
      </c>
      <c r="AP155" s="225">
        <f>AP149</f>
        <v>0</v>
      </c>
      <c r="AQ155" s="224">
        <f t="shared" si="482"/>
        <v>368.72</v>
      </c>
      <c r="AR155" s="224">
        <f t="shared" si="488"/>
        <v>0</v>
      </c>
      <c r="AS155" s="224">
        <f t="shared" si="460"/>
        <v>309.12</v>
      </c>
      <c r="AT155" s="209"/>
      <c r="AU155" s="227">
        <f>+E156</f>
        <v>0.6</v>
      </c>
      <c r="AV155" s="227"/>
      <c r="AW155" s="227">
        <f t="shared" si="471"/>
        <v>1</v>
      </c>
      <c r="AX155" s="239">
        <f>IF(G155*500&lt;K155,G155*500,K155)</f>
        <v>109500</v>
      </c>
      <c r="AY155" s="239">
        <f>K155-AX155</f>
        <v>0</v>
      </c>
      <c r="AZ155" s="209"/>
      <c r="BA155" s="218">
        <f>BA143</f>
        <v>660</v>
      </c>
      <c r="BB155" s="219">
        <f>BB143</f>
        <v>5.2299999999999999E-2</v>
      </c>
      <c r="BC155" s="219">
        <f>BC143</f>
        <v>5.2299999999999999E-2</v>
      </c>
      <c r="BD155" s="219"/>
      <c r="BE155" s="219"/>
      <c r="BF155" s="219"/>
      <c r="BG155" s="238">
        <f t="shared" si="433"/>
        <v>8039.35</v>
      </c>
      <c r="BH155" s="222">
        <f t="shared" si="427"/>
        <v>0</v>
      </c>
      <c r="BI155" s="222">
        <f t="shared" si="427"/>
        <v>1</v>
      </c>
      <c r="BJ155" s="222">
        <f t="shared" si="427"/>
        <v>1.26E-4</v>
      </c>
      <c r="BK155" s="222">
        <f t="shared" si="427"/>
        <v>8.6E-3</v>
      </c>
      <c r="BL155" s="222">
        <f t="shared" si="427"/>
        <v>-6.6E-4</v>
      </c>
      <c r="BM155" s="222">
        <f t="shared" si="512"/>
        <v>-6.7200000000000003E-3</v>
      </c>
      <c r="BN155" s="222">
        <f t="shared" si="457"/>
        <v>1.3999999999999999E-4</v>
      </c>
      <c r="BO155" s="222">
        <f t="shared" si="458"/>
        <v>0.82</v>
      </c>
      <c r="BP155" s="222">
        <v>0</v>
      </c>
      <c r="BQ155" s="222">
        <f t="shared" si="456"/>
        <v>0</v>
      </c>
      <c r="BR155" s="222">
        <f t="shared" si="428"/>
        <v>-1.2123999999999999E-2</v>
      </c>
      <c r="BS155" s="222">
        <v>0.1144</v>
      </c>
      <c r="BT155" s="224">
        <f>BT149</f>
        <v>6.61</v>
      </c>
      <c r="BU155" s="224">
        <f>BU149</f>
        <v>0</v>
      </c>
      <c r="BV155" s="225">
        <f>BV149</f>
        <v>0</v>
      </c>
      <c r="BW155" s="224">
        <f t="shared" si="462"/>
        <v>368.72</v>
      </c>
      <c r="BX155" s="224">
        <f t="shared" si="469"/>
        <v>0</v>
      </c>
      <c r="BY155" s="224">
        <f t="shared" si="469"/>
        <v>309.12</v>
      </c>
      <c r="BZ155" s="198">
        <f t="shared" si="470"/>
        <v>526.95271199999991</v>
      </c>
      <c r="CA155" s="209"/>
      <c r="CB155" s="227">
        <f>E156</f>
        <v>0.6</v>
      </c>
      <c r="CC155" s="227"/>
      <c r="CD155" s="227">
        <f t="shared" si="516"/>
        <v>1</v>
      </c>
      <c r="CE155" s="239">
        <f t="shared" si="435"/>
        <v>109500</v>
      </c>
      <c r="CF155" s="239">
        <f t="shared" si="436"/>
        <v>0</v>
      </c>
      <c r="CG155" s="209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>
      <c r="A156" s="256"/>
      <c r="B156" s="257"/>
      <c r="C156" s="208" t="s">
        <v>18</v>
      </c>
      <c r="D156" s="209"/>
      <c r="E156" s="240">
        <v>0.6</v>
      </c>
      <c r="F156" s="209"/>
      <c r="G156" s="213">
        <v>350</v>
      </c>
      <c r="H156" s="213"/>
      <c r="I156" s="230">
        <v>0</v>
      </c>
      <c r="J156" s="212"/>
      <c r="K156" s="213">
        <f>G156*730*AU156</f>
        <v>153300</v>
      </c>
      <c r="L156" s="214"/>
      <c r="M156" s="215">
        <f t="shared" si="454"/>
        <v>11921.92</v>
      </c>
      <c r="N156" s="215"/>
      <c r="O156" s="215">
        <f t="shared" si="455"/>
        <v>12629.4055216</v>
      </c>
      <c r="P156" s="216"/>
      <c r="Q156" s="267">
        <f>O156-M156</f>
        <v>707.48552159999963</v>
      </c>
      <c r="R156" s="217"/>
      <c r="S156" s="265">
        <f>ROUND(Q156/M156,3)</f>
        <v>5.8999999999999997E-2</v>
      </c>
      <c r="T156" s="209"/>
      <c r="U156" s="218">
        <f t="shared" si="509"/>
        <v>660</v>
      </c>
      <c r="V156" s="219">
        <f t="shared" si="509"/>
        <v>5.2299999999999999E-2</v>
      </c>
      <c r="W156" s="219">
        <f t="shared" si="509"/>
        <v>5.2299999999999999E-2</v>
      </c>
      <c r="X156" s="219">
        <f t="shared" ref="X156:Z159" si="524">X155</f>
        <v>0</v>
      </c>
      <c r="Y156" s="219">
        <f t="shared" si="524"/>
        <v>0</v>
      </c>
      <c r="Z156" s="219">
        <f t="shared" si="524"/>
        <v>0</v>
      </c>
      <c r="AA156" s="238">
        <f>ROUND(U156+(V156*AX156)+(W156*AY156)+(AN156*G156),2)</f>
        <v>10991.09</v>
      </c>
      <c r="AB156" s="221"/>
      <c r="AC156" s="222">
        <f t="shared" ref="AC156:AC159" si="525">$AC$47</f>
        <v>1</v>
      </c>
      <c r="AD156" s="223">
        <f t="shared" si="514"/>
        <v>1.26E-4</v>
      </c>
      <c r="AE156" s="222">
        <f t="shared" si="510"/>
        <v>8.6E-3</v>
      </c>
      <c r="AF156" s="222">
        <f t="shared" si="510"/>
        <v>-6.6E-4</v>
      </c>
      <c r="AG156" s="222">
        <f t="shared" si="510"/>
        <v>-6.7200000000000003E-3</v>
      </c>
      <c r="AH156" s="219">
        <f t="shared" si="510"/>
        <v>1.3999999999999999E-4</v>
      </c>
      <c r="AI156" s="219">
        <f t="shared" si="510"/>
        <v>0.82</v>
      </c>
      <c r="AJ156" s="234">
        <f t="shared" ref="AJ156:AJ159" si="526">AJ155</f>
        <v>0</v>
      </c>
      <c r="AK156" s="234">
        <f t="shared" si="511"/>
        <v>7.9233999999999999E-2</v>
      </c>
      <c r="AL156" s="234">
        <f t="shared" si="511"/>
        <v>-1.2123999999999999E-2</v>
      </c>
      <c r="AM156" s="234">
        <f t="shared" si="511"/>
        <v>0</v>
      </c>
      <c r="AN156" s="224">
        <f t="shared" si="511"/>
        <v>6.61</v>
      </c>
      <c r="AO156" s="225">
        <f t="shared" ref="AO156:AP159" si="527">AO155</f>
        <v>0</v>
      </c>
      <c r="AP156" s="225">
        <f>AP155</f>
        <v>0</v>
      </c>
      <c r="AQ156" s="224">
        <f t="shared" si="482"/>
        <v>515.79999999999995</v>
      </c>
      <c r="AR156" s="224">
        <f t="shared" si="488"/>
        <v>0</v>
      </c>
      <c r="AS156" s="224">
        <f t="shared" si="460"/>
        <v>415.03</v>
      </c>
      <c r="AT156" s="209"/>
      <c r="AU156" s="227">
        <f>AU155</f>
        <v>0.6</v>
      </c>
      <c r="AV156" s="227"/>
      <c r="AW156" s="227">
        <f t="shared" si="471"/>
        <v>1</v>
      </c>
      <c r="AX156" s="239">
        <f>IF(G156*500&lt;K156,G156*500,K156)</f>
        <v>153300</v>
      </c>
      <c r="AY156" s="239">
        <f>K156-AX156</f>
        <v>0</v>
      </c>
      <c r="AZ156" s="209"/>
      <c r="BA156" s="218">
        <f t="shared" ref="BA156:BF159" si="528">BA155</f>
        <v>660</v>
      </c>
      <c r="BB156" s="219">
        <f t="shared" si="528"/>
        <v>5.2299999999999999E-2</v>
      </c>
      <c r="BC156" s="219">
        <f t="shared" si="528"/>
        <v>5.2299999999999999E-2</v>
      </c>
      <c r="BD156" s="219">
        <f t="shared" si="528"/>
        <v>0</v>
      </c>
      <c r="BE156" s="219">
        <f t="shared" si="528"/>
        <v>0</v>
      </c>
      <c r="BF156" s="219">
        <f t="shared" si="528"/>
        <v>0</v>
      </c>
      <c r="BG156" s="238">
        <f t="shared" si="433"/>
        <v>10991.09</v>
      </c>
      <c r="BH156" s="222">
        <f t="shared" ref="BH156:BL214" si="529">AB156</f>
        <v>0</v>
      </c>
      <c r="BI156" s="222">
        <f t="shared" si="529"/>
        <v>1</v>
      </c>
      <c r="BJ156" s="222">
        <f t="shared" si="529"/>
        <v>1.26E-4</v>
      </c>
      <c r="BK156" s="222">
        <f t="shared" si="529"/>
        <v>8.6E-3</v>
      </c>
      <c r="BL156" s="222">
        <f t="shared" si="529"/>
        <v>-6.6E-4</v>
      </c>
      <c r="BM156" s="222">
        <f t="shared" si="512"/>
        <v>-6.7200000000000003E-3</v>
      </c>
      <c r="BN156" s="222">
        <f t="shared" si="457"/>
        <v>1.3999999999999999E-4</v>
      </c>
      <c r="BO156" s="222">
        <f t="shared" si="458"/>
        <v>0.82</v>
      </c>
      <c r="BP156" s="222">
        <v>0</v>
      </c>
      <c r="BQ156" s="222">
        <f t="shared" si="456"/>
        <v>0</v>
      </c>
      <c r="BR156" s="222">
        <f t="shared" si="428"/>
        <v>-1.2123999999999999E-2</v>
      </c>
      <c r="BS156" s="222">
        <v>0.1144</v>
      </c>
      <c r="BT156" s="224">
        <f t="shared" ref="BT156:BU159" si="530">BT150</f>
        <v>6.61</v>
      </c>
      <c r="BU156" s="224">
        <f t="shared" si="530"/>
        <v>0</v>
      </c>
      <c r="BV156" s="225">
        <f t="shared" ref="BV156:BV159" si="531">BV155</f>
        <v>0</v>
      </c>
      <c r="BW156" s="224">
        <f t="shared" si="462"/>
        <v>515.79999999999995</v>
      </c>
      <c r="BX156" s="224">
        <f t="shared" si="469"/>
        <v>0</v>
      </c>
      <c r="BY156" s="224">
        <f t="shared" si="469"/>
        <v>415.03</v>
      </c>
      <c r="BZ156" s="198">
        <f t="shared" si="470"/>
        <v>707.48552159999997</v>
      </c>
      <c r="CA156" s="209"/>
      <c r="CB156" s="227">
        <f>CB155</f>
        <v>0.6</v>
      </c>
      <c r="CC156" s="227"/>
      <c r="CD156" s="227">
        <f t="shared" si="516"/>
        <v>1</v>
      </c>
      <c r="CE156" s="239">
        <f t="shared" si="435"/>
        <v>153300</v>
      </c>
      <c r="CF156" s="239">
        <f t="shared" si="436"/>
        <v>0</v>
      </c>
      <c r="CG156" s="209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>
      <c r="A157" s="256"/>
      <c r="B157" s="257"/>
      <c r="C157" s="217"/>
      <c r="D157" s="209"/>
      <c r="E157" s="240"/>
      <c r="F157" s="209"/>
      <c r="G157" s="213">
        <v>450</v>
      </c>
      <c r="H157" s="213"/>
      <c r="I157" s="230">
        <v>0</v>
      </c>
      <c r="J157" s="212"/>
      <c r="K157" s="213">
        <f>G157*730*AU157</f>
        <v>197100</v>
      </c>
      <c r="L157" s="214"/>
      <c r="M157" s="215">
        <f t="shared" si="454"/>
        <v>15126.66</v>
      </c>
      <c r="N157" s="215"/>
      <c r="O157" s="215">
        <f t="shared" si="455"/>
        <v>16014.679475199999</v>
      </c>
      <c r="P157" s="216"/>
      <c r="Q157" s="267">
        <f>O157-M157</f>
        <v>888.01947519999885</v>
      </c>
      <c r="R157" s="217"/>
      <c r="S157" s="265">
        <f>ROUND(Q157/M157,3)</f>
        <v>5.8999999999999997E-2</v>
      </c>
      <c r="T157" s="209"/>
      <c r="U157" s="218">
        <f t="shared" si="509"/>
        <v>660</v>
      </c>
      <c r="V157" s="219">
        <f t="shared" si="509"/>
        <v>5.2299999999999999E-2</v>
      </c>
      <c r="W157" s="219">
        <f t="shared" si="509"/>
        <v>5.2299999999999999E-2</v>
      </c>
      <c r="X157" s="219">
        <f t="shared" si="524"/>
        <v>0</v>
      </c>
      <c r="Y157" s="219">
        <f t="shared" si="524"/>
        <v>0</v>
      </c>
      <c r="Z157" s="219">
        <f t="shared" si="524"/>
        <v>0</v>
      </c>
      <c r="AA157" s="238">
        <f>ROUND(U157+(V157*AX157)+(W157*AY157)+(AN157*G157),2)</f>
        <v>13942.83</v>
      </c>
      <c r="AB157" s="221"/>
      <c r="AC157" s="222">
        <f t="shared" si="525"/>
        <v>1</v>
      </c>
      <c r="AD157" s="223">
        <f t="shared" si="514"/>
        <v>1.26E-4</v>
      </c>
      <c r="AE157" s="222">
        <f t="shared" si="510"/>
        <v>8.6E-3</v>
      </c>
      <c r="AF157" s="222">
        <f t="shared" si="510"/>
        <v>-6.6E-4</v>
      </c>
      <c r="AG157" s="222">
        <f t="shared" si="510"/>
        <v>-6.7200000000000003E-3</v>
      </c>
      <c r="AH157" s="219">
        <f t="shared" si="510"/>
        <v>1.3999999999999999E-4</v>
      </c>
      <c r="AI157" s="219">
        <f t="shared" si="510"/>
        <v>0.82</v>
      </c>
      <c r="AJ157" s="234">
        <f t="shared" si="526"/>
        <v>0</v>
      </c>
      <c r="AK157" s="234">
        <f t="shared" si="511"/>
        <v>7.9233999999999999E-2</v>
      </c>
      <c r="AL157" s="234">
        <f t="shared" si="511"/>
        <v>-1.2123999999999999E-2</v>
      </c>
      <c r="AM157" s="234">
        <f t="shared" si="511"/>
        <v>0</v>
      </c>
      <c r="AN157" s="224">
        <f t="shared" si="511"/>
        <v>6.61</v>
      </c>
      <c r="AO157" s="225">
        <f t="shared" si="527"/>
        <v>0</v>
      </c>
      <c r="AP157" s="225">
        <f t="shared" si="527"/>
        <v>0</v>
      </c>
      <c r="AQ157" s="224">
        <f t="shared" si="482"/>
        <v>662.89</v>
      </c>
      <c r="AR157" s="224">
        <f t="shared" si="488"/>
        <v>0</v>
      </c>
      <c r="AS157" s="224">
        <f t="shared" si="460"/>
        <v>520.94000000000005</v>
      </c>
      <c r="AT157" s="209"/>
      <c r="AU157" s="227">
        <f>AU156</f>
        <v>0.6</v>
      </c>
      <c r="AV157" s="227"/>
      <c r="AW157" s="227">
        <f t="shared" si="471"/>
        <v>1</v>
      </c>
      <c r="AX157" s="239">
        <f>IF(G157*500&lt;K157,G157*500,K157)</f>
        <v>197100</v>
      </c>
      <c r="AY157" s="239">
        <f>K157-AX157</f>
        <v>0</v>
      </c>
      <c r="AZ157" s="209"/>
      <c r="BA157" s="218">
        <f t="shared" si="528"/>
        <v>660</v>
      </c>
      <c r="BB157" s="219">
        <f t="shared" si="528"/>
        <v>5.2299999999999999E-2</v>
      </c>
      <c r="BC157" s="219">
        <f t="shared" si="528"/>
        <v>5.2299999999999999E-2</v>
      </c>
      <c r="BD157" s="219">
        <f t="shared" si="528"/>
        <v>0</v>
      </c>
      <c r="BE157" s="219">
        <f t="shared" si="528"/>
        <v>0</v>
      </c>
      <c r="BF157" s="219">
        <f t="shared" si="528"/>
        <v>0</v>
      </c>
      <c r="BG157" s="238">
        <f t="shared" si="433"/>
        <v>13942.83</v>
      </c>
      <c r="BH157" s="222">
        <f t="shared" si="529"/>
        <v>0</v>
      </c>
      <c r="BI157" s="222">
        <f t="shared" si="529"/>
        <v>1</v>
      </c>
      <c r="BJ157" s="222">
        <f t="shared" si="529"/>
        <v>1.26E-4</v>
      </c>
      <c r="BK157" s="222">
        <f t="shared" si="529"/>
        <v>8.6E-3</v>
      </c>
      <c r="BL157" s="222">
        <f t="shared" si="529"/>
        <v>-6.6E-4</v>
      </c>
      <c r="BM157" s="222">
        <f t="shared" si="512"/>
        <v>-6.7200000000000003E-3</v>
      </c>
      <c r="BN157" s="222">
        <f t="shared" si="457"/>
        <v>1.3999999999999999E-4</v>
      </c>
      <c r="BO157" s="222">
        <f t="shared" si="458"/>
        <v>0.82</v>
      </c>
      <c r="BP157" s="222">
        <v>0</v>
      </c>
      <c r="BQ157" s="222">
        <f t="shared" si="456"/>
        <v>0</v>
      </c>
      <c r="BR157" s="222">
        <f t="shared" si="428"/>
        <v>-1.2123999999999999E-2</v>
      </c>
      <c r="BS157" s="222">
        <v>0.1144</v>
      </c>
      <c r="BT157" s="224">
        <f t="shared" si="530"/>
        <v>6.61</v>
      </c>
      <c r="BU157" s="224">
        <f t="shared" si="530"/>
        <v>0</v>
      </c>
      <c r="BV157" s="225">
        <f t="shared" si="531"/>
        <v>0</v>
      </c>
      <c r="BW157" s="224">
        <f t="shared" si="462"/>
        <v>662.89</v>
      </c>
      <c r="BX157" s="224">
        <f t="shared" si="469"/>
        <v>0</v>
      </c>
      <c r="BY157" s="224">
        <f t="shared" si="469"/>
        <v>520.94000000000005</v>
      </c>
      <c r="BZ157" s="198">
        <f t="shared" si="470"/>
        <v>888.01947519999999</v>
      </c>
      <c r="CA157" s="209"/>
      <c r="CB157" s="227">
        <f>CB156</f>
        <v>0.6</v>
      </c>
      <c r="CC157" s="227"/>
      <c r="CD157" s="227">
        <f t="shared" si="516"/>
        <v>1</v>
      </c>
      <c r="CE157" s="239">
        <f t="shared" si="435"/>
        <v>197100</v>
      </c>
      <c r="CF157" s="239">
        <f t="shared" si="436"/>
        <v>0</v>
      </c>
      <c r="CG157" s="209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>
      <c r="A158" s="256"/>
      <c r="B158" s="257"/>
      <c r="C158" s="208"/>
      <c r="D158" s="209"/>
      <c r="E158" s="210"/>
      <c r="F158" s="209"/>
      <c r="G158" s="213">
        <v>600</v>
      </c>
      <c r="H158" s="213"/>
      <c r="I158" s="230">
        <v>0</v>
      </c>
      <c r="J158" s="212"/>
      <c r="K158" s="213">
        <f>G158*730*AU158</f>
        <v>262800</v>
      </c>
      <c r="L158" s="214"/>
      <c r="M158" s="215">
        <f t="shared" si="454"/>
        <v>19933.75</v>
      </c>
      <c r="N158" s="215"/>
      <c r="O158" s="215">
        <f t="shared" si="455"/>
        <v>21092.569833599999</v>
      </c>
      <c r="P158" s="216"/>
      <c r="Q158" s="267">
        <f>O158-M158</f>
        <v>1158.8198335999987</v>
      </c>
      <c r="R158" s="217"/>
      <c r="S158" s="265">
        <f>ROUND(Q158/M158,9)</f>
        <v>5.8133559000000001E-2</v>
      </c>
      <c r="T158" s="209"/>
      <c r="U158" s="218">
        <f t="shared" si="509"/>
        <v>660</v>
      </c>
      <c r="V158" s="219">
        <f t="shared" si="509"/>
        <v>5.2299999999999999E-2</v>
      </c>
      <c r="W158" s="219">
        <f t="shared" si="509"/>
        <v>5.2299999999999999E-2</v>
      </c>
      <c r="X158" s="219">
        <f t="shared" si="524"/>
        <v>0</v>
      </c>
      <c r="Y158" s="219">
        <f t="shared" si="524"/>
        <v>0</v>
      </c>
      <c r="Z158" s="219">
        <f t="shared" si="524"/>
        <v>0</v>
      </c>
      <c r="AA158" s="238">
        <f>ROUND(U158+(V158*AX158)+(W158*AY158)+(AN158*G158),2)</f>
        <v>18370.439999999999</v>
      </c>
      <c r="AB158" s="221"/>
      <c r="AC158" s="222">
        <f t="shared" si="525"/>
        <v>1</v>
      </c>
      <c r="AD158" s="223">
        <f t="shared" si="514"/>
        <v>1.26E-4</v>
      </c>
      <c r="AE158" s="222">
        <f t="shared" si="510"/>
        <v>8.6E-3</v>
      </c>
      <c r="AF158" s="222">
        <f t="shared" si="510"/>
        <v>-6.6E-4</v>
      </c>
      <c r="AG158" s="222">
        <f t="shared" si="510"/>
        <v>-6.7200000000000003E-3</v>
      </c>
      <c r="AH158" s="219">
        <f t="shared" si="510"/>
        <v>1.3999999999999999E-4</v>
      </c>
      <c r="AI158" s="219">
        <f t="shared" si="510"/>
        <v>0.82</v>
      </c>
      <c r="AJ158" s="234">
        <f t="shared" si="526"/>
        <v>0</v>
      </c>
      <c r="AK158" s="234">
        <f t="shared" si="511"/>
        <v>7.9233999999999999E-2</v>
      </c>
      <c r="AL158" s="234">
        <f t="shared" si="511"/>
        <v>-1.2123999999999999E-2</v>
      </c>
      <c r="AM158" s="234">
        <f t="shared" si="511"/>
        <v>0</v>
      </c>
      <c r="AN158" s="224">
        <f t="shared" si="511"/>
        <v>6.61</v>
      </c>
      <c r="AO158" s="225">
        <f t="shared" si="527"/>
        <v>0</v>
      </c>
      <c r="AP158" s="225">
        <f t="shared" si="527"/>
        <v>0</v>
      </c>
      <c r="AQ158" s="224">
        <f t="shared" si="482"/>
        <v>883.52</v>
      </c>
      <c r="AR158" s="224">
        <f t="shared" si="488"/>
        <v>0</v>
      </c>
      <c r="AS158" s="224">
        <f t="shared" si="460"/>
        <v>679.79</v>
      </c>
      <c r="AT158" s="209"/>
      <c r="AU158" s="227">
        <f>AU157</f>
        <v>0.6</v>
      </c>
      <c r="AV158" s="227"/>
      <c r="AW158" s="227">
        <f t="shared" si="471"/>
        <v>1</v>
      </c>
      <c r="AX158" s="239">
        <f>IF(G158*500&lt;K158,G158*500,K158)</f>
        <v>262800</v>
      </c>
      <c r="AY158" s="239">
        <f>K158-AX158</f>
        <v>0</v>
      </c>
      <c r="AZ158" s="209"/>
      <c r="BA158" s="218">
        <f t="shared" si="528"/>
        <v>660</v>
      </c>
      <c r="BB158" s="219">
        <f t="shared" si="528"/>
        <v>5.2299999999999999E-2</v>
      </c>
      <c r="BC158" s="219">
        <f t="shared" si="528"/>
        <v>5.2299999999999999E-2</v>
      </c>
      <c r="BD158" s="219">
        <f t="shared" si="528"/>
        <v>0</v>
      </c>
      <c r="BE158" s="219">
        <f t="shared" si="528"/>
        <v>0</v>
      </c>
      <c r="BF158" s="219">
        <f t="shared" si="528"/>
        <v>0</v>
      </c>
      <c r="BG158" s="238">
        <f t="shared" si="433"/>
        <v>18370.439999999999</v>
      </c>
      <c r="BH158" s="222">
        <f t="shared" si="529"/>
        <v>0</v>
      </c>
      <c r="BI158" s="222">
        <f t="shared" si="529"/>
        <v>1</v>
      </c>
      <c r="BJ158" s="222">
        <f t="shared" si="529"/>
        <v>1.26E-4</v>
      </c>
      <c r="BK158" s="222">
        <f t="shared" si="529"/>
        <v>8.6E-3</v>
      </c>
      <c r="BL158" s="222">
        <f t="shared" si="529"/>
        <v>-6.6E-4</v>
      </c>
      <c r="BM158" s="222">
        <f t="shared" si="512"/>
        <v>-6.7200000000000003E-3</v>
      </c>
      <c r="BN158" s="222">
        <f t="shared" si="457"/>
        <v>1.3999999999999999E-4</v>
      </c>
      <c r="BO158" s="222">
        <f t="shared" si="458"/>
        <v>0.82</v>
      </c>
      <c r="BP158" s="222">
        <v>0</v>
      </c>
      <c r="BQ158" s="222">
        <f t="shared" si="456"/>
        <v>0</v>
      </c>
      <c r="BR158" s="222">
        <f t="shared" ref="BR158:BR221" si="532">AL158</f>
        <v>-1.2123999999999999E-2</v>
      </c>
      <c r="BS158" s="222">
        <v>0.1144</v>
      </c>
      <c r="BT158" s="224">
        <f t="shared" si="530"/>
        <v>6.61</v>
      </c>
      <c r="BU158" s="224">
        <f t="shared" si="530"/>
        <v>0</v>
      </c>
      <c r="BV158" s="225">
        <f t="shared" si="531"/>
        <v>0</v>
      </c>
      <c r="BW158" s="224">
        <f t="shared" si="462"/>
        <v>883.52</v>
      </c>
      <c r="BX158" s="224">
        <f t="shared" si="469"/>
        <v>0</v>
      </c>
      <c r="BY158" s="224">
        <f t="shared" si="469"/>
        <v>679.79</v>
      </c>
      <c r="BZ158" s="198">
        <f t="shared" si="470"/>
        <v>1158.8198335999998</v>
      </c>
      <c r="CA158" s="209"/>
      <c r="CB158" s="227">
        <f>CB157</f>
        <v>0.6</v>
      </c>
      <c r="CC158" s="227"/>
      <c r="CD158" s="227">
        <f t="shared" si="516"/>
        <v>1</v>
      </c>
      <c r="CE158" s="239">
        <f t="shared" si="435"/>
        <v>262800</v>
      </c>
      <c r="CF158" s="239">
        <f t="shared" si="436"/>
        <v>0</v>
      </c>
      <c r="CG158" s="209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>
      <c r="A159" s="256"/>
      <c r="B159" s="257"/>
      <c r="C159" s="208"/>
      <c r="D159" s="209"/>
      <c r="E159" s="210"/>
      <c r="F159" s="209"/>
      <c r="G159" s="213">
        <v>750</v>
      </c>
      <c r="H159" s="213"/>
      <c r="I159" s="230">
        <v>0</v>
      </c>
      <c r="J159" s="212"/>
      <c r="K159" s="213">
        <f>G159*730*AU159</f>
        <v>328500</v>
      </c>
      <c r="L159" s="214"/>
      <c r="M159" s="215">
        <f t="shared" si="454"/>
        <v>24740.85</v>
      </c>
      <c r="N159" s="215"/>
      <c r="O159" s="215">
        <f t="shared" si="455"/>
        <v>26170.470192000001</v>
      </c>
      <c r="P159" s="216"/>
      <c r="Q159" s="267">
        <f>O159-M159</f>
        <v>1429.6201920000021</v>
      </c>
      <c r="R159" s="217"/>
      <c r="S159" s="265">
        <f>ROUND(Q159/M159,3)</f>
        <v>5.8000000000000003E-2</v>
      </c>
      <c r="T159" s="209"/>
      <c r="U159" s="218">
        <f t="shared" si="509"/>
        <v>660</v>
      </c>
      <c r="V159" s="219">
        <f t="shared" si="509"/>
        <v>5.2299999999999999E-2</v>
      </c>
      <c r="W159" s="219">
        <f t="shared" si="509"/>
        <v>5.2299999999999999E-2</v>
      </c>
      <c r="X159" s="219">
        <f t="shared" si="524"/>
        <v>0</v>
      </c>
      <c r="Y159" s="219">
        <f t="shared" si="524"/>
        <v>0</v>
      </c>
      <c r="Z159" s="219">
        <f t="shared" si="524"/>
        <v>0</v>
      </c>
      <c r="AA159" s="238">
        <f>ROUND(U159+(V159*AX159)+(W159*AY159)+(AN159*G159),2)</f>
        <v>22798.05</v>
      </c>
      <c r="AB159" s="221"/>
      <c r="AC159" s="222">
        <f t="shared" si="525"/>
        <v>1</v>
      </c>
      <c r="AD159" s="223">
        <f t="shared" si="514"/>
        <v>1.26E-4</v>
      </c>
      <c r="AE159" s="222">
        <f t="shared" si="510"/>
        <v>8.6E-3</v>
      </c>
      <c r="AF159" s="222">
        <f t="shared" si="510"/>
        <v>-6.6E-4</v>
      </c>
      <c r="AG159" s="222">
        <f t="shared" si="510"/>
        <v>-6.7200000000000003E-3</v>
      </c>
      <c r="AH159" s="219">
        <f t="shared" si="510"/>
        <v>1.3999999999999999E-4</v>
      </c>
      <c r="AI159" s="219">
        <f t="shared" si="510"/>
        <v>0.82</v>
      </c>
      <c r="AJ159" s="234">
        <f t="shared" si="526"/>
        <v>0</v>
      </c>
      <c r="AK159" s="234">
        <f t="shared" si="511"/>
        <v>7.9233999999999999E-2</v>
      </c>
      <c r="AL159" s="234">
        <f t="shared" si="511"/>
        <v>-1.2123999999999999E-2</v>
      </c>
      <c r="AM159" s="234">
        <f t="shared" si="511"/>
        <v>0</v>
      </c>
      <c r="AN159" s="224">
        <f t="shared" si="511"/>
        <v>6.61</v>
      </c>
      <c r="AO159" s="225">
        <f t="shared" si="527"/>
        <v>0</v>
      </c>
      <c r="AP159" s="225">
        <f t="shared" si="527"/>
        <v>0</v>
      </c>
      <c r="AQ159" s="224">
        <f t="shared" si="482"/>
        <v>1104.1500000000001</v>
      </c>
      <c r="AR159" s="224">
        <f t="shared" si="488"/>
        <v>0</v>
      </c>
      <c r="AS159" s="224">
        <f t="shared" si="460"/>
        <v>838.65</v>
      </c>
      <c r="AT159" s="209"/>
      <c r="AU159" s="227">
        <f>AU158</f>
        <v>0.6</v>
      </c>
      <c r="AV159" s="227"/>
      <c r="AW159" s="227">
        <f t="shared" si="471"/>
        <v>1</v>
      </c>
      <c r="AX159" s="239">
        <f>IF(G159*500&lt;K159,G159*500,K159)</f>
        <v>328500</v>
      </c>
      <c r="AY159" s="239">
        <f>K159-AX159</f>
        <v>0</v>
      </c>
      <c r="AZ159" s="209"/>
      <c r="BA159" s="218">
        <f t="shared" si="528"/>
        <v>660</v>
      </c>
      <c r="BB159" s="219">
        <f t="shared" si="528"/>
        <v>5.2299999999999999E-2</v>
      </c>
      <c r="BC159" s="219">
        <f t="shared" si="528"/>
        <v>5.2299999999999999E-2</v>
      </c>
      <c r="BD159" s="219">
        <f t="shared" si="528"/>
        <v>0</v>
      </c>
      <c r="BE159" s="219">
        <f t="shared" si="528"/>
        <v>0</v>
      </c>
      <c r="BF159" s="219">
        <f t="shared" si="528"/>
        <v>0</v>
      </c>
      <c r="BG159" s="238">
        <f t="shared" si="433"/>
        <v>22798.05</v>
      </c>
      <c r="BH159" s="222">
        <f t="shared" si="529"/>
        <v>0</v>
      </c>
      <c r="BI159" s="222">
        <f t="shared" si="529"/>
        <v>1</v>
      </c>
      <c r="BJ159" s="222">
        <f t="shared" si="529"/>
        <v>1.26E-4</v>
      </c>
      <c r="BK159" s="222">
        <f t="shared" si="529"/>
        <v>8.6E-3</v>
      </c>
      <c r="BL159" s="222">
        <f t="shared" si="529"/>
        <v>-6.6E-4</v>
      </c>
      <c r="BM159" s="222">
        <f t="shared" si="512"/>
        <v>-6.7200000000000003E-3</v>
      </c>
      <c r="BN159" s="222">
        <f t="shared" si="457"/>
        <v>1.3999999999999999E-4</v>
      </c>
      <c r="BO159" s="222">
        <f t="shared" si="458"/>
        <v>0.82</v>
      </c>
      <c r="BP159" s="222">
        <v>0</v>
      </c>
      <c r="BQ159" s="222">
        <f t="shared" si="456"/>
        <v>0</v>
      </c>
      <c r="BR159" s="222">
        <f t="shared" si="532"/>
        <v>-1.2123999999999999E-2</v>
      </c>
      <c r="BS159" s="222">
        <v>0.1144</v>
      </c>
      <c r="BT159" s="224">
        <f t="shared" si="530"/>
        <v>6.61</v>
      </c>
      <c r="BU159" s="224">
        <f t="shared" si="530"/>
        <v>0</v>
      </c>
      <c r="BV159" s="225">
        <f t="shared" si="531"/>
        <v>0</v>
      </c>
      <c r="BW159" s="224">
        <f t="shared" si="462"/>
        <v>1104.1500000000001</v>
      </c>
      <c r="BX159" s="224">
        <f t="shared" si="469"/>
        <v>0</v>
      </c>
      <c r="BY159" s="224">
        <f t="shared" si="469"/>
        <v>838.65</v>
      </c>
      <c r="BZ159" s="198">
        <f t="shared" si="470"/>
        <v>1429.6201920000001</v>
      </c>
      <c r="CA159" s="209"/>
      <c r="CB159" s="227">
        <f>CB158</f>
        <v>0.6</v>
      </c>
      <c r="CC159" s="227"/>
      <c r="CD159" s="227">
        <f t="shared" si="516"/>
        <v>1</v>
      </c>
      <c r="CE159" s="239">
        <f t="shared" si="435"/>
        <v>328500</v>
      </c>
      <c r="CF159" s="239">
        <f t="shared" si="436"/>
        <v>0</v>
      </c>
      <c r="CG159" s="209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>
      <c r="A160" s="256"/>
      <c r="B160" s="257"/>
      <c r="C160" s="208"/>
      <c r="D160" s="209"/>
      <c r="E160" s="210"/>
      <c r="F160" s="209"/>
      <c r="G160" s="213"/>
      <c r="H160" s="213"/>
      <c r="I160" s="230"/>
      <c r="J160" s="212"/>
      <c r="K160" s="213"/>
      <c r="L160" s="214"/>
      <c r="M160" s="215"/>
      <c r="N160" s="215"/>
      <c r="O160" s="215"/>
      <c r="P160" s="216"/>
      <c r="Q160" s="267"/>
      <c r="R160" s="217"/>
      <c r="S160" s="265"/>
      <c r="T160" s="209"/>
      <c r="U160" s="218"/>
      <c r="V160" s="219"/>
      <c r="W160" s="219"/>
      <c r="X160" s="219"/>
      <c r="Y160" s="219"/>
      <c r="Z160" s="219"/>
      <c r="AA160" s="220"/>
      <c r="AB160" s="221"/>
      <c r="AC160" s="222"/>
      <c r="AD160" s="223"/>
      <c r="AE160" s="222"/>
      <c r="AF160" s="222"/>
      <c r="AG160" s="222"/>
      <c r="AH160" s="219"/>
      <c r="AI160" s="219"/>
      <c r="AJ160" s="234"/>
      <c r="AK160" s="234"/>
      <c r="AL160" s="234"/>
      <c r="AM160" s="234"/>
      <c r="AN160" s="224"/>
      <c r="AO160" s="225"/>
      <c r="AP160" s="225"/>
      <c r="AQ160" s="224"/>
      <c r="AR160" s="224"/>
      <c r="AS160" s="224"/>
      <c r="AT160" s="209"/>
      <c r="AU160" s="227"/>
      <c r="AV160" s="227"/>
      <c r="AW160" s="227">
        <f t="shared" si="471"/>
        <v>1</v>
      </c>
      <c r="AX160" s="227"/>
      <c r="AY160" s="227"/>
      <c r="AZ160" s="209"/>
      <c r="BA160" s="218"/>
      <c r="BB160" s="219"/>
      <c r="BC160" s="219"/>
      <c r="BD160" s="219"/>
      <c r="BE160" s="219"/>
      <c r="BF160" s="219"/>
      <c r="BG160" s="238"/>
      <c r="BH160" s="222"/>
      <c r="BI160" s="222"/>
      <c r="BJ160" s="222"/>
      <c r="BK160" s="222"/>
      <c r="BL160" s="222"/>
      <c r="BM160" s="222">
        <f t="shared" si="512"/>
        <v>-6.7200000000000003E-3</v>
      </c>
      <c r="BN160" s="222">
        <f t="shared" si="457"/>
        <v>0</v>
      </c>
      <c r="BO160" s="222">
        <f t="shared" si="458"/>
        <v>0</v>
      </c>
      <c r="BP160" s="222">
        <v>0</v>
      </c>
      <c r="BQ160" s="222">
        <f t="shared" si="456"/>
        <v>0</v>
      </c>
      <c r="BR160" s="222"/>
      <c r="BS160" s="222">
        <v>0.1144</v>
      </c>
      <c r="BT160" s="224"/>
      <c r="BU160" s="224"/>
      <c r="BV160" s="225"/>
      <c r="BW160" s="224"/>
      <c r="BX160" s="224"/>
      <c r="BY160" s="224"/>
      <c r="BZ160" s="198">
        <f t="shared" si="470"/>
        <v>0</v>
      </c>
      <c r="CA160" s="209"/>
      <c r="CB160" s="227"/>
      <c r="CC160" s="227"/>
      <c r="CD160" s="227">
        <f t="shared" si="516"/>
        <v>1</v>
      </c>
      <c r="CE160" s="239"/>
      <c r="CF160" s="239"/>
      <c r="CG160" s="209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>
      <c r="A161" s="256"/>
      <c r="B161" s="257"/>
      <c r="C161" s="228" t="s">
        <v>210</v>
      </c>
      <c r="D161" s="229"/>
      <c r="E161" s="228" t="s">
        <v>210</v>
      </c>
      <c r="F161" s="209"/>
      <c r="G161" s="213">
        <v>250</v>
      </c>
      <c r="H161" s="213"/>
      <c r="I161" s="230">
        <v>0</v>
      </c>
      <c r="J161" s="212"/>
      <c r="K161" s="213">
        <f>G161*730*AU161</f>
        <v>127749.99999999999</v>
      </c>
      <c r="L161" s="214"/>
      <c r="M161" s="215">
        <f t="shared" si="454"/>
        <v>9722.15</v>
      </c>
      <c r="N161" s="215"/>
      <c r="O161" s="215">
        <f t="shared" si="455"/>
        <v>10288.909336000001</v>
      </c>
      <c r="P161" s="216"/>
      <c r="Q161" s="267">
        <f>O161-M161</f>
        <v>566.75933600000099</v>
      </c>
      <c r="R161" s="217"/>
      <c r="S161" s="265">
        <f>ROUND(Q161/M161,3)</f>
        <v>5.8000000000000003E-2</v>
      </c>
      <c r="T161" s="209"/>
      <c r="U161" s="218">
        <f>U155</f>
        <v>660</v>
      </c>
      <c r="V161" s="219">
        <f t="shared" si="509"/>
        <v>5.2299999999999999E-2</v>
      </c>
      <c r="W161" s="219">
        <f t="shared" si="509"/>
        <v>5.2299999999999999E-2</v>
      </c>
      <c r="X161" s="219"/>
      <c r="Y161" s="219"/>
      <c r="Z161" s="219"/>
      <c r="AA161" s="238">
        <f>ROUND(U161+(V161*AX161)+(W161*AY161)+(AN161*G161),2)</f>
        <v>8993.83</v>
      </c>
      <c r="AB161" s="221"/>
      <c r="AC161" s="222">
        <f>$AC$47</f>
        <v>1</v>
      </c>
      <c r="AD161" s="223">
        <f t="shared" si="514"/>
        <v>1.26E-4</v>
      </c>
      <c r="AE161" s="222">
        <f t="shared" si="510"/>
        <v>8.6E-3</v>
      </c>
      <c r="AF161" s="222">
        <f t="shared" si="510"/>
        <v>-6.6E-4</v>
      </c>
      <c r="AG161" s="222">
        <f t="shared" si="510"/>
        <v>-6.7200000000000003E-3</v>
      </c>
      <c r="AH161" s="219">
        <f t="shared" si="510"/>
        <v>1.3999999999999999E-4</v>
      </c>
      <c r="AI161" s="219">
        <f t="shared" si="510"/>
        <v>0.82</v>
      </c>
      <c r="AJ161" s="234">
        <f t="shared" ref="AJ161" si="533">AJ155</f>
        <v>0</v>
      </c>
      <c r="AK161" s="234">
        <f t="shared" si="511"/>
        <v>7.9233999999999999E-2</v>
      </c>
      <c r="AL161" s="234">
        <f t="shared" si="511"/>
        <v>-1.2123999999999999E-2</v>
      </c>
      <c r="AM161" s="234">
        <f t="shared" si="511"/>
        <v>0</v>
      </c>
      <c r="AN161" s="224">
        <f t="shared" si="511"/>
        <v>6.61</v>
      </c>
      <c r="AO161" s="225">
        <f>AO155</f>
        <v>0</v>
      </c>
      <c r="AP161" s="225">
        <f>AP155</f>
        <v>0</v>
      </c>
      <c r="AQ161" s="224">
        <f t="shared" si="482"/>
        <v>395.84</v>
      </c>
      <c r="AR161" s="224">
        <f t="shared" si="488"/>
        <v>0</v>
      </c>
      <c r="AS161" s="224">
        <f t="shared" si="460"/>
        <v>332.48</v>
      </c>
      <c r="AT161" s="209"/>
      <c r="AU161" s="227">
        <f>+E162</f>
        <v>0.7</v>
      </c>
      <c r="AV161" s="227"/>
      <c r="AW161" s="227">
        <f t="shared" si="471"/>
        <v>1</v>
      </c>
      <c r="AX161" s="239">
        <f>IF(G161*500&lt;K161,G161*500,K161)</f>
        <v>125000</v>
      </c>
      <c r="AY161" s="239">
        <f>K161-AX161</f>
        <v>2749.9999999999854</v>
      </c>
      <c r="AZ161" s="209"/>
      <c r="BA161" s="218">
        <f>BA155</f>
        <v>660</v>
      </c>
      <c r="BB161" s="219">
        <f>BB155</f>
        <v>5.2299999999999999E-2</v>
      </c>
      <c r="BC161" s="219">
        <f>BC143</f>
        <v>5.2299999999999999E-2</v>
      </c>
      <c r="BD161" s="219"/>
      <c r="BE161" s="219"/>
      <c r="BF161" s="219"/>
      <c r="BG161" s="238">
        <f t="shared" ref="BG161:BG185" si="534">ROUND(BA161+(BB161*CE161)+(BC161*CF161)+(BT161*G161),2)</f>
        <v>8993.83</v>
      </c>
      <c r="BH161" s="222">
        <f t="shared" si="529"/>
        <v>0</v>
      </c>
      <c r="BI161" s="222">
        <f t="shared" si="529"/>
        <v>1</v>
      </c>
      <c r="BJ161" s="222">
        <f t="shared" si="529"/>
        <v>1.26E-4</v>
      </c>
      <c r="BK161" s="222">
        <f t="shared" si="529"/>
        <v>8.6E-3</v>
      </c>
      <c r="BL161" s="222">
        <f t="shared" si="529"/>
        <v>-6.6E-4</v>
      </c>
      <c r="BM161" s="222">
        <f t="shared" ref="BM161:BM176" si="535">BM160</f>
        <v>-6.7200000000000003E-3</v>
      </c>
      <c r="BN161" s="222">
        <f t="shared" si="457"/>
        <v>1.3999999999999999E-4</v>
      </c>
      <c r="BO161" s="222">
        <f t="shared" si="458"/>
        <v>0.82</v>
      </c>
      <c r="BP161" s="222">
        <v>0</v>
      </c>
      <c r="BQ161" s="222">
        <f t="shared" si="456"/>
        <v>0</v>
      </c>
      <c r="BR161" s="222">
        <f t="shared" si="532"/>
        <v>-1.2123999999999999E-2</v>
      </c>
      <c r="BS161" s="222">
        <v>0.1144</v>
      </c>
      <c r="BT161" s="224">
        <f>BT155</f>
        <v>6.61</v>
      </c>
      <c r="BU161" s="224">
        <f>BU155</f>
        <v>0</v>
      </c>
      <c r="BV161" s="225">
        <f>BV155</f>
        <v>0</v>
      </c>
      <c r="BW161" s="224">
        <f t="shared" si="462"/>
        <v>395.84</v>
      </c>
      <c r="BX161" s="224">
        <f t="shared" si="469"/>
        <v>0</v>
      </c>
      <c r="BY161" s="224">
        <f t="shared" si="469"/>
        <v>332.48</v>
      </c>
      <c r="BZ161" s="198">
        <f t="shared" si="470"/>
        <v>566.75933600000008</v>
      </c>
      <c r="CA161" s="209"/>
      <c r="CB161" s="227">
        <f>E162</f>
        <v>0.7</v>
      </c>
      <c r="CC161" s="227"/>
      <c r="CD161" s="227">
        <f t="shared" si="516"/>
        <v>1</v>
      </c>
      <c r="CE161" s="239">
        <f t="shared" ref="CE161:CE185" si="536">IF(G161*500&lt;K161,G161*500,K161)</f>
        <v>125000</v>
      </c>
      <c r="CF161" s="239">
        <f t="shared" ref="CF161:CF185" si="537">K161-CE161</f>
        <v>2749.9999999999854</v>
      </c>
      <c r="CG161" s="209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>
      <c r="A162" s="256"/>
      <c r="B162" s="257"/>
      <c r="C162" s="208" t="s">
        <v>18</v>
      </c>
      <c r="D162" s="209"/>
      <c r="E162" s="240">
        <v>0.7</v>
      </c>
      <c r="F162" s="209"/>
      <c r="G162" s="213">
        <v>350</v>
      </c>
      <c r="H162" s="213"/>
      <c r="I162" s="230">
        <v>0</v>
      </c>
      <c r="J162" s="212"/>
      <c r="K162" s="213">
        <f>G162*730*AU162</f>
        <v>178850</v>
      </c>
      <c r="L162" s="214"/>
      <c r="M162" s="215">
        <f t="shared" si="454"/>
        <v>13328.85</v>
      </c>
      <c r="N162" s="215"/>
      <c r="O162" s="215">
        <f t="shared" si="455"/>
        <v>14092.0647952</v>
      </c>
      <c r="P162" s="216"/>
      <c r="Q162" s="267">
        <f>O162-M162</f>
        <v>763.21479519999957</v>
      </c>
      <c r="R162" s="217"/>
      <c r="S162" s="265">
        <f>ROUND(Q162/M162,3)</f>
        <v>5.7000000000000002E-2</v>
      </c>
      <c r="T162" s="209"/>
      <c r="U162" s="218">
        <f t="shared" ref="U162:U165" si="538">U156</f>
        <v>660</v>
      </c>
      <c r="V162" s="219">
        <f t="shared" si="509"/>
        <v>5.2299999999999999E-2</v>
      </c>
      <c r="W162" s="219">
        <f t="shared" si="509"/>
        <v>5.2299999999999999E-2</v>
      </c>
      <c r="X162" s="219">
        <f t="shared" ref="X162:Z165" si="539">X161</f>
        <v>0</v>
      </c>
      <c r="Y162" s="219">
        <f t="shared" si="539"/>
        <v>0</v>
      </c>
      <c r="Z162" s="219">
        <f t="shared" si="539"/>
        <v>0</v>
      </c>
      <c r="AA162" s="238">
        <f>ROUND(U162+(V162*AX162)+(W162*AY162)+(AN162*G162),2)</f>
        <v>12327.36</v>
      </c>
      <c r="AB162" s="221"/>
      <c r="AC162" s="222">
        <f t="shared" ref="AC162:AC165" si="540">$AC$47</f>
        <v>1</v>
      </c>
      <c r="AD162" s="223">
        <f t="shared" si="514"/>
        <v>1.26E-4</v>
      </c>
      <c r="AE162" s="222">
        <f t="shared" si="510"/>
        <v>8.6E-3</v>
      </c>
      <c r="AF162" s="222">
        <f t="shared" si="510"/>
        <v>-6.6E-4</v>
      </c>
      <c r="AG162" s="222">
        <f t="shared" si="510"/>
        <v>-6.7200000000000003E-3</v>
      </c>
      <c r="AH162" s="219">
        <f t="shared" si="510"/>
        <v>1.3999999999999999E-4</v>
      </c>
      <c r="AI162" s="219">
        <f t="shared" si="510"/>
        <v>0.82</v>
      </c>
      <c r="AJ162" s="234">
        <f t="shared" ref="AJ162:AJ165" si="541">AJ161</f>
        <v>0</v>
      </c>
      <c r="AK162" s="234">
        <f t="shared" si="511"/>
        <v>7.9233999999999999E-2</v>
      </c>
      <c r="AL162" s="234">
        <f t="shared" si="511"/>
        <v>-1.2123999999999999E-2</v>
      </c>
      <c r="AM162" s="234">
        <f t="shared" si="511"/>
        <v>0</v>
      </c>
      <c r="AN162" s="224">
        <f t="shared" si="511"/>
        <v>6.61</v>
      </c>
      <c r="AO162" s="225">
        <f t="shared" ref="AO162:AP165" si="542">AO161</f>
        <v>0</v>
      </c>
      <c r="AP162" s="225">
        <f>AP161</f>
        <v>0</v>
      </c>
      <c r="AQ162" s="224">
        <f t="shared" si="482"/>
        <v>553.77</v>
      </c>
      <c r="AR162" s="224">
        <f t="shared" si="488"/>
        <v>0</v>
      </c>
      <c r="AS162" s="224">
        <f t="shared" si="460"/>
        <v>447.72</v>
      </c>
      <c r="AT162" s="209"/>
      <c r="AU162" s="227">
        <f>AU161</f>
        <v>0.7</v>
      </c>
      <c r="AV162" s="227"/>
      <c r="AW162" s="227">
        <f t="shared" si="471"/>
        <v>1</v>
      </c>
      <c r="AX162" s="239">
        <f>IF(G162*500&lt;K162,G162*500,K162)</f>
        <v>175000</v>
      </c>
      <c r="AY162" s="239">
        <f>K162-AX162</f>
        <v>3850</v>
      </c>
      <c r="AZ162" s="209"/>
      <c r="BA162" s="218">
        <f t="shared" ref="BA162:BF165" si="543">BA161</f>
        <v>660</v>
      </c>
      <c r="BB162" s="219">
        <f t="shared" si="543"/>
        <v>5.2299999999999999E-2</v>
      </c>
      <c r="BC162" s="219">
        <f t="shared" si="543"/>
        <v>5.2299999999999999E-2</v>
      </c>
      <c r="BD162" s="219">
        <f t="shared" si="543"/>
        <v>0</v>
      </c>
      <c r="BE162" s="219">
        <f t="shared" si="543"/>
        <v>0</v>
      </c>
      <c r="BF162" s="219">
        <f t="shared" si="543"/>
        <v>0</v>
      </c>
      <c r="BG162" s="238">
        <f t="shared" si="534"/>
        <v>12327.36</v>
      </c>
      <c r="BH162" s="222">
        <f t="shared" si="529"/>
        <v>0</v>
      </c>
      <c r="BI162" s="222">
        <f t="shared" si="529"/>
        <v>1</v>
      </c>
      <c r="BJ162" s="222">
        <f t="shared" si="529"/>
        <v>1.26E-4</v>
      </c>
      <c r="BK162" s="222">
        <f t="shared" si="529"/>
        <v>8.6E-3</v>
      </c>
      <c r="BL162" s="222">
        <f t="shared" si="529"/>
        <v>-6.6E-4</v>
      </c>
      <c r="BM162" s="222">
        <f t="shared" si="535"/>
        <v>-6.7200000000000003E-3</v>
      </c>
      <c r="BN162" s="222">
        <f t="shared" si="457"/>
        <v>1.3999999999999999E-4</v>
      </c>
      <c r="BO162" s="222">
        <f t="shared" si="458"/>
        <v>0.82</v>
      </c>
      <c r="BP162" s="222">
        <v>0</v>
      </c>
      <c r="BQ162" s="222">
        <f t="shared" si="456"/>
        <v>0</v>
      </c>
      <c r="BR162" s="222">
        <f t="shared" si="532"/>
        <v>-1.2123999999999999E-2</v>
      </c>
      <c r="BS162" s="222">
        <v>0.1144</v>
      </c>
      <c r="BT162" s="224">
        <f t="shared" ref="BT162:BU165" si="544">BT156</f>
        <v>6.61</v>
      </c>
      <c r="BU162" s="224">
        <f t="shared" si="544"/>
        <v>0</v>
      </c>
      <c r="BV162" s="225">
        <f t="shared" ref="BV162:BV165" si="545">BV161</f>
        <v>0</v>
      </c>
      <c r="BW162" s="224">
        <f t="shared" si="462"/>
        <v>553.77</v>
      </c>
      <c r="BX162" s="224">
        <f t="shared" si="469"/>
        <v>0</v>
      </c>
      <c r="BY162" s="224">
        <f t="shared" si="469"/>
        <v>447.72</v>
      </c>
      <c r="BZ162" s="198">
        <f t="shared" si="470"/>
        <v>763.21479520000003</v>
      </c>
      <c r="CA162" s="209"/>
      <c r="CB162" s="227">
        <f>CB161</f>
        <v>0.7</v>
      </c>
      <c r="CC162" s="227"/>
      <c r="CD162" s="227">
        <f t="shared" si="516"/>
        <v>1</v>
      </c>
      <c r="CE162" s="239">
        <f t="shared" si="536"/>
        <v>175000</v>
      </c>
      <c r="CF162" s="239">
        <f t="shared" si="537"/>
        <v>3850</v>
      </c>
      <c r="CG162" s="209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>
      <c r="A163" s="256"/>
      <c r="B163" s="257"/>
      <c r="C163" s="217"/>
      <c r="D163" s="209"/>
      <c r="E163" s="240"/>
      <c r="F163" s="209"/>
      <c r="G163" s="213">
        <v>450</v>
      </c>
      <c r="H163" s="213"/>
      <c r="I163" s="230">
        <v>0</v>
      </c>
      <c r="J163" s="212"/>
      <c r="K163" s="213">
        <f>G163*730*AU163</f>
        <v>229949.99999999997</v>
      </c>
      <c r="L163" s="214"/>
      <c r="M163" s="215">
        <f t="shared" si="454"/>
        <v>16935.57</v>
      </c>
      <c r="N163" s="215"/>
      <c r="O163" s="215">
        <f t="shared" si="455"/>
        <v>17895.241398400001</v>
      </c>
      <c r="P163" s="216"/>
      <c r="Q163" s="267">
        <f>O163-M163</f>
        <v>959.67139840000164</v>
      </c>
      <c r="R163" s="217"/>
      <c r="S163" s="265">
        <f>ROUND(Q163/M163,3)</f>
        <v>5.7000000000000002E-2</v>
      </c>
      <c r="T163" s="209"/>
      <c r="U163" s="218">
        <f t="shared" si="538"/>
        <v>660</v>
      </c>
      <c r="V163" s="219">
        <f t="shared" ref="V163:W165" si="546">V$143</f>
        <v>5.2299999999999999E-2</v>
      </c>
      <c r="W163" s="219">
        <f t="shared" si="546"/>
        <v>5.2299999999999999E-2</v>
      </c>
      <c r="X163" s="219">
        <f t="shared" si="539"/>
        <v>0</v>
      </c>
      <c r="Y163" s="219">
        <f t="shared" si="539"/>
        <v>0</v>
      </c>
      <c r="Z163" s="219">
        <f t="shared" si="539"/>
        <v>0</v>
      </c>
      <c r="AA163" s="238">
        <f>ROUND(U163+(V163*AX163)+(W163*AY163)+(AN163*G163),2)</f>
        <v>15660.89</v>
      </c>
      <c r="AB163" s="221"/>
      <c r="AC163" s="222">
        <f t="shared" si="540"/>
        <v>1</v>
      </c>
      <c r="AD163" s="223">
        <f t="shared" si="514"/>
        <v>1.26E-4</v>
      </c>
      <c r="AE163" s="222">
        <f t="shared" si="510"/>
        <v>8.6E-3</v>
      </c>
      <c r="AF163" s="222">
        <f t="shared" si="510"/>
        <v>-6.6E-4</v>
      </c>
      <c r="AG163" s="222">
        <f t="shared" si="510"/>
        <v>-6.7200000000000003E-3</v>
      </c>
      <c r="AH163" s="219">
        <f t="shared" si="510"/>
        <v>1.3999999999999999E-4</v>
      </c>
      <c r="AI163" s="219">
        <f t="shared" si="510"/>
        <v>0.82</v>
      </c>
      <c r="AJ163" s="234">
        <f t="shared" si="541"/>
        <v>0</v>
      </c>
      <c r="AK163" s="234">
        <f t="shared" ref="AK163:AN165" si="547">AK$143</f>
        <v>7.9233999999999999E-2</v>
      </c>
      <c r="AL163" s="234">
        <f t="shared" si="547"/>
        <v>-1.2123999999999999E-2</v>
      </c>
      <c r="AM163" s="234">
        <f t="shared" si="547"/>
        <v>0</v>
      </c>
      <c r="AN163" s="224">
        <f t="shared" si="547"/>
        <v>6.61</v>
      </c>
      <c r="AO163" s="225">
        <f t="shared" si="542"/>
        <v>0</v>
      </c>
      <c r="AP163" s="225">
        <f t="shared" si="542"/>
        <v>0</v>
      </c>
      <c r="AQ163" s="224">
        <f t="shared" si="482"/>
        <v>711.71</v>
      </c>
      <c r="AR163" s="224">
        <f t="shared" si="488"/>
        <v>0</v>
      </c>
      <c r="AS163" s="224">
        <f t="shared" si="460"/>
        <v>562.97</v>
      </c>
      <c r="AT163" s="209"/>
      <c r="AU163" s="227">
        <f>AU162</f>
        <v>0.7</v>
      </c>
      <c r="AV163" s="227"/>
      <c r="AW163" s="227">
        <f t="shared" si="471"/>
        <v>1</v>
      </c>
      <c r="AX163" s="239">
        <f>IF(G163*500&lt;K163,G163*500,K163)</f>
        <v>225000</v>
      </c>
      <c r="AY163" s="239">
        <f>K163-AX163</f>
        <v>4949.9999999999709</v>
      </c>
      <c r="AZ163" s="209"/>
      <c r="BA163" s="218">
        <f t="shared" si="543"/>
        <v>660</v>
      </c>
      <c r="BB163" s="219">
        <f t="shared" si="543"/>
        <v>5.2299999999999999E-2</v>
      </c>
      <c r="BC163" s="219">
        <f t="shared" si="543"/>
        <v>5.2299999999999999E-2</v>
      </c>
      <c r="BD163" s="219">
        <f t="shared" si="543"/>
        <v>0</v>
      </c>
      <c r="BE163" s="219">
        <f t="shared" si="543"/>
        <v>0</v>
      </c>
      <c r="BF163" s="219">
        <f t="shared" si="543"/>
        <v>0</v>
      </c>
      <c r="BG163" s="238">
        <f t="shared" si="534"/>
        <v>15660.89</v>
      </c>
      <c r="BH163" s="222">
        <f t="shared" si="529"/>
        <v>0</v>
      </c>
      <c r="BI163" s="222">
        <f t="shared" si="529"/>
        <v>1</v>
      </c>
      <c r="BJ163" s="222">
        <f t="shared" si="529"/>
        <v>1.26E-4</v>
      </c>
      <c r="BK163" s="222">
        <f t="shared" si="529"/>
        <v>8.6E-3</v>
      </c>
      <c r="BL163" s="222">
        <f t="shared" si="529"/>
        <v>-6.6E-4</v>
      </c>
      <c r="BM163" s="222">
        <f t="shared" si="535"/>
        <v>-6.7200000000000003E-3</v>
      </c>
      <c r="BN163" s="222">
        <f t="shared" si="457"/>
        <v>1.3999999999999999E-4</v>
      </c>
      <c r="BO163" s="222">
        <f t="shared" si="458"/>
        <v>0.82</v>
      </c>
      <c r="BP163" s="222">
        <v>0</v>
      </c>
      <c r="BQ163" s="222">
        <f t="shared" si="456"/>
        <v>0</v>
      </c>
      <c r="BR163" s="222">
        <f t="shared" si="532"/>
        <v>-1.2123999999999999E-2</v>
      </c>
      <c r="BS163" s="222">
        <v>0.1144</v>
      </c>
      <c r="BT163" s="224">
        <f t="shared" si="544"/>
        <v>6.61</v>
      </c>
      <c r="BU163" s="224">
        <f t="shared" si="544"/>
        <v>0</v>
      </c>
      <c r="BV163" s="225">
        <f t="shared" si="545"/>
        <v>0</v>
      </c>
      <c r="BW163" s="224">
        <f t="shared" si="462"/>
        <v>711.71</v>
      </c>
      <c r="BX163" s="224">
        <f t="shared" si="469"/>
        <v>0</v>
      </c>
      <c r="BY163" s="224">
        <f t="shared" si="469"/>
        <v>562.97</v>
      </c>
      <c r="BZ163" s="198">
        <f t="shared" si="470"/>
        <v>959.67139839999993</v>
      </c>
      <c r="CA163" s="209"/>
      <c r="CB163" s="227">
        <f>CB162</f>
        <v>0.7</v>
      </c>
      <c r="CC163" s="227"/>
      <c r="CD163" s="227">
        <f t="shared" si="516"/>
        <v>1</v>
      </c>
      <c r="CE163" s="239">
        <f t="shared" si="536"/>
        <v>225000</v>
      </c>
      <c r="CF163" s="239">
        <f t="shared" si="537"/>
        <v>4949.9999999999709</v>
      </c>
      <c r="CG163" s="20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>
      <c r="A164" s="256"/>
      <c r="B164" s="257"/>
      <c r="C164" s="208"/>
      <c r="D164" s="209"/>
      <c r="E164" s="210"/>
      <c r="F164" s="209"/>
      <c r="G164" s="213">
        <v>600</v>
      </c>
      <c r="H164" s="213"/>
      <c r="I164" s="230">
        <v>0</v>
      </c>
      <c r="J164" s="212"/>
      <c r="K164" s="213">
        <f>G164*730*AU164</f>
        <v>306600</v>
      </c>
      <c r="L164" s="214"/>
      <c r="M164" s="215">
        <f t="shared" si="454"/>
        <v>22345.63</v>
      </c>
      <c r="N164" s="215"/>
      <c r="O164" s="215">
        <f t="shared" si="455"/>
        <v>23599.984587200001</v>
      </c>
      <c r="P164" s="216"/>
      <c r="Q164" s="267">
        <f>O164-M164</f>
        <v>1254.3545871999995</v>
      </c>
      <c r="R164" s="217"/>
      <c r="S164" s="265">
        <f>ROUND(Q164/M164,3)</f>
        <v>5.6000000000000001E-2</v>
      </c>
      <c r="T164" s="209"/>
      <c r="U164" s="218">
        <f t="shared" si="538"/>
        <v>660</v>
      </c>
      <c r="V164" s="219">
        <f t="shared" si="546"/>
        <v>5.2299999999999999E-2</v>
      </c>
      <c r="W164" s="219">
        <f t="shared" si="546"/>
        <v>5.2299999999999999E-2</v>
      </c>
      <c r="X164" s="219">
        <f t="shared" si="539"/>
        <v>0</v>
      </c>
      <c r="Y164" s="219">
        <f t="shared" si="539"/>
        <v>0</v>
      </c>
      <c r="Z164" s="219">
        <f t="shared" si="539"/>
        <v>0</v>
      </c>
      <c r="AA164" s="238">
        <f>ROUND(U164+(V164*AX164)+(W164*AY164)+(AN164*G164),2)</f>
        <v>20661.18</v>
      </c>
      <c r="AB164" s="221"/>
      <c r="AC164" s="222">
        <f t="shared" si="540"/>
        <v>1</v>
      </c>
      <c r="AD164" s="223">
        <f t="shared" si="514"/>
        <v>1.26E-4</v>
      </c>
      <c r="AE164" s="222">
        <f t="shared" si="510"/>
        <v>8.6E-3</v>
      </c>
      <c r="AF164" s="222">
        <f t="shared" si="510"/>
        <v>-6.6E-4</v>
      </c>
      <c r="AG164" s="222">
        <f t="shared" si="510"/>
        <v>-6.7200000000000003E-3</v>
      </c>
      <c r="AH164" s="219">
        <f t="shared" si="510"/>
        <v>1.3999999999999999E-4</v>
      </c>
      <c r="AI164" s="219">
        <f t="shared" si="510"/>
        <v>0.82</v>
      </c>
      <c r="AJ164" s="234">
        <f t="shared" si="541"/>
        <v>0</v>
      </c>
      <c r="AK164" s="234">
        <f t="shared" si="547"/>
        <v>7.9233999999999999E-2</v>
      </c>
      <c r="AL164" s="234">
        <f t="shared" si="547"/>
        <v>-1.2123999999999999E-2</v>
      </c>
      <c r="AM164" s="234">
        <f t="shared" si="547"/>
        <v>0</v>
      </c>
      <c r="AN164" s="224">
        <f t="shared" si="547"/>
        <v>6.61</v>
      </c>
      <c r="AO164" s="225">
        <f t="shared" si="542"/>
        <v>0</v>
      </c>
      <c r="AP164" s="225">
        <f t="shared" si="542"/>
        <v>0</v>
      </c>
      <c r="AQ164" s="224">
        <f t="shared" si="482"/>
        <v>948.61</v>
      </c>
      <c r="AR164" s="224">
        <f t="shared" si="488"/>
        <v>0</v>
      </c>
      <c r="AS164" s="224">
        <f t="shared" si="460"/>
        <v>735.84</v>
      </c>
      <c r="AT164" s="209"/>
      <c r="AU164" s="227">
        <f>AU163</f>
        <v>0.7</v>
      </c>
      <c r="AV164" s="227"/>
      <c r="AW164" s="227">
        <f t="shared" si="471"/>
        <v>1</v>
      </c>
      <c r="AX164" s="239">
        <f>IF(G164*500&lt;K164,G164*500,K164)</f>
        <v>300000</v>
      </c>
      <c r="AY164" s="239">
        <f>K164-AX164</f>
        <v>6600</v>
      </c>
      <c r="AZ164" s="209"/>
      <c r="BA164" s="218">
        <f t="shared" si="543"/>
        <v>660</v>
      </c>
      <c r="BB164" s="219">
        <f t="shared" si="543"/>
        <v>5.2299999999999999E-2</v>
      </c>
      <c r="BC164" s="219">
        <f t="shared" si="543"/>
        <v>5.2299999999999999E-2</v>
      </c>
      <c r="BD164" s="219">
        <f t="shared" si="543"/>
        <v>0</v>
      </c>
      <c r="BE164" s="219">
        <f t="shared" si="543"/>
        <v>0</v>
      </c>
      <c r="BF164" s="219">
        <f t="shared" si="543"/>
        <v>0</v>
      </c>
      <c r="BG164" s="238">
        <f t="shared" si="534"/>
        <v>20661.18</v>
      </c>
      <c r="BH164" s="222">
        <f t="shared" si="529"/>
        <v>0</v>
      </c>
      <c r="BI164" s="222">
        <f t="shared" si="529"/>
        <v>1</v>
      </c>
      <c r="BJ164" s="222">
        <f t="shared" si="529"/>
        <v>1.26E-4</v>
      </c>
      <c r="BK164" s="222">
        <f t="shared" si="529"/>
        <v>8.6E-3</v>
      </c>
      <c r="BL164" s="222">
        <f t="shared" si="529"/>
        <v>-6.6E-4</v>
      </c>
      <c r="BM164" s="222">
        <f t="shared" si="535"/>
        <v>-6.7200000000000003E-3</v>
      </c>
      <c r="BN164" s="222">
        <f t="shared" si="457"/>
        <v>1.3999999999999999E-4</v>
      </c>
      <c r="BO164" s="222">
        <f t="shared" si="458"/>
        <v>0.82</v>
      </c>
      <c r="BP164" s="222">
        <v>0</v>
      </c>
      <c r="BQ164" s="222">
        <f t="shared" si="456"/>
        <v>0</v>
      </c>
      <c r="BR164" s="222">
        <f t="shared" si="532"/>
        <v>-1.2123999999999999E-2</v>
      </c>
      <c r="BS164" s="222">
        <v>0.1144</v>
      </c>
      <c r="BT164" s="224">
        <f t="shared" si="544"/>
        <v>6.61</v>
      </c>
      <c r="BU164" s="224">
        <f t="shared" si="544"/>
        <v>0</v>
      </c>
      <c r="BV164" s="225">
        <f t="shared" si="545"/>
        <v>0</v>
      </c>
      <c r="BW164" s="224">
        <f t="shared" si="462"/>
        <v>948.61</v>
      </c>
      <c r="BX164" s="224">
        <f t="shared" si="469"/>
        <v>0</v>
      </c>
      <c r="BY164" s="224">
        <f t="shared" si="469"/>
        <v>735.84</v>
      </c>
      <c r="BZ164" s="198">
        <f t="shared" si="470"/>
        <v>1254.3545872000002</v>
      </c>
      <c r="CA164" s="209"/>
      <c r="CB164" s="227">
        <f>CB163</f>
        <v>0.7</v>
      </c>
      <c r="CC164" s="227"/>
      <c r="CD164" s="227">
        <f t="shared" si="516"/>
        <v>1</v>
      </c>
      <c r="CE164" s="239">
        <f t="shared" si="536"/>
        <v>300000</v>
      </c>
      <c r="CF164" s="239">
        <f t="shared" si="537"/>
        <v>6600</v>
      </c>
      <c r="CG164" s="209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>
      <c r="A165" s="256"/>
      <c r="B165" s="257"/>
      <c r="C165" s="208"/>
      <c r="D165" s="209"/>
      <c r="E165" s="210"/>
      <c r="F165" s="209"/>
      <c r="G165" s="213">
        <v>750</v>
      </c>
      <c r="H165" s="213"/>
      <c r="I165" s="230">
        <v>0</v>
      </c>
      <c r="J165" s="212"/>
      <c r="K165" s="213">
        <f>G165*730*AU165</f>
        <v>383250</v>
      </c>
      <c r="L165" s="214"/>
      <c r="M165" s="215">
        <f t="shared" si="454"/>
        <v>27755.7</v>
      </c>
      <c r="N165" s="215"/>
      <c r="O165" s="215">
        <f t="shared" si="455"/>
        <v>29304.73892</v>
      </c>
      <c r="P165" s="216"/>
      <c r="Q165" s="267">
        <f>O165-M165</f>
        <v>1549.0389199999991</v>
      </c>
      <c r="R165" s="217"/>
      <c r="S165" s="265">
        <f>ROUND(Q165/M165,3)</f>
        <v>5.6000000000000001E-2</v>
      </c>
      <c r="T165" s="209"/>
      <c r="U165" s="218">
        <f t="shared" si="538"/>
        <v>660</v>
      </c>
      <c r="V165" s="219">
        <f t="shared" si="546"/>
        <v>5.2299999999999999E-2</v>
      </c>
      <c r="W165" s="219">
        <f t="shared" si="546"/>
        <v>5.2299999999999999E-2</v>
      </c>
      <c r="X165" s="219">
        <f t="shared" si="539"/>
        <v>0</v>
      </c>
      <c r="Y165" s="219">
        <f t="shared" si="539"/>
        <v>0</v>
      </c>
      <c r="Z165" s="219">
        <f t="shared" si="539"/>
        <v>0</v>
      </c>
      <c r="AA165" s="238">
        <f>ROUND(U165+(V165*AX165)+(W165*AY165)+(AN165*G165),2)</f>
        <v>25661.48</v>
      </c>
      <c r="AB165" s="221"/>
      <c r="AC165" s="222">
        <f t="shared" si="540"/>
        <v>1</v>
      </c>
      <c r="AD165" s="223">
        <f t="shared" si="514"/>
        <v>1.26E-4</v>
      </c>
      <c r="AE165" s="222">
        <f t="shared" si="510"/>
        <v>8.6E-3</v>
      </c>
      <c r="AF165" s="222">
        <f t="shared" si="510"/>
        <v>-6.6E-4</v>
      </c>
      <c r="AG165" s="222">
        <f t="shared" si="510"/>
        <v>-6.7200000000000003E-3</v>
      </c>
      <c r="AH165" s="219">
        <f t="shared" si="510"/>
        <v>1.3999999999999999E-4</v>
      </c>
      <c r="AI165" s="219">
        <f t="shared" si="510"/>
        <v>0.82</v>
      </c>
      <c r="AJ165" s="234">
        <f t="shared" si="541"/>
        <v>0</v>
      </c>
      <c r="AK165" s="234">
        <f t="shared" si="547"/>
        <v>7.9233999999999999E-2</v>
      </c>
      <c r="AL165" s="234">
        <f t="shared" si="547"/>
        <v>-1.2123999999999999E-2</v>
      </c>
      <c r="AM165" s="234">
        <f t="shared" si="547"/>
        <v>0</v>
      </c>
      <c r="AN165" s="224">
        <f t="shared" si="547"/>
        <v>6.61</v>
      </c>
      <c r="AO165" s="225">
        <f t="shared" si="542"/>
        <v>0</v>
      </c>
      <c r="AP165" s="225">
        <f t="shared" si="542"/>
        <v>0</v>
      </c>
      <c r="AQ165" s="224">
        <f t="shared" si="482"/>
        <v>1185.51</v>
      </c>
      <c r="AR165" s="224">
        <f t="shared" si="488"/>
        <v>0</v>
      </c>
      <c r="AS165" s="224">
        <f t="shared" si="460"/>
        <v>908.71</v>
      </c>
      <c r="AT165" s="209"/>
      <c r="AU165" s="227">
        <f>AU164</f>
        <v>0.7</v>
      </c>
      <c r="AV165" s="227"/>
      <c r="AW165" s="227">
        <f t="shared" si="471"/>
        <v>1</v>
      </c>
      <c r="AX165" s="239">
        <f>IF(G165*500&lt;K165,G165*500,K165)</f>
        <v>375000</v>
      </c>
      <c r="AY165" s="239">
        <f>K165-AX165</f>
        <v>8250</v>
      </c>
      <c r="AZ165" s="209"/>
      <c r="BA165" s="218">
        <f t="shared" si="543"/>
        <v>660</v>
      </c>
      <c r="BB165" s="219">
        <f t="shared" si="543"/>
        <v>5.2299999999999999E-2</v>
      </c>
      <c r="BC165" s="219">
        <f t="shared" si="543"/>
        <v>5.2299999999999999E-2</v>
      </c>
      <c r="BD165" s="219">
        <f t="shared" si="543"/>
        <v>0</v>
      </c>
      <c r="BE165" s="219">
        <f t="shared" si="543"/>
        <v>0</v>
      </c>
      <c r="BF165" s="219">
        <f t="shared" si="543"/>
        <v>0</v>
      </c>
      <c r="BG165" s="238">
        <f t="shared" si="534"/>
        <v>25661.48</v>
      </c>
      <c r="BH165" s="222">
        <f t="shared" si="529"/>
        <v>0</v>
      </c>
      <c r="BI165" s="222">
        <f t="shared" si="529"/>
        <v>1</v>
      </c>
      <c r="BJ165" s="222">
        <f t="shared" si="529"/>
        <v>1.26E-4</v>
      </c>
      <c r="BK165" s="222">
        <f t="shared" si="529"/>
        <v>8.6E-3</v>
      </c>
      <c r="BL165" s="222">
        <f t="shared" si="529"/>
        <v>-6.6E-4</v>
      </c>
      <c r="BM165" s="222">
        <f t="shared" si="535"/>
        <v>-6.7200000000000003E-3</v>
      </c>
      <c r="BN165" s="222">
        <f t="shared" si="457"/>
        <v>1.3999999999999999E-4</v>
      </c>
      <c r="BO165" s="222">
        <f t="shared" si="458"/>
        <v>0.82</v>
      </c>
      <c r="BP165" s="222">
        <v>0</v>
      </c>
      <c r="BQ165" s="222">
        <f t="shared" si="456"/>
        <v>0</v>
      </c>
      <c r="BR165" s="222">
        <f t="shared" si="532"/>
        <v>-1.2123999999999999E-2</v>
      </c>
      <c r="BS165" s="222">
        <v>0.1144</v>
      </c>
      <c r="BT165" s="224">
        <f t="shared" si="544"/>
        <v>6.61</v>
      </c>
      <c r="BU165" s="224">
        <f t="shared" si="544"/>
        <v>0</v>
      </c>
      <c r="BV165" s="225">
        <f t="shared" si="545"/>
        <v>0</v>
      </c>
      <c r="BW165" s="224">
        <f t="shared" si="462"/>
        <v>1185.51</v>
      </c>
      <c r="BX165" s="224">
        <f t="shared" si="469"/>
        <v>0</v>
      </c>
      <c r="BY165" s="224">
        <f t="shared" si="469"/>
        <v>908.71</v>
      </c>
      <c r="BZ165" s="198">
        <f t="shared" si="470"/>
        <v>1549.0389199999997</v>
      </c>
      <c r="CA165" s="209"/>
      <c r="CB165" s="227">
        <f>CB164</f>
        <v>0.7</v>
      </c>
      <c r="CC165" s="227"/>
      <c r="CD165" s="227">
        <f t="shared" si="516"/>
        <v>1</v>
      </c>
      <c r="CE165" s="239">
        <f t="shared" si="536"/>
        <v>375000</v>
      </c>
      <c r="CF165" s="239">
        <f t="shared" si="537"/>
        <v>8250</v>
      </c>
      <c r="CG165" s="209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>
      <c r="A166" s="256"/>
      <c r="B166" s="257"/>
      <c r="C166" s="208"/>
      <c r="D166" s="209"/>
      <c r="E166" s="210"/>
      <c r="F166" s="209"/>
      <c r="G166" s="213"/>
      <c r="H166" s="213"/>
      <c r="I166" s="230"/>
      <c r="J166" s="212"/>
      <c r="K166" s="213"/>
      <c r="L166" s="214"/>
      <c r="M166" s="215"/>
      <c r="N166" s="215"/>
      <c r="O166" s="215"/>
      <c r="P166" s="216"/>
      <c r="Q166" s="267"/>
      <c r="R166" s="217"/>
      <c r="S166" s="265"/>
      <c r="T166" s="209"/>
      <c r="U166" s="218"/>
      <c r="V166" s="219"/>
      <c r="W166" s="219"/>
      <c r="X166" s="219"/>
      <c r="Y166" s="219"/>
      <c r="Z166" s="219"/>
      <c r="AA166" s="220"/>
      <c r="AB166" s="221"/>
      <c r="AC166" s="222"/>
      <c r="AD166" s="223"/>
      <c r="AE166" s="222"/>
      <c r="AF166" s="222"/>
      <c r="AG166" s="222"/>
      <c r="AH166" s="219"/>
      <c r="AI166" s="219"/>
      <c r="AJ166" s="234"/>
      <c r="AK166" s="234"/>
      <c r="AL166" s="234"/>
      <c r="AM166" s="234"/>
      <c r="AN166" s="224"/>
      <c r="AO166" s="225"/>
      <c r="AP166" s="253"/>
      <c r="AQ166" s="224"/>
      <c r="AR166" s="224"/>
      <c r="AS166" s="224"/>
      <c r="AT166" s="209"/>
      <c r="AU166" s="227"/>
      <c r="AV166" s="227"/>
      <c r="AW166" s="227"/>
      <c r="AX166" s="227"/>
      <c r="AY166" s="227"/>
      <c r="AZ166" s="209"/>
      <c r="BA166" s="218"/>
      <c r="BB166" s="219"/>
      <c r="BC166" s="219"/>
      <c r="BD166" s="219"/>
      <c r="BE166" s="219"/>
      <c r="BF166" s="219"/>
      <c r="BG166" s="238"/>
      <c r="BH166" s="222"/>
      <c r="BI166" s="222"/>
      <c r="BJ166" s="222"/>
      <c r="BK166" s="222"/>
      <c r="BL166" s="222"/>
      <c r="BM166" s="222">
        <f t="shared" si="535"/>
        <v>-6.7200000000000003E-3</v>
      </c>
      <c r="BN166" s="222">
        <f t="shared" si="457"/>
        <v>0</v>
      </c>
      <c r="BO166" s="222">
        <f t="shared" si="458"/>
        <v>0</v>
      </c>
      <c r="BP166" s="222">
        <v>0</v>
      </c>
      <c r="BQ166" s="222">
        <f t="shared" si="456"/>
        <v>0</v>
      </c>
      <c r="BR166" s="222"/>
      <c r="BS166" s="222">
        <v>0.1144</v>
      </c>
      <c r="BT166" s="224"/>
      <c r="BU166" s="224"/>
      <c r="BV166" s="253"/>
      <c r="BW166" s="224"/>
      <c r="BX166" s="224"/>
      <c r="BY166" s="224"/>
      <c r="BZ166" s="198">
        <f t="shared" si="470"/>
        <v>0</v>
      </c>
      <c r="CA166" s="209"/>
      <c r="CB166" s="227"/>
      <c r="CC166" s="227"/>
      <c r="CD166" s="227"/>
      <c r="CE166" s="239"/>
      <c r="CF166" s="239"/>
      <c r="CG166" s="209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>
      <c r="A167" s="256"/>
      <c r="B167" s="257"/>
      <c r="C167" s="228" t="s">
        <v>211</v>
      </c>
      <c r="D167" s="229"/>
      <c r="E167" s="228" t="s">
        <v>211</v>
      </c>
      <c r="F167" s="209"/>
      <c r="G167" s="213">
        <v>250</v>
      </c>
      <c r="H167" s="213"/>
      <c r="I167" s="230">
        <v>0</v>
      </c>
      <c r="J167" s="212"/>
      <c r="K167" s="213">
        <f>G167*730*AU167</f>
        <v>91250</v>
      </c>
      <c r="L167" s="214"/>
      <c r="M167" s="215">
        <f t="shared" si="454"/>
        <v>7451</v>
      </c>
      <c r="N167" s="215"/>
      <c r="O167" s="215">
        <f t="shared" si="455"/>
        <v>7910.1398240000008</v>
      </c>
      <c r="P167" s="216"/>
      <c r="Q167" s="267">
        <f>O167-M167</f>
        <v>459.13982400000077</v>
      </c>
      <c r="R167" s="217"/>
      <c r="S167" s="265">
        <f>ROUND(Q167/M167,3)</f>
        <v>6.2E-2</v>
      </c>
      <c r="T167" s="209"/>
      <c r="U167" s="218">
        <v>660</v>
      </c>
      <c r="V167" s="219">
        <v>5.0849999999999999E-2</v>
      </c>
      <c r="W167" s="219">
        <f>V167</f>
        <v>5.0849999999999999E-2</v>
      </c>
      <c r="X167" s="219">
        <v>0</v>
      </c>
      <c r="Y167" s="219">
        <v>0</v>
      </c>
      <c r="Z167" s="219">
        <v>0</v>
      </c>
      <c r="AA167" s="238">
        <f>ROUND(U167+(V167*AX167)+(W167*AY167)+(AN167*G167),2)</f>
        <v>6840.06</v>
      </c>
      <c r="AB167" s="221"/>
      <c r="AC167" s="222">
        <f>$AC$47</f>
        <v>1</v>
      </c>
      <c r="AD167" s="223">
        <f t="shared" si="514"/>
        <v>1.26E-4</v>
      </c>
      <c r="AE167" s="222">
        <v>8.6E-3</v>
      </c>
      <c r="AF167" s="222">
        <v>-6.6E-4</v>
      </c>
      <c r="AG167" s="222">
        <v>-6.7200000000000003E-3</v>
      </c>
      <c r="AH167" s="219">
        <v>1.3999999999999999E-4</v>
      </c>
      <c r="AI167" s="219">
        <v>0.82</v>
      </c>
      <c r="AJ167" s="234">
        <f>$AJ$47</f>
        <v>0</v>
      </c>
      <c r="AK167" s="234">
        <v>7.9233999999999999E-2</v>
      </c>
      <c r="AL167" s="234">
        <v>-1.2123999999999999E-2</v>
      </c>
      <c r="AM167" s="234">
        <v>0</v>
      </c>
      <c r="AN167" s="224">
        <v>6.16</v>
      </c>
      <c r="AO167" s="225">
        <v>0</v>
      </c>
      <c r="AP167" s="225">
        <v>0</v>
      </c>
      <c r="AQ167" s="224">
        <f>ROUND(AC167+(K167*(AD167+AE167+AF167+AH167+AJ167+AG167))+(G167*AI167),2)</f>
        <v>341.6</v>
      </c>
      <c r="AR167" s="224">
        <f t="shared" si="488"/>
        <v>0</v>
      </c>
      <c r="AS167" s="224">
        <f t="shared" si="460"/>
        <v>269.33999999999997</v>
      </c>
      <c r="AT167" s="209"/>
      <c r="AU167" s="227">
        <f>$E$168</f>
        <v>0.5</v>
      </c>
      <c r="AV167" s="227"/>
      <c r="AW167" s="227">
        <f t="shared" si="471"/>
        <v>1</v>
      </c>
      <c r="AX167" s="239">
        <f>IF(G167*500&lt;K167,G167*500,K167)</f>
        <v>91250</v>
      </c>
      <c r="AY167" s="239">
        <f>K167-AX167</f>
        <v>0</v>
      </c>
      <c r="AZ167" s="209"/>
      <c r="BA167" s="224">
        <f>U167</f>
        <v>660</v>
      </c>
      <c r="BB167" s="235">
        <f>V167</f>
        <v>5.0849999999999999E-2</v>
      </c>
      <c r="BC167" s="235">
        <f>BB167</f>
        <v>5.0849999999999999E-2</v>
      </c>
      <c r="BD167" s="219">
        <v>0</v>
      </c>
      <c r="BE167" s="219">
        <v>0</v>
      </c>
      <c r="BF167" s="219">
        <v>0</v>
      </c>
      <c r="BG167" s="238">
        <f t="shared" si="534"/>
        <v>6840.06</v>
      </c>
      <c r="BH167" s="222">
        <f t="shared" si="529"/>
        <v>0</v>
      </c>
      <c r="BI167" s="222">
        <f t="shared" si="529"/>
        <v>1</v>
      </c>
      <c r="BJ167" s="222">
        <f t="shared" si="529"/>
        <v>1.26E-4</v>
      </c>
      <c r="BK167" s="222">
        <f t="shared" si="529"/>
        <v>8.6E-3</v>
      </c>
      <c r="BL167" s="222">
        <f t="shared" si="529"/>
        <v>-6.6E-4</v>
      </c>
      <c r="BM167" s="222">
        <f t="shared" si="535"/>
        <v>-6.7200000000000003E-3</v>
      </c>
      <c r="BN167" s="222">
        <f t="shared" si="457"/>
        <v>1.3999999999999999E-4</v>
      </c>
      <c r="BO167" s="222">
        <f t="shared" si="458"/>
        <v>0.82</v>
      </c>
      <c r="BP167" s="222">
        <v>0</v>
      </c>
      <c r="BQ167" s="222">
        <f t="shared" si="456"/>
        <v>0</v>
      </c>
      <c r="BR167" s="222">
        <f t="shared" si="532"/>
        <v>-1.2123999999999999E-2</v>
      </c>
      <c r="BS167" s="222">
        <v>0.1144</v>
      </c>
      <c r="BT167" s="224">
        <f>AN167</f>
        <v>6.16</v>
      </c>
      <c r="BU167" s="224">
        <v>0</v>
      </c>
      <c r="BV167" s="225">
        <v>0</v>
      </c>
      <c r="BW167" s="224">
        <f t="shared" si="462"/>
        <v>341.6</v>
      </c>
      <c r="BX167" s="224">
        <f t="shared" si="469"/>
        <v>0</v>
      </c>
      <c r="BY167" s="224">
        <f t="shared" si="469"/>
        <v>269.33999999999997</v>
      </c>
      <c r="BZ167" s="198">
        <f t="shared" si="470"/>
        <v>459.13982400000009</v>
      </c>
      <c r="CA167" s="209"/>
      <c r="CB167" s="227">
        <f>$E$168</f>
        <v>0.5</v>
      </c>
      <c r="CC167" s="227"/>
      <c r="CD167" s="227">
        <f>1-CC167</f>
        <v>1</v>
      </c>
      <c r="CE167" s="239">
        <f t="shared" si="536"/>
        <v>91250</v>
      </c>
      <c r="CF167" s="239">
        <f t="shared" si="537"/>
        <v>0</v>
      </c>
      <c r="CG167" s="209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>
      <c r="A168" s="256"/>
      <c r="B168" s="257"/>
      <c r="C168" s="208" t="s">
        <v>18</v>
      </c>
      <c r="D168" s="209"/>
      <c r="E168" s="240">
        <v>0.5</v>
      </c>
      <c r="F168" s="209"/>
      <c r="G168" s="213">
        <v>350</v>
      </c>
      <c r="H168" s="213"/>
      <c r="I168" s="230">
        <v>0</v>
      </c>
      <c r="J168" s="212"/>
      <c r="K168" s="213">
        <f>G168*730*AU168</f>
        <v>127750</v>
      </c>
      <c r="L168" s="214"/>
      <c r="M168" s="215">
        <f t="shared" si="454"/>
        <v>10149.27</v>
      </c>
      <c r="N168" s="215"/>
      <c r="O168" s="215">
        <f t="shared" si="455"/>
        <v>10761.819080000001</v>
      </c>
      <c r="P168" s="216"/>
      <c r="Q168" s="267">
        <f>O168-M168</f>
        <v>612.54908000000069</v>
      </c>
      <c r="R168" s="217"/>
      <c r="S168" s="265">
        <f>ROUND(Q168/M168,3)</f>
        <v>0.06</v>
      </c>
      <c r="T168" s="209"/>
      <c r="U168" s="218">
        <f>U$167</f>
        <v>660</v>
      </c>
      <c r="V168" s="219">
        <f>V$167</f>
        <v>5.0849999999999999E-2</v>
      </c>
      <c r="W168" s="219">
        <f>W$167</f>
        <v>5.0849999999999999E-2</v>
      </c>
      <c r="X168" s="219">
        <f t="shared" ref="X168:Z170" si="548">X167</f>
        <v>0</v>
      </c>
      <c r="Y168" s="219">
        <f t="shared" si="548"/>
        <v>0</v>
      </c>
      <c r="Z168" s="219">
        <f t="shared" si="548"/>
        <v>0</v>
      </c>
      <c r="AA168" s="238">
        <f>ROUND(U168+(V168*AX168)+(W168*AY168)+(AN168*G168),2)</f>
        <v>9312.09</v>
      </c>
      <c r="AB168" s="221"/>
      <c r="AC168" s="222">
        <f t="shared" ref="AC168:AC170" si="549">$AC$47</f>
        <v>1</v>
      </c>
      <c r="AD168" s="223">
        <f t="shared" si="514"/>
        <v>1.26E-4</v>
      </c>
      <c r="AE168" s="222">
        <f>AE$167</f>
        <v>8.6E-3</v>
      </c>
      <c r="AF168" s="222">
        <f>AF$167</f>
        <v>-6.6E-4</v>
      </c>
      <c r="AG168" s="222">
        <f>AG$167</f>
        <v>-6.7200000000000003E-3</v>
      </c>
      <c r="AH168" s="219">
        <f>AH$167</f>
        <v>1.3999999999999999E-4</v>
      </c>
      <c r="AI168" s="219">
        <f>AI$167</f>
        <v>0.82</v>
      </c>
      <c r="AJ168" s="234">
        <f t="shared" ref="AJ168:AJ170" si="550">AJ167</f>
        <v>0</v>
      </c>
      <c r="AK168" s="234">
        <f>AK$167</f>
        <v>7.9233999999999999E-2</v>
      </c>
      <c r="AL168" s="234">
        <f>AL$167</f>
        <v>-1.2123999999999999E-2</v>
      </c>
      <c r="AM168" s="234">
        <f>AM$167</f>
        <v>0</v>
      </c>
      <c r="AN168" s="224">
        <f>AN$167</f>
        <v>6.16</v>
      </c>
      <c r="AO168" s="225">
        <f t="shared" ref="AO168:AP170" si="551">AO167</f>
        <v>0</v>
      </c>
      <c r="AP168" s="225">
        <f>AP167</f>
        <v>0</v>
      </c>
      <c r="AQ168" s="224">
        <f t="shared" si="482"/>
        <v>477.84</v>
      </c>
      <c r="AR168" s="224">
        <f t="shared" si="488"/>
        <v>0</v>
      </c>
      <c r="AS168" s="224">
        <f t="shared" si="460"/>
        <v>359.34</v>
      </c>
      <c r="AT168" s="209"/>
      <c r="AU168" s="227">
        <f>$E$168</f>
        <v>0.5</v>
      </c>
      <c r="AV168" s="227"/>
      <c r="AW168" s="227">
        <f t="shared" si="471"/>
        <v>1</v>
      </c>
      <c r="AX168" s="239">
        <f>IF(G168*500&lt;K168,G168*500,K168)</f>
        <v>127750</v>
      </c>
      <c r="AY168" s="239">
        <f>K168-AX168</f>
        <v>0</v>
      </c>
      <c r="AZ168" s="209"/>
      <c r="BA168" s="218">
        <f t="shared" ref="BA168:BF170" si="552">BA167</f>
        <v>660</v>
      </c>
      <c r="BB168" s="219">
        <f t="shared" si="552"/>
        <v>5.0849999999999999E-2</v>
      </c>
      <c r="BC168" s="219">
        <f t="shared" si="552"/>
        <v>5.0849999999999999E-2</v>
      </c>
      <c r="BD168" s="219">
        <f t="shared" si="552"/>
        <v>0</v>
      </c>
      <c r="BE168" s="219">
        <f t="shared" si="552"/>
        <v>0</v>
      </c>
      <c r="BF168" s="219">
        <f t="shared" si="552"/>
        <v>0</v>
      </c>
      <c r="BG168" s="238">
        <f t="shared" si="534"/>
        <v>9312.09</v>
      </c>
      <c r="BH168" s="222">
        <f t="shared" si="529"/>
        <v>0</v>
      </c>
      <c r="BI168" s="222">
        <f t="shared" si="529"/>
        <v>1</v>
      </c>
      <c r="BJ168" s="222">
        <f t="shared" si="529"/>
        <v>1.26E-4</v>
      </c>
      <c r="BK168" s="222">
        <f t="shared" si="529"/>
        <v>8.6E-3</v>
      </c>
      <c r="BL168" s="222">
        <f t="shared" si="529"/>
        <v>-6.6E-4</v>
      </c>
      <c r="BM168" s="222">
        <f t="shared" si="535"/>
        <v>-6.7200000000000003E-3</v>
      </c>
      <c r="BN168" s="222">
        <f t="shared" si="457"/>
        <v>1.3999999999999999E-4</v>
      </c>
      <c r="BO168" s="222">
        <f t="shared" si="458"/>
        <v>0.82</v>
      </c>
      <c r="BP168" s="222">
        <v>0</v>
      </c>
      <c r="BQ168" s="222">
        <f t="shared" si="456"/>
        <v>0</v>
      </c>
      <c r="BR168" s="222">
        <f t="shared" si="532"/>
        <v>-1.2123999999999999E-2</v>
      </c>
      <c r="BS168" s="222">
        <v>0.1144</v>
      </c>
      <c r="BT168" s="224">
        <f>BT167</f>
        <v>6.16</v>
      </c>
      <c r="BU168" s="224">
        <f>BU167</f>
        <v>0</v>
      </c>
      <c r="BV168" s="225">
        <f t="shared" ref="BV168:BV170" si="553">BV167</f>
        <v>0</v>
      </c>
      <c r="BW168" s="224">
        <f t="shared" si="462"/>
        <v>477.84</v>
      </c>
      <c r="BX168" s="224">
        <f t="shared" si="469"/>
        <v>0</v>
      </c>
      <c r="BY168" s="224">
        <f t="shared" si="469"/>
        <v>359.34</v>
      </c>
      <c r="BZ168" s="198">
        <f t="shared" si="470"/>
        <v>612.54908</v>
      </c>
      <c r="CA168" s="209"/>
      <c r="CB168" s="227">
        <f>$E$168</f>
        <v>0.5</v>
      </c>
      <c r="CC168" s="227"/>
      <c r="CD168" s="227">
        <f>1-CC168</f>
        <v>1</v>
      </c>
      <c r="CE168" s="239">
        <f t="shared" si="536"/>
        <v>127750</v>
      </c>
      <c r="CF168" s="239">
        <f t="shared" si="537"/>
        <v>0</v>
      </c>
      <c r="CG168" s="209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>
      <c r="A169" s="256"/>
      <c r="B169" s="257"/>
      <c r="C169" s="217"/>
      <c r="D169" s="209"/>
      <c r="E169" s="240"/>
      <c r="F169" s="209"/>
      <c r="G169" s="213">
        <v>450</v>
      </c>
      <c r="H169" s="213"/>
      <c r="I169" s="230">
        <v>0</v>
      </c>
      <c r="J169" s="212"/>
      <c r="K169" s="213">
        <f>G169*730*AU169</f>
        <v>164250</v>
      </c>
      <c r="L169" s="214"/>
      <c r="M169" s="215">
        <f t="shared" si="454"/>
        <v>12847.52</v>
      </c>
      <c r="N169" s="215"/>
      <c r="O169" s="215">
        <f t="shared" si="455"/>
        <v>13613.477192</v>
      </c>
      <c r="P169" s="216"/>
      <c r="Q169" s="267">
        <f>O169-M169</f>
        <v>765.95719199999985</v>
      </c>
      <c r="R169" s="217"/>
      <c r="S169" s="265">
        <f>ROUND(Q169/M169,3)</f>
        <v>0.06</v>
      </c>
      <c r="T169" s="209"/>
      <c r="U169" s="218">
        <f t="shared" ref="U169:W180" si="554">U$167</f>
        <v>660</v>
      </c>
      <c r="V169" s="219">
        <f t="shared" si="554"/>
        <v>5.0849999999999999E-2</v>
      </c>
      <c r="W169" s="219">
        <f t="shared" si="554"/>
        <v>5.0849999999999999E-2</v>
      </c>
      <c r="X169" s="219">
        <f t="shared" si="548"/>
        <v>0</v>
      </c>
      <c r="Y169" s="219">
        <f t="shared" si="548"/>
        <v>0</v>
      </c>
      <c r="Z169" s="219">
        <f t="shared" si="548"/>
        <v>0</v>
      </c>
      <c r="AA169" s="238">
        <f>ROUND(U169+(V169*AX169)+(W169*AY169)+(AN169*G169),2)</f>
        <v>11784.11</v>
      </c>
      <c r="AB169" s="221"/>
      <c r="AC169" s="222">
        <f t="shared" si="549"/>
        <v>1</v>
      </c>
      <c r="AD169" s="223">
        <f t="shared" si="514"/>
        <v>1.26E-4</v>
      </c>
      <c r="AE169" s="222">
        <f t="shared" ref="AE169:AI175" si="555">AE$167</f>
        <v>8.6E-3</v>
      </c>
      <c r="AF169" s="222">
        <f t="shared" si="555"/>
        <v>-6.6E-4</v>
      </c>
      <c r="AG169" s="222">
        <f t="shared" si="555"/>
        <v>-6.7200000000000003E-3</v>
      </c>
      <c r="AH169" s="219">
        <f t="shared" si="555"/>
        <v>1.3999999999999999E-4</v>
      </c>
      <c r="AI169" s="219">
        <f t="shared" si="555"/>
        <v>0.82</v>
      </c>
      <c r="AJ169" s="234">
        <f t="shared" si="550"/>
        <v>0</v>
      </c>
      <c r="AK169" s="234">
        <f t="shared" ref="AK169:AN184" si="556">AK$167</f>
        <v>7.9233999999999999E-2</v>
      </c>
      <c r="AL169" s="234">
        <f t="shared" si="556"/>
        <v>-1.2123999999999999E-2</v>
      </c>
      <c r="AM169" s="234">
        <f t="shared" si="556"/>
        <v>0</v>
      </c>
      <c r="AN169" s="224">
        <f t="shared" si="556"/>
        <v>6.16</v>
      </c>
      <c r="AO169" s="225">
        <f t="shared" si="551"/>
        <v>0</v>
      </c>
      <c r="AP169" s="225">
        <f t="shared" si="551"/>
        <v>0</v>
      </c>
      <c r="AQ169" s="224">
        <f t="shared" si="482"/>
        <v>614.08000000000004</v>
      </c>
      <c r="AR169" s="224">
        <f t="shared" si="488"/>
        <v>0</v>
      </c>
      <c r="AS169" s="224">
        <f t="shared" si="460"/>
        <v>449.33</v>
      </c>
      <c r="AT169" s="209"/>
      <c r="AU169" s="227">
        <f>$E$168</f>
        <v>0.5</v>
      </c>
      <c r="AV169" s="227"/>
      <c r="AW169" s="227">
        <f t="shared" si="471"/>
        <v>1</v>
      </c>
      <c r="AX169" s="239">
        <f>IF(G169*500&lt;K169,G169*500,K169)</f>
        <v>164250</v>
      </c>
      <c r="AY169" s="239">
        <f>K169-AX169</f>
        <v>0</v>
      </c>
      <c r="AZ169" s="209"/>
      <c r="BA169" s="218">
        <f t="shared" si="552"/>
        <v>660</v>
      </c>
      <c r="BB169" s="219">
        <f t="shared" si="552"/>
        <v>5.0849999999999999E-2</v>
      </c>
      <c r="BC169" s="219">
        <f t="shared" si="552"/>
        <v>5.0849999999999999E-2</v>
      </c>
      <c r="BD169" s="219">
        <f t="shared" si="552"/>
        <v>0</v>
      </c>
      <c r="BE169" s="219">
        <f t="shared" si="552"/>
        <v>0</v>
      </c>
      <c r="BF169" s="219">
        <f t="shared" si="552"/>
        <v>0</v>
      </c>
      <c r="BG169" s="238">
        <f t="shared" si="534"/>
        <v>11784.11</v>
      </c>
      <c r="BH169" s="222">
        <f t="shared" si="529"/>
        <v>0</v>
      </c>
      <c r="BI169" s="222">
        <f t="shared" si="529"/>
        <v>1</v>
      </c>
      <c r="BJ169" s="222">
        <f t="shared" si="529"/>
        <v>1.26E-4</v>
      </c>
      <c r="BK169" s="222">
        <f t="shared" si="529"/>
        <v>8.6E-3</v>
      </c>
      <c r="BL169" s="222">
        <f t="shared" si="529"/>
        <v>-6.6E-4</v>
      </c>
      <c r="BM169" s="222">
        <f t="shared" si="535"/>
        <v>-6.7200000000000003E-3</v>
      </c>
      <c r="BN169" s="222">
        <f t="shared" si="457"/>
        <v>1.3999999999999999E-4</v>
      </c>
      <c r="BO169" s="222">
        <f t="shared" si="458"/>
        <v>0.82</v>
      </c>
      <c r="BP169" s="222">
        <v>0</v>
      </c>
      <c r="BQ169" s="222">
        <f t="shared" si="456"/>
        <v>0</v>
      </c>
      <c r="BR169" s="222">
        <f t="shared" si="532"/>
        <v>-1.2123999999999999E-2</v>
      </c>
      <c r="BS169" s="222">
        <v>0.1144</v>
      </c>
      <c r="BT169" s="224">
        <f t="shared" ref="BT169:BU170" si="557">BT168</f>
        <v>6.16</v>
      </c>
      <c r="BU169" s="224">
        <f t="shared" si="557"/>
        <v>0</v>
      </c>
      <c r="BV169" s="225">
        <f t="shared" si="553"/>
        <v>0</v>
      </c>
      <c r="BW169" s="224">
        <f t="shared" si="462"/>
        <v>614.08000000000004</v>
      </c>
      <c r="BX169" s="224">
        <f t="shared" si="469"/>
        <v>0</v>
      </c>
      <c r="BY169" s="224">
        <f t="shared" si="469"/>
        <v>449.33</v>
      </c>
      <c r="BZ169" s="198">
        <f t="shared" si="470"/>
        <v>765.95719200000008</v>
      </c>
      <c r="CA169" s="209"/>
      <c r="CB169" s="227">
        <f>$E$168</f>
        <v>0.5</v>
      </c>
      <c r="CC169" s="227"/>
      <c r="CD169" s="227">
        <f>1-CC169</f>
        <v>1</v>
      </c>
      <c r="CE169" s="239">
        <f t="shared" si="536"/>
        <v>164250</v>
      </c>
      <c r="CF169" s="239">
        <f t="shared" si="537"/>
        <v>0</v>
      </c>
      <c r="CG169" s="209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>
      <c r="A170" s="256"/>
      <c r="B170" s="257"/>
      <c r="C170" s="208"/>
      <c r="D170" s="209"/>
      <c r="E170" s="210"/>
      <c r="F170" s="209"/>
      <c r="G170" s="213">
        <v>600</v>
      </c>
      <c r="H170" s="213"/>
      <c r="I170" s="230">
        <v>0</v>
      </c>
      <c r="J170" s="212"/>
      <c r="K170" s="213">
        <f>G170*730*AU170</f>
        <v>219000</v>
      </c>
      <c r="L170" s="214"/>
      <c r="M170" s="215">
        <f t="shared" si="454"/>
        <v>16894.900000000001</v>
      </c>
      <c r="N170" s="215"/>
      <c r="O170" s="215">
        <f t="shared" si="455"/>
        <v>17890.969359999999</v>
      </c>
      <c r="P170" s="216"/>
      <c r="Q170" s="267">
        <f>O170-M170</f>
        <v>996.06935999999769</v>
      </c>
      <c r="R170" s="217"/>
      <c r="S170" s="265">
        <f>ROUND(Q170/M170,3)</f>
        <v>5.8999999999999997E-2</v>
      </c>
      <c r="T170" s="209"/>
      <c r="U170" s="218">
        <f t="shared" si="554"/>
        <v>660</v>
      </c>
      <c r="V170" s="219">
        <f t="shared" si="554"/>
        <v>5.0849999999999999E-2</v>
      </c>
      <c r="W170" s="219">
        <f t="shared" si="554"/>
        <v>5.0849999999999999E-2</v>
      </c>
      <c r="X170" s="219">
        <f t="shared" si="548"/>
        <v>0</v>
      </c>
      <c r="Y170" s="219">
        <f t="shared" si="548"/>
        <v>0</v>
      </c>
      <c r="Z170" s="219">
        <f t="shared" si="548"/>
        <v>0</v>
      </c>
      <c r="AA170" s="238">
        <f>ROUND(U170+(V170*AX170)+(W170*AY170)+(AN170*G170),2)</f>
        <v>15492.15</v>
      </c>
      <c r="AB170" s="221"/>
      <c r="AC170" s="222">
        <f t="shared" si="549"/>
        <v>1</v>
      </c>
      <c r="AD170" s="223">
        <f t="shared" si="514"/>
        <v>1.26E-4</v>
      </c>
      <c r="AE170" s="222">
        <f t="shared" si="555"/>
        <v>8.6E-3</v>
      </c>
      <c r="AF170" s="222">
        <f t="shared" si="555"/>
        <v>-6.6E-4</v>
      </c>
      <c r="AG170" s="222">
        <f t="shared" si="555"/>
        <v>-6.7200000000000003E-3</v>
      </c>
      <c r="AH170" s="219">
        <f t="shared" si="555"/>
        <v>1.3999999999999999E-4</v>
      </c>
      <c r="AI170" s="219">
        <f t="shared" si="555"/>
        <v>0.82</v>
      </c>
      <c r="AJ170" s="234">
        <f t="shared" si="550"/>
        <v>0</v>
      </c>
      <c r="AK170" s="234">
        <f t="shared" si="556"/>
        <v>7.9233999999999999E-2</v>
      </c>
      <c r="AL170" s="234">
        <f t="shared" si="556"/>
        <v>-1.2123999999999999E-2</v>
      </c>
      <c r="AM170" s="234">
        <f t="shared" si="556"/>
        <v>0</v>
      </c>
      <c r="AN170" s="224">
        <f t="shared" si="556"/>
        <v>6.16</v>
      </c>
      <c r="AO170" s="225">
        <f t="shared" si="551"/>
        <v>0</v>
      </c>
      <c r="AP170" s="225">
        <f t="shared" si="551"/>
        <v>0</v>
      </c>
      <c r="AQ170" s="224">
        <f t="shared" si="482"/>
        <v>818.43</v>
      </c>
      <c r="AR170" s="224">
        <f t="shared" si="488"/>
        <v>0</v>
      </c>
      <c r="AS170" s="224">
        <f t="shared" si="460"/>
        <v>584.32000000000005</v>
      </c>
      <c r="AT170" s="209"/>
      <c r="AU170" s="227">
        <f>$E$168</f>
        <v>0.5</v>
      </c>
      <c r="AV170" s="227"/>
      <c r="AW170" s="227">
        <f t="shared" si="471"/>
        <v>1</v>
      </c>
      <c r="AX170" s="239">
        <f>IF(G170*500&lt;K170,G170*500,K170)</f>
        <v>219000</v>
      </c>
      <c r="AY170" s="239">
        <f>K170-AX170</f>
        <v>0</v>
      </c>
      <c r="AZ170" s="209"/>
      <c r="BA170" s="218">
        <f t="shared" si="552"/>
        <v>660</v>
      </c>
      <c r="BB170" s="219">
        <f t="shared" si="552"/>
        <v>5.0849999999999999E-2</v>
      </c>
      <c r="BC170" s="219">
        <f t="shared" si="552"/>
        <v>5.0849999999999999E-2</v>
      </c>
      <c r="BD170" s="219">
        <f t="shared" si="552"/>
        <v>0</v>
      </c>
      <c r="BE170" s="219">
        <f t="shared" si="552"/>
        <v>0</v>
      </c>
      <c r="BF170" s="219">
        <f t="shared" si="552"/>
        <v>0</v>
      </c>
      <c r="BG170" s="238">
        <f t="shared" si="534"/>
        <v>15492.15</v>
      </c>
      <c r="BH170" s="222">
        <f t="shared" si="529"/>
        <v>0</v>
      </c>
      <c r="BI170" s="222">
        <f t="shared" si="529"/>
        <v>1</v>
      </c>
      <c r="BJ170" s="222">
        <f t="shared" si="529"/>
        <v>1.26E-4</v>
      </c>
      <c r="BK170" s="222">
        <f t="shared" si="529"/>
        <v>8.6E-3</v>
      </c>
      <c r="BL170" s="222">
        <f t="shared" si="529"/>
        <v>-6.6E-4</v>
      </c>
      <c r="BM170" s="222">
        <f t="shared" si="535"/>
        <v>-6.7200000000000003E-3</v>
      </c>
      <c r="BN170" s="222">
        <f t="shared" si="457"/>
        <v>1.3999999999999999E-4</v>
      </c>
      <c r="BO170" s="222">
        <f t="shared" si="458"/>
        <v>0.82</v>
      </c>
      <c r="BP170" s="222">
        <v>0</v>
      </c>
      <c r="BQ170" s="222">
        <f t="shared" si="456"/>
        <v>0</v>
      </c>
      <c r="BR170" s="222">
        <f t="shared" si="532"/>
        <v>-1.2123999999999999E-2</v>
      </c>
      <c r="BS170" s="222">
        <v>0.1144</v>
      </c>
      <c r="BT170" s="224">
        <f t="shared" si="557"/>
        <v>6.16</v>
      </c>
      <c r="BU170" s="224">
        <f t="shared" si="557"/>
        <v>0</v>
      </c>
      <c r="BV170" s="225">
        <f t="shared" si="553"/>
        <v>0</v>
      </c>
      <c r="BW170" s="224">
        <f t="shared" si="462"/>
        <v>818.43</v>
      </c>
      <c r="BX170" s="224">
        <f t="shared" si="469"/>
        <v>0</v>
      </c>
      <c r="BY170" s="224">
        <f t="shared" si="469"/>
        <v>584.32000000000005</v>
      </c>
      <c r="BZ170" s="198">
        <f t="shared" si="470"/>
        <v>996.06935999999996</v>
      </c>
      <c r="CA170" s="209"/>
      <c r="CB170" s="227">
        <f>$E$168</f>
        <v>0.5</v>
      </c>
      <c r="CC170" s="227"/>
      <c r="CD170" s="227">
        <f>1-CC170</f>
        <v>1</v>
      </c>
      <c r="CE170" s="239">
        <f t="shared" si="536"/>
        <v>219000</v>
      </c>
      <c r="CF170" s="239">
        <f t="shared" si="537"/>
        <v>0</v>
      </c>
      <c r="CG170" s="209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>
      <c r="A171" s="256"/>
      <c r="B171" s="257"/>
      <c r="C171" s="208"/>
      <c r="D171" s="209"/>
      <c r="E171" s="210"/>
      <c r="F171" s="209"/>
      <c r="G171" s="213"/>
      <c r="H171" s="213"/>
      <c r="I171" s="230"/>
      <c r="J171" s="212"/>
      <c r="K171" s="213"/>
      <c r="L171" s="214"/>
      <c r="M171" s="215"/>
      <c r="N171" s="215"/>
      <c r="O171" s="215"/>
      <c r="P171" s="216"/>
      <c r="Q171" s="267"/>
      <c r="R171" s="217"/>
      <c r="S171" s="265"/>
      <c r="T171" s="209"/>
      <c r="U171" s="218"/>
      <c r="V171" s="219"/>
      <c r="W171" s="219"/>
      <c r="X171" s="219"/>
      <c r="Y171" s="219"/>
      <c r="Z171" s="219"/>
      <c r="AA171" s="220"/>
      <c r="AB171" s="221"/>
      <c r="AC171" s="222"/>
      <c r="AD171" s="223"/>
      <c r="AE171" s="222"/>
      <c r="AF171" s="222"/>
      <c r="AG171" s="222"/>
      <c r="AH171" s="219"/>
      <c r="AI171" s="219"/>
      <c r="AJ171" s="234"/>
      <c r="AK171" s="234"/>
      <c r="AL171" s="234"/>
      <c r="AM171" s="234"/>
      <c r="AN171" s="224"/>
      <c r="AO171" s="225"/>
      <c r="AP171" s="225"/>
      <c r="AQ171" s="224"/>
      <c r="AR171" s="224"/>
      <c r="AS171" s="224"/>
      <c r="AT171" s="209"/>
      <c r="AU171" s="227"/>
      <c r="AV171" s="227"/>
      <c r="AW171" s="227"/>
      <c r="AX171" s="239"/>
      <c r="AY171" s="239"/>
      <c r="AZ171" s="209"/>
      <c r="BA171" s="218"/>
      <c r="BB171" s="219"/>
      <c r="BC171" s="219"/>
      <c r="BD171" s="219"/>
      <c r="BE171" s="219"/>
      <c r="BF171" s="219"/>
      <c r="BG171" s="238"/>
      <c r="BH171" s="222"/>
      <c r="BI171" s="222"/>
      <c r="BJ171" s="222"/>
      <c r="BK171" s="222"/>
      <c r="BL171" s="222"/>
      <c r="BM171" s="222">
        <f t="shared" si="535"/>
        <v>-6.7200000000000003E-3</v>
      </c>
      <c r="BN171" s="222">
        <f t="shared" si="457"/>
        <v>0</v>
      </c>
      <c r="BO171" s="222">
        <f t="shared" si="458"/>
        <v>0</v>
      </c>
      <c r="BP171" s="222">
        <v>0</v>
      </c>
      <c r="BQ171" s="222">
        <f t="shared" si="456"/>
        <v>0</v>
      </c>
      <c r="BR171" s="222"/>
      <c r="BS171" s="222">
        <v>0.1144</v>
      </c>
      <c r="BT171" s="224"/>
      <c r="BU171" s="224"/>
      <c r="BV171" s="225"/>
      <c r="BW171" s="224"/>
      <c r="BX171" s="224"/>
      <c r="BY171" s="224"/>
      <c r="BZ171" s="198">
        <f t="shared" si="470"/>
        <v>0</v>
      </c>
      <c r="CA171" s="209"/>
      <c r="CB171" s="227"/>
      <c r="CC171" s="227"/>
      <c r="CD171" s="227"/>
      <c r="CE171" s="239"/>
      <c r="CF171" s="239"/>
      <c r="CG171" s="209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>
      <c r="A172" s="256"/>
      <c r="B172" s="257"/>
      <c r="C172" s="228" t="s">
        <v>211</v>
      </c>
      <c r="D172" s="229"/>
      <c r="E172" s="228" t="s">
        <v>211</v>
      </c>
      <c r="F172" s="209"/>
      <c r="G172" s="213">
        <v>250</v>
      </c>
      <c r="H172" s="213"/>
      <c r="I172" s="230">
        <v>0</v>
      </c>
      <c r="J172" s="212"/>
      <c r="K172" s="213">
        <f>G172*730*AU172</f>
        <v>109500</v>
      </c>
      <c r="L172" s="214"/>
      <c r="M172" s="215">
        <f t="shared" si="454"/>
        <v>8427.7199999999993</v>
      </c>
      <c r="N172" s="215"/>
      <c r="O172" s="215">
        <f t="shared" si="455"/>
        <v>8923.6394240000009</v>
      </c>
      <c r="P172" s="216"/>
      <c r="Q172" s="267">
        <f>O172-M172</f>
        <v>495.91942400000153</v>
      </c>
      <c r="R172" s="217"/>
      <c r="S172" s="265">
        <f>ROUND(Q172/M172,3)</f>
        <v>5.8999999999999997E-2</v>
      </c>
      <c r="T172" s="209"/>
      <c r="U172" s="218">
        <f t="shared" si="554"/>
        <v>660</v>
      </c>
      <c r="V172" s="219">
        <f t="shared" si="554"/>
        <v>5.0849999999999999E-2</v>
      </c>
      <c r="W172" s="219">
        <f t="shared" si="554"/>
        <v>5.0849999999999999E-2</v>
      </c>
      <c r="X172" s="219"/>
      <c r="Y172" s="219"/>
      <c r="Z172" s="219"/>
      <c r="AA172" s="238">
        <f>ROUND(U172+(V172*AX172)+(W172*AY172)+(AN172*G172),2)</f>
        <v>7768.08</v>
      </c>
      <c r="AB172" s="221"/>
      <c r="AC172" s="222">
        <f>$AC$47</f>
        <v>1</v>
      </c>
      <c r="AD172" s="223">
        <f t="shared" si="514"/>
        <v>1.26E-4</v>
      </c>
      <c r="AE172" s="222">
        <f t="shared" si="555"/>
        <v>8.6E-3</v>
      </c>
      <c r="AF172" s="222">
        <f t="shared" si="555"/>
        <v>-6.6E-4</v>
      </c>
      <c r="AG172" s="222">
        <f t="shared" si="555"/>
        <v>-6.7200000000000003E-3</v>
      </c>
      <c r="AH172" s="219">
        <f t="shared" si="555"/>
        <v>1.3999999999999999E-4</v>
      </c>
      <c r="AI172" s="219">
        <f t="shared" si="555"/>
        <v>0.82</v>
      </c>
      <c r="AJ172" s="234">
        <f>$AJ$47</f>
        <v>0</v>
      </c>
      <c r="AK172" s="234">
        <f t="shared" si="556"/>
        <v>7.9233999999999999E-2</v>
      </c>
      <c r="AL172" s="234">
        <f t="shared" si="556"/>
        <v>-1.2123999999999999E-2</v>
      </c>
      <c r="AM172" s="234">
        <f t="shared" si="556"/>
        <v>0</v>
      </c>
      <c r="AN172" s="224">
        <f t="shared" si="556"/>
        <v>6.16</v>
      </c>
      <c r="AO172" s="225">
        <f>AO167</f>
        <v>0</v>
      </c>
      <c r="AP172" s="225">
        <f>AP167</f>
        <v>0</v>
      </c>
      <c r="AQ172" s="224">
        <f t="shared" si="482"/>
        <v>368.72</v>
      </c>
      <c r="AR172" s="224">
        <f t="shared" si="488"/>
        <v>0</v>
      </c>
      <c r="AS172" s="224">
        <f t="shared" si="460"/>
        <v>290.92</v>
      </c>
      <c r="AT172" s="209"/>
      <c r="AU172" s="227">
        <f>E173</f>
        <v>0.6</v>
      </c>
      <c r="AV172" s="227"/>
      <c r="AW172" s="227">
        <f t="shared" si="471"/>
        <v>1</v>
      </c>
      <c r="AX172" s="239">
        <f>IF(G172*500&lt;K172,G172*500,K172)</f>
        <v>109500</v>
      </c>
      <c r="AY172" s="239">
        <f>K172-AX172</f>
        <v>0</v>
      </c>
      <c r="AZ172" s="209"/>
      <c r="BA172" s="218">
        <f>BA167</f>
        <v>660</v>
      </c>
      <c r="BB172" s="219">
        <f>BB167</f>
        <v>5.0849999999999999E-2</v>
      </c>
      <c r="BC172" s="219">
        <f>BC167</f>
        <v>5.0849999999999999E-2</v>
      </c>
      <c r="BD172" s="219"/>
      <c r="BE172" s="219"/>
      <c r="BF172" s="219"/>
      <c r="BG172" s="238">
        <f t="shared" si="534"/>
        <v>7768.08</v>
      </c>
      <c r="BH172" s="222">
        <f t="shared" si="529"/>
        <v>0</v>
      </c>
      <c r="BI172" s="222">
        <f t="shared" si="529"/>
        <v>1</v>
      </c>
      <c r="BJ172" s="222">
        <f t="shared" si="529"/>
        <v>1.26E-4</v>
      </c>
      <c r="BK172" s="222">
        <f t="shared" si="529"/>
        <v>8.6E-3</v>
      </c>
      <c r="BL172" s="222">
        <f t="shared" si="529"/>
        <v>-6.6E-4</v>
      </c>
      <c r="BM172" s="222">
        <f t="shared" si="535"/>
        <v>-6.7200000000000003E-3</v>
      </c>
      <c r="BN172" s="222">
        <f t="shared" si="457"/>
        <v>1.3999999999999999E-4</v>
      </c>
      <c r="BO172" s="222">
        <f t="shared" si="458"/>
        <v>0.82</v>
      </c>
      <c r="BP172" s="222">
        <v>0</v>
      </c>
      <c r="BQ172" s="222">
        <f t="shared" si="456"/>
        <v>0</v>
      </c>
      <c r="BR172" s="222">
        <f t="shared" si="532"/>
        <v>-1.2123999999999999E-2</v>
      </c>
      <c r="BS172" s="222">
        <v>0.1144</v>
      </c>
      <c r="BT172" s="224">
        <f>BT167</f>
        <v>6.16</v>
      </c>
      <c r="BU172" s="224">
        <f>BU167</f>
        <v>0</v>
      </c>
      <c r="BV172" s="225">
        <f>BV167</f>
        <v>0</v>
      </c>
      <c r="BW172" s="224">
        <f t="shared" si="462"/>
        <v>368.72</v>
      </c>
      <c r="BX172" s="224">
        <f t="shared" si="469"/>
        <v>0</v>
      </c>
      <c r="BY172" s="224">
        <f t="shared" si="469"/>
        <v>290.92</v>
      </c>
      <c r="BZ172" s="198">
        <f t="shared" si="470"/>
        <v>495.91942399999999</v>
      </c>
      <c r="CA172" s="209"/>
      <c r="CB172" s="227">
        <f>E173</f>
        <v>0.6</v>
      </c>
      <c r="CC172" s="227"/>
      <c r="CD172" s="227">
        <f>1-CC172</f>
        <v>1</v>
      </c>
      <c r="CE172" s="239">
        <f t="shared" si="536"/>
        <v>109500</v>
      </c>
      <c r="CF172" s="239">
        <f t="shared" si="537"/>
        <v>0</v>
      </c>
      <c r="CG172" s="209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>
      <c r="A173" s="256"/>
      <c r="B173" s="257"/>
      <c r="C173" s="208" t="s">
        <v>18</v>
      </c>
      <c r="D173" s="209"/>
      <c r="E173" s="240">
        <v>0.6</v>
      </c>
      <c r="F173" s="209"/>
      <c r="G173" s="213">
        <v>350</v>
      </c>
      <c r="H173" s="213"/>
      <c r="I173" s="230">
        <v>0</v>
      </c>
      <c r="J173" s="212"/>
      <c r="K173" s="213">
        <f>G173*730*AU173</f>
        <v>153300</v>
      </c>
      <c r="L173" s="214"/>
      <c r="M173" s="215">
        <f t="shared" si="454"/>
        <v>11516.65</v>
      </c>
      <c r="N173" s="215"/>
      <c r="O173" s="215">
        <f t="shared" si="455"/>
        <v>12180.6886896</v>
      </c>
      <c r="P173" s="216"/>
      <c r="Q173" s="267">
        <f>O173-M173</f>
        <v>664.0386896</v>
      </c>
      <c r="R173" s="217"/>
      <c r="S173" s="265">
        <f>ROUND(Q173/M173,3)</f>
        <v>5.8000000000000003E-2</v>
      </c>
      <c r="T173" s="209"/>
      <c r="U173" s="218">
        <f t="shared" si="554"/>
        <v>660</v>
      </c>
      <c r="V173" s="219">
        <f t="shared" si="554"/>
        <v>5.0849999999999999E-2</v>
      </c>
      <c r="W173" s="219">
        <f t="shared" si="554"/>
        <v>5.0849999999999999E-2</v>
      </c>
      <c r="X173" s="219">
        <f t="shared" ref="X173:Z175" si="558">X172</f>
        <v>0</v>
      </c>
      <c r="Y173" s="219">
        <f t="shared" si="558"/>
        <v>0</v>
      </c>
      <c r="Z173" s="219">
        <f t="shared" si="558"/>
        <v>0</v>
      </c>
      <c r="AA173" s="238">
        <f>ROUND(U173+(V173*AX173)+(W173*AY173)+(AN173*G173),2)</f>
        <v>10611.31</v>
      </c>
      <c r="AB173" s="221"/>
      <c r="AC173" s="222">
        <f t="shared" ref="AC173:AC180" si="559">$AC$47</f>
        <v>1</v>
      </c>
      <c r="AD173" s="223">
        <f t="shared" si="514"/>
        <v>1.26E-4</v>
      </c>
      <c r="AE173" s="222">
        <f t="shared" si="555"/>
        <v>8.6E-3</v>
      </c>
      <c r="AF173" s="222">
        <f t="shared" si="555"/>
        <v>-6.6E-4</v>
      </c>
      <c r="AG173" s="222">
        <f t="shared" si="555"/>
        <v>-6.7200000000000003E-3</v>
      </c>
      <c r="AH173" s="219">
        <f t="shared" si="555"/>
        <v>1.3999999999999999E-4</v>
      </c>
      <c r="AI173" s="219">
        <f t="shared" si="555"/>
        <v>0.82</v>
      </c>
      <c r="AJ173" s="234">
        <f t="shared" ref="AJ173:AJ175" si="560">AJ172</f>
        <v>0</v>
      </c>
      <c r="AK173" s="234">
        <f t="shared" si="556"/>
        <v>7.9233999999999999E-2</v>
      </c>
      <c r="AL173" s="234">
        <f t="shared" si="556"/>
        <v>-1.2123999999999999E-2</v>
      </c>
      <c r="AM173" s="234">
        <f t="shared" si="556"/>
        <v>0</v>
      </c>
      <c r="AN173" s="224">
        <f t="shared" si="556"/>
        <v>6.16</v>
      </c>
      <c r="AO173" s="225">
        <f t="shared" ref="AO173:AP175" si="561">AO172</f>
        <v>0</v>
      </c>
      <c r="AP173" s="225">
        <f>AP172</f>
        <v>0</v>
      </c>
      <c r="AQ173" s="224">
        <f t="shared" si="482"/>
        <v>515.79999999999995</v>
      </c>
      <c r="AR173" s="224">
        <f t="shared" si="488"/>
        <v>0</v>
      </c>
      <c r="AS173" s="224">
        <f t="shared" si="460"/>
        <v>389.54</v>
      </c>
      <c r="AT173" s="209"/>
      <c r="AU173" s="227">
        <f>AU172</f>
        <v>0.6</v>
      </c>
      <c r="AV173" s="227"/>
      <c r="AW173" s="227">
        <f t="shared" si="471"/>
        <v>1</v>
      </c>
      <c r="AX173" s="239">
        <f>IF(G173*500&lt;K173,G173*500,K173)</f>
        <v>153300</v>
      </c>
      <c r="AY173" s="239">
        <f>K173-AX173</f>
        <v>0</v>
      </c>
      <c r="AZ173" s="209"/>
      <c r="BA173" s="218">
        <f t="shared" ref="BA173:BF175" si="562">BA172</f>
        <v>660</v>
      </c>
      <c r="BB173" s="219">
        <f t="shared" si="562"/>
        <v>5.0849999999999999E-2</v>
      </c>
      <c r="BC173" s="219">
        <f t="shared" si="562"/>
        <v>5.0849999999999999E-2</v>
      </c>
      <c r="BD173" s="219">
        <f t="shared" si="562"/>
        <v>0</v>
      </c>
      <c r="BE173" s="219">
        <f t="shared" si="562"/>
        <v>0</v>
      </c>
      <c r="BF173" s="219">
        <f t="shared" si="562"/>
        <v>0</v>
      </c>
      <c r="BG173" s="238">
        <f t="shared" si="534"/>
        <v>10611.31</v>
      </c>
      <c r="BH173" s="222">
        <f t="shared" si="529"/>
        <v>0</v>
      </c>
      <c r="BI173" s="222">
        <f t="shared" si="529"/>
        <v>1</v>
      </c>
      <c r="BJ173" s="222">
        <f t="shared" si="529"/>
        <v>1.26E-4</v>
      </c>
      <c r="BK173" s="222">
        <f t="shared" si="529"/>
        <v>8.6E-3</v>
      </c>
      <c r="BL173" s="222">
        <f t="shared" si="529"/>
        <v>-6.6E-4</v>
      </c>
      <c r="BM173" s="222">
        <f t="shared" si="535"/>
        <v>-6.7200000000000003E-3</v>
      </c>
      <c r="BN173" s="222">
        <f t="shared" si="457"/>
        <v>1.3999999999999999E-4</v>
      </c>
      <c r="BO173" s="222">
        <f t="shared" si="458"/>
        <v>0.82</v>
      </c>
      <c r="BP173" s="222">
        <v>0</v>
      </c>
      <c r="BQ173" s="222">
        <f t="shared" si="456"/>
        <v>0</v>
      </c>
      <c r="BR173" s="222">
        <f t="shared" si="532"/>
        <v>-1.2123999999999999E-2</v>
      </c>
      <c r="BS173" s="222">
        <v>0.1144</v>
      </c>
      <c r="BT173" s="224">
        <f t="shared" ref="BT173:BU175" si="563">BT168</f>
        <v>6.16</v>
      </c>
      <c r="BU173" s="224">
        <f t="shared" si="563"/>
        <v>0</v>
      </c>
      <c r="BV173" s="225">
        <f t="shared" ref="BV173:BV175" si="564">BV172</f>
        <v>0</v>
      </c>
      <c r="BW173" s="224">
        <f t="shared" si="462"/>
        <v>515.79999999999995</v>
      </c>
      <c r="BX173" s="224">
        <f t="shared" si="469"/>
        <v>0</v>
      </c>
      <c r="BY173" s="224">
        <f t="shared" si="469"/>
        <v>389.54</v>
      </c>
      <c r="BZ173" s="198">
        <f t="shared" si="470"/>
        <v>664.03868959999988</v>
      </c>
      <c r="CA173" s="209"/>
      <c r="CB173" s="227">
        <f>CB172</f>
        <v>0.6</v>
      </c>
      <c r="CC173" s="227"/>
      <c r="CD173" s="227">
        <f>1-CC173</f>
        <v>1</v>
      </c>
      <c r="CE173" s="239">
        <f t="shared" si="536"/>
        <v>153300</v>
      </c>
      <c r="CF173" s="239">
        <f t="shared" si="537"/>
        <v>0</v>
      </c>
      <c r="CG173" s="209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>
      <c r="A174" s="256"/>
      <c r="B174" s="257"/>
      <c r="C174" s="217"/>
      <c r="D174" s="209"/>
      <c r="E174" s="240"/>
      <c r="F174" s="209"/>
      <c r="G174" s="213">
        <v>450</v>
      </c>
      <c r="H174" s="213"/>
      <c r="I174" s="230">
        <v>0</v>
      </c>
      <c r="J174" s="212"/>
      <c r="K174" s="213">
        <f>G174*730*AU174</f>
        <v>197100</v>
      </c>
      <c r="L174" s="214"/>
      <c r="M174" s="215">
        <f t="shared" ref="M174:M237" si="565">AA174+SUM(AQ174:AS174)</f>
        <v>14605.6</v>
      </c>
      <c r="N174" s="215"/>
      <c r="O174" s="215">
        <f t="shared" ref="O174:O237" si="566">BG174+SUM(BW174:BZ174)</f>
        <v>15437.7590992</v>
      </c>
      <c r="P174" s="216"/>
      <c r="Q174" s="267">
        <f>O174-M174</f>
        <v>832.15909920000013</v>
      </c>
      <c r="R174" s="217"/>
      <c r="S174" s="265">
        <f>ROUND(Q174/M174,3)</f>
        <v>5.7000000000000002E-2</v>
      </c>
      <c r="T174" s="209"/>
      <c r="U174" s="218">
        <f t="shared" si="554"/>
        <v>660</v>
      </c>
      <c r="V174" s="219">
        <f t="shared" si="554"/>
        <v>5.0849999999999999E-2</v>
      </c>
      <c r="W174" s="219">
        <f t="shared" si="554"/>
        <v>5.0849999999999999E-2</v>
      </c>
      <c r="X174" s="219">
        <f t="shared" si="558"/>
        <v>0</v>
      </c>
      <c r="Y174" s="219">
        <f t="shared" si="558"/>
        <v>0</v>
      </c>
      <c r="Z174" s="219">
        <f t="shared" si="558"/>
        <v>0</v>
      </c>
      <c r="AA174" s="238">
        <f>ROUND(U174+(V174*AX174)+(W174*AY174)+(AN174*G174),2)</f>
        <v>13454.54</v>
      </c>
      <c r="AB174" s="221"/>
      <c r="AC174" s="222">
        <f t="shared" si="559"/>
        <v>1</v>
      </c>
      <c r="AD174" s="223">
        <f t="shared" si="514"/>
        <v>1.26E-4</v>
      </c>
      <c r="AE174" s="222">
        <f t="shared" si="555"/>
        <v>8.6E-3</v>
      </c>
      <c r="AF174" s="222">
        <f t="shared" si="555"/>
        <v>-6.6E-4</v>
      </c>
      <c r="AG174" s="222">
        <f t="shared" si="555"/>
        <v>-6.7200000000000003E-3</v>
      </c>
      <c r="AH174" s="219">
        <f t="shared" si="555"/>
        <v>1.3999999999999999E-4</v>
      </c>
      <c r="AI174" s="219">
        <f t="shared" si="555"/>
        <v>0.82</v>
      </c>
      <c r="AJ174" s="234">
        <f t="shared" si="560"/>
        <v>0</v>
      </c>
      <c r="AK174" s="234">
        <f t="shared" si="556"/>
        <v>7.9233999999999999E-2</v>
      </c>
      <c r="AL174" s="234">
        <f t="shared" si="556"/>
        <v>-1.2123999999999999E-2</v>
      </c>
      <c r="AM174" s="234">
        <f t="shared" si="556"/>
        <v>0</v>
      </c>
      <c r="AN174" s="224">
        <f t="shared" si="556"/>
        <v>6.16</v>
      </c>
      <c r="AO174" s="225">
        <f t="shared" si="561"/>
        <v>0</v>
      </c>
      <c r="AP174" s="225">
        <f t="shared" si="561"/>
        <v>0</v>
      </c>
      <c r="AQ174" s="224">
        <f t="shared" si="482"/>
        <v>662.89</v>
      </c>
      <c r="AR174" s="224">
        <f t="shared" si="488"/>
        <v>0</v>
      </c>
      <c r="AS174" s="224">
        <f t="shared" si="460"/>
        <v>488.17</v>
      </c>
      <c r="AT174" s="209"/>
      <c r="AU174" s="227">
        <f>AU173</f>
        <v>0.6</v>
      </c>
      <c r="AV174" s="227"/>
      <c r="AW174" s="227">
        <f t="shared" si="471"/>
        <v>1</v>
      </c>
      <c r="AX174" s="239">
        <f>IF(G174*500&lt;K174,G174*500,K174)</f>
        <v>197100</v>
      </c>
      <c r="AY174" s="239">
        <f>K174-AX174</f>
        <v>0</v>
      </c>
      <c r="AZ174" s="209"/>
      <c r="BA174" s="218">
        <f t="shared" si="562"/>
        <v>660</v>
      </c>
      <c r="BB174" s="219">
        <f t="shared" si="562"/>
        <v>5.0849999999999999E-2</v>
      </c>
      <c r="BC174" s="219">
        <f t="shared" si="562"/>
        <v>5.0849999999999999E-2</v>
      </c>
      <c r="BD174" s="219">
        <f t="shared" si="562"/>
        <v>0</v>
      </c>
      <c r="BE174" s="219">
        <f t="shared" si="562"/>
        <v>0</v>
      </c>
      <c r="BF174" s="219">
        <f t="shared" si="562"/>
        <v>0</v>
      </c>
      <c r="BG174" s="238">
        <f t="shared" si="534"/>
        <v>13454.54</v>
      </c>
      <c r="BH174" s="222">
        <f t="shared" si="529"/>
        <v>0</v>
      </c>
      <c r="BI174" s="222">
        <f t="shared" si="529"/>
        <v>1</v>
      </c>
      <c r="BJ174" s="222">
        <f t="shared" si="529"/>
        <v>1.26E-4</v>
      </c>
      <c r="BK174" s="222">
        <f t="shared" si="529"/>
        <v>8.6E-3</v>
      </c>
      <c r="BL174" s="222">
        <f t="shared" si="529"/>
        <v>-6.6E-4</v>
      </c>
      <c r="BM174" s="222">
        <f t="shared" si="535"/>
        <v>-6.7200000000000003E-3</v>
      </c>
      <c r="BN174" s="222">
        <f t="shared" si="457"/>
        <v>1.3999999999999999E-4</v>
      </c>
      <c r="BO174" s="222">
        <f t="shared" si="458"/>
        <v>0.82</v>
      </c>
      <c r="BP174" s="222">
        <v>0</v>
      </c>
      <c r="BQ174" s="222">
        <f t="shared" ref="BQ174:BQ237" si="567">BQ173</f>
        <v>0</v>
      </c>
      <c r="BR174" s="222">
        <f t="shared" si="532"/>
        <v>-1.2123999999999999E-2</v>
      </c>
      <c r="BS174" s="222">
        <v>0.1144</v>
      </c>
      <c r="BT174" s="224">
        <f t="shared" si="563"/>
        <v>6.16</v>
      </c>
      <c r="BU174" s="224">
        <f t="shared" si="563"/>
        <v>0</v>
      </c>
      <c r="BV174" s="225">
        <f t="shared" si="564"/>
        <v>0</v>
      </c>
      <c r="BW174" s="224">
        <f t="shared" si="462"/>
        <v>662.89</v>
      </c>
      <c r="BX174" s="224">
        <f t="shared" si="469"/>
        <v>0</v>
      </c>
      <c r="BY174" s="224">
        <f t="shared" si="469"/>
        <v>488.17</v>
      </c>
      <c r="BZ174" s="198">
        <f t="shared" si="470"/>
        <v>832.15909920000001</v>
      </c>
      <c r="CA174" s="209"/>
      <c r="CB174" s="227">
        <f>CB173</f>
        <v>0.6</v>
      </c>
      <c r="CC174" s="227"/>
      <c r="CD174" s="227">
        <f>1-CC174</f>
        <v>1</v>
      </c>
      <c r="CE174" s="239">
        <f t="shared" si="536"/>
        <v>197100</v>
      </c>
      <c r="CF174" s="239">
        <f t="shared" si="537"/>
        <v>0</v>
      </c>
      <c r="CG174" s="209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>
      <c r="A175" s="256"/>
      <c r="B175" s="257"/>
      <c r="C175" s="208"/>
      <c r="D175" s="209"/>
      <c r="E175" s="210"/>
      <c r="F175" s="209"/>
      <c r="G175" s="213">
        <v>600</v>
      </c>
      <c r="H175" s="213"/>
      <c r="I175" s="230">
        <v>0</v>
      </c>
      <c r="J175" s="212"/>
      <c r="K175" s="213">
        <f>G175*730*AU175</f>
        <v>262800</v>
      </c>
      <c r="L175" s="214"/>
      <c r="M175" s="215">
        <f t="shared" si="565"/>
        <v>19239</v>
      </c>
      <c r="N175" s="215"/>
      <c r="O175" s="215">
        <f t="shared" si="566"/>
        <v>20323.3385696</v>
      </c>
      <c r="P175" s="216"/>
      <c r="Q175" s="267">
        <f>O175-M175</f>
        <v>1084.3385696000005</v>
      </c>
      <c r="R175" s="217"/>
      <c r="S175" s="265">
        <f>ROUND(Q175/M175,3)</f>
        <v>5.6000000000000001E-2</v>
      </c>
      <c r="T175" s="209"/>
      <c r="U175" s="218">
        <f t="shared" si="554"/>
        <v>660</v>
      </c>
      <c r="V175" s="219">
        <f t="shared" si="554"/>
        <v>5.0849999999999999E-2</v>
      </c>
      <c r="W175" s="219">
        <f t="shared" si="554"/>
        <v>5.0849999999999999E-2</v>
      </c>
      <c r="X175" s="219">
        <f t="shared" si="558"/>
        <v>0</v>
      </c>
      <c r="Y175" s="219">
        <f t="shared" si="558"/>
        <v>0</v>
      </c>
      <c r="Z175" s="219">
        <f t="shared" si="558"/>
        <v>0</v>
      </c>
      <c r="AA175" s="238">
        <f>ROUND(U175+(V175*AX175)+(W175*AY175)+(AN175*G175),2)</f>
        <v>17719.38</v>
      </c>
      <c r="AB175" s="221"/>
      <c r="AC175" s="222">
        <f t="shared" si="559"/>
        <v>1</v>
      </c>
      <c r="AD175" s="223">
        <f t="shared" si="514"/>
        <v>1.26E-4</v>
      </c>
      <c r="AE175" s="222">
        <f t="shared" si="555"/>
        <v>8.6E-3</v>
      </c>
      <c r="AF175" s="222">
        <f t="shared" si="555"/>
        <v>-6.6E-4</v>
      </c>
      <c r="AG175" s="222">
        <f t="shared" si="555"/>
        <v>-6.7200000000000003E-3</v>
      </c>
      <c r="AH175" s="219">
        <f t="shared" si="555"/>
        <v>1.3999999999999999E-4</v>
      </c>
      <c r="AI175" s="219">
        <f t="shared" si="555"/>
        <v>0.82</v>
      </c>
      <c r="AJ175" s="234">
        <f t="shared" si="560"/>
        <v>0</v>
      </c>
      <c r="AK175" s="234">
        <f t="shared" si="556"/>
        <v>7.9233999999999999E-2</v>
      </c>
      <c r="AL175" s="234">
        <f t="shared" si="556"/>
        <v>-1.2123999999999999E-2</v>
      </c>
      <c r="AM175" s="234">
        <f t="shared" si="556"/>
        <v>0</v>
      </c>
      <c r="AN175" s="224">
        <f t="shared" si="556"/>
        <v>6.16</v>
      </c>
      <c r="AO175" s="225">
        <f t="shared" si="561"/>
        <v>0</v>
      </c>
      <c r="AP175" s="225">
        <f t="shared" si="561"/>
        <v>0</v>
      </c>
      <c r="AQ175" s="224">
        <f t="shared" si="482"/>
        <v>883.52</v>
      </c>
      <c r="AR175" s="224">
        <f t="shared" si="488"/>
        <v>0</v>
      </c>
      <c r="AS175" s="224">
        <f>ROUND((AA175+AQ175-(AE175+$BY$1)*K175)*(AK175+AL175),2)</f>
        <v>636.1</v>
      </c>
      <c r="AT175" s="209"/>
      <c r="AU175" s="227">
        <f>AU174</f>
        <v>0.6</v>
      </c>
      <c r="AV175" s="227"/>
      <c r="AW175" s="227">
        <f t="shared" si="471"/>
        <v>1</v>
      </c>
      <c r="AX175" s="239">
        <f>IF(G175*500&lt;K175,G175*500,K175)</f>
        <v>262800</v>
      </c>
      <c r="AY175" s="239">
        <f>K175-AX175</f>
        <v>0</v>
      </c>
      <c r="AZ175" s="209"/>
      <c r="BA175" s="218">
        <f t="shared" si="562"/>
        <v>660</v>
      </c>
      <c r="BB175" s="219">
        <f t="shared" si="562"/>
        <v>5.0849999999999999E-2</v>
      </c>
      <c r="BC175" s="219">
        <f t="shared" si="562"/>
        <v>5.0849999999999999E-2</v>
      </c>
      <c r="BD175" s="219">
        <f t="shared" si="562"/>
        <v>0</v>
      </c>
      <c r="BE175" s="219">
        <f t="shared" si="562"/>
        <v>0</v>
      </c>
      <c r="BF175" s="219">
        <f t="shared" si="562"/>
        <v>0</v>
      </c>
      <c r="BG175" s="238">
        <f t="shared" si="534"/>
        <v>17719.38</v>
      </c>
      <c r="BH175" s="222">
        <f t="shared" si="529"/>
        <v>0</v>
      </c>
      <c r="BI175" s="222">
        <f t="shared" si="529"/>
        <v>1</v>
      </c>
      <c r="BJ175" s="222">
        <f t="shared" si="529"/>
        <v>1.26E-4</v>
      </c>
      <c r="BK175" s="222">
        <f t="shared" si="529"/>
        <v>8.6E-3</v>
      </c>
      <c r="BL175" s="222">
        <f t="shared" si="529"/>
        <v>-6.6E-4</v>
      </c>
      <c r="BM175" s="222">
        <f t="shared" si="535"/>
        <v>-6.7200000000000003E-3</v>
      </c>
      <c r="BN175" s="222">
        <f t="shared" si="457"/>
        <v>1.3999999999999999E-4</v>
      </c>
      <c r="BO175" s="222">
        <f t="shared" si="458"/>
        <v>0.82</v>
      </c>
      <c r="BP175" s="222">
        <v>0</v>
      </c>
      <c r="BQ175" s="222">
        <f t="shared" si="567"/>
        <v>0</v>
      </c>
      <c r="BR175" s="222">
        <f t="shared" si="532"/>
        <v>-1.2123999999999999E-2</v>
      </c>
      <c r="BS175" s="222">
        <v>0.1144</v>
      </c>
      <c r="BT175" s="224">
        <f t="shared" si="563"/>
        <v>6.16</v>
      </c>
      <c r="BU175" s="224">
        <f t="shared" si="563"/>
        <v>0</v>
      </c>
      <c r="BV175" s="225">
        <f t="shared" si="564"/>
        <v>0</v>
      </c>
      <c r="BW175" s="224">
        <f t="shared" si="462"/>
        <v>883.52</v>
      </c>
      <c r="BX175" s="224">
        <f t="shared" si="469"/>
        <v>0</v>
      </c>
      <c r="BY175" s="224">
        <f t="shared" si="469"/>
        <v>636.1</v>
      </c>
      <c r="BZ175" s="198">
        <f t="shared" si="470"/>
        <v>1084.3385696</v>
      </c>
      <c r="CA175" s="209"/>
      <c r="CB175" s="227">
        <f>CB174</f>
        <v>0.6</v>
      </c>
      <c r="CC175" s="227"/>
      <c r="CD175" s="227">
        <f>1-CC175</f>
        <v>1</v>
      </c>
      <c r="CE175" s="239">
        <f t="shared" si="536"/>
        <v>262800</v>
      </c>
      <c r="CF175" s="239">
        <f t="shared" si="537"/>
        <v>0</v>
      </c>
      <c r="CG175" s="209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>
      <c r="A176" s="256"/>
      <c r="B176" s="257"/>
      <c r="C176" s="208"/>
      <c r="D176" s="209"/>
      <c r="E176" s="210"/>
      <c r="F176" s="209"/>
      <c r="G176" s="213"/>
      <c r="H176" s="213"/>
      <c r="I176" s="230"/>
      <c r="J176" s="212"/>
      <c r="K176" s="213"/>
      <c r="L176" s="214"/>
      <c r="M176" s="215"/>
      <c r="N176" s="215"/>
      <c r="O176" s="215"/>
      <c r="P176" s="216"/>
      <c r="Q176" s="267"/>
      <c r="R176" s="217"/>
      <c r="S176" s="265"/>
      <c r="T176" s="209"/>
      <c r="U176" s="218"/>
      <c r="V176" s="219"/>
      <c r="W176" s="219"/>
      <c r="X176" s="219"/>
      <c r="Y176" s="219"/>
      <c r="Z176" s="219"/>
      <c r="AA176" s="220"/>
      <c r="AB176" s="221"/>
      <c r="AC176" s="222"/>
      <c r="AD176" s="223"/>
      <c r="AE176" s="222"/>
      <c r="AF176" s="222"/>
      <c r="AG176" s="222"/>
      <c r="AH176" s="219"/>
      <c r="AI176" s="219"/>
      <c r="AJ176" s="234"/>
      <c r="AK176" s="234"/>
      <c r="AL176" s="234"/>
      <c r="AM176" s="234"/>
      <c r="AN176" s="224"/>
      <c r="AO176" s="225"/>
      <c r="AP176" s="225"/>
      <c r="AQ176" s="224"/>
      <c r="AR176" s="224"/>
      <c r="AS176" s="224"/>
      <c r="AT176" s="209"/>
      <c r="AU176" s="227"/>
      <c r="AV176" s="227"/>
      <c r="AW176" s="227"/>
      <c r="AX176" s="227"/>
      <c r="AY176" s="227"/>
      <c r="AZ176" s="209"/>
      <c r="BA176" s="218"/>
      <c r="BB176" s="219"/>
      <c r="BC176" s="219"/>
      <c r="BD176" s="219"/>
      <c r="BE176" s="219"/>
      <c r="BF176" s="219"/>
      <c r="BG176" s="238"/>
      <c r="BH176" s="222"/>
      <c r="BI176" s="222"/>
      <c r="BJ176" s="222"/>
      <c r="BK176" s="222"/>
      <c r="BL176" s="222"/>
      <c r="BM176" s="222">
        <f t="shared" si="535"/>
        <v>-6.7200000000000003E-3</v>
      </c>
      <c r="BN176" s="222">
        <f t="shared" ref="BN176:BN239" si="568">AH176</f>
        <v>0</v>
      </c>
      <c r="BO176" s="222">
        <f t="shared" ref="BO176:BO239" si="569">AI176</f>
        <v>0</v>
      </c>
      <c r="BP176" s="222">
        <v>0</v>
      </c>
      <c r="BQ176" s="222">
        <f t="shared" si="567"/>
        <v>0</v>
      </c>
      <c r="BR176" s="222"/>
      <c r="BS176" s="222">
        <v>0.1144</v>
      </c>
      <c r="BT176" s="224"/>
      <c r="BU176" s="224"/>
      <c r="BV176" s="225"/>
      <c r="BW176" s="224"/>
      <c r="BX176" s="224"/>
      <c r="BY176" s="224"/>
      <c r="BZ176" s="198">
        <f t="shared" si="470"/>
        <v>0</v>
      </c>
      <c r="CA176" s="209"/>
      <c r="CB176" s="227"/>
      <c r="CC176" s="227"/>
      <c r="CD176" s="227"/>
      <c r="CE176" s="239"/>
      <c r="CF176" s="239"/>
      <c r="CG176" s="209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>
      <c r="A177" s="256"/>
      <c r="B177" s="257"/>
      <c r="C177" s="228" t="s">
        <v>211</v>
      </c>
      <c r="D177" s="229"/>
      <c r="E177" s="228" t="s">
        <v>211</v>
      </c>
      <c r="F177" s="209"/>
      <c r="G177" s="213">
        <v>250</v>
      </c>
      <c r="H177" s="213"/>
      <c r="I177" s="230">
        <v>0</v>
      </c>
      <c r="J177" s="212"/>
      <c r="K177" s="213">
        <f>G177*730*AU177</f>
        <v>127749.99999999999</v>
      </c>
      <c r="L177" s="214"/>
      <c r="M177" s="215">
        <f t="shared" si="565"/>
        <v>9404.42</v>
      </c>
      <c r="N177" s="215"/>
      <c r="O177" s="215">
        <f t="shared" si="566"/>
        <v>9937.1178799999998</v>
      </c>
      <c r="P177" s="216"/>
      <c r="Q177" s="267">
        <f>O177-M177</f>
        <v>532.69787999999971</v>
      </c>
      <c r="R177" s="217"/>
      <c r="S177" s="265">
        <f>ROUND(Q177/M177,3)</f>
        <v>5.7000000000000002E-2</v>
      </c>
      <c r="T177" s="209"/>
      <c r="U177" s="218">
        <f t="shared" si="554"/>
        <v>660</v>
      </c>
      <c r="V177" s="219">
        <f t="shared" si="554"/>
        <v>5.0849999999999999E-2</v>
      </c>
      <c r="W177" s="219">
        <f t="shared" si="554"/>
        <v>5.0849999999999999E-2</v>
      </c>
      <c r="X177" s="219"/>
      <c r="Y177" s="219"/>
      <c r="Z177" s="219"/>
      <c r="AA177" s="238">
        <f>ROUND(U177+(V177*AX177)+(W177*AY177)+(AN177*G177),2)</f>
        <v>8696.09</v>
      </c>
      <c r="AB177" s="221"/>
      <c r="AC177" s="222">
        <f>$AC$47</f>
        <v>1</v>
      </c>
      <c r="AD177" s="223">
        <f t="shared" si="514"/>
        <v>1.26E-4</v>
      </c>
      <c r="AE177" s="222">
        <f t="shared" ref="AE177:AI180" si="570">AE$167</f>
        <v>8.6E-3</v>
      </c>
      <c r="AF177" s="222">
        <f t="shared" si="570"/>
        <v>-6.6E-4</v>
      </c>
      <c r="AG177" s="222">
        <f t="shared" si="570"/>
        <v>-6.7200000000000003E-3</v>
      </c>
      <c r="AH177" s="219">
        <f t="shared" si="570"/>
        <v>1.3999999999999999E-4</v>
      </c>
      <c r="AI177" s="219">
        <f t="shared" si="570"/>
        <v>0.82</v>
      </c>
      <c r="AJ177" s="234">
        <f>$AJ$47</f>
        <v>0</v>
      </c>
      <c r="AK177" s="234">
        <f t="shared" ref="AK177:AM180" si="571">AK$167</f>
        <v>7.9233999999999999E-2</v>
      </c>
      <c r="AL177" s="234">
        <f t="shared" si="571"/>
        <v>-1.2123999999999999E-2</v>
      </c>
      <c r="AM177" s="234">
        <f t="shared" si="571"/>
        <v>0</v>
      </c>
      <c r="AN177" s="224">
        <f t="shared" si="556"/>
        <v>6.16</v>
      </c>
      <c r="AO177" s="225">
        <f>AO167</f>
        <v>0</v>
      </c>
      <c r="AP177" s="225">
        <f>AP172</f>
        <v>0</v>
      </c>
      <c r="AQ177" s="224">
        <f t="shared" si="482"/>
        <v>395.84</v>
      </c>
      <c r="AR177" s="224">
        <f t="shared" si="488"/>
        <v>0</v>
      </c>
      <c r="AS177" s="224">
        <f>ROUND((AA177+AQ177-(AE177+$BY$1)*K177)*(AK177+AL177),2)</f>
        <v>312.49</v>
      </c>
      <c r="AT177" s="209"/>
      <c r="AU177" s="227">
        <f>E178</f>
        <v>0.7</v>
      </c>
      <c r="AV177" s="227"/>
      <c r="AW177" s="227">
        <f t="shared" si="471"/>
        <v>1</v>
      </c>
      <c r="AX177" s="239">
        <f>IF(G177*500&lt;K177,G177*500,K177)</f>
        <v>125000</v>
      </c>
      <c r="AY177" s="239">
        <f>K177-AX177</f>
        <v>2749.9999999999854</v>
      </c>
      <c r="AZ177" s="209"/>
      <c r="BA177" s="218">
        <f>BA167</f>
        <v>660</v>
      </c>
      <c r="BB177" s="219">
        <f>BB167</f>
        <v>5.0849999999999999E-2</v>
      </c>
      <c r="BC177" s="219">
        <f>BC167</f>
        <v>5.0849999999999999E-2</v>
      </c>
      <c r="BD177" s="219"/>
      <c r="BE177" s="219"/>
      <c r="BF177" s="219"/>
      <c r="BG177" s="238">
        <f t="shared" si="534"/>
        <v>8696.09</v>
      </c>
      <c r="BH177" s="222">
        <f t="shared" si="529"/>
        <v>0</v>
      </c>
      <c r="BI177" s="222">
        <f t="shared" si="529"/>
        <v>1</v>
      </c>
      <c r="BJ177" s="222">
        <f t="shared" si="529"/>
        <v>1.26E-4</v>
      </c>
      <c r="BK177" s="222">
        <f t="shared" si="529"/>
        <v>8.6E-3</v>
      </c>
      <c r="BL177" s="222">
        <f t="shared" si="529"/>
        <v>-6.6E-4</v>
      </c>
      <c r="BM177" s="222">
        <f t="shared" ref="BM177:BM192" si="572">BM176</f>
        <v>-6.7200000000000003E-3</v>
      </c>
      <c r="BN177" s="222">
        <f t="shared" si="568"/>
        <v>1.3999999999999999E-4</v>
      </c>
      <c r="BO177" s="222">
        <f t="shared" si="569"/>
        <v>0.82</v>
      </c>
      <c r="BP177" s="222">
        <v>0</v>
      </c>
      <c r="BQ177" s="222">
        <f t="shared" si="567"/>
        <v>0</v>
      </c>
      <c r="BR177" s="222">
        <f t="shared" si="532"/>
        <v>-1.2123999999999999E-2</v>
      </c>
      <c r="BS177" s="222">
        <v>0.1144</v>
      </c>
      <c r="BT177" s="224">
        <f>BT172</f>
        <v>6.16</v>
      </c>
      <c r="BU177" s="224">
        <f>BU172</f>
        <v>0</v>
      </c>
      <c r="BV177" s="225">
        <f>BV172</f>
        <v>0</v>
      </c>
      <c r="BW177" s="224">
        <f t="shared" ref="BW177:BW240" si="573">ROUND(BI177+(K177*(BJ177+BK177+BL177+BM177+BN177+BP177))+(G177*BO177),2)</f>
        <v>395.84</v>
      </c>
      <c r="BX177" s="224">
        <f t="shared" si="469"/>
        <v>0</v>
      </c>
      <c r="BY177" s="224">
        <f t="shared" si="469"/>
        <v>312.49</v>
      </c>
      <c r="BZ177" s="198">
        <f t="shared" si="470"/>
        <v>532.69788000000005</v>
      </c>
      <c r="CA177" s="209"/>
      <c r="CB177" s="227">
        <f>E178</f>
        <v>0.7</v>
      </c>
      <c r="CC177" s="227"/>
      <c r="CD177" s="227">
        <f>1-CC177</f>
        <v>1</v>
      </c>
      <c r="CE177" s="239">
        <f t="shared" si="536"/>
        <v>125000</v>
      </c>
      <c r="CF177" s="239">
        <f t="shared" si="537"/>
        <v>2749.9999999999854</v>
      </c>
      <c r="CG177" s="209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>
      <c r="A178" s="256"/>
      <c r="B178" s="257"/>
      <c r="C178" s="208" t="s">
        <v>18</v>
      </c>
      <c r="D178" s="209"/>
      <c r="E178" s="240">
        <v>0.7</v>
      </c>
      <c r="F178" s="209"/>
      <c r="G178" s="213">
        <v>350</v>
      </c>
      <c r="H178" s="213"/>
      <c r="I178" s="230">
        <v>0</v>
      </c>
      <c r="J178" s="212"/>
      <c r="K178" s="213">
        <f>G178*730*AU178</f>
        <v>178850</v>
      </c>
      <c r="L178" s="214"/>
      <c r="M178" s="215">
        <f t="shared" si="565"/>
        <v>12884.04</v>
      </c>
      <c r="N178" s="215"/>
      <c r="O178" s="215">
        <f t="shared" si="566"/>
        <v>13599.5682992</v>
      </c>
      <c r="P178" s="216"/>
      <c r="Q178" s="267">
        <f>O178-M178</f>
        <v>715.52829919999931</v>
      </c>
      <c r="R178" s="217"/>
      <c r="S178" s="265">
        <f>ROUND(Q178/M178,3)</f>
        <v>5.6000000000000001E-2</v>
      </c>
      <c r="T178" s="209"/>
      <c r="U178" s="218">
        <f t="shared" si="554"/>
        <v>660</v>
      </c>
      <c r="V178" s="219">
        <f t="shared" si="554"/>
        <v>5.0849999999999999E-2</v>
      </c>
      <c r="W178" s="219">
        <f t="shared" si="554"/>
        <v>5.0849999999999999E-2</v>
      </c>
      <c r="X178" s="219">
        <f t="shared" ref="X178:Z180" si="574">X177</f>
        <v>0</v>
      </c>
      <c r="Y178" s="219">
        <f t="shared" si="574"/>
        <v>0</v>
      </c>
      <c r="Z178" s="219">
        <f t="shared" si="574"/>
        <v>0</v>
      </c>
      <c r="AA178" s="238">
        <f>ROUND(U178+(V178*AX178)+(W178*AY178)+(AN178*G178),2)</f>
        <v>11910.52</v>
      </c>
      <c r="AB178" s="221"/>
      <c r="AC178" s="222">
        <f t="shared" si="559"/>
        <v>1</v>
      </c>
      <c r="AD178" s="223">
        <f t="shared" si="514"/>
        <v>1.26E-4</v>
      </c>
      <c r="AE178" s="222">
        <f t="shared" si="570"/>
        <v>8.6E-3</v>
      </c>
      <c r="AF178" s="222">
        <f t="shared" si="570"/>
        <v>-6.6E-4</v>
      </c>
      <c r="AG178" s="222">
        <f t="shared" si="570"/>
        <v>-6.7200000000000003E-3</v>
      </c>
      <c r="AH178" s="219">
        <f t="shared" si="570"/>
        <v>1.3999999999999999E-4</v>
      </c>
      <c r="AI178" s="219">
        <f t="shared" si="570"/>
        <v>0.82</v>
      </c>
      <c r="AJ178" s="234">
        <f t="shared" ref="AJ178:AJ180" si="575">AJ177</f>
        <v>0</v>
      </c>
      <c r="AK178" s="234">
        <f t="shared" si="571"/>
        <v>7.9233999999999999E-2</v>
      </c>
      <c r="AL178" s="234">
        <f t="shared" si="571"/>
        <v>-1.2123999999999999E-2</v>
      </c>
      <c r="AM178" s="234">
        <f t="shared" si="571"/>
        <v>0</v>
      </c>
      <c r="AN178" s="224">
        <f t="shared" si="556"/>
        <v>6.16</v>
      </c>
      <c r="AO178" s="225">
        <f t="shared" ref="AO178:AP180" si="576">AO177</f>
        <v>0</v>
      </c>
      <c r="AP178" s="225">
        <f>AP177</f>
        <v>0</v>
      </c>
      <c r="AQ178" s="224">
        <f t="shared" si="482"/>
        <v>553.77</v>
      </c>
      <c r="AR178" s="224">
        <f t="shared" si="488"/>
        <v>0</v>
      </c>
      <c r="AS178" s="224">
        <f>ROUND((AA178+AQ178-(AE178+$BY$1)*K178)*(AK178+AL178),2)</f>
        <v>419.75</v>
      </c>
      <c r="AT178" s="209"/>
      <c r="AU178" s="227">
        <f>AU177</f>
        <v>0.7</v>
      </c>
      <c r="AV178" s="227"/>
      <c r="AW178" s="227">
        <f t="shared" si="471"/>
        <v>1</v>
      </c>
      <c r="AX178" s="239">
        <f>IF(G178*500&lt;K178,G178*500,K178)</f>
        <v>175000</v>
      </c>
      <c r="AY178" s="239">
        <f>K178-AX178</f>
        <v>3850</v>
      </c>
      <c r="AZ178" s="209"/>
      <c r="BA178" s="218">
        <f t="shared" ref="BA178:BF180" si="577">BA177</f>
        <v>660</v>
      </c>
      <c r="BB178" s="219">
        <f t="shared" si="577"/>
        <v>5.0849999999999999E-2</v>
      </c>
      <c r="BC178" s="219">
        <f t="shared" si="577"/>
        <v>5.0849999999999999E-2</v>
      </c>
      <c r="BD178" s="219">
        <f t="shared" si="577"/>
        <v>0</v>
      </c>
      <c r="BE178" s="219">
        <f t="shared" si="577"/>
        <v>0</v>
      </c>
      <c r="BF178" s="219">
        <f t="shared" si="577"/>
        <v>0</v>
      </c>
      <c r="BG178" s="238">
        <f t="shared" si="534"/>
        <v>11910.52</v>
      </c>
      <c r="BH178" s="222">
        <f t="shared" si="529"/>
        <v>0</v>
      </c>
      <c r="BI178" s="222">
        <f t="shared" si="529"/>
        <v>1</v>
      </c>
      <c r="BJ178" s="222">
        <f t="shared" si="529"/>
        <v>1.26E-4</v>
      </c>
      <c r="BK178" s="222">
        <f t="shared" si="529"/>
        <v>8.6E-3</v>
      </c>
      <c r="BL178" s="222">
        <f t="shared" si="529"/>
        <v>-6.6E-4</v>
      </c>
      <c r="BM178" s="222">
        <f t="shared" si="572"/>
        <v>-6.7200000000000003E-3</v>
      </c>
      <c r="BN178" s="222">
        <f t="shared" si="568"/>
        <v>1.3999999999999999E-4</v>
      </c>
      <c r="BO178" s="222">
        <f t="shared" si="569"/>
        <v>0.82</v>
      </c>
      <c r="BP178" s="222">
        <v>0</v>
      </c>
      <c r="BQ178" s="222">
        <f t="shared" si="567"/>
        <v>0</v>
      </c>
      <c r="BR178" s="222">
        <f t="shared" si="532"/>
        <v>-1.2123999999999999E-2</v>
      </c>
      <c r="BS178" s="222">
        <v>0.1144</v>
      </c>
      <c r="BT178" s="224">
        <f t="shared" ref="BT178:BU180" si="578">BT173</f>
        <v>6.16</v>
      </c>
      <c r="BU178" s="224">
        <f t="shared" si="578"/>
        <v>0</v>
      </c>
      <c r="BV178" s="225">
        <f t="shared" ref="BV178:BV180" si="579">BV177</f>
        <v>0</v>
      </c>
      <c r="BW178" s="224">
        <f t="shared" si="573"/>
        <v>553.77</v>
      </c>
      <c r="BX178" s="224">
        <f t="shared" si="469"/>
        <v>0</v>
      </c>
      <c r="BY178" s="224">
        <f t="shared" si="469"/>
        <v>419.75</v>
      </c>
      <c r="BZ178" s="198">
        <f t="shared" si="470"/>
        <v>715.52829920000011</v>
      </c>
      <c r="CA178" s="209"/>
      <c r="CB178" s="227">
        <f>CB177</f>
        <v>0.7</v>
      </c>
      <c r="CC178" s="227"/>
      <c r="CD178" s="227">
        <f>1-CC178</f>
        <v>1</v>
      </c>
      <c r="CE178" s="239">
        <f t="shared" si="536"/>
        <v>175000</v>
      </c>
      <c r="CF178" s="239">
        <f t="shared" si="537"/>
        <v>3850</v>
      </c>
      <c r="CG178" s="209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>
      <c r="A179" s="256"/>
      <c r="B179" s="257"/>
      <c r="C179" s="217"/>
      <c r="D179" s="209"/>
      <c r="E179" s="240"/>
      <c r="F179" s="209"/>
      <c r="G179" s="213">
        <v>450</v>
      </c>
      <c r="H179" s="213"/>
      <c r="I179" s="230">
        <v>0</v>
      </c>
      <c r="J179" s="212"/>
      <c r="K179" s="213">
        <f>G179*730*AU179</f>
        <v>229949.99999999997</v>
      </c>
      <c r="L179" s="214"/>
      <c r="M179" s="215">
        <f t="shared" si="565"/>
        <v>16363.669999999998</v>
      </c>
      <c r="N179" s="215"/>
      <c r="O179" s="215">
        <f t="shared" si="566"/>
        <v>17262.0310064</v>
      </c>
      <c r="P179" s="216"/>
      <c r="Q179" s="267">
        <f>O179-M179</f>
        <v>898.36100640000222</v>
      </c>
      <c r="R179" s="217"/>
      <c r="S179" s="265">
        <f>ROUND(Q179/M179,3)</f>
        <v>5.5E-2</v>
      </c>
      <c r="T179" s="209"/>
      <c r="U179" s="218">
        <f t="shared" si="554"/>
        <v>660</v>
      </c>
      <c r="V179" s="219">
        <f t="shared" si="554"/>
        <v>5.0849999999999999E-2</v>
      </c>
      <c r="W179" s="219">
        <f t="shared" si="554"/>
        <v>5.0849999999999999E-2</v>
      </c>
      <c r="X179" s="219">
        <f t="shared" si="574"/>
        <v>0</v>
      </c>
      <c r="Y179" s="219">
        <f t="shared" si="574"/>
        <v>0</v>
      </c>
      <c r="Z179" s="219">
        <f t="shared" si="574"/>
        <v>0</v>
      </c>
      <c r="AA179" s="238">
        <f>ROUND(U179+(V179*AX179)+(W179*AY179)+(AN179*G179),2)</f>
        <v>15124.96</v>
      </c>
      <c r="AB179" s="221"/>
      <c r="AC179" s="222">
        <f t="shared" si="559"/>
        <v>1</v>
      </c>
      <c r="AD179" s="223">
        <f t="shared" si="514"/>
        <v>1.26E-4</v>
      </c>
      <c r="AE179" s="222">
        <f t="shared" si="570"/>
        <v>8.6E-3</v>
      </c>
      <c r="AF179" s="222">
        <f t="shared" si="570"/>
        <v>-6.6E-4</v>
      </c>
      <c r="AG179" s="222">
        <f t="shared" si="570"/>
        <v>-6.7200000000000003E-3</v>
      </c>
      <c r="AH179" s="219">
        <f t="shared" si="570"/>
        <v>1.3999999999999999E-4</v>
      </c>
      <c r="AI179" s="219">
        <f t="shared" si="570"/>
        <v>0.82</v>
      </c>
      <c r="AJ179" s="234">
        <f t="shared" si="575"/>
        <v>0</v>
      </c>
      <c r="AK179" s="234">
        <f t="shared" si="571"/>
        <v>7.9233999999999999E-2</v>
      </c>
      <c r="AL179" s="234">
        <f t="shared" si="571"/>
        <v>-1.2123999999999999E-2</v>
      </c>
      <c r="AM179" s="234">
        <f t="shared" si="571"/>
        <v>0</v>
      </c>
      <c r="AN179" s="224">
        <f t="shared" si="556"/>
        <v>6.16</v>
      </c>
      <c r="AO179" s="225">
        <f t="shared" si="576"/>
        <v>0</v>
      </c>
      <c r="AP179" s="225">
        <f t="shared" si="576"/>
        <v>0</v>
      </c>
      <c r="AQ179" s="224">
        <f t="shared" si="482"/>
        <v>711.71</v>
      </c>
      <c r="AR179" s="224">
        <f t="shared" si="488"/>
        <v>0</v>
      </c>
      <c r="AS179" s="224">
        <f>ROUND((AA179+AQ179-(AE179+$BY$1)*K179)*(AK179+AL179),2)</f>
        <v>527</v>
      </c>
      <c r="AT179" s="209"/>
      <c r="AU179" s="227">
        <f>AU178</f>
        <v>0.7</v>
      </c>
      <c r="AV179" s="227"/>
      <c r="AW179" s="227">
        <f t="shared" si="471"/>
        <v>1</v>
      </c>
      <c r="AX179" s="239">
        <f>IF(G179*500&lt;K179,G179*500,K179)</f>
        <v>225000</v>
      </c>
      <c r="AY179" s="239">
        <f>K179-AX179</f>
        <v>4949.9999999999709</v>
      </c>
      <c r="AZ179" s="209"/>
      <c r="BA179" s="218">
        <f t="shared" si="577"/>
        <v>660</v>
      </c>
      <c r="BB179" s="219">
        <f t="shared" si="577"/>
        <v>5.0849999999999999E-2</v>
      </c>
      <c r="BC179" s="219">
        <f t="shared" si="577"/>
        <v>5.0849999999999999E-2</v>
      </c>
      <c r="BD179" s="219">
        <f t="shared" si="577"/>
        <v>0</v>
      </c>
      <c r="BE179" s="219">
        <f t="shared" si="577"/>
        <v>0</v>
      </c>
      <c r="BF179" s="219">
        <f t="shared" si="577"/>
        <v>0</v>
      </c>
      <c r="BG179" s="238">
        <f t="shared" si="534"/>
        <v>15124.96</v>
      </c>
      <c r="BH179" s="222">
        <f t="shared" si="529"/>
        <v>0</v>
      </c>
      <c r="BI179" s="222">
        <f t="shared" si="529"/>
        <v>1</v>
      </c>
      <c r="BJ179" s="222">
        <f t="shared" si="529"/>
        <v>1.26E-4</v>
      </c>
      <c r="BK179" s="222">
        <f t="shared" si="529"/>
        <v>8.6E-3</v>
      </c>
      <c r="BL179" s="222">
        <f t="shared" si="529"/>
        <v>-6.6E-4</v>
      </c>
      <c r="BM179" s="222">
        <f t="shared" si="572"/>
        <v>-6.7200000000000003E-3</v>
      </c>
      <c r="BN179" s="222">
        <f t="shared" si="568"/>
        <v>1.3999999999999999E-4</v>
      </c>
      <c r="BO179" s="222">
        <f t="shared" si="569"/>
        <v>0.82</v>
      </c>
      <c r="BP179" s="222">
        <v>0</v>
      </c>
      <c r="BQ179" s="222">
        <f t="shared" si="567"/>
        <v>0</v>
      </c>
      <c r="BR179" s="222">
        <f t="shared" si="532"/>
        <v>-1.2123999999999999E-2</v>
      </c>
      <c r="BS179" s="222">
        <v>0.1144</v>
      </c>
      <c r="BT179" s="224">
        <f t="shared" si="578"/>
        <v>6.16</v>
      </c>
      <c r="BU179" s="224">
        <f t="shared" si="578"/>
        <v>0</v>
      </c>
      <c r="BV179" s="225">
        <f t="shared" si="579"/>
        <v>0</v>
      </c>
      <c r="BW179" s="224">
        <f t="shared" si="573"/>
        <v>711.71</v>
      </c>
      <c r="BX179" s="224">
        <f t="shared" si="469"/>
        <v>0</v>
      </c>
      <c r="BY179" s="224">
        <f t="shared" si="469"/>
        <v>527</v>
      </c>
      <c r="BZ179" s="198">
        <f t="shared" si="470"/>
        <v>898.36100639999984</v>
      </c>
      <c r="CA179" s="209"/>
      <c r="CB179" s="227">
        <f>CB178</f>
        <v>0.7</v>
      </c>
      <c r="CC179" s="227"/>
      <c r="CD179" s="227">
        <f>1-CC179</f>
        <v>1</v>
      </c>
      <c r="CE179" s="239">
        <f t="shared" si="536"/>
        <v>225000</v>
      </c>
      <c r="CF179" s="239">
        <f t="shared" si="537"/>
        <v>4949.9999999999709</v>
      </c>
      <c r="CG179" s="209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>
      <c r="A180" s="256"/>
      <c r="B180" s="257"/>
      <c r="C180" s="208"/>
      <c r="D180" s="209"/>
      <c r="E180" s="210"/>
      <c r="F180" s="209"/>
      <c r="G180" s="213">
        <v>600</v>
      </c>
      <c r="H180" s="213"/>
      <c r="I180" s="230">
        <v>0</v>
      </c>
      <c r="J180" s="212"/>
      <c r="K180" s="213">
        <f>G180*730*AU180</f>
        <v>306600</v>
      </c>
      <c r="L180" s="214"/>
      <c r="M180" s="215">
        <f t="shared" si="565"/>
        <v>21583.100000000002</v>
      </c>
      <c r="N180" s="215"/>
      <c r="O180" s="215">
        <f t="shared" si="566"/>
        <v>22755.707779200002</v>
      </c>
      <c r="P180" s="216"/>
      <c r="Q180" s="267">
        <f>O180-M180</f>
        <v>1172.6077791999996</v>
      </c>
      <c r="R180" s="217"/>
      <c r="S180" s="265">
        <f>ROUND(Q180/M180,3)</f>
        <v>5.3999999999999999E-2</v>
      </c>
      <c r="T180" s="209"/>
      <c r="U180" s="218">
        <f t="shared" si="554"/>
        <v>660</v>
      </c>
      <c r="V180" s="219">
        <f t="shared" si="554"/>
        <v>5.0849999999999999E-2</v>
      </c>
      <c r="W180" s="219">
        <f t="shared" si="554"/>
        <v>5.0849999999999999E-2</v>
      </c>
      <c r="X180" s="219">
        <f t="shared" si="574"/>
        <v>0</v>
      </c>
      <c r="Y180" s="219">
        <f t="shared" si="574"/>
        <v>0</v>
      </c>
      <c r="Z180" s="219">
        <f t="shared" si="574"/>
        <v>0</v>
      </c>
      <c r="AA180" s="238">
        <f>ROUND(U180+(V180*AX180)+(W180*AY180)+(AN180*G180),2)</f>
        <v>19946.61</v>
      </c>
      <c r="AB180" s="221"/>
      <c r="AC180" s="222">
        <f t="shared" si="559"/>
        <v>1</v>
      </c>
      <c r="AD180" s="223">
        <f t="shared" si="514"/>
        <v>1.26E-4</v>
      </c>
      <c r="AE180" s="222">
        <f t="shared" si="570"/>
        <v>8.6E-3</v>
      </c>
      <c r="AF180" s="222">
        <f t="shared" si="570"/>
        <v>-6.6E-4</v>
      </c>
      <c r="AG180" s="222">
        <f t="shared" si="570"/>
        <v>-6.7200000000000003E-3</v>
      </c>
      <c r="AH180" s="219">
        <f t="shared" si="570"/>
        <v>1.3999999999999999E-4</v>
      </c>
      <c r="AI180" s="219">
        <f t="shared" si="570"/>
        <v>0.82</v>
      </c>
      <c r="AJ180" s="234">
        <f t="shared" si="575"/>
        <v>0</v>
      </c>
      <c r="AK180" s="234">
        <f t="shared" si="571"/>
        <v>7.9233999999999999E-2</v>
      </c>
      <c r="AL180" s="234">
        <f t="shared" si="571"/>
        <v>-1.2123999999999999E-2</v>
      </c>
      <c r="AM180" s="234">
        <f t="shared" si="571"/>
        <v>0</v>
      </c>
      <c r="AN180" s="224">
        <f t="shared" si="556"/>
        <v>6.16</v>
      </c>
      <c r="AO180" s="225">
        <f t="shared" si="576"/>
        <v>0</v>
      </c>
      <c r="AP180" s="225">
        <f t="shared" si="576"/>
        <v>0</v>
      </c>
      <c r="AQ180" s="224">
        <f t="shared" si="482"/>
        <v>948.61</v>
      </c>
      <c r="AR180" s="224">
        <f t="shared" si="488"/>
        <v>0</v>
      </c>
      <c r="AS180" s="224">
        <f>ROUND((AA180+AQ180-(AE180+$BY$1)*K180)*(AK180+AL180),2)</f>
        <v>687.88</v>
      </c>
      <c r="AT180" s="209"/>
      <c r="AU180" s="227">
        <f>AU179</f>
        <v>0.7</v>
      </c>
      <c r="AV180" s="227"/>
      <c r="AW180" s="227">
        <f t="shared" si="471"/>
        <v>1</v>
      </c>
      <c r="AX180" s="239">
        <f>IF(G180*500&lt;K180,G180*500,K180)</f>
        <v>300000</v>
      </c>
      <c r="AY180" s="239">
        <f>K180-AX180</f>
        <v>6600</v>
      </c>
      <c r="AZ180" s="209"/>
      <c r="BA180" s="218">
        <f t="shared" si="577"/>
        <v>660</v>
      </c>
      <c r="BB180" s="219">
        <f t="shared" si="577"/>
        <v>5.0849999999999999E-2</v>
      </c>
      <c r="BC180" s="219">
        <f t="shared" si="577"/>
        <v>5.0849999999999999E-2</v>
      </c>
      <c r="BD180" s="219">
        <f t="shared" si="577"/>
        <v>0</v>
      </c>
      <c r="BE180" s="219">
        <f t="shared" si="577"/>
        <v>0</v>
      </c>
      <c r="BF180" s="219">
        <f t="shared" si="577"/>
        <v>0</v>
      </c>
      <c r="BG180" s="238">
        <f t="shared" si="534"/>
        <v>19946.61</v>
      </c>
      <c r="BH180" s="222">
        <f t="shared" si="529"/>
        <v>0</v>
      </c>
      <c r="BI180" s="222">
        <f t="shared" si="529"/>
        <v>1</v>
      </c>
      <c r="BJ180" s="222">
        <f t="shared" si="529"/>
        <v>1.26E-4</v>
      </c>
      <c r="BK180" s="222">
        <f t="shared" si="529"/>
        <v>8.6E-3</v>
      </c>
      <c r="BL180" s="222">
        <f t="shared" si="529"/>
        <v>-6.6E-4</v>
      </c>
      <c r="BM180" s="222">
        <f t="shared" si="572"/>
        <v>-6.7200000000000003E-3</v>
      </c>
      <c r="BN180" s="222">
        <f t="shared" si="568"/>
        <v>1.3999999999999999E-4</v>
      </c>
      <c r="BO180" s="222">
        <f t="shared" si="569"/>
        <v>0.82</v>
      </c>
      <c r="BP180" s="222">
        <v>0</v>
      </c>
      <c r="BQ180" s="222">
        <f t="shared" si="567"/>
        <v>0</v>
      </c>
      <c r="BR180" s="222">
        <f t="shared" si="532"/>
        <v>-1.2123999999999999E-2</v>
      </c>
      <c r="BS180" s="222">
        <v>0.1144</v>
      </c>
      <c r="BT180" s="224">
        <f t="shared" si="578"/>
        <v>6.16</v>
      </c>
      <c r="BU180" s="224">
        <f t="shared" si="578"/>
        <v>0</v>
      </c>
      <c r="BV180" s="225">
        <f t="shared" si="579"/>
        <v>0</v>
      </c>
      <c r="BW180" s="224">
        <f t="shared" si="573"/>
        <v>948.61</v>
      </c>
      <c r="BX180" s="224">
        <f t="shared" si="469"/>
        <v>0</v>
      </c>
      <c r="BY180" s="224">
        <f t="shared" si="469"/>
        <v>687.88</v>
      </c>
      <c r="BZ180" s="198">
        <f t="shared" si="470"/>
        <v>1172.6077792000001</v>
      </c>
      <c r="CA180" s="209"/>
      <c r="CB180" s="227">
        <f>CB179</f>
        <v>0.7</v>
      </c>
      <c r="CC180" s="227"/>
      <c r="CD180" s="227">
        <f>1-CC180</f>
        <v>1</v>
      </c>
      <c r="CE180" s="239">
        <f t="shared" si="536"/>
        <v>300000</v>
      </c>
      <c r="CF180" s="239">
        <f t="shared" si="537"/>
        <v>6600</v>
      </c>
      <c r="CG180" s="209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>
      <c r="A181" s="256"/>
      <c r="B181" s="257"/>
      <c r="C181" s="208"/>
      <c r="D181" s="209"/>
      <c r="E181" s="210"/>
      <c r="F181" s="209"/>
      <c r="G181" s="213"/>
      <c r="H181" s="213"/>
      <c r="I181" s="230"/>
      <c r="J181" s="212"/>
      <c r="K181" s="213"/>
      <c r="L181" s="214"/>
      <c r="M181" s="215"/>
      <c r="N181" s="215"/>
      <c r="O181" s="215"/>
      <c r="P181" s="216"/>
      <c r="Q181" s="267"/>
      <c r="R181" s="217"/>
      <c r="S181" s="265"/>
      <c r="T181" s="209"/>
      <c r="U181" s="218"/>
      <c r="V181" s="219"/>
      <c r="W181" s="219"/>
      <c r="X181" s="219"/>
      <c r="Y181" s="219"/>
      <c r="Z181" s="219"/>
      <c r="AA181" s="220"/>
      <c r="AB181" s="221"/>
      <c r="AC181" s="222"/>
      <c r="AD181" s="223"/>
      <c r="AE181" s="222"/>
      <c r="AF181" s="222"/>
      <c r="AG181" s="222"/>
      <c r="AH181" s="219"/>
      <c r="AI181" s="219"/>
      <c r="AJ181" s="234"/>
      <c r="AK181" s="234"/>
      <c r="AL181" s="234"/>
      <c r="AM181" s="234"/>
      <c r="AN181" s="224"/>
      <c r="AO181" s="225"/>
      <c r="AP181" s="225"/>
      <c r="AQ181" s="224"/>
      <c r="AR181" s="224"/>
      <c r="AS181" s="224"/>
      <c r="AT181" s="209"/>
      <c r="AU181" s="227"/>
      <c r="AV181" s="227"/>
      <c r="AW181" s="227"/>
      <c r="AX181" s="227"/>
      <c r="AY181" s="227"/>
      <c r="AZ181" s="209"/>
      <c r="BA181" s="218"/>
      <c r="BB181" s="219"/>
      <c r="BC181" s="219"/>
      <c r="BD181" s="219"/>
      <c r="BE181" s="219"/>
      <c r="BF181" s="219"/>
      <c r="BG181" s="238"/>
      <c r="BH181" s="222"/>
      <c r="BI181" s="222"/>
      <c r="BJ181" s="222"/>
      <c r="BK181" s="222"/>
      <c r="BL181" s="222"/>
      <c r="BM181" s="222">
        <f t="shared" si="572"/>
        <v>-6.7200000000000003E-3</v>
      </c>
      <c r="BN181" s="222">
        <f t="shared" si="568"/>
        <v>0</v>
      </c>
      <c r="BO181" s="222">
        <f t="shared" si="569"/>
        <v>0</v>
      </c>
      <c r="BP181" s="222">
        <v>0</v>
      </c>
      <c r="BQ181" s="222">
        <f t="shared" si="567"/>
        <v>0</v>
      </c>
      <c r="BR181" s="222"/>
      <c r="BS181" s="222">
        <v>0.1144</v>
      </c>
      <c r="BT181" s="224"/>
      <c r="BU181" s="224"/>
      <c r="BV181" s="225"/>
      <c r="BW181" s="224"/>
      <c r="BX181" s="224"/>
      <c r="BY181" s="224"/>
      <c r="BZ181" s="198">
        <f t="shared" si="470"/>
        <v>0</v>
      </c>
      <c r="CA181" s="209"/>
      <c r="CB181" s="227"/>
      <c r="CC181" s="227"/>
      <c r="CD181" s="227"/>
      <c r="CE181" s="239"/>
      <c r="CF181" s="239"/>
      <c r="CG181" s="209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>
      <c r="A182" s="256"/>
      <c r="B182" s="257"/>
      <c r="C182" s="228" t="s">
        <v>211</v>
      </c>
      <c r="D182" s="229"/>
      <c r="E182" s="228" t="s">
        <v>211</v>
      </c>
      <c r="F182" s="209"/>
      <c r="G182" s="213">
        <v>250</v>
      </c>
      <c r="H182" s="213"/>
      <c r="I182" s="230">
        <v>0</v>
      </c>
      <c r="J182" s="212"/>
      <c r="K182" s="213">
        <f>G182*730*AU182</f>
        <v>146000</v>
      </c>
      <c r="L182" s="214"/>
      <c r="M182" s="215">
        <f t="shared" si="565"/>
        <v>10381.130000000001</v>
      </c>
      <c r="N182" s="215"/>
      <c r="O182" s="215">
        <f t="shared" si="566"/>
        <v>10950.606336000001</v>
      </c>
      <c r="P182" s="216"/>
      <c r="Q182" s="267">
        <f>O182-M182</f>
        <v>569.47633599999972</v>
      </c>
      <c r="R182" s="217"/>
      <c r="S182" s="265">
        <f>ROUND(Q182/M182,3)</f>
        <v>5.5E-2</v>
      </c>
      <c r="T182" s="209"/>
      <c r="U182" s="218">
        <f t="shared" ref="U182:W185" si="580">U$167</f>
        <v>660</v>
      </c>
      <c r="V182" s="219">
        <f t="shared" si="580"/>
        <v>5.0849999999999999E-2</v>
      </c>
      <c r="W182" s="219">
        <f t="shared" si="580"/>
        <v>5.0849999999999999E-2</v>
      </c>
      <c r="X182" s="219"/>
      <c r="Y182" s="219"/>
      <c r="Z182" s="219"/>
      <c r="AA182" s="238">
        <f>ROUND(U182+(V182*AX182)+(W182*AY182)+(AN182*G182),2)</f>
        <v>9624.1</v>
      </c>
      <c r="AB182" s="221"/>
      <c r="AC182" s="222">
        <f>$AC$47</f>
        <v>1</v>
      </c>
      <c r="AD182" s="223">
        <f t="shared" si="514"/>
        <v>1.26E-4</v>
      </c>
      <c r="AE182" s="222">
        <f t="shared" ref="AE182:AI187" si="581">AE$167</f>
        <v>8.6E-3</v>
      </c>
      <c r="AF182" s="222">
        <f t="shared" si="581"/>
        <v>-6.6E-4</v>
      </c>
      <c r="AG182" s="222">
        <f t="shared" si="581"/>
        <v>-6.7200000000000003E-3</v>
      </c>
      <c r="AH182" s="219">
        <f t="shared" si="581"/>
        <v>1.3999999999999999E-4</v>
      </c>
      <c r="AI182" s="219">
        <f t="shared" si="581"/>
        <v>0.82</v>
      </c>
      <c r="AJ182" s="234">
        <f>$AJ$47</f>
        <v>0</v>
      </c>
      <c r="AK182" s="234">
        <f t="shared" ref="AK182:AN185" si="582">AK$167</f>
        <v>7.9233999999999999E-2</v>
      </c>
      <c r="AL182" s="234">
        <f t="shared" si="582"/>
        <v>-1.2123999999999999E-2</v>
      </c>
      <c r="AM182" s="234">
        <f t="shared" si="582"/>
        <v>0</v>
      </c>
      <c r="AN182" s="224">
        <f t="shared" si="556"/>
        <v>6.16</v>
      </c>
      <c r="AO182" s="225">
        <f>AO167</f>
        <v>0</v>
      </c>
      <c r="AP182" s="225">
        <f>AP177</f>
        <v>0</v>
      </c>
      <c r="AQ182" s="224">
        <f t="shared" si="482"/>
        <v>422.96</v>
      </c>
      <c r="AR182" s="224">
        <f t="shared" si="488"/>
        <v>0</v>
      </c>
      <c r="AS182" s="224">
        <f>ROUND((AA182+AQ182-(AE182+$BY$1)*K182)*(AK182+AL182),2)</f>
        <v>334.07</v>
      </c>
      <c r="AT182" s="209"/>
      <c r="AU182" s="227">
        <f>E183</f>
        <v>0.8</v>
      </c>
      <c r="AV182" s="227"/>
      <c r="AW182" s="227">
        <f t="shared" si="471"/>
        <v>1</v>
      </c>
      <c r="AX182" s="239">
        <f>IF(G182*500&lt;K182,G182*500,K182)</f>
        <v>125000</v>
      </c>
      <c r="AY182" s="239">
        <f>K182-AX182</f>
        <v>21000</v>
      </c>
      <c r="AZ182" s="209"/>
      <c r="BA182" s="218">
        <f>BA167</f>
        <v>660</v>
      </c>
      <c r="BB182" s="219">
        <f>BB167</f>
        <v>5.0849999999999999E-2</v>
      </c>
      <c r="BC182" s="219">
        <f>BC167</f>
        <v>5.0849999999999999E-2</v>
      </c>
      <c r="BD182" s="219"/>
      <c r="BE182" s="219"/>
      <c r="BF182" s="219"/>
      <c r="BG182" s="238">
        <f t="shared" si="534"/>
        <v>9624.1</v>
      </c>
      <c r="BH182" s="222">
        <f t="shared" si="529"/>
        <v>0</v>
      </c>
      <c r="BI182" s="222">
        <f t="shared" si="529"/>
        <v>1</v>
      </c>
      <c r="BJ182" s="222">
        <f t="shared" si="529"/>
        <v>1.26E-4</v>
      </c>
      <c r="BK182" s="222">
        <f t="shared" si="529"/>
        <v>8.6E-3</v>
      </c>
      <c r="BL182" s="222">
        <f t="shared" si="529"/>
        <v>-6.6E-4</v>
      </c>
      <c r="BM182" s="222">
        <f t="shared" si="572"/>
        <v>-6.7200000000000003E-3</v>
      </c>
      <c r="BN182" s="222">
        <f t="shared" si="568"/>
        <v>1.3999999999999999E-4</v>
      </c>
      <c r="BO182" s="222">
        <f t="shared" si="569"/>
        <v>0.82</v>
      </c>
      <c r="BP182" s="222">
        <v>0</v>
      </c>
      <c r="BQ182" s="222">
        <f t="shared" si="567"/>
        <v>0</v>
      </c>
      <c r="BR182" s="222">
        <f t="shared" si="532"/>
        <v>-1.2123999999999999E-2</v>
      </c>
      <c r="BS182" s="222">
        <v>0.1144</v>
      </c>
      <c r="BT182" s="224">
        <f>BT177</f>
        <v>6.16</v>
      </c>
      <c r="BU182" s="224">
        <f>BU177</f>
        <v>0</v>
      </c>
      <c r="BV182" s="225">
        <f>BV177</f>
        <v>0</v>
      </c>
      <c r="BW182" s="224">
        <f t="shared" si="573"/>
        <v>422.96</v>
      </c>
      <c r="BX182" s="224">
        <f t="shared" ref="BX182:BY245" si="583">AR182</f>
        <v>0</v>
      </c>
      <c r="BY182" s="224">
        <f t="shared" si="583"/>
        <v>334.07</v>
      </c>
      <c r="BZ182" s="198">
        <f t="shared" ref="BZ182:BZ245" si="584">(BG182+BW182-(($BY$1+BK182)*K182))*BS182</f>
        <v>569.47633599999995</v>
      </c>
      <c r="CA182" s="209"/>
      <c r="CB182" s="227">
        <f>E183</f>
        <v>0.8</v>
      </c>
      <c r="CC182" s="227"/>
      <c r="CD182" s="227">
        <f>1-CC182</f>
        <v>1</v>
      </c>
      <c r="CE182" s="239">
        <f t="shared" si="536"/>
        <v>125000</v>
      </c>
      <c r="CF182" s="239">
        <f t="shared" si="537"/>
        <v>21000</v>
      </c>
      <c r="CG182" s="209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>
      <c r="A183" s="256"/>
      <c r="B183" s="257"/>
      <c r="C183" s="208" t="s">
        <v>18</v>
      </c>
      <c r="D183" s="209"/>
      <c r="E183" s="240">
        <v>0.8</v>
      </c>
      <c r="F183" s="209"/>
      <c r="G183" s="213">
        <v>350</v>
      </c>
      <c r="H183" s="213"/>
      <c r="I183" s="230">
        <v>0</v>
      </c>
      <c r="J183" s="212"/>
      <c r="K183" s="213">
        <f>G183*730*AU183</f>
        <v>204400</v>
      </c>
      <c r="L183" s="214"/>
      <c r="M183" s="215">
        <f t="shared" si="565"/>
        <v>14251.43</v>
      </c>
      <c r="N183" s="215"/>
      <c r="O183" s="215">
        <f t="shared" si="566"/>
        <v>15018.449052799999</v>
      </c>
      <c r="P183" s="216"/>
      <c r="Q183" s="267">
        <f>O183-M183</f>
        <v>767.01905279999846</v>
      </c>
      <c r="R183" s="217"/>
      <c r="S183" s="265">
        <f>ROUND(Q183/M183,3)</f>
        <v>5.3999999999999999E-2</v>
      </c>
      <c r="T183" s="209"/>
      <c r="U183" s="218">
        <f t="shared" si="580"/>
        <v>660</v>
      </c>
      <c r="V183" s="219">
        <f t="shared" si="580"/>
        <v>5.0849999999999999E-2</v>
      </c>
      <c r="W183" s="219">
        <f t="shared" si="580"/>
        <v>5.0849999999999999E-2</v>
      </c>
      <c r="X183" s="219">
        <f t="shared" ref="X183:Z185" si="585">X182</f>
        <v>0</v>
      </c>
      <c r="Y183" s="219">
        <f t="shared" si="585"/>
        <v>0</v>
      </c>
      <c r="Z183" s="219">
        <f t="shared" si="585"/>
        <v>0</v>
      </c>
      <c r="AA183" s="238">
        <f>ROUND(U183+(V183*AX183)+(W183*AY183)+(AN183*G183),2)</f>
        <v>13209.74</v>
      </c>
      <c r="AB183" s="221"/>
      <c r="AC183" s="222">
        <f t="shared" ref="AC183:AC246" si="586">$AC$47</f>
        <v>1</v>
      </c>
      <c r="AD183" s="223">
        <f t="shared" si="514"/>
        <v>1.26E-4</v>
      </c>
      <c r="AE183" s="222">
        <f t="shared" si="581"/>
        <v>8.6E-3</v>
      </c>
      <c r="AF183" s="222">
        <f t="shared" si="581"/>
        <v>-6.6E-4</v>
      </c>
      <c r="AG183" s="222">
        <f t="shared" si="581"/>
        <v>-6.7200000000000003E-3</v>
      </c>
      <c r="AH183" s="219">
        <f t="shared" si="581"/>
        <v>1.3999999999999999E-4</v>
      </c>
      <c r="AI183" s="219">
        <f t="shared" si="581"/>
        <v>0.82</v>
      </c>
      <c r="AJ183" s="234">
        <f t="shared" ref="AJ183:AJ185" si="587">AJ182</f>
        <v>0</v>
      </c>
      <c r="AK183" s="234">
        <f t="shared" si="582"/>
        <v>7.9233999999999999E-2</v>
      </c>
      <c r="AL183" s="234">
        <f t="shared" si="582"/>
        <v>-1.2123999999999999E-2</v>
      </c>
      <c r="AM183" s="234">
        <f t="shared" si="582"/>
        <v>0</v>
      </c>
      <c r="AN183" s="224">
        <f t="shared" si="556"/>
        <v>6.16</v>
      </c>
      <c r="AO183" s="225">
        <f t="shared" ref="AO183:AP185" si="588">AO182</f>
        <v>0</v>
      </c>
      <c r="AP183" s="225">
        <f>AP182</f>
        <v>0</v>
      </c>
      <c r="AQ183" s="224">
        <f t="shared" si="482"/>
        <v>591.74</v>
      </c>
      <c r="AR183" s="224">
        <f t="shared" si="488"/>
        <v>0</v>
      </c>
      <c r="AS183" s="224">
        <f>ROUND((AA183+AQ183-(AE183+$BY$1)*K183)*(AK183+AL183),2)</f>
        <v>449.95</v>
      </c>
      <c r="AT183" s="209"/>
      <c r="AU183" s="227">
        <f>AU182</f>
        <v>0.8</v>
      </c>
      <c r="AV183" s="227"/>
      <c r="AW183" s="227">
        <f t="shared" ref="AW183:AW184" si="589">1-AV183</f>
        <v>1</v>
      </c>
      <c r="AX183" s="239">
        <f>IF(G183*500&lt;K183,G183*500,K183)</f>
        <v>175000</v>
      </c>
      <c r="AY183" s="239">
        <f>K183-AX183</f>
        <v>29400</v>
      </c>
      <c r="AZ183" s="209"/>
      <c r="BA183" s="218">
        <f t="shared" ref="BA183:BF185" si="590">BA182</f>
        <v>660</v>
      </c>
      <c r="BB183" s="219">
        <f t="shared" si="590"/>
        <v>5.0849999999999999E-2</v>
      </c>
      <c r="BC183" s="219">
        <f t="shared" si="590"/>
        <v>5.0849999999999999E-2</v>
      </c>
      <c r="BD183" s="219">
        <f t="shared" si="590"/>
        <v>0</v>
      </c>
      <c r="BE183" s="219">
        <f t="shared" si="590"/>
        <v>0</v>
      </c>
      <c r="BF183" s="219">
        <f t="shared" si="590"/>
        <v>0</v>
      </c>
      <c r="BG183" s="238">
        <f t="shared" si="534"/>
        <v>13209.74</v>
      </c>
      <c r="BH183" s="222">
        <f t="shared" si="529"/>
        <v>0</v>
      </c>
      <c r="BI183" s="222">
        <f t="shared" si="529"/>
        <v>1</v>
      </c>
      <c r="BJ183" s="222">
        <f t="shared" si="529"/>
        <v>1.26E-4</v>
      </c>
      <c r="BK183" s="222">
        <f t="shared" si="529"/>
        <v>8.6E-3</v>
      </c>
      <c r="BL183" s="222">
        <f t="shared" si="529"/>
        <v>-6.6E-4</v>
      </c>
      <c r="BM183" s="222">
        <f t="shared" si="572"/>
        <v>-6.7200000000000003E-3</v>
      </c>
      <c r="BN183" s="222">
        <f t="shared" si="568"/>
        <v>1.3999999999999999E-4</v>
      </c>
      <c r="BO183" s="222">
        <f t="shared" si="569"/>
        <v>0.82</v>
      </c>
      <c r="BP183" s="222">
        <v>0</v>
      </c>
      <c r="BQ183" s="222">
        <f t="shared" si="567"/>
        <v>0</v>
      </c>
      <c r="BR183" s="222">
        <f t="shared" si="532"/>
        <v>-1.2123999999999999E-2</v>
      </c>
      <c r="BS183" s="222">
        <v>0.1144</v>
      </c>
      <c r="BT183" s="224">
        <f t="shared" ref="BT183:BU185" si="591">BT178</f>
        <v>6.16</v>
      </c>
      <c r="BU183" s="224">
        <f t="shared" si="591"/>
        <v>0</v>
      </c>
      <c r="BV183" s="225">
        <f t="shared" ref="BV183:BV185" si="592">BV182</f>
        <v>0</v>
      </c>
      <c r="BW183" s="224">
        <f t="shared" si="573"/>
        <v>591.74</v>
      </c>
      <c r="BX183" s="224">
        <f t="shared" si="583"/>
        <v>0</v>
      </c>
      <c r="BY183" s="224">
        <f t="shared" si="583"/>
        <v>449.95</v>
      </c>
      <c r="BZ183" s="198">
        <f t="shared" si="584"/>
        <v>767.01905279999994</v>
      </c>
      <c r="CA183" s="209"/>
      <c r="CB183" s="227">
        <f>CB182</f>
        <v>0.8</v>
      </c>
      <c r="CC183" s="227"/>
      <c r="CD183" s="227">
        <f>1-CC183</f>
        <v>1</v>
      </c>
      <c r="CE183" s="239">
        <f t="shared" si="536"/>
        <v>175000</v>
      </c>
      <c r="CF183" s="239">
        <f t="shared" si="537"/>
        <v>29400</v>
      </c>
      <c r="CG183" s="209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>
      <c r="A184" s="256"/>
      <c r="B184" s="257"/>
      <c r="C184" s="217"/>
      <c r="D184" s="209"/>
      <c r="E184" s="240"/>
      <c r="F184" s="209"/>
      <c r="G184" s="213">
        <v>450</v>
      </c>
      <c r="H184" s="213"/>
      <c r="I184" s="230">
        <v>0</v>
      </c>
      <c r="J184" s="212"/>
      <c r="K184" s="213">
        <f>G184*730*AU184</f>
        <v>262800</v>
      </c>
      <c r="L184" s="214"/>
      <c r="M184" s="215">
        <f t="shared" si="565"/>
        <v>18121.740000000002</v>
      </c>
      <c r="N184" s="215"/>
      <c r="O184" s="215">
        <f t="shared" si="566"/>
        <v>19086.301769600002</v>
      </c>
      <c r="P184" s="216"/>
      <c r="Q184" s="267">
        <f>O184-M184</f>
        <v>964.56176960000084</v>
      </c>
      <c r="R184" s="217"/>
      <c r="S184" s="265">
        <f>ROUND(Q184/M184,3)</f>
        <v>5.2999999999999999E-2</v>
      </c>
      <c r="T184" s="209"/>
      <c r="U184" s="218">
        <f t="shared" si="580"/>
        <v>660</v>
      </c>
      <c r="V184" s="219">
        <f t="shared" si="580"/>
        <v>5.0849999999999999E-2</v>
      </c>
      <c r="W184" s="219">
        <f t="shared" si="580"/>
        <v>5.0849999999999999E-2</v>
      </c>
      <c r="X184" s="219">
        <f t="shared" si="585"/>
        <v>0</v>
      </c>
      <c r="Y184" s="219">
        <f t="shared" si="585"/>
        <v>0</v>
      </c>
      <c r="Z184" s="219">
        <f t="shared" si="585"/>
        <v>0</v>
      </c>
      <c r="AA184" s="238">
        <f>ROUND(U184+(V184*AX184)+(W184*AY184)+(AN184*G184),2)</f>
        <v>16795.38</v>
      </c>
      <c r="AB184" s="221"/>
      <c r="AC184" s="222">
        <f t="shared" si="586"/>
        <v>1</v>
      </c>
      <c r="AD184" s="223">
        <f t="shared" si="514"/>
        <v>1.26E-4</v>
      </c>
      <c r="AE184" s="222">
        <f t="shared" si="581"/>
        <v>8.6E-3</v>
      </c>
      <c r="AF184" s="222">
        <f t="shared" si="581"/>
        <v>-6.6E-4</v>
      </c>
      <c r="AG184" s="222">
        <f t="shared" si="581"/>
        <v>-6.7200000000000003E-3</v>
      </c>
      <c r="AH184" s="219">
        <f t="shared" si="581"/>
        <v>1.3999999999999999E-4</v>
      </c>
      <c r="AI184" s="219">
        <f t="shared" si="581"/>
        <v>0.82</v>
      </c>
      <c r="AJ184" s="234">
        <f t="shared" si="587"/>
        <v>0</v>
      </c>
      <c r="AK184" s="234">
        <f t="shared" si="582"/>
        <v>7.9233999999999999E-2</v>
      </c>
      <c r="AL184" s="234">
        <f t="shared" si="582"/>
        <v>-1.2123999999999999E-2</v>
      </c>
      <c r="AM184" s="234">
        <f t="shared" si="582"/>
        <v>0</v>
      </c>
      <c r="AN184" s="224">
        <f t="shared" si="556"/>
        <v>6.16</v>
      </c>
      <c r="AO184" s="225">
        <f t="shared" si="588"/>
        <v>0</v>
      </c>
      <c r="AP184" s="225">
        <f t="shared" si="588"/>
        <v>0</v>
      </c>
      <c r="AQ184" s="224">
        <f t="shared" si="482"/>
        <v>760.52</v>
      </c>
      <c r="AR184" s="224">
        <f t="shared" si="488"/>
        <v>0</v>
      </c>
      <c r="AS184" s="224">
        <f>ROUND((AA184+AQ184-(AE184+$BY$1)*K184)*(AK184+AL184),2)</f>
        <v>565.84</v>
      </c>
      <c r="AT184" s="209"/>
      <c r="AU184" s="227">
        <f>AU183</f>
        <v>0.8</v>
      </c>
      <c r="AV184" s="227"/>
      <c r="AW184" s="227">
        <f t="shared" si="589"/>
        <v>1</v>
      </c>
      <c r="AX184" s="239">
        <f>IF(G184*500&lt;K184,G184*500,K184)</f>
        <v>225000</v>
      </c>
      <c r="AY184" s="239">
        <f>K184-AX184</f>
        <v>37800</v>
      </c>
      <c r="AZ184" s="209"/>
      <c r="BA184" s="218">
        <f t="shared" si="590"/>
        <v>660</v>
      </c>
      <c r="BB184" s="219">
        <f t="shared" si="590"/>
        <v>5.0849999999999999E-2</v>
      </c>
      <c r="BC184" s="219">
        <f t="shared" si="590"/>
        <v>5.0849999999999999E-2</v>
      </c>
      <c r="BD184" s="219">
        <f t="shared" si="590"/>
        <v>0</v>
      </c>
      <c r="BE184" s="219">
        <f t="shared" si="590"/>
        <v>0</v>
      </c>
      <c r="BF184" s="219">
        <f t="shared" si="590"/>
        <v>0</v>
      </c>
      <c r="BG184" s="238">
        <f t="shared" si="534"/>
        <v>16795.38</v>
      </c>
      <c r="BH184" s="222">
        <f t="shared" si="529"/>
        <v>0</v>
      </c>
      <c r="BI184" s="222">
        <f t="shared" si="529"/>
        <v>1</v>
      </c>
      <c r="BJ184" s="222">
        <f t="shared" si="529"/>
        <v>1.26E-4</v>
      </c>
      <c r="BK184" s="222">
        <f t="shared" si="529"/>
        <v>8.6E-3</v>
      </c>
      <c r="BL184" s="222">
        <f t="shared" si="529"/>
        <v>-6.6E-4</v>
      </c>
      <c r="BM184" s="222">
        <f t="shared" si="572"/>
        <v>-6.7200000000000003E-3</v>
      </c>
      <c r="BN184" s="222">
        <f t="shared" si="568"/>
        <v>1.3999999999999999E-4</v>
      </c>
      <c r="BO184" s="222">
        <f t="shared" si="569"/>
        <v>0.82</v>
      </c>
      <c r="BP184" s="222">
        <v>0</v>
      </c>
      <c r="BQ184" s="222">
        <f t="shared" si="567"/>
        <v>0</v>
      </c>
      <c r="BR184" s="222">
        <f t="shared" si="532"/>
        <v>-1.2123999999999999E-2</v>
      </c>
      <c r="BS184" s="222">
        <v>0.1144</v>
      </c>
      <c r="BT184" s="224">
        <f t="shared" si="591"/>
        <v>6.16</v>
      </c>
      <c r="BU184" s="224">
        <f t="shared" si="591"/>
        <v>0</v>
      </c>
      <c r="BV184" s="225">
        <f t="shared" si="592"/>
        <v>0</v>
      </c>
      <c r="BW184" s="224">
        <f t="shared" si="573"/>
        <v>760.52</v>
      </c>
      <c r="BX184" s="224">
        <f t="shared" si="583"/>
        <v>0</v>
      </c>
      <c r="BY184" s="224">
        <f t="shared" si="583"/>
        <v>565.84</v>
      </c>
      <c r="BZ184" s="198">
        <f t="shared" si="584"/>
        <v>964.56176960000005</v>
      </c>
      <c r="CA184" s="209"/>
      <c r="CB184" s="227">
        <f>CB183</f>
        <v>0.8</v>
      </c>
      <c r="CC184" s="227"/>
      <c r="CD184" s="227">
        <f>1-CC184</f>
        <v>1</v>
      </c>
      <c r="CE184" s="239">
        <f t="shared" si="536"/>
        <v>225000</v>
      </c>
      <c r="CF184" s="239">
        <f t="shared" si="537"/>
        <v>37800</v>
      </c>
      <c r="CG184" s="209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>
      <c r="A185" s="256"/>
      <c r="B185" s="257"/>
      <c r="C185" s="208"/>
      <c r="D185" s="209"/>
      <c r="E185" s="210"/>
      <c r="F185" s="209"/>
      <c r="G185" s="213">
        <v>600</v>
      </c>
      <c r="H185" s="213"/>
      <c r="I185" s="230">
        <v>0</v>
      </c>
      <c r="J185" s="212"/>
      <c r="K185" s="213">
        <f>G185*730*AU185</f>
        <v>350400</v>
      </c>
      <c r="L185" s="214"/>
      <c r="M185" s="215">
        <f t="shared" si="565"/>
        <v>23927.19</v>
      </c>
      <c r="N185" s="215"/>
      <c r="O185" s="215">
        <f t="shared" si="566"/>
        <v>25188.065844799999</v>
      </c>
      <c r="P185" s="216"/>
      <c r="Q185" s="267">
        <f>O185-M185</f>
        <v>1260.8758448000008</v>
      </c>
      <c r="R185" s="217"/>
      <c r="S185" s="265">
        <f>ROUND(Q185/M185,3)</f>
        <v>5.2999999999999999E-2</v>
      </c>
      <c r="T185" s="209"/>
      <c r="U185" s="218">
        <f t="shared" si="580"/>
        <v>660</v>
      </c>
      <c r="V185" s="219">
        <f t="shared" si="580"/>
        <v>5.0849999999999999E-2</v>
      </c>
      <c r="W185" s="219">
        <f t="shared" si="580"/>
        <v>5.0849999999999999E-2</v>
      </c>
      <c r="X185" s="219">
        <f t="shared" si="585"/>
        <v>0</v>
      </c>
      <c r="Y185" s="219">
        <f t="shared" si="585"/>
        <v>0</v>
      </c>
      <c r="Z185" s="219">
        <f t="shared" si="585"/>
        <v>0</v>
      </c>
      <c r="AA185" s="238">
        <f>ROUND(U185+(V185*AX185)+(W185*AY185)+(AN185*G185),2)</f>
        <v>22173.84</v>
      </c>
      <c r="AB185" s="221"/>
      <c r="AC185" s="222">
        <f t="shared" si="586"/>
        <v>1</v>
      </c>
      <c r="AD185" s="223">
        <f t="shared" si="514"/>
        <v>1.26E-4</v>
      </c>
      <c r="AE185" s="222">
        <f t="shared" si="581"/>
        <v>8.6E-3</v>
      </c>
      <c r="AF185" s="222">
        <f t="shared" si="581"/>
        <v>-6.6E-4</v>
      </c>
      <c r="AG185" s="222">
        <f t="shared" si="581"/>
        <v>-6.7200000000000003E-3</v>
      </c>
      <c r="AH185" s="219">
        <f t="shared" si="581"/>
        <v>1.3999999999999999E-4</v>
      </c>
      <c r="AI185" s="219">
        <f t="shared" si="581"/>
        <v>0.82</v>
      </c>
      <c r="AJ185" s="234">
        <f t="shared" si="587"/>
        <v>0</v>
      </c>
      <c r="AK185" s="234">
        <f t="shared" si="582"/>
        <v>7.9233999999999999E-2</v>
      </c>
      <c r="AL185" s="234">
        <f t="shared" si="582"/>
        <v>-1.2123999999999999E-2</v>
      </c>
      <c r="AM185" s="234">
        <f t="shared" si="582"/>
        <v>0</v>
      </c>
      <c r="AN185" s="224">
        <f t="shared" si="582"/>
        <v>6.16</v>
      </c>
      <c r="AO185" s="225">
        <f t="shared" si="588"/>
        <v>0</v>
      </c>
      <c r="AP185" s="225">
        <f t="shared" si="588"/>
        <v>0</v>
      </c>
      <c r="AQ185" s="224">
        <f t="shared" si="482"/>
        <v>1013.69</v>
      </c>
      <c r="AR185" s="224">
        <f t="shared" si="488"/>
        <v>0</v>
      </c>
      <c r="AS185" s="224">
        <f>ROUND((AA185+AQ185-(AE185+$BY$1)*K185)*(AK185+AL185),2)</f>
        <v>739.66</v>
      </c>
      <c r="AT185" s="209"/>
      <c r="AU185" s="227">
        <f>AU184</f>
        <v>0.8</v>
      </c>
      <c r="AV185" s="227"/>
      <c r="AW185" s="227">
        <f>1-AV185</f>
        <v>1</v>
      </c>
      <c r="AX185" s="239">
        <f>IF(G185*500&lt;K185,G185*500,K185)</f>
        <v>300000</v>
      </c>
      <c r="AY185" s="239">
        <f>K185-AX185</f>
        <v>50400</v>
      </c>
      <c r="AZ185" s="209"/>
      <c r="BA185" s="218">
        <f t="shared" si="590"/>
        <v>660</v>
      </c>
      <c r="BB185" s="219">
        <f t="shared" si="590"/>
        <v>5.0849999999999999E-2</v>
      </c>
      <c r="BC185" s="219">
        <f t="shared" si="590"/>
        <v>5.0849999999999999E-2</v>
      </c>
      <c r="BD185" s="219">
        <f t="shared" si="590"/>
        <v>0</v>
      </c>
      <c r="BE185" s="219">
        <f t="shared" si="590"/>
        <v>0</v>
      </c>
      <c r="BF185" s="219">
        <f t="shared" si="590"/>
        <v>0</v>
      </c>
      <c r="BG185" s="238">
        <f t="shared" si="534"/>
        <v>22173.84</v>
      </c>
      <c r="BH185" s="222">
        <f t="shared" si="529"/>
        <v>0</v>
      </c>
      <c r="BI185" s="222">
        <f t="shared" si="529"/>
        <v>1</v>
      </c>
      <c r="BJ185" s="222">
        <f t="shared" si="529"/>
        <v>1.26E-4</v>
      </c>
      <c r="BK185" s="222">
        <f t="shared" si="529"/>
        <v>8.6E-3</v>
      </c>
      <c r="BL185" s="222">
        <f t="shared" si="529"/>
        <v>-6.6E-4</v>
      </c>
      <c r="BM185" s="222">
        <f t="shared" si="572"/>
        <v>-6.7200000000000003E-3</v>
      </c>
      <c r="BN185" s="222">
        <f t="shared" si="568"/>
        <v>1.3999999999999999E-4</v>
      </c>
      <c r="BO185" s="222">
        <f t="shared" si="569"/>
        <v>0.82</v>
      </c>
      <c r="BP185" s="222">
        <v>0</v>
      </c>
      <c r="BQ185" s="222">
        <f t="shared" si="567"/>
        <v>0</v>
      </c>
      <c r="BR185" s="222">
        <f t="shared" si="532"/>
        <v>-1.2123999999999999E-2</v>
      </c>
      <c r="BS185" s="222">
        <v>0.1144</v>
      </c>
      <c r="BT185" s="224">
        <f t="shared" si="591"/>
        <v>6.16</v>
      </c>
      <c r="BU185" s="224">
        <f t="shared" si="591"/>
        <v>0</v>
      </c>
      <c r="BV185" s="225">
        <f t="shared" si="592"/>
        <v>0</v>
      </c>
      <c r="BW185" s="224">
        <f t="shared" si="573"/>
        <v>1013.69</v>
      </c>
      <c r="BX185" s="224">
        <f t="shared" si="583"/>
        <v>0</v>
      </c>
      <c r="BY185" s="224">
        <f t="shared" si="583"/>
        <v>739.66</v>
      </c>
      <c r="BZ185" s="198">
        <f t="shared" si="584"/>
        <v>1260.8758447999999</v>
      </c>
      <c r="CA185" s="209"/>
      <c r="CB185" s="227">
        <f>CB184</f>
        <v>0.8</v>
      </c>
      <c r="CC185" s="227"/>
      <c r="CD185" s="227">
        <f>1-CC185</f>
        <v>1</v>
      </c>
      <c r="CE185" s="239">
        <f t="shared" si="536"/>
        <v>300000</v>
      </c>
      <c r="CF185" s="239">
        <f t="shared" si="537"/>
        <v>50400</v>
      </c>
      <c r="CG185" s="209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>
      <c r="A186" s="256"/>
      <c r="B186" s="257"/>
      <c r="C186" s="208"/>
      <c r="D186" s="209"/>
      <c r="E186" s="210"/>
      <c r="F186" s="209"/>
      <c r="G186" s="213"/>
      <c r="H186" s="213"/>
      <c r="I186" s="213"/>
      <c r="J186" s="212"/>
      <c r="K186" s="213"/>
      <c r="L186" s="214"/>
      <c r="M186" s="215"/>
      <c r="N186" s="215"/>
      <c r="O186" s="215"/>
      <c r="P186" s="216"/>
      <c r="Q186" s="267"/>
      <c r="R186" s="217"/>
      <c r="S186" s="265"/>
      <c r="T186" s="209"/>
      <c r="U186" s="218"/>
      <c r="V186" s="219"/>
      <c r="W186" s="219"/>
      <c r="X186" s="219"/>
      <c r="Y186" s="219"/>
      <c r="Z186" s="219"/>
      <c r="AA186" s="220"/>
      <c r="AB186" s="221"/>
      <c r="AC186" s="222"/>
      <c r="AD186" s="223"/>
      <c r="AE186" s="222"/>
      <c r="AF186" s="222"/>
      <c r="AG186" s="222"/>
      <c r="AH186" s="219"/>
      <c r="AI186" s="219"/>
      <c r="AJ186" s="234"/>
      <c r="AK186" s="219"/>
      <c r="AL186" s="234"/>
      <c r="AM186" s="234"/>
      <c r="AN186" s="241"/>
      <c r="AO186" s="225" t="s">
        <v>4</v>
      </c>
      <c r="AP186" s="253"/>
      <c r="AQ186" s="224"/>
      <c r="AR186" s="224"/>
      <c r="AS186" s="224"/>
      <c r="AT186" s="209"/>
      <c r="AU186" s="227"/>
      <c r="AV186" s="227"/>
      <c r="AW186" s="227"/>
      <c r="AX186" s="227"/>
      <c r="AY186" s="227"/>
      <c r="AZ186" s="209"/>
      <c r="BA186" s="218"/>
      <c r="BB186" s="219"/>
      <c r="BC186" s="219"/>
      <c r="BD186" s="219"/>
      <c r="BE186" s="219"/>
      <c r="BF186" s="219"/>
      <c r="BG186" s="238"/>
      <c r="BH186" s="222"/>
      <c r="BI186" s="222"/>
      <c r="BJ186" s="222"/>
      <c r="BK186" s="222"/>
      <c r="BL186" s="222"/>
      <c r="BM186" s="222">
        <f t="shared" si="572"/>
        <v>-6.7200000000000003E-3</v>
      </c>
      <c r="BN186" s="222">
        <f t="shared" si="568"/>
        <v>0</v>
      </c>
      <c r="BO186" s="222">
        <f t="shared" si="569"/>
        <v>0</v>
      </c>
      <c r="BP186" s="222">
        <v>0</v>
      </c>
      <c r="BQ186" s="222">
        <f t="shared" si="567"/>
        <v>0</v>
      </c>
      <c r="BR186" s="222"/>
      <c r="BS186" s="222">
        <v>0.1144</v>
      </c>
      <c r="BT186" s="224"/>
      <c r="BU186" s="224"/>
      <c r="BV186" s="253"/>
      <c r="BW186" s="224"/>
      <c r="BX186" s="224"/>
      <c r="BY186" s="224"/>
      <c r="BZ186" s="198">
        <f t="shared" si="584"/>
        <v>0</v>
      </c>
      <c r="CA186" s="209"/>
      <c r="CB186" s="227"/>
      <c r="CC186" s="227"/>
      <c r="CD186" s="227"/>
      <c r="CE186" s="227"/>
      <c r="CF186" s="227"/>
      <c r="CG186" s="209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>
      <c r="A187" s="256"/>
      <c r="B187" s="257"/>
      <c r="C187" s="228" t="s">
        <v>212</v>
      </c>
      <c r="D187" s="229"/>
      <c r="E187" s="228" t="s">
        <v>212</v>
      </c>
      <c r="F187" s="209"/>
      <c r="G187" s="213">
        <v>1000</v>
      </c>
      <c r="H187" s="213"/>
      <c r="I187" s="254">
        <v>0</v>
      </c>
      <c r="J187" s="212"/>
      <c r="K187" s="213">
        <f>G187*730*AU187</f>
        <v>474500</v>
      </c>
      <c r="L187" s="214"/>
      <c r="M187" s="215">
        <f t="shared" si="565"/>
        <v>42330.16</v>
      </c>
      <c r="N187" s="215"/>
      <c r="O187" s="215">
        <f t="shared" si="566"/>
        <v>45102.012512000001</v>
      </c>
      <c r="P187" s="216"/>
      <c r="Q187" s="267">
        <f t="shared" ref="Q187:Q196" si="593">O187-M187</f>
        <v>2771.8525119999977</v>
      </c>
      <c r="R187" s="217"/>
      <c r="S187" s="265">
        <f t="shared" ref="S187:S196" si="594">ROUND(Q187/M187,3)</f>
        <v>6.5000000000000002E-2</v>
      </c>
      <c r="T187" s="209"/>
      <c r="U187" s="218">
        <v>276</v>
      </c>
      <c r="V187" s="219">
        <v>2.6980000000000001E-2</v>
      </c>
      <c r="W187" s="219">
        <f>V187</f>
        <v>2.6980000000000001E-2</v>
      </c>
      <c r="X187" s="219">
        <v>0</v>
      </c>
      <c r="Y187" s="219">
        <v>0</v>
      </c>
      <c r="Z187" s="219">
        <v>0</v>
      </c>
      <c r="AA187" s="238">
        <f>ROUND(U187+(V187*AX187)+(W187*AY187)+(AN187*G187)+(AO187*(I187)),2)</f>
        <v>38958.01</v>
      </c>
      <c r="AB187" s="221"/>
      <c r="AC187" s="222">
        <f t="shared" si="586"/>
        <v>1</v>
      </c>
      <c r="AD187" s="223">
        <f t="shared" ref="AD187:AD250" si="595">AD$47</f>
        <v>1.26E-4</v>
      </c>
      <c r="AE187" s="222">
        <f t="shared" si="581"/>
        <v>8.6E-3</v>
      </c>
      <c r="AF187" s="222">
        <v>-6.6E-4</v>
      </c>
      <c r="AG187" s="222">
        <v>-6.7200000000000003E-3</v>
      </c>
      <c r="AH187" s="219">
        <v>1.3999999999999999E-4</v>
      </c>
      <c r="AI187" s="219">
        <v>1.04</v>
      </c>
      <c r="AJ187" s="234">
        <v>0</v>
      </c>
      <c r="AK187" s="234">
        <v>7.9233999999999999E-2</v>
      </c>
      <c r="AL187" s="234">
        <v>-1.2123999999999999E-2</v>
      </c>
      <c r="AM187" s="234">
        <v>0</v>
      </c>
      <c r="AN187" s="224">
        <v>25.88</v>
      </c>
      <c r="AO187" s="225">
        <v>1.8</v>
      </c>
      <c r="AP187" s="225">
        <v>0</v>
      </c>
      <c r="AQ187" s="224">
        <f t="shared" ref="AQ187:AQ250" si="596">ROUND(AC187+(K187*(AD187+AE187+AF187+AH187+AJ187+AG187))+(G187*AI187),2)</f>
        <v>1746.11</v>
      </c>
      <c r="AR187" s="224">
        <f t="shared" si="488"/>
        <v>0</v>
      </c>
      <c r="AS187" s="224">
        <f t="shared" ref="AS187:AS196" si="597">ROUND((AA187+AQ187-(AE187+$BY$1)*K187)*(AK187+AL187),2)</f>
        <v>1626.04</v>
      </c>
      <c r="AT187" s="209"/>
      <c r="AU187" s="227">
        <f>+E188</f>
        <v>0.65</v>
      </c>
      <c r="AV187" s="227"/>
      <c r="AW187" s="227">
        <f t="shared" ref="AW187:AW207" si="598">1-AV187</f>
        <v>1</v>
      </c>
      <c r="AX187" s="239">
        <f t="shared" ref="AX187:AX196" si="599">IF(G187*500&lt;K187,G187*500,K187)</f>
        <v>474500</v>
      </c>
      <c r="AY187" s="239">
        <f t="shared" ref="AY187:AY196" si="600">K187-AX187</f>
        <v>0</v>
      </c>
      <c r="AZ187" s="209"/>
      <c r="BA187" s="224">
        <f>U187</f>
        <v>276</v>
      </c>
      <c r="BB187" s="235">
        <f>V187</f>
        <v>2.6980000000000001E-2</v>
      </c>
      <c r="BC187" s="235">
        <f>BB187</f>
        <v>2.6980000000000001E-2</v>
      </c>
      <c r="BD187" s="219"/>
      <c r="BE187" s="219"/>
      <c r="BF187" s="219"/>
      <c r="BG187" s="238">
        <f>ROUND(BA187+(BB187*CE187)+(BC187*CF187)+(BT187*G187)+((I187)*BU187),2)</f>
        <v>38958.01</v>
      </c>
      <c r="BH187" s="222">
        <f t="shared" si="529"/>
        <v>0</v>
      </c>
      <c r="BI187" s="222">
        <f t="shared" si="529"/>
        <v>1</v>
      </c>
      <c r="BJ187" s="222">
        <f t="shared" si="529"/>
        <v>1.26E-4</v>
      </c>
      <c r="BK187" s="222">
        <f t="shared" si="529"/>
        <v>8.6E-3</v>
      </c>
      <c r="BL187" s="222">
        <f t="shared" si="529"/>
        <v>-6.6E-4</v>
      </c>
      <c r="BM187" s="222">
        <f t="shared" si="572"/>
        <v>-6.7200000000000003E-3</v>
      </c>
      <c r="BN187" s="222">
        <f t="shared" si="568"/>
        <v>1.3999999999999999E-4</v>
      </c>
      <c r="BO187" s="222">
        <f t="shared" si="569"/>
        <v>1.04</v>
      </c>
      <c r="BP187" s="222">
        <v>0</v>
      </c>
      <c r="BQ187" s="222">
        <f t="shared" si="567"/>
        <v>0</v>
      </c>
      <c r="BR187" s="222">
        <f t="shared" si="532"/>
        <v>-1.2123999999999999E-2</v>
      </c>
      <c r="BS187" s="222">
        <v>0.1144</v>
      </c>
      <c r="BT187" s="224">
        <f>AN187</f>
        <v>25.88</v>
      </c>
      <c r="BU187" s="224">
        <f>AO187</f>
        <v>1.8</v>
      </c>
      <c r="BV187" s="225">
        <v>0</v>
      </c>
      <c r="BW187" s="224">
        <f t="shared" si="573"/>
        <v>1746.11</v>
      </c>
      <c r="BX187" s="224">
        <f t="shared" si="583"/>
        <v>0</v>
      </c>
      <c r="BY187" s="224">
        <f t="shared" si="583"/>
        <v>1626.04</v>
      </c>
      <c r="BZ187" s="198">
        <f t="shared" si="584"/>
        <v>2771.8525120000004</v>
      </c>
      <c r="CA187" s="209"/>
      <c r="CB187" s="227">
        <f>E188</f>
        <v>0.65</v>
      </c>
      <c r="CC187" s="227"/>
      <c r="CD187" s="227">
        <f t="shared" ref="CD187:CD207" si="601">1-CC187</f>
        <v>1</v>
      </c>
      <c r="CE187" s="239">
        <f>IF(G187*500&lt;K187,G187*500,K187)</f>
        <v>474500</v>
      </c>
      <c r="CF187" s="239">
        <f>K187-CE187</f>
        <v>0</v>
      </c>
      <c r="CG187" s="209"/>
      <c r="CH187" s="1"/>
      <c r="CI187" s="1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>
      <c r="A188" s="256"/>
      <c r="B188" s="257"/>
      <c r="C188" s="208" t="s">
        <v>18</v>
      </c>
      <c r="D188" s="209"/>
      <c r="E188" s="240">
        <v>0.65</v>
      </c>
      <c r="F188" s="209"/>
      <c r="G188" s="213">
        <v>5000</v>
      </c>
      <c r="H188" s="213"/>
      <c r="I188" s="254">
        <v>0</v>
      </c>
      <c r="J188" s="212"/>
      <c r="K188" s="213">
        <f t="shared" ref="K188:K196" si="602">G188*730*AU188</f>
        <v>2372500</v>
      </c>
      <c r="L188" s="214"/>
      <c r="M188" s="215">
        <f t="shared" si="565"/>
        <v>210468.43</v>
      </c>
      <c r="N188" s="215"/>
      <c r="O188" s="215">
        <f t="shared" si="566"/>
        <v>224200.936216</v>
      </c>
      <c r="P188" s="216"/>
      <c r="Q188" s="267">
        <f t="shared" si="593"/>
        <v>13732.506216000009</v>
      </c>
      <c r="R188" s="217"/>
      <c r="S188" s="265">
        <f t="shared" si="594"/>
        <v>6.5000000000000002E-2</v>
      </c>
      <c r="T188" s="209"/>
      <c r="U188" s="218">
        <f>U$187</f>
        <v>276</v>
      </c>
      <c r="V188" s="219">
        <f>V$187</f>
        <v>2.6980000000000001E-2</v>
      </c>
      <c r="W188" s="219">
        <f>W$187</f>
        <v>2.6980000000000001E-2</v>
      </c>
      <c r="X188" s="219">
        <f t="shared" ref="X188:Z196" si="603">X187</f>
        <v>0</v>
      </c>
      <c r="Y188" s="219">
        <f t="shared" si="603"/>
        <v>0</v>
      </c>
      <c r="Z188" s="219">
        <f t="shared" si="603"/>
        <v>0</v>
      </c>
      <c r="AA188" s="238">
        <f t="shared" ref="AA188:AA195" si="604">ROUND(U188+(V188*AX188)+(W188*AY188)+(AN188*G188)+(AO188*(I188)),2)</f>
        <v>193686.05</v>
      </c>
      <c r="AB188" s="221"/>
      <c r="AC188" s="222">
        <f t="shared" si="586"/>
        <v>1</v>
      </c>
      <c r="AD188" s="223">
        <f t="shared" si="595"/>
        <v>1.26E-4</v>
      </c>
      <c r="AE188" s="222">
        <f>$AE$187</f>
        <v>8.6E-3</v>
      </c>
      <c r="AF188" s="222">
        <f>AF$187</f>
        <v>-6.6E-4</v>
      </c>
      <c r="AG188" s="222">
        <f>AG$187</f>
        <v>-6.7200000000000003E-3</v>
      </c>
      <c r="AH188" s="219">
        <f>AH$187</f>
        <v>1.3999999999999999E-4</v>
      </c>
      <c r="AI188" s="219">
        <f>AI$187</f>
        <v>1.04</v>
      </c>
      <c r="AJ188" s="234">
        <f t="shared" ref="AJ188:AJ196" si="605">AJ187</f>
        <v>0</v>
      </c>
      <c r="AK188" s="234">
        <f>AK$187</f>
        <v>7.9233999999999999E-2</v>
      </c>
      <c r="AL188" s="234">
        <f>AL$187</f>
        <v>-1.2123999999999999E-2</v>
      </c>
      <c r="AM188" s="234">
        <f>AM$187</f>
        <v>0</v>
      </c>
      <c r="AN188" s="224">
        <f>AN$187</f>
        <v>25.88</v>
      </c>
      <c r="AO188" s="225">
        <f>AO$187</f>
        <v>1.8</v>
      </c>
      <c r="AP188" s="225">
        <f>AP187</f>
        <v>0</v>
      </c>
      <c r="AQ188" s="224">
        <f t="shared" si="596"/>
        <v>8726.5400000000009</v>
      </c>
      <c r="AR188" s="224">
        <f t="shared" si="488"/>
        <v>0</v>
      </c>
      <c r="AS188" s="224">
        <f t="shared" si="597"/>
        <v>8055.84</v>
      </c>
      <c r="AT188" s="209"/>
      <c r="AU188" s="227">
        <f>AU187</f>
        <v>0.65</v>
      </c>
      <c r="AV188" s="227"/>
      <c r="AW188" s="227">
        <f t="shared" si="598"/>
        <v>1</v>
      </c>
      <c r="AX188" s="239">
        <f t="shared" si="599"/>
        <v>2372500</v>
      </c>
      <c r="AY188" s="239">
        <f t="shared" si="600"/>
        <v>0</v>
      </c>
      <c r="AZ188" s="209"/>
      <c r="BA188" s="218">
        <f t="shared" ref="BA188:BA196" si="606">U188</f>
        <v>276</v>
      </c>
      <c r="BB188" s="219">
        <f t="shared" ref="BB188:BB196" si="607">V188</f>
        <v>2.6980000000000001E-2</v>
      </c>
      <c r="BC188" s="219">
        <f t="shared" ref="BC188:BC196" si="608">BB188</f>
        <v>2.6980000000000001E-2</v>
      </c>
      <c r="BD188" s="219">
        <f t="shared" ref="BD188:BF196" si="609">BD187</f>
        <v>0</v>
      </c>
      <c r="BE188" s="219">
        <f t="shared" si="609"/>
        <v>0</v>
      </c>
      <c r="BF188" s="219">
        <f t="shared" si="609"/>
        <v>0</v>
      </c>
      <c r="BG188" s="238">
        <f t="shared" ref="BG188:BG250" si="610">ROUND(BA188+(BB188*CE188)+(BC188*CF188)+(BT188*G188)+((I188)*BU188),2)</f>
        <v>193686.05</v>
      </c>
      <c r="BH188" s="222">
        <f t="shared" si="529"/>
        <v>0</v>
      </c>
      <c r="BI188" s="222">
        <f t="shared" si="529"/>
        <v>1</v>
      </c>
      <c r="BJ188" s="222">
        <f t="shared" si="529"/>
        <v>1.26E-4</v>
      </c>
      <c r="BK188" s="222">
        <f t="shared" si="529"/>
        <v>8.6E-3</v>
      </c>
      <c r="BL188" s="222">
        <f t="shared" si="529"/>
        <v>-6.6E-4</v>
      </c>
      <c r="BM188" s="222">
        <f t="shared" si="572"/>
        <v>-6.7200000000000003E-3</v>
      </c>
      <c r="BN188" s="222">
        <f t="shared" si="568"/>
        <v>1.3999999999999999E-4</v>
      </c>
      <c r="BO188" s="222">
        <f t="shared" si="569"/>
        <v>1.04</v>
      </c>
      <c r="BP188" s="222">
        <v>0</v>
      </c>
      <c r="BQ188" s="222">
        <f t="shared" si="567"/>
        <v>0</v>
      </c>
      <c r="BR188" s="222">
        <f t="shared" si="532"/>
        <v>-1.2123999999999999E-2</v>
      </c>
      <c r="BS188" s="222">
        <v>0.1144</v>
      </c>
      <c r="BT188" s="224">
        <f>BT187</f>
        <v>25.88</v>
      </c>
      <c r="BU188" s="224">
        <f t="shared" ref="BU188:BU196" si="611">AO188</f>
        <v>1.8</v>
      </c>
      <c r="BV188" s="225">
        <f t="shared" ref="BV188:BV196" si="612">BV187</f>
        <v>0</v>
      </c>
      <c r="BW188" s="224">
        <f t="shared" si="573"/>
        <v>8726.5400000000009</v>
      </c>
      <c r="BX188" s="224">
        <f t="shared" si="583"/>
        <v>0</v>
      </c>
      <c r="BY188" s="224">
        <f t="shared" si="583"/>
        <v>8055.84</v>
      </c>
      <c r="BZ188" s="198">
        <f t="shared" si="584"/>
        <v>13732.506216</v>
      </c>
      <c r="CA188" s="209"/>
      <c r="CB188" s="227">
        <f>CB187</f>
        <v>0.65</v>
      </c>
      <c r="CC188" s="227"/>
      <c r="CD188" s="227">
        <f t="shared" si="601"/>
        <v>1</v>
      </c>
      <c r="CE188" s="239">
        <f t="shared" ref="CE188:CE251" si="613">IF(G188*500&lt;K188,G188*500,K188)</f>
        <v>2372500</v>
      </c>
      <c r="CF188" s="239">
        <f t="shared" ref="CF188:CF251" si="614">K188-CE188</f>
        <v>0</v>
      </c>
      <c r="CG188" s="209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>
      <c r="A189" s="256"/>
      <c r="B189" s="257"/>
      <c r="C189" s="217"/>
      <c r="D189" s="209"/>
      <c r="E189" s="240"/>
      <c r="F189" s="209"/>
      <c r="G189" s="213">
        <v>10000</v>
      </c>
      <c r="H189" s="213"/>
      <c r="I189" s="254">
        <v>0</v>
      </c>
      <c r="J189" s="212"/>
      <c r="K189" s="213">
        <f t="shared" si="602"/>
        <v>4745000</v>
      </c>
      <c r="L189" s="214"/>
      <c r="M189" s="215">
        <f t="shared" si="565"/>
        <v>420641.26999999996</v>
      </c>
      <c r="N189" s="215"/>
      <c r="O189" s="215">
        <f t="shared" si="566"/>
        <v>448074.59248799999</v>
      </c>
      <c r="P189" s="216"/>
      <c r="Q189" s="267">
        <f t="shared" si="593"/>
        <v>27433.322488000034</v>
      </c>
      <c r="R189" s="217"/>
      <c r="S189" s="265">
        <f t="shared" si="594"/>
        <v>6.5000000000000002E-2</v>
      </c>
      <c r="T189" s="209"/>
      <c r="U189" s="218">
        <f t="shared" ref="U189:W229" si="615">U$187</f>
        <v>276</v>
      </c>
      <c r="V189" s="219">
        <f t="shared" si="615"/>
        <v>2.6980000000000001E-2</v>
      </c>
      <c r="W189" s="219">
        <f t="shared" si="615"/>
        <v>2.6980000000000001E-2</v>
      </c>
      <c r="X189" s="219">
        <f t="shared" si="603"/>
        <v>0</v>
      </c>
      <c r="Y189" s="219">
        <f t="shared" si="603"/>
        <v>0</v>
      </c>
      <c r="Z189" s="219">
        <f t="shared" si="603"/>
        <v>0</v>
      </c>
      <c r="AA189" s="238">
        <f t="shared" si="604"/>
        <v>387096.1</v>
      </c>
      <c r="AB189" s="221"/>
      <c r="AC189" s="222">
        <f t="shared" si="586"/>
        <v>1</v>
      </c>
      <c r="AD189" s="223">
        <f t="shared" si="595"/>
        <v>1.26E-4</v>
      </c>
      <c r="AE189" s="222">
        <f t="shared" ref="AE189:AE207" si="616">$AE$187</f>
        <v>8.6E-3</v>
      </c>
      <c r="AF189" s="222">
        <f t="shared" ref="AF189:AI204" si="617">AF$187</f>
        <v>-6.6E-4</v>
      </c>
      <c r="AG189" s="222">
        <f t="shared" si="617"/>
        <v>-6.7200000000000003E-3</v>
      </c>
      <c r="AH189" s="219">
        <f t="shared" si="617"/>
        <v>1.3999999999999999E-4</v>
      </c>
      <c r="AI189" s="219">
        <f t="shared" si="617"/>
        <v>1.04</v>
      </c>
      <c r="AJ189" s="234">
        <f t="shared" si="605"/>
        <v>0</v>
      </c>
      <c r="AK189" s="234">
        <f t="shared" ref="AK189:AO204" si="618">AK$187</f>
        <v>7.9233999999999999E-2</v>
      </c>
      <c r="AL189" s="234">
        <f t="shared" si="618"/>
        <v>-1.2123999999999999E-2</v>
      </c>
      <c r="AM189" s="234">
        <f t="shared" si="618"/>
        <v>0</v>
      </c>
      <c r="AN189" s="224">
        <f t="shared" si="618"/>
        <v>25.88</v>
      </c>
      <c r="AO189" s="225">
        <f t="shared" si="618"/>
        <v>1.8</v>
      </c>
      <c r="AP189" s="225">
        <f t="shared" ref="AP189:AP196" si="619">AP188</f>
        <v>0</v>
      </c>
      <c r="AQ189" s="224">
        <f t="shared" si="596"/>
        <v>17452.07</v>
      </c>
      <c r="AR189" s="224">
        <f t="shared" si="488"/>
        <v>0</v>
      </c>
      <c r="AS189" s="224">
        <f t="shared" si="597"/>
        <v>16093.1</v>
      </c>
      <c r="AT189" s="209"/>
      <c r="AU189" s="227">
        <f>AU187</f>
        <v>0.65</v>
      </c>
      <c r="AV189" s="227"/>
      <c r="AW189" s="227">
        <f t="shared" si="598"/>
        <v>1</v>
      </c>
      <c r="AX189" s="239">
        <f t="shared" si="599"/>
        <v>4745000</v>
      </c>
      <c r="AY189" s="239">
        <f t="shared" si="600"/>
        <v>0</v>
      </c>
      <c r="AZ189" s="209"/>
      <c r="BA189" s="218">
        <f t="shared" si="606"/>
        <v>276</v>
      </c>
      <c r="BB189" s="219">
        <f t="shared" si="607"/>
        <v>2.6980000000000001E-2</v>
      </c>
      <c r="BC189" s="219">
        <f t="shared" si="608"/>
        <v>2.6980000000000001E-2</v>
      </c>
      <c r="BD189" s="219">
        <f t="shared" si="609"/>
        <v>0</v>
      </c>
      <c r="BE189" s="219">
        <f t="shared" si="609"/>
        <v>0</v>
      </c>
      <c r="BF189" s="219">
        <f t="shared" si="609"/>
        <v>0</v>
      </c>
      <c r="BG189" s="238">
        <f t="shared" si="610"/>
        <v>387096.1</v>
      </c>
      <c r="BH189" s="222">
        <f t="shared" si="529"/>
        <v>0</v>
      </c>
      <c r="BI189" s="222">
        <f t="shared" si="529"/>
        <v>1</v>
      </c>
      <c r="BJ189" s="222">
        <f t="shared" si="529"/>
        <v>1.26E-4</v>
      </c>
      <c r="BK189" s="222">
        <f t="shared" si="529"/>
        <v>8.6E-3</v>
      </c>
      <c r="BL189" s="222">
        <f t="shared" si="529"/>
        <v>-6.6E-4</v>
      </c>
      <c r="BM189" s="222">
        <f t="shared" si="572"/>
        <v>-6.7200000000000003E-3</v>
      </c>
      <c r="BN189" s="222">
        <f t="shared" si="568"/>
        <v>1.3999999999999999E-4</v>
      </c>
      <c r="BO189" s="222">
        <f t="shared" si="569"/>
        <v>1.04</v>
      </c>
      <c r="BP189" s="222">
        <v>0</v>
      </c>
      <c r="BQ189" s="222">
        <f t="shared" si="567"/>
        <v>0</v>
      </c>
      <c r="BR189" s="222">
        <f t="shared" si="532"/>
        <v>-1.2123999999999999E-2</v>
      </c>
      <c r="BS189" s="222">
        <v>0.1144</v>
      </c>
      <c r="BT189" s="224">
        <f t="shared" ref="BT189:BT196" si="620">BT188</f>
        <v>25.88</v>
      </c>
      <c r="BU189" s="224">
        <f t="shared" si="611"/>
        <v>1.8</v>
      </c>
      <c r="BV189" s="225">
        <f t="shared" si="612"/>
        <v>0</v>
      </c>
      <c r="BW189" s="224">
        <f t="shared" si="573"/>
        <v>17452.07</v>
      </c>
      <c r="BX189" s="224">
        <f t="shared" si="583"/>
        <v>0</v>
      </c>
      <c r="BY189" s="224">
        <f t="shared" si="583"/>
        <v>16093.1</v>
      </c>
      <c r="BZ189" s="198">
        <f t="shared" si="584"/>
        <v>27433.322487999998</v>
      </c>
      <c r="CA189" s="209"/>
      <c r="CB189" s="227">
        <f>CB187</f>
        <v>0.65</v>
      </c>
      <c r="CC189" s="227"/>
      <c r="CD189" s="227">
        <f t="shared" si="601"/>
        <v>1</v>
      </c>
      <c r="CE189" s="239">
        <f t="shared" si="613"/>
        <v>4745000</v>
      </c>
      <c r="CF189" s="239">
        <f t="shared" si="614"/>
        <v>0</v>
      </c>
      <c r="CG189" s="209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>
      <c r="A190" s="256"/>
      <c r="B190" s="257"/>
      <c r="C190" s="208"/>
      <c r="D190" s="209"/>
      <c r="E190" s="210"/>
      <c r="F190" s="209"/>
      <c r="G190" s="213">
        <v>15000</v>
      </c>
      <c r="H190" s="213"/>
      <c r="I190" s="254">
        <v>0</v>
      </c>
      <c r="J190" s="212"/>
      <c r="K190" s="213">
        <f t="shared" si="602"/>
        <v>7117500</v>
      </c>
      <c r="L190" s="214"/>
      <c r="M190" s="215">
        <f t="shared" si="565"/>
        <v>630814.11</v>
      </c>
      <c r="N190" s="215"/>
      <c r="O190" s="215">
        <f t="shared" si="566"/>
        <v>671948.24990399997</v>
      </c>
      <c r="P190" s="216"/>
      <c r="Q190" s="267">
        <f t="shared" si="593"/>
        <v>41134.139903999981</v>
      </c>
      <c r="R190" s="217"/>
      <c r="S190" s="265">
        <f t="shared" si="594"/>
        <v>6.5000000000000002E-2</v>
      </c>
      <c r="T190" s="209"/>
      <c r="U190" s="218">
        <f t="shared" si="615"/>
        <v>276</v>
      </c>
      <c r="V190" s="219">
        <f t="shared" si="615"/>
        <v>2.6980000000000001E-2</v>
      </c>
      <c r="W190" s="219">
        <f t="shared" si="615"/>
        <v>2.6980000000000001E-2</v>
      </c>
      <c r="X190" s="219">
        <f t="shared" si="603"/>
        <v>0</v>
      </c>
      <c r="Y190" s="219">
        <f t="shared" si="603"/>
        <v>0</v>
      </c>
      <c r="Z190" s="219">
        <f t="shared" si="603"/>
        <v>0</v>
      </c>
      <c r="AA190" s="238">
        <f t="shared" si="604"/>
        <v>580506.15</v>
      </c>
      <c r="AB190" s="221"/>
      <c r="AC190" s="222">
        <f t="shared" si="586"/>
        <v>1</v>
      </c>
      <c r="AD190" s="223">
        <f t="shared" si="595"/>
        <v>1.26E-4</v>
      </c>
      <c r="AE190" s="222">
        <f t="shared" si="616"/>
        <v>8.6E-3</v>
      </c>
      <c r="AF190" s="222">
        <f t="shared" si="617"/>
        <v>-6.6E-4</v>
      </c>
      <c r="AG190" s="222">
        <f t="shared" si="617"/>
        <v>-6.7200000000000003E-3</v>
      </c>
      <c r="AH190" s="219">
        <f t="shared" si="617"/>
        <v>1.3999999999999999E-4</v>
      </c>
      <c r="AI190" s="219">
        <f t="shared" si="617"/>
        <v>1.04</v>
      </c>
      <c r="AJ190" s="234">
        <f t="shared" si="605"/>
        <v>0</v>
      </c>
      <c r="AK190" s="234">
        <f t="shared" si="618"/>
        <v>7.9233999999999999E-2</v>
      </c>
      <c r="AL190" s="234">
        <f t="shared" si="618"/>
        <v>-1.2123999999999999E-2</v>
      </c>
      <c r="AM190" s="234">
        <f t="shared" si="618"/>
        <v>0</v>
      </c>
      <c r="AN190" s="224">
        <f t="shared" si="618"/>
        <v>25.88</v>
      </c>
      <c r="AO190" s="225">
        <f t="shared" si="618"/>
        <v>1.8</v>
      </c>
      <c r="AP190" s="225">
        <f t="shared" si="619"/>
        <v>0</v>
      </c>
      <c r="AQ190" s="224">
        <f t="shared" si="596"/>
        <v>26177.61</v>
      </c>
      <c r="AR190" s="224">
        <f t="shared" si="488"/>
        <v>0</v>
      </c>
      <c r="AS190" s="224">
        <f t="shared" si="597"/>
        <v>24130.35</v>
      </c>
      <c r="AT190" s="209"/>
      <c r="AU190" s="227">
        <f>AU187</f>
        <v>0.65</v>
      </c>
      <c r="AV190" s="227"/>
      <c r="AW190" s="227">
        <f t="shared" si="598"/>
        <v>1</v>
      </c>
      <c r="AX190" s="239">
        <f t="shared" si="599"/>
        <v>7117500</v>
      </c>
      <c r="AY190" s="239">
        <f t="shared" si="600"/>
        <v>0</v>
      </c>
      <c r="AZ190" s="209"/>
      <c r="BA190" s="218">
        <f t="shared" si="606"/>
        <v>276</v>
      </c>
      <c r="BB190" s="219">
        <f t="shared" si="607"/>
        <v>2.6980000000000001E-2</v>
      </c>
      <c r="BC190" s="219">
        <f t="shared" si="608"/>
        <v>2.6980000000000001E-2</v>
      </c>
      <c r="BD190" s="219">
        <f t="shared" si="609"/>
        <v>0</v>
      </c>
      <c r="BE190" s="219">
        <f t="shared" si="609"/>
        <v>0</v>
      </c>
      <c r="BF190" s="219">
        <f t="shared" si="609"/>
        <v>0</v>
      </c>
      <c r="BG190" s="238">
        <f t="shared" si="610"/>
        <v>580506.15</v>
      </c>
      <c r="BH190" s="222">
        <f t="shared" si="529"/>
        <v>0</v>
      </c>
      <c r="BI190" s="222">
        <f t="shared" si="529"/>
        <v>1</v>
      </c>
      <c r="BJ190" s="222">
        <f t="shared" si="529"/>
        <v>1.26E-4</v>
      </c>
      <c r="BK190" s="222">
        <f t="shared" si="529"/>
        <v>8.6E-3</v>
      </c>
      <c r="BL190" s="222">
        <f t="shared" si="529"/>
        <v>-6.6E-4</v>
      </c>
      <c r="BM190" s="222">
        <f t="shared" si="572"/>
        <v>-6.7200000000000003E-3</v>
      </c>
      <c r="BN190" s="222">
        <f t="shared" si="568"/>
        <v>1.3999999999999999E-4</v>
      </c>
      <c r="BO190" s="222">
        <f t="shared" si="569"/>
        <v>1.04</v>
      </c>
      <c r="BP190" s="222">
        <v>0</v>
      </c>
      <c r="BQ190" s="222">
        <f t="shared" si="567"/>
        <v>0</v>
      </c>
      <c r="BR190" s="222">
        <f t="shared" si="532"/>
        <v>-1.2123999999999999E-2</v>
      </c>
      <c r="BS190" s="222">
        <v>0.1144</v>
      </c>
      <c r="BT190" s="224">
        <f t="shared" si="620"/>
        <v>25.88</v>
      </c>
      <c r="BU190" s="224">
        <f t="shared" si="611"/>
        <v>1.8</v>
      </c>
      <c r="BV190" s="225">
        <f t="shared" si="612"/>
        <v>0</v>
      </c>
      <c r="BW190" s="224">
        <f t="shared" si="573"/>
        <v>26177.61</v>
      </c>
      <c r="BX190" s="224">
        <f t="shared" si="583"/>
        <v>0</v>
      </c>
      <c r="BY190" s="224">
        <f t="shared" si="583"/>
        <v>24130.35</v>
      </c>
      <c r="BZ190" s="198">
        <f t="shared" si="584"/>
        <v>41134.139904000003</v>
      </c>
      <c r="CA190" s="209"/>
      <c r="CB190" s="227">
        <f>CB187</f>
        <v>0.65</v>
      </c>
      <c r="CC190" s="227"/>
      <c r="CD190" s="227">
        <f t="shared" si="601"/>
        <v>1</v>
      </c>
      <c r="CE190" s="239">
        <f t="shared" si="613"/>
        <v>7117500</v>
      </c>
      <c r="CF190" s="239">
        <f t="shared" si="614"/>
        <v>0</v>
      </c>
      <c r="CG190" s="209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>
      <c r="A191" s="256"/>
      <c r="B191" s="257"/>
      <c r="C191" s="208"/>
      <c r="D191" s="209"/>
      <c r="E191" s="210"/>
      <c r="F191" s="209"/>
      <c r="G191" s="213">
        <v>20000</v>
      </c>
      <c r="H191" s="213"/>
      <c r="I191" s="254">
        <v>0</v>
      </c>
      <c r="J191" s="212"/>
      <c r="K191" s="213">
        <f t="shared" si="602"/>
        <v>9490000</v>
      </c>
      <c r="L191" s="214"/>
      <c r="M191" s="215">
        <f t="shared" si="565"/>
        <v>840986.94</v>
      </c>
      <c r="N191" s="215"/>
      <c r="O191" s="215">
        <f t="shared" si="566"/>
        <v>895821.89617599989</v>
      </c>
      <c r="P191" s="216"/>
      <c r="Q191" s="267">
        <f t="shared" si="593"/>
        <v>54834.956175999949</v>
      </c>
      <c r="R191" s="217"/>
      <c r="S191" s="265">
        <f t="shared" si="594"/>
        <v>6.5000000000000002E-2</v>
      </c>
      <c r="T191" s="209"/>
      <c r="U191" s="218">
        <f t="shared" si="615"/>
        <v>276</v>
      </c>
      <c r="V191" s="219">
        <f t="shared" si="615"/>
        <v>2.6980000000000001E-2</v>
      </c>
      <c r="W191" s="219">
        <f t="shared" si="615"/>
        <v>2.6980000000000001E-2</v>
      </c>
      <c r="X191" s="219">
        <f t="shared" si="603"/>
        <v>0</v>
      </c>
      <c r="Y191" s="219">
        <f t="shared" si="603"/>
        <v>0</v>
      </c>
      <c r="Z191" s="219">
        <f t="shared" si="603"/>
        <v>0</v>
      </c>
      <c r="AA191" s="238">
        <f t="shared" si="604"/>
        <v>773916.2</v>
      </c>
      <c r="AB191" s="221"/>
      <c r="AC191" s="222">
        <f t="shared" si="586"/>
        <v>1</v>
      </c>
      <c r="AD191" s="223">
        <f t="shared" si="595"/>
        <v>1.26E-4</v>
      </c>
      <c r="AE191" s="222">
        <f t="shared" si="616"/>
        <v>8.6E-3</v>
      </c>
      <c r="AF191" s="222">
        <f t="shared" si="617"/>
        <v>-6.6E-4</v>
      </c>
      <c r="AG191" s="222">
        <f t="shared" si="617"/>
        <v>-6.7200000000000003E-3</v>
      </c>
      <c r="AH191" s="219">
        <f t="shared" si="617"/>
        <v>1.3999999999999999E-4</v>
      </c>
      <c r="AI191" s="219">
        <f t="shared" si="617"/>
        <v>1.04</v>
      </c>
      <c r="AJ191" s="234">
        <f t="shared" si="605"/>
        <v>0</v>
      </c>
      <c r="AK191" s="234">
        <f t="shared" si="618"/>
        <v>7.9233999999999999E-2</v>
      </c>
      <c r="AL191" s="234">
        <f t="shared" si="618"/>
        <v>-1.2123999999999999E-2</v>
      </c>
      <c r="AM191" s="234">
        <f t="shared" si="618"/>
        <v>0</v>
      </c>
      <c r="AN191" s="224">
        <f t="shared" si="618"/>
        <v>25.88</v>
      </c>
      <c r="AO191" s="225">
        <f t="shared" si="618"/>
        <v>1.8</v>
      </c>
      <c r="AP191" s="225">
        <f t="shared" si="619"/>
        <v>0</v>
      </c>
      <c r="AQ191" s="224">
        <f t="shared" si="596"/>
        <v>34903.14</v>
      </c>
      <c r="AR191" s="224">
        <f t="shared" si="488"/>
        <v>0</v>
      </c>
      <c r="AS191" s="224">
        <f t="shared" si="597"/>
        <v>32167.599999999999</v>
      </c>
      <c r="AT191" s="209"/>
      <c r="AU191" s="227">
        <f>AU187</f>
        <v>0.65</v>
      </c>
      <c r="AV191" s="227"/>
      <c r="AW191" s="227">
        <f t="shared" si="598"/>
        <v>1</v>
      </c>
      <c r="AX191" s="239">
        <f t="shared" si="599"/>
        <v>9490000</v>
      </c>
      <c r="AY191" s="239">
        <f t="shared" si="600"/>
        <v>0</v>
      </c>
      <c r="AZ191" s="209"/>
      <c r="BA191" s="218">
        <f t="shared" si="606"/>
        <v>276</v>
      </c>
      <c r="BB191" s="219">
        <f t="shared" si="607"/>
        <v>2.6980000000000001E-2</v>
      </c>
      <c r="BC191" s="219">
        <f t="shared" si="608"/>
        <v>2.6980000000000001E-2</v>
      </c>
      <c r="BD191" s="219">
        <f t="shared" si="609"/>
        <v>0</v>
      </c>
      <c r="BE191" s="219">
        <f t="shared" si="609"/>
        <v>0</v>
      </c>
      <c r="BF191" s="219">
        <f t="shared" si="609"/>
        <v>0</v>
      </c>
      <c r="BG191" s="238">
        <f t="shared" si="610"/>
        <v>773916.2</v>
      </c>
      <c r="BH191" s="222">
        <f t="shared" si="529"/>
        <v>0</v>
      </c>
      <c r="BI191" s="222">
        <f t="shared" si="529"/>
        <v>1</v>
      </c>
      <c r="BJ191" s="222">
        <f t="shared" si="529"/>
        <v>1.26E-4</v>
      </c>
      <c r="BK191" s="222">
        <f t="shared" si="529"/>
        <v>8.6E-3</v>
      </c>
      <c r="BL191" s="222">
        <f t="shared" si="529"/>
        <v>-6.6E-4</v>
      </c>
      <c r="BM191" s="222">
        <f t="shared" si="572"/>
        <v>-6.7200000000000003E-3</v>
      </c>
      <c r="BN191" s="222">
        <f t="shared" si="568"/>
        <v>1.3999999999999999E-4</v>
      </c>
      <c r="BO191" s="222">
        <f t="shared" si="569"/>
        <v>1.04</v>
      </c>
      <c r="BP191" s="222">
        <v>0</v>
      </c>
      <c r="BQ191" s="222">
        <f t="shared" si="567"/>
        <v>0</v>
      </c>
      <c r="BR191" s="222">
        <f t="shared" si="532"/>
        <v>-1.2123999999999999E-2</v>
      </c>
      <c r="BS191" s="222">
        <v>0.1144</v>
      </c>
      <c r="BT191" s="224">
        <f t="shared" si="620"/>
        <v>25.88</v>
      </c>
      <c r="BU191" s="224">
        <f t="shared" si="611"/>
        <v>1.8</v>
      </c>
      <c r="BV191" s="225">
        <f t="shared" si="612"/>
        <v>0</v>
      </c>
      <c r="BW191" s="224">
        <f t="shared" si="573"/>
        <v>34903.14</v>
      </c>
      <c r="BX191" s="224">
        <f t="shared" si="583"/>
        <v>0</v>
      </c>
      <c r="BY191" s="224">
        <f t="shared" si="583"/>
        <v>32167.599999999999</v>
      </c>
      <c r="BZ191" s="198">
        <f t="shared" si="584"/>
        <v>54834.956176</v>
      </c>
      <c r="CA191" s="209"/>
      <c r="CB191" s="227">
        <f>CB187</f>
        <v>0.65</v>
      </c>
      <c r="CC191" s="227"/>
      <c r="CD191" s="227">
        <f t="shared" si="601"/>
        <v>1</v>
      </c>
      <c r="CE191" s="239">
        <f t="shared" si="613"/>
        <v>9490000</v>
      </c>
      <c r="CF191" s="239">
        <f t="shared" si="614"/>
        <v>0</v>
      </c>
      <c r="CG191" s="209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>
      <c r="A192" s="256"/>
      <c r="B192" s="257"/>
      <c r="C192" s="208"/>
      <c r="D192" s="209"/>
      <c r="E192" s="210"/>
      <c r="F192" s="209"/>
      <c r="G192" s="213">
        <v>1000</v>
      </c>
      <c r="H192" s="213"/>
      <c r="I192" s="213">
        <v>200</v>
      </c>
      <c r="J192" s="212"/>
      <c r="K192" s="213">
        <f t="shared" si="602"/>
        <v>474500</v>
      </c>
      <c r="L192" s="214"/>
      <c r="M192" s="215">
        <f t="shared" si="565"/>
        <v>42714.32</v>
      </c>
      <c r="N192" s="215"/>
      <c r="O192" s="215">
        <f t="shared" si="566"/>
        <v>45527.356511999998</v>
      </c>
      <c r="P192" s="216"/>
      <c r="Q192" s="267">
        <f t="shared" si="593"/>
        <v>2813.0365119999988</v>
      </c>
      <c r="R192" s="217"/>
      <c r="S192" s="265">
        <f t="shared" si="594"/>
        <v>6.6000000000000003E-2</v>
      </c>
      <c r="T192" s="209"/>
      <c r="U192" s="218">
        <f t="shared" si="615"/>
        <v>276</v>
      </c>
      <c r="V192" s="219">
        <f t="shared" si="615"/>
        <v>2.6980000000000001E-2</v>
      </c>
      <c r="W192" s="219">
        <f t="shared" si="615"/>
        <v>2.6980000000000001E-2</v>
      </c>
      <c r="X192" s="219">
        <f t="shared" si="603"/>
        <v>0</v>
      </c>
      <c r="Y192" s="219">
        <f t="shared" si="603"/>
        <v>0</v>
      </c>
      <c r="Z192" s="219">
        <f t="shared" si="603"/>
        <v>0</v>
      </c>
      <c r="AA192" s="238">
        <f t="shared" si="604"/>
        <v>39318.01</v>
      </c>
      <c r="AB192" s="221"/>
      <c r="AC192" s="222">
        <f t="shared" si="586"/>
        <v>1</v>
      </c>
      <c r="AD192" s="223">
        <f t="shared" si="595"/>
        <v>1.26E-4</v>
      </c>
      <c r="AE192" s="222">
        <f t="shared" si="616"/>
        <v>8.6E-3</v>
      </c>
      <c r="AF192" s="222">
        <f t="shared" si="617"/>
        <v>-6.6E-4</v>
      </c>
      <c r="AG192" s="222">
        <f t="shared" si="617"/>
        <v>-6.7200000000000003E-3</v>
      </c>
      <c r="AH192" s="219">
        <f t="shared" si="617"/>
        <v>1.3999999999999999E-4</v>
      </c>
      <c r="AI192" s="219">
        <f t="shared" si="617"/>
        <v>1.04</v>
      </c>
      <c r="AJ192" s="234">
        <f t="shared" si="605"/>
        <v>0</v>
      </c>
      <c r="AK192" s="234">
        <f t="shared" si="618"/>
        <v>7.9233999999999999E-2</v>
      </c>
      <c r="AL192" s="234">
        <f t="shared" si="618"/>
        <v>-1.2123999999999999E-2</v>
      </c>
      <c r="AM192" s="234">
        <f t="shared" si="618"/>
        <v>0</v>
      </c>
      <c r="AN192" s="224">
        <f t="shared" si="618"/>
        <v>25.88</v>
      </c>
      <c r="AO192" s="225">
        <f t="shared" si="618"/>
        <v>1.8</v>
      </c>
      <c r="AP192" s="225">
        <f t="shared" si="619"/>
        <v>0</v>
      </c>
      <c r="AQ192" s="224">
        <f t="shared" si="596"/>
        <v>1746.11</v>
      </c>
      <c r="AR192" s="224">
        <f t="shared" ref="AR192:AR255" si="621">ROUND((AA192+AQ192)*AM192,2)</f>
        <v>0</v>
      </c>
      <c r="AS192" s="224">
        <f t="shared" si="597"/>
        <v>1650.2</v>
      </c>
      <c r="AT192" s="209"/>
      <c r="AU192" s="227">
        <f>AU187</f>
        <v>0.65</v>
      </c>
      <c r="AV192" s="227"/>
      <c r="AW192" s="227">
        <f t="shared" si="598"/>
        <v>1</v>
      </c>
      <c r="AX192" s="239">
        <f t="shared" si="599"/>
        <v>474500</v>
      </c>
      <c r="AY192" s="239">
        <f t="shared" si="600"/>
        <v>0</v>
      </c>
      <c r="AZ192" s="209"/>
      <c r="BA192" s="218">
        <f t="shared" si="606"/>
        <v>276</v>
      </c>
      <c r="BB192" s="219">
        <f t="shared" si="607"/>
        <v>2.6980000000000001E-2</v>
      </c>
      <c r="BC192" s="219">
        <f t="shared" si="608"/>
        <v>2.6980000000000001E-2</v>
      </c>
      <c r="BD192" s="219">
        <f t="shared" si="609"/>
        <v>0</v>
      </c>
      <c r="BE192" s="219">
        <f t="shared" si="609"/>
        <v>0</v>
      </c>
      <c r="BF192" s="219">
        <f t="shared" si="609"/>
        <v>0</v>
      </c>
      <c r="BG192" s="238">
        <f>ROUND(BA192+(BB192*CE192)+(BC192*CF192)+(BT192*G192)+((I192)*BU192),2)</f>
        <v>39318.01</v>
      </c>
      <c r="BH192" s="222">
        <f t="shared" si="529"/>
        <v>0</v>
      </c>
      <c r="BI192" s="222">
        <f>AC192</f>
        <v>1</v>
      </c>
      <c r="BJ192" s="222">
        <f t="shared" si="529"/>
        <v>1.26E-4</v>
      </c>
      <c r="BK192" s="222">
        <f t="shared" si="529"/>
        <v>8.6E-3</v>
      </c>
      <c r="BL192" s="222">
        <f t="shared" si="529"/>
        <v>-6.6E-4</v>
      </c>
      <c r="BM192" s="222">
        <f t="shared" si="572"/>
        <v>-6.7200000000000003E-3</v>
      </c>
      <c r="BN192" s="222">
        <f t="shared" si="568"/>
        <v>1.3999999999999999E-4</v>
      </c>
      <c r="BO192" s="222">
        <f t="shared" si="569"/>
        <v>1.04</v>
      </c>
      <c r="BP192" s="222">
        <v>0</v>
      </c>
      <c r="BQ192" s="222">
        <f t="shared" si="567"/>
        <v>0</v>
      </c>
      <c r="BR192" s="222">
        <f t="shared" si="532"/>
        <v>-1.2123999999999999E-2</v>
      </c>
      <c r="BS192" s="222">
        <v>0.1144</v>
      </c>
      <c r="BT192" s="224">
        <f t="shared" si="620"/>
        <v>25.88</v>
      </c>
      <c r="BU192" s="224">
        <f t="shared" si="611"/>
        <v>1.8</v>
      </c>
      <c r="BV192" s="225">
        <f t="shared" si="612"/>
        <v>0</v>
      </c>
      <c r="BW192" s="224">
        <f t="shared" si="573"/>
        <v>1746.11</v>
      </c>
      <c r="BX192" s="224">
        <f t="shared" si="583"/>
        <v>0</v>
      </c>
      <c r="BY192" s="224">
        <f t="shared" si="583"/>
        <v>1650.2</v>
      </c>
      <c r="BZ192" s="198">
        <f t="shared" si="584"/>
        <v>2813.0365120000006</v>
      </c>
      <c r="CA192" s="209"/>
      <c r="CB192" s="227">
        <f>CB187</f>
        <v>0.65</v>
      </c>
      <c r="CC192" s="227"/>
      <c r="CD192" s="227">
        <f t="shared" si="601"/>
        <v>1</v>
      </c>
      <c r="CE192" s="239">
        <f t="shared" si="613"/>
        <v>474500</v>
      </c>
      <c r="CF192" s="239">
        <f t="shared" si="614"/>
        <v>0</v>
      </c>
      <c r="CG192" s="209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>
      <c r="A193" s="256"/>
      <c r="B193" s="257"/>
      <c r="C193" s="208"/>
      <c r="D193" s="209"/>
      <c r="E193" s="210"/>
      <c r="F193" s="209"/>
      <c r="G193" s="213">
        <v>5000</v>
      </c>
      <c r="H193" s="213"/>
      <c r="I193" s="213">
        <v>500</v>
      </c>
      <c r="J193" s="212"/>
      <c r="K193" s="213">
        <f t="shared" si="602"/>
        <v>2372500</v>
      </c>
      <c r="L193" s="214"/>
      <c r="M193" s="215">
        <f t="shared" si="565"/>
        <v>211428.83</v>
      </c>
      <c r="N193" s="215"/>
      <c r="O193" s="215">
        <f t="shared" si="566"/>
        <v>225264.29621599999</v>
      </c>
      <c r="P193" s="216"/>
      <c r="Q193" s="267">
        <f t="shared" si="593"/>
        <v>13835.466216000001</v>
      </c>
      <c r="R193" s="217"/>
      <c r="S193" s="265">
        <f t="shared" si="594"/>
        <v>6.5000000000000002E-2</v>
      </c>
      <c r="T193" s="209"/>
      <c r="U193" s="218">
        <f t="shared" si="615"/>
        <v>276</v>
      </c>
      <c r="V193" s="219">
        <f t="shared" si="615"/>
        <v>2.6980000000000001E-2</v>
      </c>
      <c r="W193" s="219">
        <f t="shared" si="615"/>
        <v>2.6980000000000001E-2</v>
      </c>
      <c r="X193" s="219">
        <f t="shared" si="603"/>
        <v>0</v>
      </c>
      <c r="Y193" s="219">
        <f t="shared" si="603"/>
        <v>0</v>
      </c>
      <c r="Z193" s="219">
        <f t="shared" si="603"/>
        <v>0</v>
      </c>
      <c r="AA193" s="238">
        <f t="shared" si="604"/>
        <v>194586.05</v>
      </c>
      <c r="AB193" s="221"/>
      <c r="AC193" s="222">
        <f t="shared" si="586"/>
        <v>1</v>
      </c>
      <c r="AD193" s="223">
        <f t="shared" si="595"/>
        <v>1.26E-4</v>
      </c>
      <c r="AE193" s="222">
        <f t="shared" si="616"/>
        <v>8.6E-3</v>
      </c>
      <c r="AF193" s="222">
        <f t="shared" si="617"/>
        <v>-6.6E-4</v>
      </c>
      <c r="AG193" s="222">
        <f t="shared" si="617"/>
        <v>-6.7200000000000003E-3</v>
      </c>
      <c r="AH193" s="219">
        <f t="shared" si="617"/>
        <v>1.3999999999999999E-4</v>
      </c>
      <c r="AI193" s="219">
        <f t="shared" si="617"/>
        <v>1.04</v>
      </c>
      <c r="AJ193" s="234">
        <f t="shared" si="605"/>
        <v>0</v>
      </c>
      <c r="AK193" s="234">
        <f t="shared" si="618"/>
        <v>7.9233999999999999E-2</v>
      </c>
      <c r="AL193" s="234">
        <f t="shared" si="618"/>
        <v>-1.2123999999999999E-2</v>
      </c>
      <c r="AM193" s="234">
        <f t="shared" si="618"/>
        <v>0</v>
      </c>
      <c r="AN193" s="224">
        <f t="shared" si="618"/>
        <v>25.88</v>
      </c>
      <c r="AO193" s="225">
        <f t="shared" si="618"/>
        <v>1.8</v>
      </c>
      <c r="AP193" s="225">
        <f t="shared" si="619"/>
        <v>0</v>
      </c>
      <c r="AQ193" s="224">
        <f t="shared" si="596"/>
        <v>8726.5400000000009</v>
      </c>
      <c r="AR193" s="224">
        <f t="shared" si="621"/>
        <v>0</v>
      </c>
      <c r="AS193" s="224">
        <f t="shared" si="597"/>
        <v>8116.24</v>
      </c>
      <c r="AT193" s="209"/>
      <c r="AU193" s="227">
        <f>AU187</f>
        <v>0.65</v>
      </c>
      <c r="AV193" s="227"/>
      <c r="AW193" s="227">
        <f t="shared" si="598"/>
        <v>1</v>
      </c>
      <c r="AX193" s="239">
        <f t="shared" si="599"/>
        <v>2372500</v>
      </c>
      <c r="AY193" s="239">
        <f t="shared" si="600"/>
        <v>0</v>
      </c>
      <c r="AZ193" s="209"/>
      <c r="BA193" s="218">
        <f t="shared" si="606"/>
        <v>276</v>
      </c>
      <c r="BB193" s="219">
        <f t="shared" si="607"/>
        <v>2.6980000000000001E-2</v>
      </c>
      <c r="BC193" s="219">
        <f t="shared" si="608"/>
        <v>2.6980000000000001E-2</v>
      </c>
      <c r="BD193" s="219">
        <f t="shared" si="609"/>
        <v>0</v>
      </c>
      <c r="BE193" s="219">
        <f t="shared" si="609"/>
        <v>0</v>
      </c>
      <c r="BF193" s="219">
        <f t="shared" si="609"/>
        <v>0</v>
      </c>
      <c r="BG193" s="238">
        <f t="shared" si="610"/>
        <v>194586.05</v>
      </c>
      <c r="BH193" s="222">
        <f t="shared" si="529"/>
        <v>0</v>
      </c>
      <c r="BI193" s="222">
        <f t="shared" si="529"/>
        <v>1</v>
      </c>
      <c r="BJ193" s="222">
        <f t="shared" si="529"/>
        <v>1.26E-4</v>
      </c>
      <c r="BK193" s="222">
        <f t="shared" si="529"/>
        <v>8.6E-3</v>
      </c>
      <c r="BL193" s="222">
        <f t="shared" si="529"/>
        <v>-6.6E-4</v>
      </c>
      <c r="BM193" s="222">
        <f t="shared" ref="BM193:BM208" si="622">BM192</f>
        <v>-6.7200000000000003E-3</v>
      </c>
      <c r="BN193" s="222">
        <f t="shared" si="568"/>
        <v>1.3999999999999999E-4</v>
      </c>
      <c r="BO193" s="222">
        <f t="shared" si="569"/>
        <v>1.04</v>
      </c>
      <c r="BP193" s="222">
        <v>0</v>
      </c>
      <c r="BQ193" s="222">
        <f t="shared" si="567"/>
        <v>0</v>
      </c>
      <c r="BR193" s="222">
        <f t="shared" si="532"/>
        <v>-1.2123999999999999E-2</v>
      </c>
      <c r="BS193" s="222">
        <v>0.1144</v>
      </c>
      <c r="BT193" s="224">
        <f t="shared" si="620"/>
        <v>25.88</v>
      </c>
      <c r="BU193" s="224">
        <f t="shared" si="611"/>
        <v>1.8</v>
      </c>
      <c r="BV193" s="225">
        <f t="shared" si="612"/>
        <v>0</v>
      </c>
      <c r="BW193" s="224">
        <f t="shared" si="573"/>
        <v>8726.5400000000009</v>
      </c>
      <c r="BX193" s="224">
        <f t="shared" si="583"/>
        <v>0</v>
      </c>
      <c r="BY193" s="224">
        <f t="shared" si="583"/>
        <v>8116.24</v>
      </c>
      <c r="BZ193" s="198">
        <f t="shared" si="584"/>
        <v>13835.466216000001</v>
      </c>
      <c r="CA193" s="209"/>
      <c r="CB193" s="227">
        <f>CB187</f>
        <v>0.65</v>
      </c>
      <c r="CC193" s="227"/>
      <c r="CD193" s="227">
        <f t="shared" si="601"/>
        <v>1</v>
      </c>
      <c r="CE193" s="239">
        <f t="shared" si="613"/>
        <v>2372500</v>
      </c>
      <c r="CF193" s="239">
        <f t="shared" si="614"/>
        <v>0</v>
      </c>
      <c r="CG193" s="209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>
      <c r="A194" s="256"/>
      <c r="B194" s="257"/>
      <c r="C194" s="208"/>
      <c r="D194" s="209"/>
      <c r="E194" s="210"/>
      <c r="F194" s="209"/>
      <c r="G194" s="213">
        <v>10000</v>
      </c>
      <c r="H194" s="213"/>
      <c r="I194" s="213">
        <v>500</v>
      </c>
      <c r="J194" s="212"/>
      <c r="K194" s="213">
        <f t="shared" si="602"/>
        <v>4745000</v>
      </c>
      <c r="L194" s="214"/>
      <c r="M194" s="215">
        <f t="shared" si="565"/>
        <v>421601.67</v>
      </c>
      <c r="N194" s="215"/>
      <c r="O194" s="215">
        <f t="shared" si="566"/>
        <v>449137.95248799998</v>
      </c>
      <c r="P194" s="216"/>
      <c r="Q194" s="267">
        <f t="shared" si="593"/>
        <v>27536.282487999997</v>
      </c>
      <c r="R194" s="217"/>
      <c r="S194" s="265">
        <f t="shared" si="594"/>
        <v>6.5000000000000002E-2</v>
      </c>
      <c r="T194" s="209"/>
      <c r="U194" s="218">
        <f t="shared" si="615"/>
        <v>276</v>
      </c>
      <c r="V194" s="219">
        <f t="shared" si="615"/>
        <v>2.6980000000000001E-2</v>
      </c>
      <c r="W194" s="219">
        <f t="shared" si="615"/>
        <v>2.6980000000000001E-2</v>
      </c>
      <c r="X194" s="219">
        <f t="shared" si="603"/>
        <v>0</v>
      </c>
      <c r="Y194" s="219">
        <f t="shared" si="603"/>
        <v>0</v>
      </c>
      <c r="Z194" s="219">
        <f t="shared" si="603"/>
        <v>0</v>
      </c>
      <c r="AA194" s="238">
        <f t="shared" si="604"/>
        <v>387996.1</v>
      </c>
      <c r="AB194" s="221"/>
      <c r="AC194" s="222">
        <f t="shared" si="586"/>
        <v>1</v>
      </c>
      <c r="AD194" s="223">
        <f t="shared" si="595"/>
        <v>1.26E-4</v>
      </c>
      <c r="AE194" s="222">
        <f t="shared" si="616"/>
        <v>8.6E-3</v>
      </c>
      <c r="AF194" s="222">
        <f t="shared" si="617"/>
        <v>-6.6E-4</v>
      </c>
      <c r="AG194" s="222">
        <f t="shared" si="617"/>
        <v>-6.7200000000000003E-3</v>
      </c>
      <c r="AH194" s="219">
        <f t="shared" si="617"/>
        <v>1.3999999999999999E-4</v>
      </c>
      <c r="AI194" s="219">
        <f t="shared" si="617"/>
        <v>1.04</v>
      </c>
      <c r="AJ194" s="234">
        <f t="shared" si="605"/>
        <v>0</v>
      </c>
      <c r="AK194" s="234">
        <f t="shared" si="618"/>
        <v>7.9233999999999999E-2</v>
      </c>
      <c r="AL194" s="234">
        <f t="shared" si="618"/>
        <v>-1.2123999999999999E-2</v>
      </c>
      <c r="AM194" s="234">
        <f t="shared" si="618"/>
        <v>0</v>
      </c>
      <c r="AN194" s="224">
        <f t="shared" si="618"/>
        <v>25.88</v>
      </c>
      <c r="AO194" s="225">
        <f t="shared" si="618"/>
        <v>1.8</v>
      </c>
      <c r="AP194" s="225">
        <f t="shared" si="619"/>
        <v>0</v>
      </c>
      <c r="AQ194" s="224">
        <f t="shared" si="596"/>
        <v>17452.07</v>
      </c>
      <c r="AR194" s="224">
        <f t="shared" si="621"/>
        <v>0</v>
      </c>
      <c r="AS194" s="224">
        <f t="shared" si="597"/>
        <v>16153.5</v>
      </c>
      <c r="AT194" s="209"/>
      <c r="AU194" s="227">
        <f>AU187</f>
        <v>0.65</v>
      </c>
      <c r="AV194" s="227"/>
      <c r="AW194" s="227">
        <f t="shared" si="598"/>
        <v>1</v>
      </c>
      <c r="AX194" s="239">
        <f t="shared" si="599"/>
        <v>4745000</v>
      </c>
      <c r="AY194" s="239">
        <f t="shared" si="600"/>
        <v>0</v>
      </c>
      <c r="AZ194" s="209"/>
      <c r="BA194" s="218">
        <f t="shared" si="606"/>
        <v>276</v>
      </c>
      <c r="BB194" s="219">
        <f t="shared" si="607"/>
        <v>2.6980000000000001E-2</v>
      </c>
      <c r="BC194" s="219">
        <f t="shared" si="608"/>
        <v>2.6980000000000001E-2</v>
      </c>
      <c r="BD194" s="219">
        <f t="shared" si="609"/>
        <v>0</v>
      </c>
      <c r="BE194" s="219">
        <f t="shared" si="609"/>
        <v>0</v>
      </c>
      <c r="BF194" s="219">
        <f t="shared" si="609"/>
        <v>0</v>
      </c>
      <c r="BG194" s="238">
        <f t="shared" si="610"/>
        <v>387996.1</v>
      </c>
      <c r="BH194" s="222">
        <f t="shared" si="529"/>
        <v>0</v>
      </c>
      <c r="BI194" s="222">
        <f t="shared" si="529"/>
        <v>1</v>
      </c>
      <c r="BJ194" s="222">
        <f t="shared" si="529"/>
        <v>1.26E-4</v>
      </c>
      <c r="BK194" s="222">
        <f t="shared" si="529"/>
        <v>8.6E-3</v>
      </c>
      <c r="BL194" s="222">
        <f t="shared" si="529"/>
        <v>-6.6E-4</v>
      </c>
      <c r="BM194" s="222">
        <f t="shared" si="622"/>
        <v>-6.7200000000000003E-3</v>
      </c>
      <c r="BN194" s="222">
        <f t="shared" si="568"/>
        <v>1.3999999999999999E-4</v>
      </c>
      <c r="BO194" s="222">
        <f t="shared" si="569"/>
        <v>1.04</v>
      </c>
      <c r="BP194" s="222">
        <v>0</v>
      </c>
      <c r="BQ194" s="222">
        <f t="shared" si="567"/>
        <v>0</v>
      </c>
      <c r="BR194" s="222">
        <f t="shared" si="532"/>
        <v>-1.2123999999999999E-2</v>
      </c>
      <c r="BS194" s="222">
        <v>0.1144</v>
      </c>
      <c r="BT194" s="224">
        <f t="shared" si="620"/>
        <v>25.88</v>
      </c>
      <c r="BU194" s="224">
        <f t="shared" si="611"/>
        <v>1.8</v>
      </c>
      <c r="BV194" s="225">
        <f t="shared" si="612"/>
        <v>0</v>
      </c>
      <c r="BW194" s="224">
        <f t="shared" si="573"/>
        <v>17452.07</v>
      </c>
      <c r="BX194" s="224">
        <f t="shared" si="583"/>
        <v>0</v>
      </c>
      <c r="BY194" s="224">
        <f t="shared" si="583"/>
        <v>16153.5</v>
      </c>
      <c r="BZ194" s="198">
        <f t="shared" si="584"/>
        <v>27536.282488000001</v>
      </c>
      <c r="CA194" s="209"/>
      <c r="CB194" s="227">
        <f>CB187</f>
        <v>0.65</v>
      </c>
      <c r="CC194" s="227"/>
      <c r="CD194" s="227">
        <f t="shared" si="601"/>
        <v>1</v>
      </c>
      <c r="CE194" s="239">
        <f t="shared" si="613"/>
        <v>4745000</v>
      </c>
      <c r="CF194" s="239">
        <f t="shared" si="614"/>
        <v>0</v>
      </c>
      <c r="CG194" s="209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>
      <c r="A195" s="256"/>
      <c r="B195" s="257"/>
      <c r="C195" s="208"/>
      <c r="D195" s="209"/>
      <c r="E195" s="210"/>
      <c r="F195" s="209"/>
      <c r="G195" s="213">
        <v>15000</v>
      </c>
      <c r="H195" s="213"/>
      <c r="I195" s="213">
        <v>750</v>
      </c>
      <c r="J195" s="212"/>
      <c r="K195" s="213">
        <f t="shared" si="602"/>
        <v>7117500</v>
      </c>
      <c r="L195" s="214"/>
      <c r="M195" s="215">
        <f t="shared" si="565"/>
        <v>632254.71</v>
      </c>
      <c r="N195" s="215"/>
      <c r="O195" s="215">
        <f t="shared" si="566"/>
        <v>673543.289904</v>
      </c>
      <c r="P195" s="216"/>
      <c r="Q195" s="267">
        <f t="shared" si="593"/>
        <v>41288.579904000042</v>
      </c>
      <c r="R195" s="217"/>
      <c r="S195" s="265">
        <f t="shared" si="594"/>
        <v>6.5000000000000002E-2</v>
      </c>
      <c r="T195" s="209"/>
      <c r="U195" s="218">
        <f t="shared" si="615"/>
        <v>276</v>
      </c>
      <c r="V195" s="219">
        <f t="shared" si="615"/>
        <v>2.6980000000000001E-2</v>
      </c>
      <c r="W195" s="219">
        <f t="shared" si="615"/>
        <v>2.6980000000000001E-2</v>
      </c>
      <c r="X195" s="219">
        <f t="shared" si="603"/>
        <v>0</v>
      </c>
      <c r="Y195" s="219">
        <f t="shared" si="603"/>
        <v>0</v>
      </c>
      <c r="Z195" s="219">
        <f t="shared" si="603"/>
        <v>0</v>
      </c>
      <c r="AA195" s="238">
        <f t="shared" si="604"/>
        <v>581856.15</v>
      </c>
      <c r="AB195" s="221"/>
      <c r="AC195" s="222">
        <f t="shared" si="586"/>
        <v>1</v>
      </c>
      <c r="AD195" s="223">
        <f t="shared" si="595"/>
        <v>1.26E-4</v>
      </c>
      <c r="AE195" s="222">
        <f t="shared" si="616"/>
        <v>8.6E-3</v>
      </c>
      <c r="AF195" s="222">
        <f t="shared" si="617"/>
        <v>-6.6E-4</v>
      </c>
      <c r="AG195" s="222">
        <f t="shared" si="617"/>
        <v>-6.7200000000000003E-3</v>
      </c>
      <c r="AH195" s="219">
        <f t="shared" si="617"/>
        <v>1.3999999999999999E-4</v>
      </c>
      <c r="AI195" s="219">
        <f t="shared" si="617"/>
        <v>1.04</v>
      </c>
      <c r="AJ195" s="234">
        <f t="shared" si="605"/>
        <v>0</v>
      </c>
      <c r="AK195" s="234">
        <f t="shared" si="618"/>
        <v>7.9233999999999999E-2</v>
      </c>
      <c r="AL195" s="234">
        <f t="shared" si="618"/>
        <v>-1.2123999999999999E-2</v>
      </c>
      <c r="AM195" s="234">
        <f t="shared" si="618"/>
        <v>0</v>
      </c>
      <c r="AN195" s="224">
        <f t="shared" si="618"/>
        <v>25.88</v>
      </c>
      <c r="AO195" s="225">
        <f t="shared" si="618"/>
        <v>1.8</v>
      </c>
      <c r="AP195" s="225">
        <f t="shared" si="619"/>
        <v>0</v>
      </c>
      <c r="AQ195" s="224">
        <f t="shared" si="596"/>
        <v>26177.61</v>
      </c>
      <c r="AR195" s="224">
        <f t="shared" si="621"/>
        <v>0</v>
      </c>
      <c r="AS195" s="224">
        <f t="shared" si="597"/>
        <v>24220.95</v>
      </c>
      <c r="AT195" s="209"/>
      <c r="AU195" s="227">
        <f>AU187</f>
        <v>0.65</v>
      </c>
      <c r="AV195" s="227"/>
      <c r="AW195" s="227">
        <f t="shared" si="598"/>
        <v>1</v>
      </c>
      <c r="AX195" s="239">
        <f t="shared" si="599"/>
        <v>7117500</v>
      </c>
      <c r="AY195" s="239">
        <f t="shared" si="600"/>
        <v>0</v>
      </c>
      <c r="AZ195" s="209"/>
      <c r="BA195" s="218">
        <f t="shared" si="606"/>
        <v>276</v>
      </c>
      <c r="BB195" s="219">
        <f t="shared" si="607"/>
        <v>2.6980000000000001E-2</v>
      </c>
      <c r="BC195" s="219">
        <f t="shared" si="608"/>
        <v>2.6980000000000001E-2</v>
      </c>
      <c r="BD195" s="219">
        <f t="shared" si="609"/>
        <v>0</v>
      </c>
      <c r="BE195" s="219">
        <f t="shared" si="609"/>
        <v>0</v>
      </c>
      <c r="BF195" s="219">
        <f t="shared" si="609"/>
        <v>0</v>
      </c>
      <c r="BG195" s="238">
        <f t="shared" si="610"/>
        <v>581856.15</v>
      </c>
      <c r="BH195" s="222">
        <f t="shared" si="529"/>
        <v>0</v>
      </c>
      <c r="BI195" s="222">
        <f t="shared" si="529"/>
        <v>1</v>
      </c>
      <c r="BJ195" s="222">
        <f t="shared" si="529"/>
        <v>1.26E-4</v>
      </c>
      <c r="BK195" s="222">
        <f t="shared" si="529"/>
        <v>8.6E-3</v>
      </c>
      <c r="BL195" s="222">
        <f t="shared" si="529"/>
        <v>-6.6E-4</v>
      </c>
      <c r="BM195" s="222">
        <f t="shared" si="622"/>
        <v>-6.7200000000000003E-3</v>
      </c>
      <c r="BN195" s="222">
        <f t="shared" si="568"/>
        <v>1.3999999999999999E-4</v>
      </c>
      <c r="BO195" s="222">
        <f t="shared" si="569"/>
        <v>1.04</v>
      </c>
      <c r="BP195" s="222">
        <v>0</v>
      </c>
      <c r="BQ195" s="222">
        <f t="shared" si="567"/>
        <v>0</v>
      </c>
      <c r="BR195" s="222">
        <f t="shared" si="532"/>
        <v>-1.2123999999999999E-2</v>
      </c>
      <c r="BS195" s="222">
        <v>0.1144</v>
      </c>
      <c r="BT195" s="224">
        <f t="shared" si="620"/>
        <v>25.88</v>
      </c>
      <c r="BU195" s="224">
        <f t="shared" si="611"/>
        <v>1.8</v>
      </c>
      <c r="BV195" s="225">
        <f t="shared" si="612"/>
        <v>0</v>
      </c>
      <c r="BW195" s="224">
        <f t="shared" si="573"/>
        <v>26177.61</v>
      </c>
      <c r="BX195" s="224">
        <f t="shared" si="583"/>
        <v>0</v>
      </c>
      <c r="BY195" s="224">
        <f t="shared" si="583"/>
        <v>24220.95</v>
      </c>
      <c r="BZ195" s="198">
        <f t="shared" si="584"/>
        <v>41288.579904000006</v>
      </c>
      <c r="CA195" s="209"/>
      <c r="CB195" s="227">
        <f>CB187</f>
        <v>0.65</v>
      </c>
      <c r="CC195" s="227"/>
      <c r="CD195" s="227">
        <f t="shared" si="601"/>
        <v>1</v>
      </c>
      <c r="CE195" s="239">
        <f t="shared" si="613"/>
        <v>7117500</v>
      </c>
      <c r="CF195" s="239">
        <f t="shared" si="614"/>
        <v>0</v>
      </c>
      <c r="CG195" s="209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>
      <c r="A196" s="256"/>
      <c r="B196" s="257"/>
      <c r="C196" s="208"/>
      <c r="D196" s="209"/>
      <c r="E196" s="210"/>
      <c r="F196" s="209"/>
      <c r="G196" s="213">
        <v>20000</v>
      </c>
      <c r="H196" s="213"/>
      <c r="I196" s="213">
        <v>1000</v>
      </c>
      <c r="J196" s="212"/>
      <c r="K196" s="213">
        <f t="shared" si="602"/>
        <v>9490000</v>
      </c>
      <c r="L196" s="214"/>
      <c r="M196" s="215">
        <f t="shared" si="565"/>
        <v>842907.74</v>
      </c>
      <c r="N196" s="215"/>
      <c r="O196" s="215">
        <f t="shared" si="566"/>
        <v>897948.61617599998</v>
      </c>
      <c r="P196" s="216"/>
      <c r="Q196" s="267">
        <f t="shared" si="593"/>
        <v>55040.876175999991</v>
      </c>
      <c r="R196" s="217"/>
      <c r="S196" s="265">
        <f t="shared" si="594"/>
        <v>6.5000000000000002E-2</v>
      </c>
      <c r="T196" s="209"/>
      <c r="U196" s="218">
        <f t="shared" si="615"/>
        <v>276</v>
      </c>
      <c r="V196" s="219">
        <f t="shared" si="615"/>
        <v>2.6980000000000001E-2</v>
      </c>
      <c r="W196" s="219">
        <f t="shared" si="615"/>
        <v>2.6980000000000001E-2</v>
      </c>
      <c r="X196" s="219">
        <f t="shared" si="603"/>
        <v>0</v>
      </c>
      <c r="Y196" s="219">
        <f t="shared" si="603"/>
        <v>0</v>
      </c>
      <c r="Z196" s="219">
        <f t="shared" si="603"/>
        <v>0</v>
      </c>
      <c r="AA196" s="238">
        <f>ROUND(U196+(V196*AX196)+(W196*AY196)+(AN196*G196)+(AO196*(I196)),2)</f>
        <v>775716.2</v>
      </c>
      <c r="AB196" s="221"/>
      <c r="AC196" s="222">
        <f t="shared" si="586"/>
        <v>1</v>
      </c>
      <c r="AD196" s="223">
        <f t="shared" si="595"/>
        <v>1.26E-4</v>
      </c>
      <c r="AE196" s="222">
        <f t="shared" si="616"/>
        <v>8.6E-3</v>
      </c>
      <c r="AF196" s="222">
        <f t="shared" si="617"/>
        <v>-6.6E-4</v>
      </c>
      <c r="AG196" s="222">
        <f t="shared" si="617"/>
        <v>-6.7200000000000003E-3</v>
      </c>
      <c r="AH196" s="219">
        <f t="shared" si="617"/>
        <v>1.3999999999999999E-4</v>
      </c>
      <c r="AI196" s="219">
        <f t="shared" si="617"/>
        <v>1.04</v>
      </c>
      <c r="AJ196" s="234">
        <f t="shared" si="605"/>
        <v>0</v>
      </c>
      <c r="AK196" s="234">
        <f t="shared" si="618"/>
        <v>7.9233999999999999E-2</v>
      </c>
      <c r="AL196" s="234">
        <f t="shared" si="618"/>
        <v>-1.2123999999999999E-2</v>
      </c>
      <c r="AM196" s="234">
        <f t="shared" si="618"/>
        <v>0</v>
      </c>
      <c r="AN196" s="224">
        <f t="shared" si="618"/>
        <v>25.88</v>
      </c>
      <c r="AO196" s="225">
        <f t="shared" si="618"/>
        <v>1.8</v>
      </c>
      <c r="AP196" s="225">
        <f t="shared" si="619"/>
        <v>0</v>
      </c>
      <c r="AQ196" s="224">
        <f t="shared" si="596"/>
        <v>34903.14</v>
      </c>
      <c r="AR196" s="224">
        <f t="shared" si="621"/>
        <v>0</v>
      </c>
      <c r="AS196" s="224">
        <f t="shared" si="597"/>
        <v>32288.400000000001</v>
      </c>
      <c r="AT196" s="209"/>
      <c r="AU196" s="227">
        <f>AU187</f>
        <v>0.65</v>
      </c>
      <c r="AV196" s="227"/>
      <c r="AW196" s="227">
        <f t="shared" si="598"/>
        <v>1</v>
      </c>
      <c r="AX196" s="239">
        <f t="shared" si="599"/>
        <v>9490000</v>
      </c>
      <c r="AY196" s="239">
        <f t="shared" si="600"/>
        <v>0</v>
      </c>
      <c r="AZ196" s="209"/>
      <c r="BA196" s="218">
        <f t="shared" si="606"/>
        <v>276</v>
      </c>
      <c r="BB196" s="219">
        <f t="shared" si="607"/>
        <v>2.6980000000000001E-2</v>
      </c>
      <c r="BC196" s="219">
        <f t="shared" si="608"/>
        <v>2.6980000000000001E-2</v>
      </c>
      <c r="BD196" s="219">
        <f t="shared" si="609"/>
        <v>0</v>
      </c>
      <c r="BE196" s="219">
        <f t="shared" si="609"/>
        <v>0</v>
      </c>
      <c r="BF196" s="219">
        <f t="shared" si="609"/>
        <v>0</v>
      </c>
      <c r="BG196" s="238">
        <f t="shared" si="610"/>
        <v>775716.2</v>
      </c>
      <c r="BH196" s="222">
        <f t="shared" si="529"/>
        <v>0</v>
      </c>
      <c r="BI196" s="222">
        <f t="shared" si="529"/>
        <v>1</v>
      </c>
      <c r="BJ196" s="222">
        <f t="shared" si="529"/>
        <v>1.26E-4</v>
      </c>
      <c r="BK196" s="222">
        <f t="shared" si="529"/>
        <v>8.6E-3</v>
      </c>
      <c r="BL196" s="222">
        <f t="shared" si="529"/>
        <v>-6.6E-4</v>
      </c>
      <c r="BM196" s="222">
        <f t="shared" si="622"/>
        <v>-6.7200000000000003E-3</v>
      </c>
      <c r="BN196" s="222">
        <f t="shared" si="568"/>
        <v>1.3999999999999999E-4</v>
      </c>
      <c r="BO196" s="222">
        <f t="shared" si="569"/>
        <v>1.04</v>
      </c>
      <c r="BP196" s="222">
        <v>0</v>
      </c>
      <c r="BQ196" s="222">
        <f t="shared" si="567"/>
        <v>0</v>
      </c>
      <c r="BR196" s="222">
        <f t="shared" si="532"/>
        <v>-1.2123999999999999E-2</v>
      </c>
      <c r="BS196" s="222">
        <v>0.1144</v>
      </c>
      <c r="BT196" s="224">
        <f t="shared" si="620"/>
        <v>25.88</v>
      </c>
      <c r="BU196" s="224">
        <f t="shared" si="611"/>
        <v>1.8</v>
      </c>
      <c r="BV196" s="225">
        <f t="shared" si="612"/>
        <v>0</v>
      </c>
      <c r="BW196" s="224">
        <f t="shared" si="573"/>
        <v>34903.14</v>
      </c>
      <c r="BX196" s="224">
        <f t="shared" si="583"/>
        <v>0</v>
      </c>
      <c r="BY196" s="224">
        <f t="shared" si="583"/>
        <v>32288.400000000001</v>
      </c>
      <c r="BZ196" s="198">
        <f t="shared" si="584"/>
        <v>55040.876175999998</v>
      </c>
      <c r="CA196" s="209"/>
      <c r="CB196" s="227">
        <f>CB187</f>
        <v>0.65</v>
      </c>
      <c r="CC196" s="227"/>
      <c r="CD196" s="227">
        <f t="shared" si="601"/>
        <v>1</v>
      </c>
      <c r="CE196" s="239">
        <f t="shared" si="613"/>
        <v>9490000</v>
      </c>
      <c r="CF196" s="239">
        <f t="shared" si="614"/>
        <v>0</v>
      </c>
      <c r="CG196" s="209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>
      <c r="A197" s="256"/>
      <c r="B197" s="257"/>
      <c r="C197" s="208"/>
      <c r="D197" s="209"/>
      <c r="E197" s="210"/>
      <c r="F197" s="209"/>
      <c r="G197" s="213"/>
      <c r="H197" s="213"/>
      <c r="I197" s="213"/>
      <c r="J197" s="212"/>
      <c r="K197" s="213"/>
      <c r="L197" s="214"/>
      <c r="M197" s="215"/>
      <c r="N197" s="215"/>
      <c r="O197" s="215"/>
      <c r="P197" s="216"/>
      <c r="Q197" s="267"/>
      <c r="R197" s="217"/>
      <c r="S197" s="265"/>
      <c r="T197" s="209"/>
      <c r="U197" s="218"/>
      <c r="V197" s="219"/>
      <c r="W197" s="219"/>
      <c r="X197" s="219"/>
      <c r="Y197" s="219"/>
      <c r="Z197" s="219"/>
      <c r="AA197" s="220"/>
      <c r="AB197" s="221"/>
      <c r="AC197" s="222"/>
      <c r="AD197" s="223"/>
      <c r="AE197" s="222"/>
      <c r="AF197" s="222"/>
      <c r="AG197" s="222"/>
      <c r="AH197" s="219"/>
      <c r="AI197" s="219"/>
      <c r="AJ197" s="234"/>
      <c r="AK197" s="234"/>
      <c r="AL197" s="234"/>
      <c r="AM197" s="234"/>
      <c r="AN197" s="224"/>
      <c r="AO197" s="225"/>
      <c r="AP197" s="225"/>
      <c r="AQ197" s="224"/>
      <c r="AR197" s="224"/>
      <c r="AS197" s="224"/>
      <c r="AT197" s="209"/>
      <c r="AU197" s="227"/>
      <c r="AV197" s="227"/>
      <c r="AW197" s="227">
        <f t="shared" si="598"/>
        <v>1</v>
      </c>
      <c r="AX197" s="227"/>
      <c r="AY197" s="227"/>
      <c r="AZ197" s="209"/>
      <c r="BA197" s="218"/>
      <c r="BB197" s="219"/>
      <c r="BC197" s="219"/>
      <c r="BD197" s="219"/>
      <c r="BE197" s="219"/>
      <c r="BF197" s="219"/>
      <c r="BG197" s="238"/>
      <c r="BH197" s="222"/>
      <c r="BI197" s="222"/>
      <c r="BJ197" s="222"/>
      <c r="BK197" s="222"/>
      <c r="BL197" s="222"/>
      <c r="BM197" s="222">
        <f t="shared" si="622"/>
        <v>-6.7200000000000003E-3</v>
      </c>
      <c r="BN197" s="222">
        <f t="shared" si="568"/>
        <v>0</v>
      </c>
      <c r="BO197" s="222">
        <f t="shared" si="569"/>
        <v>0</v>
      </c>
      <c r="BP197" s="222">
        <v>0</v>
      </c>
      <c r="BQ197" s="222">
        <f t="shared" si="567"/>
        <v>0</v>
      </c>
      <c r="BR197" s="222"/>
      <c r="BS197" s="222">
        <v>0.1144</v>
      </c>
      <c r="BT197" s="224"/>
      <c r="BU197" s="224"/>
      <c r="BV197" s="225"/>
      <c r="BW197" s="224"/>
      <c r="BX197" s="224"/>
      <c r="BY197" s="224"/>
      <c r="BZ197" s="198">
        <f t="shared" si="584"/>
        <v>0</v>
      </c>
      <c r="CA197" s="209"/>
      <c r="CB197" s="227"/>
      <c r="CC197" s="227"/>
      <c r="CD197" s="227"/>
      <c r="CE197" s="239"/>
      <c r="CF197" s="239"/>
      <c r="CG197" s="209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>
      <c r="A198" s="256"/>
      <c r="B198" s="257"/>
      <c r="C198" s="228" t="s">
        <v>212</v>
      </c>
      <c r="D198" s="229"/>
      <c r="E198" s="228" t="s">
        <v>212</v>
      </c>
      <c r="F198" s="209"/>
      <c r="G198" s="213">
        <v>1000</v>
      </c>
      <c r="H198" s="213"/>
      <c r="I198" s="255">
        <v>0</v>
      </c>
      <c r="J198" s="212"/>
      <c r="K198" s="213">
        <f t="shared" ref="K198:K207" si="623">G198*730*AU198</f>
        <v>620500</v>
      </c>
      <c r="L198" s="214"/>
      <c r="M198" s="215">
        <f>AA198+SUM(AQ198:AS198)</f>
        <v>46424.909999999996</v>
      </c>
      <c r="N198" s="215"/>
      <c r="O198" s="215">
        <f>BG198+SUM(BW198:BZ198)</f>
        <v>49092.305015999998</v>
      </c>
      <c r="P198" s="216"/>
      <c r="Q198" s="267">
        <f t="shared" ref="Q198:Q207" si="624">O198-M198</f>
        <v>2667.3950160000022</v>
      </c>
      <c r="R198" s="217"/>
      <c r="S198" s="265">
        <f t="shared" ref="S198:S207" si="625">ROUND(Q198/M198,3)</f>
        <v>5.7000000000000002E-2</v>
      </c>
      <c r="T198" s="209"/>
      <c r="U198" s="218">
        <f t="shared" si="615"/>
        <v>276</v>
      </c>
      <c r="V198" s="219">
        <f t="shared" si="615"/>
        <v>2.6980000000000001E-2</v>
      </c>
      <c r="W198" s="219">
        <f t="shared" si="615"/>
        <v>2.6980000000000001E-2</v>
      </c>
      <c r="X198" s="219">
        <v>0</v>
      </c>
      <c r="Y198" s="219">
        <v>0</v>
      </c>
      <c r="Z198" s="219">
        <v>0</v>
      </c>
      <c r="AA198" s="238">
        <f>ROUND(U198+(V198*AX198)+(W198*AY198)+(AN198*G198)+(AO198*(I198)),2)</f>
        <v>42897.09</v>
      </c>
      <c r="AB198" s="221"/>
      <c r="AC198" s="222">
        <f t="shared" si="586"/>
        <v>1</v>
      </c>
      <c r="AD198" s="223">
        <f t="shared" si="595"/>
        <v>1.26E-4</v>
      </c>
      <c r="AE198" s="222">
        <f t="shared" si="616"/>
        <v>8.6E-3</v>
      </c>
      <c r="AF198" s="222">
        <f t="shared" si="617"/>
        <v>-6.6E-4</v>
      </c>
      <c r="AG198" s="222">
        <f t="shared" si="617"/>
        <v>-6.7200000000000003E-3</v>
      </c>
      <c r="AH198" s="219">
        <f t="shared" si="617"/>
        <v>1.3999999999999999E-4</v>
      </c>
      <c r="AI198" s="219">
        <f t="shared" si="617"/>
        <v>1.04</v>
      </c>
      <c r="AJ198" s="234">
        <v>0</v>
      </c>
      <c r="AK198" s="234">
        <f t="shared" si="618"/>
        <v>7.9233999999999999E-2</v>
      </c>
      <c r="AL198" s="234">
        <f t="shared" si="618"/>
        <v>-1.2123999999999999E-2</v>
      </c>
      <c r="AM198" s="234">
        <f t="shared" si="618"/>
        <v>0</v>
      </c>
      <c r="AN198" s="224">
        <f t="shared" si="618"/>
        <v>25.88</v>
      </c>
      <c r="AO198" s="225">
        <f t="shared" si="618"/>
        <v>1.8</v>
      </c>
      <c r="AP198" s="225">
        <f>AP187</f>
        <v>0</v>
      </c>
      <c r="AQ198" s="224">
        <f t="shared" si="596"/>
        <v>1963.06</v>
      </c>
      <c r="AR198" s="224">
        <f t="shared" si="621"/>
        <v>0</v>
      </c>
      <c r="AS198" s="224">
        <f t="shared" ref="AS198:AS207" si="626">ROUND((AA198+AQ198-(AE198+$BY$1)*K198)*(AK198+AL198),2)</f>
        <v>1564.76</v>
      </c>
      <c r="AT198" s="209"/>
      <c r="AU198" s="227">
        <f>+E199</f>
        <v>0.85</v>
      </c>
      <c r="AV198" s="227"/>
      <c r="AW198" s="227">
        <f t="shared" si="598"/>
        <v>1</v>
      </c>
      <c r="AX198" s="239">
        <f t="shared" ref="AX198:AX207" si="627">IF(G198*500&lt;K198,G198*500,K198)</f>
        <v>500000</v>
      </c>
      <c r="AY198" s="239">
        <f t="shared" ref="AY198:AY207" si="628">K198-AX198</f>
        <v>120500</v>
      </c>
      <c r="AZ198" s="209"/>
      <c r="BA198" s="218">
        <f>BA187</f>
        <v>276</v>
      </c>
      <c r="BB198" s="219">
        <f>BB187</f>
        <v>2.6980000000000001E-2</v>
      </c>
      <c r="BC198" s="219">
        <f>BB198</f>
        <v>2.6980000000000001E-2</v>
      </c>
      <c r="BD198" s="219"/>
      <c r="BE198" s="219"/>
      <c r="BF198" s="219"/>
      <c r="BG198" s="238">
        <f>ROUND(BA198+(BB198*CE198)+(BC198*CF198)+(BT198*G198)+((I198)*BU198),2)</f>
        <v>42897.09</v>
      </c>
      <c r="BH198" s="222">
        <f t="shared" si="529"/>
        <v>0</v>
      </c>
      <c r="BI198" s="222">
        <f t="shared" si="529"/>
        <v>1</v>
      </c>
      <c r="BJ198" s="222">
        <f t="shared" si="529"/>
        <v>1.26E-4</v>
      </c>
      <c r="BK198" s="222">
        <f t="shared" si="529"/>
        <v>8.6E-3</v>
      </c>
      <c r="BL198" s="222">
        <f t="shared" si="529"/>
        <v>-6.6E-4</v>
      </c>
      <c r="BM198" s="222">
        <f t="shared" si="622"/>
        <v>-6.7200000000000003E-3</v>
      </c>
      <c r="BN198" s="222">
        <f t="shared" si="568"/>
        <v>1.3999999999999999E-4</v>
      </c>
      <c r="BO198" s="222">
        <f t="shared" si="569"/>
        <v>1.04</v>
      </c>
      <c r="BP198" s="222">
        <v>0</v>
      </c>
      <c r="BQ198" s="222">
        <f t="shared" si="567"/>
        <v>0</v>
      </c>
      <c r="BR198" s="222">
        <f t="shared" si="532"/>
        <v>-1.2123999999999999E-2</v>
      </c>
      <c r="BS198" s="222">
        <v>0.1144</v>
      </c>
      <c r="BT198" s="224">
        <f>BT187</f>
        <v>25.88</v>
      </c>
      <c r="BU198" s="224">
        <f>BU187</f>
        <v>1.8</v>
      </c>
      <c r="BV198" s="225">
        <f>BV187</f>
        <v>0</v>
      </c>
      <c r="BW198" s="224">
        <f t="shared" si="573"/>
        <v>1963.06</v>
      </c>
      <c r="BX198" s="224">
        <f t="shared" si="583"/>
        <v>0</v>
      </c>
      <c r="BY198" s="224">
        <f t="shared" si="583"/>
        <v>1564.76</v>
      </c>
      <c r="BZ198" s="198">
        <f t="shared" si="584"/>
        <v>2667.395015999999</v>
      </c>
      <c r="CA198" s="209"/>
      <c r="CB198" s="227">
        <f>+AK199</f>
        <v>7.9233999999999999E-2</v>
      </c>
      <c r="CC198" s="227"/>
      <c r="CD198" s="227">
        <f t="shared" si="601"/>
        <v>1</v>
      </c>
      <c r="CE198" s="239">
        <f t="shared" si="613"/>
        <v>500000</v>
      </c>
      <c r="CF198" s="239">
        <f t="shared" si="614"/>
        <v>120500</v>
      </c>
      <c r="CG198" s="209"/>
      <c r="CH198" s="1"/>
      <c r="CI198" s="1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>
      <c r="A199" s="256"/>
      <c r="B199" s="257"/>
      <c r="C199" s="208" t="s">
        <v>18</v>
      </c>
      <c r="D199" s="209"/>
      <c r="E199" s="240">
        <v>0.85</v>
      </c>
      <c r="F199" s="209"/>
      <c r="G199" s="213">
        <v>5000</v>
      </c>
      <c r="H199" s="213"/>
      <c r="I199" s="255">
        <v>0</v>
      </c>
      <c r="J199" s="212"/>
      <c r="K199" s="213">
        <f t="shared" si="623"/>
        <v>3102500</v>
      </c>
      <c r="L199" s="214"/>
      <c r="M199" s="215">
        <f t="shared" si="565"/>
        <v>230942.23</v>
      </c>
      <c r="N199" s="215"/>
      <c r="O199" s="215">
        <f t="shared" si="566"/>
        <v>244152.45216800002</v>
      </c>
      <c r="P199" s="216"/>
      <c r="Q199" s="267">
        <f t="shared" si="624"/>
        <v>13210.222168000008</v>
      </c>
      <c r="R199" s="217"/>
      <c r="S199" s="265">
        <f t="shared" si="625"/>
        <v>5.7000000000000002E-2</v>
      </c>
      <c r="T199" s="209"/>
      <c r="U199" s="218">
        <f t="shared" si="615"/>
        <v>276</v>
      </c>
      <c r="V199" s="219">
        <f t="shared" si="615"/>
        <v>2.6980000000000001E-2</v>
      </c>
      <c r="W199" s="219">
        <f t="shared" si="615"/>
        <v>2.6980000000000001E-2</v>
      </c>
      <c r="X199" s="219">
        <f t="shared" ref="X199:Z207" si="629">X198</f>
        <v>0</v>
      </c>
      <c r="Y199" s="219">
        <f t="shared" si="629"/>
        <v>0</v>
      </c>
      <c r="Z199" s="219">
        <f t="shared" si="629"/>
        <v>0</v>
      </c>
      <c r="AA199" s="238">
        <f t="shared" ref="AA199:AA259" si="630">ROUND(U199+(V199*AX199)+(W199*AY199)+(AN199*G199)+(AO199*(I199)),2)</f>
        <v>213381.45</v>
      </c>
      <c r="AB199" s="221"/>
      <c r="AC199" s="222">
        <f t="shared" si="586"/>
        <v>1</v>
      </c>
      <c r="AD199" s="223">
        <f t="shared" si="595"/>
        <v>1.26E-4</v>
      </c>
      <c r="AE199" s="222">
        <f t="shared" si="616"/>
        <v>8.6E-3</v>
      </c>
      <c r="AF199" s="222">
        <f t="shared" si="617"/>
        <v>-6.6E-4</v>
      </c>
      <c r="AG199" s="222">
        <f t="shared" si="617"/>
        <v>-6.7200000000000003E-3</v>
      </c>
      <c r="AH199" s="219">
        <f t="shared" si="617"/>
        <v>1.3999999999999999E-4</v>
      </c>
      <c r="AI199" s="219">
        <f t="shared" si="617"/>
        <v>1.04</v>
      </c>
      <c r="AJ199" s="234">
        <f>AJ198</f>
        <v>0</v>
      </c>
      <c r="AK199" s="234">
        <f t="shared" si="618"/>
        <v>7.9233999999999999E-2</v>
      </c>
      <c r="AL199" s="234">
        <f t="shared" si="618"/>
        <v>-1.2123999999999999E-2</v>
      </c>
      <c r="AM199" s="234">
        <f t="shared" si="618"/>
        <v>0</v>
      </c>
      <c r="AN199" s="224">
        <f t="shared" si="618"/>
        <v>25.88</v>
      </c>
      <c r="AO199" s="225">
        <f t="shared" si="618"/>
        <v>1.8</v>
      </c>
      <c r="AP199" s="225">
        <f t="shared" ref="AP199:AP207" si="631">AP188</f>
        <v>0</v>
      </c>
      <c r="AQ199" s="224">
        <f t="shared" si="596"/>
        <v>9811.32</v>
      </c>
      <c r="AR199" s="224">
        <f t="shared" si="621"/>
        <v>0</v>
      </c>
      <c r="AS199" s="224">
        <f t="shared" si="626"/>
        <v>7749.46</v>
      </c>
      <c r="AT199" s="209"/>
      <c r="AU199" s="227">
        <f>+AU198</f>
        <v>0.85</v>
      </c>
      <c r="AV199" s="227"/>
      <c r="AW199" s="227">
        <f t="shared" si="598"/>
        <v>1</v>
      </c>
      <c r="AX199" s="239">
        <f t="shared" si="627"/>
        <v>2500000</v>
      </c>
      <c r="AY199" s="239">
        <f t="shared" si="628"/>
        <v>602500</v>
      </c>
      <c r="AZ199" s="209"/>
      <c r="BA199" s="218">
        <f t="shared" ref="BA199:BF207" si="632">BA198</f>
        <v>276</v>
      </c>
      <c r="BB199" s="219">
        <f t="shared" si="632"/>
        <v>2.6980000000000001E-2</v>
      </c>
      <c r="BC199" s="219">
        <f t="shared" ref="BC199:BC207" si="633">BB199</f>
        <v>2.6980000000000001E-2</v>
      </c>
      <c r="BD199" s="219">
        <f t="shared" si="632"/>
        <v>0</v>
      </c>
      <c r="BE199" s="219">
        <f t="shared" si="632"/>
        <v>0</v>
      </c>
      <c r="BF199" s="219">
        <f t="shared" si="632"/>
        <v>0</v>
      </c>
      <c r="BG199" s="238">
        <f t="shared" si="610"/>
        <v>213381.45</v>
      </c>
      <c r="BH199" s="222">
        <f t="shared" si="529"/>
        <v>0</v>
      </c>
      <c r="BI199" s="222">
        <f t="shared" si="529"/>
        <v>1</v>
      </c>
      <c r="BJ199" s="222">
        <f t="shared" si="529"/>
        <v>1.26E-4</v>
      </c>
      <c r="BK199" s="222">
        <f t="shared" si="529"/>
        <v>8.6E-3</v>
      </c>
      <c r="BL199" s="222">
        <f t="shared" si="529"/>
        <v>-6.6E-4</v>
      </c>
      <c r="BM199" s="222">
        <f t="shared" si="622"/>
        <v>-6.7200000000000003E-3</v>
      </c>
      <c r="BN199" s="222">
        <f t="shared" si="568"/>
        <v>1.3999999999999999E-4</v>
      </c>
      <c r="BO199" s="222">
        <f t="shared" si="569"/>
        <v>1.04</v>
      </c>
      <c r="BP199" s="222">
        <v>0</v>
      </c>
      <c r="BQ199" s="222">
        <f t="shared" si="567"/>
        <v>0</v>
      </c>
      <c r="BR199" s="222">
        <f t="shared" si="532"/>
        <v>-1.2123999999999999E-2</v>
      </c>
      <c r="BS199" s="222">
        <v>0.1144</v>
      </c>
      <c r="BT199" s="224">
        <f t="shared" ref="BT199:BV207" si="634">BT188</f>
        <v>25.88</v>
      </c>
      <c r="BU199" s="224">
        <f t="shared" si="634"/>
        <v>1.8</v>
      </c>
      <c r="BV199" s="225">
        <f t="shared" si="634"/>
        <v>0</v>
      </c>
      <c r="BW199" s="224">
        <f t="shared" si="573"/>
        <v>9811.32</v>
      </c>
      <c r="BX199" s="224">
        <f t="shared" si="583"/>
        <v>0</v>
      </c>
      <c r="BY199" s="224">
        <f t="shared" si="583"/>
        <v>7749.46</v>
      </c>
      <c r="BZ199" s="198">
        <f t="shared" si="584"/>
        <v>13210.222168000002</v>
      </c>
      <c r="CA199" s="209"/>
      <c r="CB199" s="227">
        <f>+CB198</f>
        <v>7.9233999999999999E-2</v>
      </c>
      <c r="CC199" s="227"/>
      <c r="CD199" s="227">
        <f t="shared" si="601"/>
        <v>1</v>
      </c>
      <c r="CE199" s="239">
        <f t="shared" si="613"/>
        <v>2500000</v>
      </c>
      <c r="CF199" s="239">
        <f t="shared" si="614"/>
        <v>602500</v>
      </c>
      <c r="CG199" s="209"/>
      <c r="CH199" s="1"/>
      <c r="CI199" s="1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>
      <c r="A200" s="256"/>
      <c r="B200" s="257"/>
      <c r="C200" s="217"/>
      <c r="D200" s="209"/>
      <c r="E200" s="240"/>
      <c r="F200" s="209"/>
      <c r="G200" s="213">
        <v>10000</v>
      </c>
      <c r="H200" s="213"/>
      <c r="I200" s="255">
        <v>0</v>
      </c>
      <c r="J200" s="212"/>
      <c r="K200" s="213">
        <f t="shared" si="623"/>
        <v>6205000</v>
      </c>
      <c r="L200" s="214"/>
      <c r="M200" s="215">
        <f t="shared" si="565"/>
        <v>461588.86000000004</v>
      </c>
      <c r="N200" s="215"/>
      <c r="O200" s="215">
        <f t="shared" si="566"/>
        <v>487977.61439200002</v>
      </c>
      <c r="P200" s="216"/>
      <c r="Q200" s="267">
        <f t="shared" si="624"/>
        <v>26388.754391999973</v>
      </c>
      <c r="R200" s="217"/>
      <c r="S200" s="265">
        <f t="shared" si="625"/>
        <v>5.7000000000000002E-2</v>
      </c>
      <c r="T200" s="209"/>
      <c r="U200" s="218">
        <f t="shared" si="615"/>
        <v>276</v>
      </c>
      <c r="V200" s="219">
        <f t="shared" si="615"/>
        <v>2.6980000000000001E-2</v>
      </c>
      <c r="W200" s="219">
        <f t="shared" si="615"/>
        <v>2.6980000000000001E-2</v>
      </c>
      <c r="X200" s="219">
        <f t="shared" si="629"/>
        <v>0</v>
      </c>
      <c r="Y200" s="219">
        <f t="shared" si="629"/>
        <v>0</v>
      </c>
      <c r="Z200" s="219">
        <f t="shared" si="629"/>
        <v>0</v>
      </c>
      <c r="AA200" s="238">
        <f t="shared" si="630"/>
        <v>426486.9</v>
      </c>
      <c r="AB200" s="221"/>
      <c r="AC200" s="222">
        <f t="shared" si="586"/>
        <v>1</v>
      </c>
      <c r="AD200" s="223">
        <f t="shared" si="595"/>
        <v>1.26E-4</v>
      </c>
      <c r="AE200" s="222">
        <f t="shared" si="616"/>
        <v>8.6E-3</v>
      </c>
      <c r="AF200" s="222">
        <f t="shared" si="617"/>
        <v>-6.6E-4</v>
      </c>
      <c r="AG200" s="222">
        <f t="shared" si="617"/>
        <v>-6.7200000000000003E-3</v>
      </c>
      <c r="AH200" s="219">
        <f t="shared" si="617"/>
        <v>1.3999999999999999E-4</v>
      </c>
      <c r="AI200" s="219">
        <f t="shared" si="617"/>
        <v>1.04</v>
      </c>
      <c r="AJ200" s="234">
        <f>AJ199</f>
        <v>0</v>
      </c>
      <c r="AK200" s="234">
        <f t="shared" si="618"/>
        <v>7.9233999999999999E-2</v>
      </c>
      <c r="AL200" s="234">
        <f t="shared" si="618"/>
        <v>-1.2123999999999999E-2</v>
      </c>
      <c r="AM200" s="234">
        <f t="shared" si="618"/>
        <v>0</v>
      </c>
      <c r="AN200" s="224">
        <f t="shared" si="618"/>
        <v>25.88</v>
      </c>
      <c r="AO200" s="225">
        <f t="shared" si="618"/>
        <v>1.8</v>
      </c>
      <c r="AP200" s="225">
        <f t="shared" si="631"/>
        <v>0</v>
      </c>
      <c r="AQ200" s="224">
        <f t="shared" si="596"/>
        <v>19621.63</v>
      </c>
      <c r="AR200" s="224">
        <f t="shared" si="621"/>
        <v>0</v>
      </c>
      <c r="AS200" s="224">
        <f t="shared" si="626"/>
        <v>15480.33</v>
      </c>
      <c r="AT200" s="209"/>
      <c r="AU200" s="227">
        <f>+AU198</f>
        <v>0.85</v>
      </c>
      <c r="AV200" s="227"/>
      <c r="AW200" s="227">
        <f t="shared" si="598"/>
        <v>1</v>
      </c>
      <c r="AX200" s="239">
        <f t="shared" si="627"/>
        <v>5000000</v>
      </c>
      <c r="AY200" s="239">
        <f t="shared" si="628"/>
        <v>1205000</v>
      </c>
      <c r="AZ200" s="209"/>
      <c r="BA200" s="218">
        <f t="shared" si="632"/>
        <v>276</v>
      </c>
      <c r="BB200" s="219">
        <f t="shared" si="632"/>
        <v>2.6980000000000001E-2</v>
      </c>
      <c r="BC200" s="219">
        <f t="shared" si="633"/>
        <v>2.6980000000000001E-2</v>
      </c>
      <c r="BD200" s="219">
        <f t="shared" si="632"/>
        <v>0</v>
      </c>
      <c r="BE200" s="219">
        <f t="shared" si="632"/>
        <v>0</v>
      </c>
      <c r="BF200" s="219">
        <f t="shared" si="632"/>
        <v>0</v>
      </c>
      <c r="BG200" s="238">
        <f t="shared" si="610"/>
        <v>426486.9</v>
      </c>
      <c r="BH200" s="222">
        <f t="shared" si="529"/>
        <v>0</v>
      </c>
      <c r="BI200" s="222">
        <f t="shared" si="529"/>
        <v>1</v>
      </c>
      <c r="BJ200" s="222">
        <f t="shared" si="529"/>
        <v>1.26E-4</v>
      </c>
      <c r="BK200" s="222">
        <f t="shared" si="529"/>
        <v>8.6E-3</v>
      </c>
      <c r="BL200" s="222">
        <f t="shared" si="529"/>
        <v>-6.6E-4</v>
      </c>
      <c r="BM200" s="222">
        <f t="shared" si="622"/>
        <v>-6.7200000000000003E-3</v>
      </c>
      <c r="BN200" s="222">
        <f t="shared" si="568"/>
        <v>1.3999999999999999E-4</v>
      </c>
      <c r="BO200" s="222">
        <f t="shared" si="569"/>
        <v>1.04</v>
      </c>
      <c r="BP200" s="222">
        <v>0</v>
      </c>
      <c r="BQ200" s="222">
        <f t="shared" si="567"/>
        <v>0</v>
      </c>
      <c r="BR200" s="222">
        <f t="shared" si="532"/>
        <v>-1.2123999999999999E-2</v>
      </c>
      <c r="BS200" s="222">
        <v>0.1144</v>
      </c>
      <c r="BT200" s="224">
        <f t="shared" si="634"/>
        <v>25.88</v>
      </c>
      <c r="BU200" s="224">
        <f t="shared" si="634"/>
        <v>1.8</v>
      </c>
      <c r="BV200" s="225">
        <f t="shared" si="634"/>
        <v>0</v>
      </c>
      <c r="BW200" s="224">
        <f t="shared" si="573"/>
        <v>19621.63</v>
      </c>
      <c r="BX200" s="224">
        <f t="shared" si="583"/>
        <v>0</v>
      </c>
      <c r="BY200" s="224">
        <f t="shared" si="583"/>
        <v>15480.33</v>
      </c>
      <c r="BZ200" s="198">
        <f t="shared" si="584"/>
        <v>26388.754392000003</v>
      </c>
      <c r="CA200" s="209"/>
      <c r="CB200" s="227">
        <f>+CB198</f>
        <v>7.9233999999999999E-2</v>
      </c>
      <c r="CC200" s="227"/>
      <c r="CD200" s="227">
        <f t="shared" si="601"/>
        <v>1</v>
      </c>
      <c r="CE200" s="239">
        <f t="shared" si="613"/>
        <v>5000000</v>
      </c>
      <c r="CF200" s="239">
        <f t="shared" si="614"/>
        <v>1205000</v>
      </c>
      <c r="CG200" s="209"/>
      <c r="CH200" s="1"/>
      <c r="CI200" s="1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>
      <c r="A201" s="256"/>
      <c r="B201" s="257"/>
      <c r="C201" s="208"/>
      <c r="D201" s="209"/>
      <c r="E201" s="210"/>
      <c r="F201" s="209"/>
      <c r="G201" s="213">
        <v>15000</v>
      </c>
      <c r="H201" s="213"/>
      <c r="I201" s="255">
        <v>0</v>
      </c>
      <c r="J201" s="212"/>
      <c r="K201" s="213">
        <f t="shared" si="623"/>
        <v>9307500</v>
      </c>
      <c r="L201" s="214"/>
      <c r="M201" s="215">
        <f t="shared" si="565"/>
        <v>692235.49</v>
      </c>
      <c r="N201" s="215"/>
      <c r="O201" s="215">
        <f t="shared" si="566"/>
        <v>731802.77775999997</v>
      </c>
      <c r="P201" s="216"/>
      <c r="Q201" s="267">
        <f t="shared" si="624"/>
        <v>39567.287759999977</v>
      </c>
      <c r="R201" s="217"/>
      <c r="S201" s="265">
        <f t="shared" si="625"/>
        <v>5.7000000000000002E-2</v>
      </c>
      <c r="T201" s="209"/>
      <c r="U201" s="218">
        <f t="shared" si="615"/>
        <v>276</v>
      </c>
      <c r="V201" s="219">
        <f t="shared" si="615"/>
        <v>2.6980000000000001E-2</v>
      </c>
      <c r="W201" s="219">
        <f t="shared" si="615"/>
        <v>2.6980000000000001E-2</v>
      </c>
      <c r="X201" s="219">
        <f t="shared" si="629"/>
        <v>0</v>
      </c>
      <c r="Y201" s="219">
        <f t="shared" si="629"/>
        <v>0</v>
      </c>
      <c r="Z201" s="219">
        <f t="shared" si="629"/>
        <v>0</v>
      </c>
      <c r="AA201" s="238">
        <f t="shared" si="630"/>
        <v>639592.35</v>
      </c>
      <c r="AB201" s="221"/>
      <c r="AC201" s="222">
        <f t="shared" si="586"/>
        <v>1</v>
      </c>
      <c r="AD201" s="223">
        <f t="shared" si="595"/>
        <v>1.26E-4</v>
      </c>
      <c r="AE201" s="222">
        <f t="shared" si="616"/>
        <v>8.6E-3</v>
      </c>
      <c r="AF201" s="222">
        <f t="shared" si="617"/>
        <v>-6.6E-4</v>
      </c>
      <c r="AG201" s="222">
        <f t="shared" si="617"/>
        <v>-6.7200000000000003E-3</v>
      </c>
      <c r="AH201" s="219">
        <f t="shared" si="617"/>
        <v>1.3999999999999999E-4</v>
      </c>
      <c r="AI201" s="219">
        <f t="shared" si="617"/>
        <v>1.04</v>
      </c>
      <c r="AJ201" s="234">
        <f>AJ200</f>
        <v>0</v>
      </c>
      <c r="AK201" s="234">
        <f t="shared" si="618"/>
        <v>7.9233999999999999E-2</v>
      </c>
      <c r="AL201" s="234">
        <f t="shared" si="618"/>
        <v>-1.2123999999999999E-2</v>
      </c>
      <c r="AM201" s="234">
        <f t="shared" si="618"/>
        <v>0</v>
      </c>
      <c r="AN201" s="224">
        <f t="shared" si="618"/>
        <v>25.88</v>
      </c>
      <c r="AO201" s="225">
        <f t="shared" si="618"/>
        <v>1.8</v>
      </c>
      <c r="AP201" s="225">
        <f t="shared" si="631"/>
        <v>0</v>
      </c>
      <c r="AQ201" s="224">
        <f t="shared" si="596"/>
        <v>29431.95</v>
      </c>
      <c r="AR201" s="224">
        <f t="shared" si="621"/>
        <v>0</v>
      </c>
      <c r="AS201" s="224">
        <f t="shared" si="626"/>
        <v>23211.19</v>
      </c>
      <c r="AT201" s="209"/>
      <c r="AU201" s="227">
        <f>+AU198</f>
        <v>0.85</v>
      </c>
      <c r="AV201" s="227"/>
      <c r="AW201" s="227">
        <f t="shared" si="598"/>
        <v>1</v>
      </c>
      <c r="AX201" s="239">
        <f t="shared" si="627"/>
        <v>7500000</v>
      </c>
      <c r="AY201" s="239">
        <f t="shared" si="628"/>
        <v>1807500</v>
      </c>
      <c r="AZ201" s="209"/>
      <c r="BA201" s="218">
        <f t="shared" si="632"/>
        <v>276</v>
      </c>
      <c r="BB201" s="219">
        <f t="shared" si="632"/>
        <v>2.6980000000000001E-2</v>
      </c>
      <c r="BC201" s="219">
        <f t="shared" si="633"/>
        <v>2.6980000000000001E-2</v>
      </c>
      <c r="BD201" s="219">
        <f t="shared" si="632"/>
        <v>0</v>
      </c>
      <c r="BE201" s="219">
        <f t="shared" si="632"/>
        <v>0</v>
      </c>
      <c r="BF201" s="219">
        <f t="shared" si="632"/>
        <v>0</v>
      </c>
      <c r="BG201" s="238">
        <f t="shared" si="610"/>
        <v>639592.35</v>
      </c>
      <c r="BH201" s="222">
        <f t="shared" si="529"/>
        <v>0</v>
      </c>
      <c r="BI201" s="222">
        <f t="shared" si="529"/>
        <v>1</v>
      </c>
      <c r="BJ201" s="222">
        <f t="shared" si="529"/>
        <v>1.26E-4</v>
      </c>
      <c r="BK201" s="222">
        <f t="shared" si="529"/>
        <v>8.6E-3</v>
      </c>
      <c r="BL201" s="222">
        <f t="shared" si="529"/>
        <v>-6.6E-4</v>
      </c>
      <c r="BM201" s="222">
        <f t="shared" si="622"/>
        <v>-6.7200000000000003E-3</v>
      </c>
      <c r="BN201" s="222">
        <f t="shared" si="568"/>
        <v>1.3999999999999999E-4</v>
      </c>
      <c r="BO201" s="222">
        <f t="shared" si="569"/>
        <v>1.04</v>
      </c>
      <c r="BP201" s="222">
        <v>0</v>
      </c>
      <c r="BQ201" s="222">
        <f t="shared" si="567"/>
        <v>0</v>
      </c>
      <c r="BR201" s="222">
        <f t="shared" si="532"/>
        <v>-1.2123999999999999E-2</v>
      </c>
      <c r="BS201" s="222">
        <v>0.1144</v>
      </c>
      <c r="BT201" s="224">
        <f t="shared" si="634"/>
        <v>25.88</v>
      </c>
      <c r="BU201" s="224">
        <f t="shared" si="634"/>
        <v>1.8</v>
      </c>
      <c r="BV201" s="225">
        <f t="shared" si="634"/>
        <v>0</v>
      </c>
      <c r="BW201" s="224">
        <f t="shared" si="573"/>
        <v>29431.95</v>
      </c>
      <c r="BX201" s="224">
        <f t="shared" si="583"/>
        <v>0</v>
      </c>
      <c r="BY201" s="224">
        <f t="shared" si="583"/>
        <v>23211.19</v>
      </c>
      <c r="BZ201" s="198">
        <f t="shared" si="584"/>
        <v>39567.287759999992</v>
      </c>
      <c r="CA201" s="209"/>
      <c r="CB201" s="227">
        <f>+CB198</f>
        <v>7.9233999999999999E-2</v>
      </c>
      <c r="CC201" s="227"/>
      <c r="CD201" s="227">
        <f t="shared" si="601"/>
        <v>1</v>
      </c>
      <c r="CE201" s="239">
        <f t="shared" si="613"/>
        <v>7500000</v>
      </c>
      <c r="CF201" s="239">
        <f t="shared" si="614"/>
        <v>1807500</v>
      </c>
      <c r="CG201" s="209"/>
      <c r="CH201" s="1"/>
      <c r="CI201" s="1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>
      <c r="A202" s="256"/>
      <c r="B202" s="257"/>
      <c r="C202" s="208"/>
      <c r="D202" s="209"/>
      <c r="E202" s="210"/>
      <c r="F202" s="209"/>
      <c r="G202" s="213">
        <v>20000</v>
      </c>
      <c r="H202" s="213"/>
      <c r="I202" s="255">
        <v>0</v>
      </c>
      <c r="J202" s="212"/>
      <c r="K202" s="213">
        <f t="shared" si="623"/>
        <v>12410000</v>
      </c>
      <c r="L202" s="214"/>
      <c r="M202" s="215">
        <f t="shared" si="565"/>
        <v>922882.12000000011</v>
      </c>
      <c r="N202" s="215"/>
      <c r="O202" s="215">
        <f t="shared" si="566"/>
        <v>975627.93998400006</v>
      </c>
      <c r="P202" s="216"/>
      <c r="Q202" s="267">
        <f t="shared" si="624"/>
        <v>52745.819983999943</v>
      </c>
      <c r="R202" s="217"/>
      <c r="S202" s="265">
        <f t="shared" si="625"/>
        <v>5.7000000000000002E-2</v>
      </c>
      <c r="T202" s="209"/>
      <c r="U202" s="218">
        <f t="shared" si="615"/>
        <v>276</v>
      </c>
      <c r="V202" s="219">
        <f t="shared" si="615"/>
        <v>2.6980000000000001E-2</v>
      </c>
      <c r="W202" s="219">
        <f t="shared" si="615"/>
        <v>2.6980000000000001E-2</v>
      </c>
      <c r="X202" s="219">
        <f t="shared" si="629"/>
        <v>0</v>
      </c>
      <c r="Y202" s="219">
        <f t="shared" si="629"/>
        <v>0</v>
      </c>
      <c r="Z202" s="219">
        <f t="shared" si="629"/>
        <v>0</v>
      </c>
      <c r="AA202" s="238">
        <f t="shared" si="630"/>
        <v>852697.8</v>
      </c>
      <c r="AB202" s="221"/>
      <c r="AC202" s="222">
        <f t="shared" si="586"/>
        <v>1</v>
      </c>
      <c r="AD202" s="223">
        <f t="shared" si="595"/>
        <v>1.26E-4</v>
      </c>
      <c r="AE202" s="222">
        <f t="shared" si="616"/>
        <v>8.6E-3</v>
      </c>
      <c r="AF202" s="222">
        <f t="shared" si="617"/>
        <v>-6.6E-4</v>
      </c>
      <c r="AG202" s="222">
        <f t="shared" si="617"/>
        <v>-6.7200000000000003E-3</v>
      </c>
      <c r="AH202" s="219">
        <f t="shared" si="617"/>
        <v>1.3999999999999999E-4</v>
      </c>
      <c r="AI202" s="219">
        <f t="shared" si="617"/>
        <v>1.04</v>
      </c>
      <c r="AJ202" s="234">
        <f t="shared" ref="AJ202:AJ207" si="635">AJ201</f>
        <v>0</v>
      </c>
      <c r="AK202" s="234">
        <f t="shared" si="618"/>
        <v>7.9233999999999999E-2</v>
      </c>
      <c r="AL202" s="234">
        <f t="shared" si="618"/>
        <v>-1.2123999999999999E-2</v>
      </c>
      <c r="AM202" s="234">
        <f t="shared" si="618"/>
        <v>0</v>
      </c>
      <c r="AN202" s="224">
        <f t="shared" si="618"/>
        <v>25.88</v>
      </c>
      <c r="AO202" s="225">
        <f t="shared" si="618"/>
        <v>1.8</v>
      </c>
      <c r="AP202" s="225">
        <f t="shared" si="631"/>
        <v>0</v>
      </c>
      <c r="AQ202" s="224">
        <f t="shared" si="596"/>
        <v>39242.26</v>
      </c>
      <c r="AR202" s="224">
        <f t="shared" si="621"/>
        <v>0</v>
      </c>
      <c r="AS202" s="224">
        <f t="shared" si="626"/>
        <v>30942.06</v>
      </c>
      <c r="AT202" s="209"/>
      <c r="AU202" s="227">
        <f>+AU198</f>
        <v>0.85</v>
      </c>
      <c r="AV202" s="227"/>
      <c r="AW202" s="227">
        <f t="shared" si="598"/>
        <v>1</v>
      </c>
      <c r="AX202" s="239">
        <f t="shared" si="627"/>
        <v>10000000</v>
      </c>
      <c r="AY202" s="239">
        <f t="shared" si="628"/>
        <v>2410000</v>
      </c>
      <c r="AZ202" s="209"/>
      <c r="BA202" s="218">
        <f t="shared" si="632"/>
        <v>276</v>
      </c>
      <c r="BB202" s="219">
        <f t="shared" si="632"/>
        <v>2.6980000000000001E-2</v>
      </c>
      <c r="BC202" s="219">
        <f t="shared" si="633"/>
        <v>2.6980000000000001E-2</v>
      </c>
      <c r="BD202" s="219">
        <f t="shared" si="632"/>
        <v>0</v>
      </c>
      <c r="BE202" s="219">
        <f t="shared" si="632"/>
        <v>0</v>
      </c>
      <c r="BF202" s="219">
        <f t="shared" si="632"/>
        <v>0</v>
      </c>
      <c r="BG202" s="238">
        <f t="shared" si="610"/>
        <v>852697.8</v>
      </c>
      <c r="BH202" s="222">
        <f t="shared" si="529"/>
        <v>0</v>
      </c>
      <c r="BI202" s="222">
        <f t="shared" si="529"/>
        <v>1</v>
      </c>
      <c r="BJ202" s="222">
        <f t="shared" si="529"/>
        <v>1.26E-4</v>
      </c>
      <c r="BK202" s="222">
        <f t="shared" si="529"/>
        <v>8.6E-3</v>
      </c>
      <c r="BL202" s="222">
        <f t="shared" si="529"/>
        <v>-6.6E-4</v>
      </c>
      <c r="BM202" s="222">
        <f t="shared" si="622"/>
        <v>-6.7200000000000003E-3</v>
      </c>
      <c r="BN202" s="222">
        <f t="shared" si="568"/>
        <v>1.3999999999999999E-4</v>
      </c>
      <c r="BO202" s="222">
        <f t="shared" si="569"/>
        <v>1.04</v>
      </c>
      <c r="BP202" s="222">
        <v>0</v>
      </c>
      <c r="BQ202" s="222">
        <f t="shared" si="567"/>
        <v>0</v>
      </c>
      <c r="BR202" s="222">
        <f t="shared" si="532"/>
        <v>-1.2123999999999999E-2</v>
      </c>
      <c r="BS202" s="222">
        <v>0.1144</v>
      </c>
      <c r="BT202" s="224">
        <f t="shared" si="634"/>
        <v>25.88</v>
      </c>
      <c r="BU202" s="224">
        <f t="shared" si="634"/>
        <v>1.8</v>
      </c>
      <c r="BV202" s="225">
        <f t="shared" si="634"/>
        <v>0</v>
      </c>
      <c r="BW202" s="224">
        <f t="shared" si="573"/>
        <v>39242.26</v>
      </c>
      <c r="BX202" s="224">
        <f t="shared" si="583"/>
        <v>0</v>
      </c>
      <c r="BY202" s="224">
        <f t="shared" si="583"/>
        <v>30942.06</v>
      </c>
      <c r="BZ202" s="198">
        <f t="shared" si="584"/>
        <v>52745.819984000009</v>
      </c>
      <c r="CA202" s="209"/>
      <c r="CB202" s="227">
        <f>+CB198</f>
        <v>7.9233999999999999E-2</v>
      </c>
      <c r="CC202" s="227"/>
      <c r="CD202" s="227">
        <f t="shared" si="601"/>
        <v>1</v>
      </c>
      <c r="CE202" s="239">
        <f t="shared" si="613"/>
        <v>10000000</v>
      </c>
      <c r="CF202" s="239">
        <f t="shared" si="614"/>
        <v>2410000</v>
      </c>
      <c r="CG202" s="209"/>
      <c r="CH202" s="1"/>
      <c r="CI202" s="1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>
      <c r="A203" s="256"/>
      <c r="B203" s="257"/>
      <c r="C203" s="208"/>
      <c r="D203" s="209"/>
      <c r="E203" s="210"/>
      <c r="F203" s="209"/>
      <c r="G203" s="213">
        <v>1000</v>
      </c>
      <c r="H203" s="213"/>
      <c r="I203" s="213">
        <v>200</v>
      </c>
      <c r="J203" s="212"/>
      <c r="K203" s="213">
        <f t="shared" si="623"/>
        <v>620500</v>
      </c>
      <c r="L203" s="214"/>
      <c r="M203" s="215">
        <f t="shared" si="565"/>
        <v>46809.07</v>
      </c>
      <c r="N203" s="215"/>
      <c r="O203" s="215">
        <f t="shared" si="566"/>
        <v>49517.649015999996</v>
      </c>
      <c r="P203" s="216"/>
      <c r="Q203" s="267">
        <f t="shared" si="624"/>
        <v>2708.579015999996</v>
      </c>
      <c r="R203" s="217"/>
      <c r="S203" s="265">
        <f t="shared" si="625"/>
        <v>5.8000000000000003E-2</v>
      </c>
      <c r="T203" s="209"/>
      <c r="U203" s="218">
        <f t="shared" si="615"/>
        <v>276</v>
      </c>
      <c r="V203" s="219">
        <f t="shared" si="615"/>
        <v>2.6980000000000001E-2</v>
      </c>
      <c r="W203" s="219">
        <f t="shared" si="615"/>
        <v>2.6980000000000001E-2</v>
      </c>
      <c r="X203" s="219">
        <f t="shared" si="629"/>
        <v>0</v>
      </c>
      <c r="Y203" s="219">
        <f t="shared" si="629"/>
        <v>0</v>
      </c>
      <c r="Z203" s="219">
        <f t="shared" si="629"/>
        <v>0</v>
      </c>
      <c r="AA203" s="238">
        <f t="shared" si="630"/>
        <v>43257.09</v>
      </c>
      <c r="AB203" s="221"/>
      <c r="AC203" s="222">
        <f t="shared" si="586"/>
        <v>1</v>
      </c>
      <c r="AD203" s="223">
        <f t="shared" si="595"/>
        <v>1.26E-4</v>
      </c>
      <c r="AE203" s="222">
        <f t="shared" si="616"/>
        <v>8.6E-3</v>
      </c>
      <c r="AF203" s="222">
        <f t="shared" si="617"/>
        <v>-6.6E-4</v>
      </c>
      <c r="AG203" s="222">
        <f t="shared" si="617"/>
        <v>-6.7200000000000003E-3</v>
      </c>
      <c r="AH203" s="219">
        <f t="shared" si="617"/>
        <v>1.3999999999999999E-4</v>
      </c>
      <c r="AI203" s="219">
        <f t="shared" si="617"/>
        <v>1.04</v>
      </c>
      <c r="AJ203" s="234">
        <f t="shared" si="635"/>
        <v>0</v>
      </c>
      <c r="AK203" s="234">
        <f t="shared" si="618"/>
        <v>7.9233999999999999E-2</v>
      </c>
      <c r="AL203" s="234">
        <f t="shared" si="618"/>
        <v>-1.2123999999999999E-2</v>
      </c>
      <c r="AM203" s="234">
        <f t="shared" si="618"/>
        <v>0</v>
      </c>
      <c r="AN203" s="224">
        <f t="shared" si="618"/>
        <v>25.88</v>
      </c>
      <c r="AO203" s="225">
        <f t="shared" si="618"/>
        <v>1.8</v>
      </c>
      <c r="AP203" s="225">
        <f t="shared" si="631"/>
        <v>0</v>
      </c>
      <c r="AQ203" s="224">
        <f t="shared" si="596"/>
        <v>1963.06</v>
      </c>
      <c r="AR203" s="224">
        <f t="shared" si="621"/>
        <v>0</v>
      </c>
      <c r="AS203" s="224">
        <f t="shared" si="626"/>
        <v>1588.92</v>
      </c>
      <c r="AT203" s="209"/>
      <c r="AU203" s="227">
        <f>+AU198</f>
        <v>0.85</v>
      </c>
      <c r="AV203" s="227"/>
      <c r="AW203" s="227">
        <f t="shared" si="598"/>
        <v>1</v>
      </c>
      <c r="AX203" s="239">
        <f t="shared" si="627"/>
        <v>500000</v>
      </c>
      <c r="AY203" s="239">
        <f t="shared" si="628"/>
        <v>120500</v>
      </c>
      <c r="AZ203" s="209"/>
      <c r="BA203" s="218">
        <f t="shared" si="632"/>
        <v>276</v>
      </c>
      <c r="BB203" s="219">
        <f t="shared" si="632"/>
        <v>2.6980000000000001E-2</v>
      </c>
      <c r="BC203" s="219">
        <f t="shared" si="633"/>
        <v>2.6980000000000001E-2</v>
      </c>
      <c r="BD203" s="219">
        <f t="shared" si="632"/>
        <v>0</v>
      </c>
      <c r="BE203" s="219">
        <f t="shared" si="632"/>
        <v>0</v>
      </c>
      <c r="BF203" s="219">
        <f t="shared" si="632"/>
        <v>0</v>
      </c>
      <c r="BG203" s="238">
        <f t="shared" si="610"/>
        <v>43257.09</v>
      </c>
      <c r="BH203" s="222">
        <f t="shared" si="529"/>
        <v>0</v>
      </c>
      <c r="BI203" s="222">
        <f t="shared" si="529"/>
        <v>1</v>
      </c>
      <c r="BJ203" s="222">
        <f t="shared" si="529"/>
        <v>1.26E-4</v>
      </c>
      <c r="BK203" s="222">
        <f t="shared" si="529"/>
        <v>8.6E-3</v>
      </c>
      <c r="BL203" s="222">
        <f t="shared" si="529"/>
        <v>-6.6E-4</v>
      </c>
      <c r="BM203" s="222">
        <f t="shared" si="622"/>
        <v>-6.7200000000000003E-3</v>
      </c>
      <c r="BN203" s="222">
        <f t="shared" si="568"/>
        <v>1.3999999999999999E-4</v>
      </c>
      <c r="BO203" s="222">
        <f t="shared" si="569"/>
        <v>1.04</v>
      </c>
      <c r="BP203" s="222">
        <v>0</v>
      </c>
      <c r="BQ203" s="222">
        <f t="shared" si="567"/>
        <v>0</v>
      </c>
      <c r="BR203" s="222">
        <f t="shared" si="532"/>
        <v>-1.2123999999999999E-2</v>
      </c>
      <c r="BS203" s="222">
        <v>0.1144</v>
      </c>
      <c r="BT203" s="224">
        <f t="shared" si="634"/>
        <v>25.88</v>
      </c>
      <c r="BU203" s="224">
        <f t="shared" si="634"/>
        <v>1.8</v>
      </c>
      <c r="BV203" s="225">
        <f t="shared" si="634"/>
        <v>0</v>
      </c>
      <c r="BW203" s="224">
        <f t="shared" si="573"/>
        <v>1963.06</v>
      </c>
      <c r="BX203" s="224">
        <f t="shared" si="583"/>
        <v>0</v>
      </c>
      <c r="BY203" s="224">
        <f t="shared" si="583"/>
        <v>1588.92</v>
      </c>
      <c r="BZ203" s="198">
        <f t="shared" si="584"/>
        <v>2708.5790159999992</v>
      </c>
      <c r="CA203" s="209"/>
      <c r="CB203" s="227">
        <f>+CB198</f>
        <v>7.9233999999999999E-2</v>
      </c>
      <c r="CC203" s="227"/>
      <c r="CD203" s="227">
        <f t="shared" si="601"/>
        <v>1</v>
      </c>
      <c r="CE203" s="239">
        <f t="shared" si="613"/>
        <v>500000</v>
      </c>
      <c r="CF203" s="239">
        <f t="shared" si="614"/>
        <v>120500</v>
      </c>
      <c r="CG203" s="209"/>
      <c r="CH203" s="1"/>
      <c r="CI203" s="1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>
      <c r="A204" s="256"/>
      <c r="B204" s="257"/>
      <c r="C204" s="208"/>
      <c r="D204" s="209"/>
      <c r="E204" s="210"/>
      <c r="F204" s="209"/>
      <c r="G204" s="213">
        <v>5000</v>
      </c>
      <c r="H204" s="213"/>
      <c r="I204" s="213">
        <v>500</v>
      </c>
      <c r="J204" s="212"/>
      <c r="K204" s="213">
        <f t="shared" si="623"/>
        <v>3102500</v>
      </c>
      <c r="L204" s="214"/>
      <c r="M204" s="215">
        <f t="shared" si="565"/>
        <v>231902.63</v>
      </c>
      <c r="N204" s="215"/>
      <c r="O204" s="215">
        <f t="shared" si="566"/>
        <v>245215.812168</v>
      </c>
      <c r="P204" s="216"/>
      <c r="Q204" s="267">
        <f t="shared" si="624"/>
        <v>13313.182167999999</v>
      </c>
      <c r="R204" s="217"/>
      <c r="S204" s="265">
        <f t="shared" si="625"/>
        <v>5.7000000000000002E-2</v>
      </c>
      <c r="T204" s="209"/>
      <c r="U204" s="218">
        <f t="shared" si="615"/>
        <v>276</v>
      </c>
      <c r="V204" s="219">
        <f t="shared" si="615"/>
        <v>2.6980000000000001E-2</v>
      </c>
      <c r="W204" s="219">
        <f t="shared" si="615"/>
        <v>2.6980000000000001E-2</v>
      </c>
      <c r="X204" s="219">
        <f t="shared" si="629"/>
        <v>0</v>
      </c>
      <c r="Y204" s="219">
        <f t="shared" si="629"/>
        <v>0</v>
      </c>
      <c r="Z204" s="219">
        <f t="shared" si="629"/>
        <v>0</v>
      </c>
      <c r="AA204" s="238">
        <f t="shared" si="630"/>
        <v>214281.45</v>
      </c>
      <c r="AB204" s="221"/>
      <c r="AC204" s="222">
        <f t="shared" si="586"/>
        <v>1</v>
      </c>
      <c r="AD204" s="223">
        <f t="shared" si="595"/>
        <v>1.26E-4</v>
      </c>
      <c r="AE204" s="222">
        <f t="shared" si="616"/>
        <v>8.6E-3</v>
      </c>
      <c r="AF204" s="222">
        <f t="shared" si="617"/>
        <v>-6.6E-4</v>
      </c>
      <c r="AG204" s="222">
        <f t="shared" si="617"/>
        <v>-6.7200000000000003E-3</v>
      </c>
      <c r="AH204" s="219">
        <f t="shared" si="617"/>
        <v>1.3999999999999999E-4</v>
      </c>
      <c r="AI204" s="219">
        <f t="shared" si="617"/>
        <v>1.04</v>
      </c>
      <c r="AJ204" s="234">
        <f t="shared" si="635"/>
        <v>0</v>
      </c>
      <c r="AK204" s="234">
        <f t="shared" si="618"/>
        <v>7.9233999999999999E-2</v>
      </c>
      <c r="AL204" s="234">
        <f t="shared" si="618"/>
        <v>-1.2123999999999999E-2</v>
      </c>
      <c r="AM204" s="234">
        <f t="shared" si="618"/>
        <v>0</v>
      </c>
      <c r="AN204" s="224">
        <f t="shared" si="618"/>
        <v>25.88</v>
      </c>
      <c r="AO204" s="225">
        <f t="shared" si="618"/>
        <v>1.8</v>
      </c>
      <c r="AP204" s="225">
        <f t="shared" si="631"/>
        <v>0</v>
      </c>
      <c r="AQ204" s="224">
        <f t="shared" si="596"/>
        <v>9811.32</v>
      </c>
      <c r="AR204" s="224">
        <f t="shared" si="621"/>
        <v>0</v>
      </c>
      <c r="AS204" s="224">
        <f t="shared" si="626"/>
        <v>7809.86</v>
      </c>
      <c r="AT204" s="209"/>
      <c r="AU204" s="227">
        <f>+AU198</f>
        <v>0.85</v>
      </c>
      <c r="AV204" s="227"/>
      <c r="AW204" s="227">
        <f t="shared" si="598"/>
        <v>1</v>
      </c>
      <c r="AX204" s="239">
        <f t="shared" si="627"/>
        <v>2500000</v>
      </c>
      <c r="AY204" s="239">
        <f t="shared" si="628"/>
        <v>602500</v>
      </c>
      <c r="AZ204" s="209"/>
      <c r="BA204" s="218">
        <f t="shared" si="632"/>
        <v>276</v>
      </c>
      <c r="BB204" s="219">
        <f t="shared" si="632"/>
        <v>2.6980000000000001E-2</v>
      </c>
      <c r="BC204" s="219">
        <f t="shared" si="633"/>
        <v>2.6980000000000001E-2</v>
      </c>
      <c r="BD204" s="219">
        <f t="shared" si="632"/>
        <v>0</v>
      </c>
      <c r="BE204" s="219">
        <f t="shared" si="632"/>
        <v>0</v>
      </c>
      <c r="BF204" s="219">
        <f t="shared" si="632"/>
        <v>0</v>
      </c>
      <c r="BG204" s="238">
        <f t="shared" si="610"/>
        <v>214281.45</v>
      </c>
      <c r="BH204" s="222">
        <f t="shared" si="529"/>
        <v>0</v>
      </c>
      <c r="BI204" s="222">
        <f t="shared" si="529"/>
        <v>1</v>
      </c>
      <c r="BJ204" s="222">
        <f t="shared" si="529"/>
        <v>1.26E-4</v>
      </c>
      <c r="BK204" s="222">
        <f t="shared" si="529"/>
        <v>8.6E-3</v>
      </c>
      <c r="BL204" s="222">
        <f t="shared" si="529"/>
        <v>-6.6E-4</v>
      </c>
      <c r="BM204" s="222">
        <f t="shared" si="622"/>
        <v>-6.7200000000000003E-3</v>
      </c>
      <c r="BN204" s="222">
        <f t="shared" si="568"/>
        <v>1.3999999999999999E-4</v>
      </c>
      <c r="BO204" s="222">
        <f t="shared" si="569"/>
        <v>1.04</v>
      </c>
      <c r="BP204" s="222">
        <v>0</v>
      </c>
      <c r="BQ204" s="222">
        <f t="shared" si="567"/>
        <v>0</v>
      </c>
      <c r="BR204" s="222">
        <f t="shared" si="532"/>
        <v>-1.2123999999999999E-2</v>
      </c>
      <c r="BS204" s="222">
        <v>0.1144</v>
      </c>
      <c r="BT204" s="224">
        <f t="shared" si="634"/>
        <v>25.88</v>
      </c>
      <c r="BU204" s="224">
        <f t="shared" si="634"/>
        <v>1.8</v>
      </c>
      <c r="BV204" s="225">
        <f t="shared" si="634"/>
        <v>0</v>
      </c>
      <c r="BW204" s="224">
        <f t="shared" si="573"/>
        <v>9811.32</v>
      </c>
      <c r="BX204" s="224">
        <f t="shared" si="583"/>
        <v>0</v>
      </c>
      <c r="BY204" s="224">
        <f t="shared" si="583"/>
        <v>7809.86</v>
      </c>
      <c r="BZ204" s="198">
        <f t="shared" si="584"/>
        <v>13313.182168000001</v>
      </c>
      <c r="CA204" s="209"/>
      <c r="CB204" s="227">
        <f>+CB198</f>
        <v>7.9233999999999999E-2</v>
      </c>
      <c r="CC204" s="227"/>
      <c r="CD204" s="227">
        <f t="shared" si="601"/>
        <v>1</v>
      </c>
      <c r="CE204" s="239">
        <f t="shared" si="613"/>
        <v>2500000</v>
      </c>
      <c r="CF204" s="239">
        <f t="shared" si="614"/>
        <v>602500</v>
      </c>
      <c r="CG204" s="209"/>
      <c r="CH204" s="1"/>
      <c r="CI204" s="1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>
      <c r="A205" s="256"/>
      <c r="B205" s="257"/>
      <c r="C205" s="208"/>
      <c r="D205" s="209"/>
      <c r="E205" s="210"/>
      <c r="F205" s="209"/>
      <c r="G205" s="213">
        <v>10000</v>
      </c>
      <c r="H205" s="213"/>
      <c r="I205" s="213">
        <v>500</v>
      </c>
      <c r="J205" s="212"/>
      <c r="K205" s="213">
        <f t="shared" si="623"/>
        <v>6205000</v>
      </c>
      <c r="L205" s="214"/>
      <c r="M205" s="215">
        <f t="shared" si="565"/>
        <v>462549.26</v>
      </c>
      <c r="N205" s="215"/>
      <c r="O205" s="215">
        <f t="shared" si="566"/>
        <v>489040.974392</v>
      </c>
      <c r="P205" s="216"/>
      <c r="Q205" s="267">
        <f t="shared" si="624"/>
        <v>26491.714391999994</v>
      </c>
      <c r="R205" s="217"/>
      <c r="S205" s="265">
        <f t="shared" si="625"/>
        <v>5.7000000000000002E-2</v>
      </c>
      <c r="T205" s="209"/>
      <c r="U205" s="218">
        <f t="shared" si="615"/>
        <v>276</v>
      </c>
      <c r="V205" s="219">
        <f t="shared" si="615"/>
        <v>2.6980000000000001E-2</v>
      </c>
      <c r="W205" s="219">
        <f t="shared" si="615"/>
        <v>2.6980000000000001E-2</v>
      </c>
      <c r="X205" s="219">
        <f t="shared" si="629"/>
        <v>0</v>
      </c>
      <c r="Y205" s="219">
        <f t="shared" si="629"/>
        <v>0</v>
      </c>
      <c r="Z205" s="219">
        <f t="shared" si="629"/>
        <v>0</v>
      </c>
      <c r="AA205" s="238">
        <f t="shared" si="630"/>
        <v>427386.9</v>
      </c>
      <c r="AB205" s="221"/>
      <c r="AC205" s="222">
        <f t="shared" si="586"/>
        <v>1</v>
      </c>
      <c r="AD205" s="223">
        <f t="shared" si="595"/>
        <v>1.26E-4</v>
      </c>
      <c r="AE205" s="222">
        <f t="shared" si="616"/>
        <v>8.6E-3</v>
      </c>
      <c r="AF205" s="222">
        <f t="shared" ref="AF205:AI207" si="636">AF$187</f>
        <v>-6.6E-4</v>
      </c>
      <c r="AG205" s="222">
        <f t="shared" si="636"/>
        <v>-6.7200000000000003E-3</v>
      </c>
      <c r="AH205" s="219">
        <f t="shared" si="636"/>
        <v>1.3999999999999999E-4</v>
      </c>
      <c r="AI205" s="219">
        <f t="shared" si="636"/>
        <v>1.04</v>
      </c>
      <c r="AJ205" s="234">
        <f t="shared" si="635"/>
        <v>0</v>
      </c>
      <c r="AK205" s="234">
        <f t="shared" ref="AK205:AO207" si="637">AK$187</f>
        <v>7.9233999999999999E-2</v>
      </c>
      <c r="AL205" s="234">
        <f t="shared" si="637"/>
        <v>-1.2123999999999999E-2</v>
      </c>
      <c r="AM205" s="234">
        <f t="shared" si="637"/>
        <v>0</v>
      </c>
      <c r="AN205" s="224">
        <f t="shared" si="637"/>
        <v>25.88</v>
      </c>
      <c r="AO205" s="225">
        <f t="shared" si="637"/>
        <v>1.8</v>
      </c>
      <c r="AP205" s="225">
        <f t="shared" si="631"/>
        <v>0</v>
      </c>
      <c r="AQ205" s="224">
        <f t="shared" si="596"/>
        <v>19621.63</v>
      </c>
      <c r="AR205" s="224">
        <f t="shared" si="621"/>
        <v>0</v>
      </c>
      <c r="AS205" s="224">
        <f t="shared" si="626"/>
        <v>15540.73</v>
      </c>
      <c r="AT205" s="209"/>
      <c r="AU205" s="227">
        <f>+AU198</f>
        <v>0.85</v>
      </c>
      <c r="AV205" s="227"/>
      <c r="AW205" s="227">
        <f t="shared" si="598"/>
        <v>1</v>
      </c>
      <c r="AX205" s="239">
        <f t="shared" si="627"/>
        <v>5000000</v>
      </c>
      <c r="AY205" s="239">
        <f t="shared" si="628"/>
        <v>1205000</v>
      </c>
      <c r="AZ205" s="209"/>
      <c r="BA205" s="218">
        <f t="shared" si="632"/>
        <v>276</v>
      </c>
      <c r="BB205" s="219">
        <f t="shared" si="632"/>
        <v>2.6980000000000001E-2</v>
      </c>
      <c r="BC205" s="219">
        <f t="shared" si="633"/>
        <v>2.6980000000000001E-2</v>
      </c>
      <c r="BD205" s="219">
        <f t="shared" si="632"/>
        <v>0</v>
      </c>
      <c r="BE205" s="219">
        <f t="shared" si="632"/>
        <v>0</v>
      </c>
      <c r="BF205" s="219">
        <f t="shared" si="632"/>
        <v>0</v>
      </c>
      <c r="BG205" s="238">
        <f t="shared" si="610"/>
        <v>427386.9</v>
      </c>
      <c r="BH205" s="222">
        <f t="shared" si="529"/>
        <v>0</v>
      </c>
      <c r="BI205" s="222">
        <f t="shared" si="529"/>
        <v>1</v>
      </c>
      <c r="BJ205" s="222">
        <f t="shared" si="529"/>
        <v>1.26E-4</v>
      </c>
      <c r="BK205" s="222">
        <f t="shared" si="529"/>
        <v>8.6E-3</v>
      </c>
      <c r="BL205" s="222">
        <f t="shared" si="529"/>
        <v>-6.6E-4</v>
      </c>
      <c r="BM205" s="222">
        <f t="shared" si="622"/>
        <v>-6.7200000000000003E-3</v>
      </c>
      <c r="BN205" s="222">
        <f t="shared" si="568"/>
        <v>1.3999999999999999E-4</v>
      </c>
      <c r="BO205" s="222">
        <f t="shared" si="569"/>
        <v>1.04</v>
      </c>
      <c r="BP205" s="222">
        <v>0</v>
      </c>
      <c r="BQ205" s="222">
        <f t="shared" si="567"/>
        <v>0</v>
      </c>
      <c r="BR205" s="222">
        <f t="shared" si="532"/>
        <v>-1.2123999999999999E-2</v>
      </c>
      <c r="BS205" s="222">
        <v>0.1144</v>
      </c>
      <c r="BT205" s="224">
        <f t="shared" si="634"/>
        <v>25.88</v>
      </c>
      <c r="BU205" s="224">
        <f t="shared" si="634"/>
        <v>1.8</v>
      </c>
      <c r="BV205" s="225">
        <f t="shared" si="634"/>
        <v>0</v>
      </c>
      <c r="BW205" s="224">
        <f t="shared" si="573"/>
        <v>19621.63</v>
      </c>
      <c r="BX205" s="224">
        <f t="shared" si="583"/>
        <v>0</v>
      </c>
      <c r="BY205" s="224">
        <f t="shared" si="583"/>
        <v>15540.73</v>
      </c>
      <c r="BZ205" s="198">
        <f t="shared" si="584"/>
        <v>26491.714392000002</v>
      </c>
      <c r="CA205" s="209"/>
      <c r="CB205" s="227">
        <f>+CB198</f>
        <v>7.9233999999999999E-2</v>
      </c>
      <c r="CC205" s="227"/>
      <c r="CD205" s="227">
        <f t="shared" si="601"/>
        <v>1</v>
      </c>
      <c r="CE205" s="239">
        <f t="shared" si="613"/>
        <v>5000000</v>
      </c>
      <c r="CF205" s="239">
        <f t="shared" si="614"/>
        <v>1205000</v>
      </c>
      <c r="CG205" s="209"/>
      <c r="CH205" s="1"/>
      <c r="CI205" s="1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>
      <c r="A206" s="256"/>
      <c r="B206" s="257"/>
      <c r="C206" s="208"/>
      <c r="D206" s="209"/>
      <c r="E206" s="210"/>
      <c r="F206" s="209"/>
      <c r="G206" s="213">
        <v>15000</v>
      </c>
      <c r="H206" s="213"/>
      <c r="I206" s="213">
        <v>750</v>
      </c>
      <c r="J206" s="212"/>
      <c r="K206" s="213">
        <f t="shared" si="623"/>
        <v>9307500</v>
      </c>
      <c r="L206" s="214"/>
      <c r="M206" s="215">
        <f t="shared" si="565"/>
        <v>693676.09</v>
      </c>
      <c r="N206" s="215"/>
      <c r="O206" s="215">
        <f t="shared" si="566"/>
        <v>733397.81776000001</v>
      </c>
      <c r="P206" s="216"/>
      <c r="Q206" s="267">
        <f t="shared" si="624"/>
        <v>39721.727760000038</v>
      </c>
      <c r="R206" s="217"/>
      <c r="S206" s="265">
        <f t="shared" si="625"/>
        <v>5.7000000000000002E-2</v>
      </c>
      <c r="T206" s="209"/>
      <c r="U206" s="218">
        <f t="shared" si="615"/>
        <v>276</v>
      </c>
      <c r="V206" s="219">
        <f t="shared" si="615"/>
        <v>2.6980000000000001E-2</v>
      </c>
      <c r="W206" s="219">
        <f t="shared" si="615"/>
        <v>2.6980000000000001E-2</v>
      </c>
      <c r="X206" s="219">
        <f t="shared" si="629"/>
        <v>0</v>
      </c>
      <c r="Y206" s="219">
        <f t="shared" si="629"/>
        <v>0</v>
      </c>
      <c r="Z206" s="219">
        <f t="shared" si="629"/>
        <v>0</v>
      </c>
      <c r="AA206" s="238">
        <f t="shared" si="630"/>
        <v>640942.35</v>
      </c>
      <c r="AB206" s="221"/>
      <c r="AC206" s="222">
        <f t="shared" si="586"/>
        <v>1</v>
      </c>
      <c r="AD206" s="223">
        <f t="shared" si="595"/>
        <v>1.26E-4</v>
      </c>
      <c r="AE206" s="222">
        <f t="shared" si="616"/>
        <v>8.6E-3</v>
      </c>
      <c r="AF206" s="222">
        <f t="shared" si="636"/>
        <v>-6.6E-4</v>
      </c>
      <c r="AG206" s="222">
        <f t="shared" si="636"/>
        <v>-6.7200000000000003E-3</v>
      </c>
      <c r="AH206" s="219">
        <f t="shared" si="636"/>
        <v>1.3999999999999999E-4</v>
      </c>
      <c r="AI206" s="219">
        <f t="shared" si="636"/>
        <v>1.04</v>
      </c>
      <c r="AJ206" s="234">
        <f t="shared" si="635"/>
        <v>0</v>
      </c>
      <c r="AK206" s="234">
        <f t="shared" si="637"/>
        <v>7.9233999999999999E-2</v>
      </c>
      <c r="AL206" s="234">
        <f t="shared" si="637"/>
        <v>-1.2123999999999999E-2</v>
      </c>
      <c r="AM206" s="234">
        <f t="shared" si="637"/>
        <v>0</v>
      </c>
      <c r="AN206" s="224">
        <f t="shared" si="637"/>
        <v>25.88</v>
      </c>
      <c r="AO206" s="225">
        <f t="shared" si="637"/>
        <v>1.8</v>
      </c>
      <c r="AP206" s="225">
        <f t="shared" si="631"/>
        <v>0</v>
      </c>
      <c r="AQ206" s="224">
        <f t="shared" si="596"/>
        <v>29431.95</v>
      </c>
      <c r="AR206" s="224">
        <f t="shared" si="621"/>
        <v>0</v>
      </c>
      <c r="AS206" s="224">
        <f t="shared" si="626"/>
        <v>23301.79</v>
      </c>
      <c r="AT206" s="209"/>
      <c r="AU206" s="227">
        <f>+AU198</f>
        <v>0.85</v>
      </c>
      <c r="AV206" s="227"/>
      <c r="AW206" s="227">
        <f t="shared" si="598"/>
        <v>1</v>
      </c>
      <c r="AX206" s="239">
        <f t="shared" si="627"/>
        <v>7500000</v>
      </c>
      <c r="AY206" s="239">
        <f t="shared" si="628"/>
        <v>1807500</v>
      </c>
      <c r="AZ206" s="209"/>
      <c r="BA206" s="218">
        <f t="shared" si="632"/>
        <v>276</v>
      </c>
      <c r="BB206" s="219">
        <f t="shared" si="632"/>
        <v>2.6980000000000001E-2</v>
      </c>
      <c r="BC206" s="219">
        <f t="shared" si="633"/>
        <v>2.6980000000000001E-2</v>
      </c>
      <c r="BD206" s="219">
        <f t="shared" si="632"/>
        <v>0</v>
      </c>
      <c r="BE206" s="219">
        <f t="shared" si="632"/>
        <v>0</v>
      </c>
      <c r="BF206" s="219">
        <f t="shared" si="632"/>
        <v>0</v>
      </c>
      <c r="BG206" s="238">
        <f t="shared" si="610"/>
        <v>640942.35</v>
      </c>
      <c r="BH206" s="222">
        <f t="shared" si="529"/>
        <v>0</v>
      </c>
      <c r="BI206" s="222">
        <f t="shared" si="529"/>
        <v>1</v>
      </c>
      <c r="BJ206" s="222">
        <f t="shared" si="529"/>
        <v>1.26E-4</v>
      </c>
      <c r="BK206" s="222">
        <f t="shared" si="529"/>
        <v>8.6E-3</v>
      </c>
      <c r="BL206" s="222">
        <f t="shared" si="529"/>
        <v>-6.6E-4</v>
      </c>
      <c r="BM206" s="222">
        <f t="shared" si="622"/>
        <v>-6.7200000000000003E-3</v>
      </c>
      <c r="BN206" s="222">
        <f t="shared" si="568"/>
        <v>1.3999999999999999E-4</v>
      </c>
      <c r="BO206" s="222">
        <f t="shared" si="569"/>
        <v>1.04</v>
      </c>
      <c r="BP206" s="222">
        <v>0</v>
      </c>
      <c r="BQ206" s="222">
        <f t="shared" si="567"/>
        <v>0</v>
      </c>
      <c r="BR206" s="222">
        <f t="shared" si="532"/>
        <v>-1.2123999999999999E-2</v>
      </c>
      <c r="BS206" s="222">
        <v>0.1144</v>
      </c>
      <c r="BT206" s="224">
        <f t="shared" si="634"/>
        <v>25.88</v>
      </c>
      <c r="BU206" s="224">
        <f t="shared" si="634"/>
        <v>1.8</v>
      </c>
      <c r="BV206" s="225">
        <f t="shared" si="634"/>
        <v>0</v>
      </c>
      <c r="BW206" s="224">
        <f t="shared" si="573"/>
        <v>29431.95</v>
      </c>
      <c r="BX206" s="224">
        <f t="shared" si="583"/>
        <v>0</v>
      </c>
      <c r="BY206" s="224">
        <f t="shared" si="583"/>
        <v>23301.79</v>
      </c>
      <c r="BZ206" s="198">
        <f t="shared" si="584"/>
        <v>39721.727759999987</v>
      </c>
      <c r="CA206" s="209"/>
      <c r="CB206" s="227">
        <f>+CB198</f>
        <v>7.9233999999999999E-2</v>
      </c>
      <c r="CC206" s="227"/>
      <c r="CD206" s="227">
        <f t="shared" si="601"/>
        <v>1</v>
      </c>
      <c r="CE206" s="239">
        <f t="shared" si="613"/>
        <v>7500000</v>
      </c>
      <c r="CF206" s="239">
        <f t="shared" si="614"/>
        <v>1807500</v>
      </c>
      <c r="CG206" s="209"/>
      <c r="CH206" s="1"/>
      <c r="CI206" s="1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>
      <c r="A207" s="256"/>
      <c r="B207" s="257"/>
      <c r="C207" s="208"/>
      <c r="D207" s="209"/>
      <c r="E207" s="210"/>
      <c r="F207" s="209"/>
      <c r="G207" s="213">
        <v>20000</v>
      </c>
      <c r="H207" s="213"/>
      <c r="I207" s="213">
        <v>1000</v>
      </c>
      <c r="J207" s="212"/>
      <c r="K207" s="213">
        <f t="shared" si="623"/>
        <v>12410000</v>
      </c>
      <c r="L207" s="214"/>
      <c r="M207" s="215">
        <f t="shared" si="565"/>
        <v>924802.92</v>
      </c>
      <c r="N207" s="215"/>
      <c r="O207" s="215">
        <f>BG207+SUM(BW207:BZ207)</f>
        <v>977754.65998400003</v>
      </c>
      <c r="P207" s="216"/>
      <c r="Q207" s="267">
        <f t="shared" si="624"/>
        <v>52951.739983999985</v>
      </c>
      <c r="R207" s="217"/>
      <c r="S207" s="265">
        <f t="shared" si="625"/>
        <v>5.7000000000000002E-2</v>
      </c>
      <c r="T207" s="209"/>
      <c r="U207" s="218">
        <f t="shared" si="615"/>
        <v>276</v>
      </c>
      <c r="V207" s="219">
        <f t="shared" si="615"/>
        <v>2.6980000000000001E-2</v>
      </c>
      <c r="W207" s="219">
        <f t="shared" si="615"/>
        <v>2.6980000000000001E-2</v>
      </c>
      <c r="X207" s="219">
        <f t="shared" si="629"/>
        <v>0</v>
      </c>
      <c r="Y207" s="219">
        <f t="shared" si="629"/>
        <v>0</v>
      </c>
      <c r="Z207" s="219">
        <f t="shared" si="629"/>
        <v>0</v>
      </c>
      <c r="AA207" s="238">
        <f t="shared" si="630"/>
        <v>854497.8</v>
      </c>
      <c r="AB207" s="221"/>
      <c r="AC207" s="222">
        <f t="shared" si="586"/>
        <v>1</v>
      </c>
      <c r="AD207" s="223">
        <f t="shared" si="595"/>
        <v>1.26E-4</v>
      </c>
      <c r="AE207" s="222">
        <f t="shared" si="616"/>
        <v>8.6E-3</v>
      </c>
      <c r="AF207" s="222">
        <f t="shared" si="636"/>
        <v>-6.6E-4</v>
      </c>
      <c r="AG207" s="222">
        <f t="shared" si="636"/>
        <v>-6.7200000000000003E-3</v>
      </c>
      <c r="AH207" s="219">
        <f t="shared" si="636"/>
        <v>1.3999999999999999E-4</v>
      </c>
      <c r="AI207" s="219">
        <f t="shared" si="636"/>
        <v>1.04</v>
      </c>
      <c r="AJ207" s="234">
        <f t="shared" si="635"/>
        <v>0</v>
      </c>
      <c r="AK207" s="234">
        <f t="shared" si="637"/>
        <v>7.9233999999999999E-2</v>
      </c>
      <c r="AL207" s="234">
        <f t="shared" si="637"/>
        <v>-1.2123999999999999E-2</v>
      </c>
      <c r="AM207" s="234">
        <f t="shared" si="637"/>
        <v>0</v>
      </c>
      <c r="AN207" s="224">
        <f t="shared" si="637"/>
        <v>25.88</v>
      </c>
      <c r="AO207" s="225">
        <f t="shared" si="637"/>
        <v>1.8</v>
      </c>
      <c r="AP207" s="225">
        <f t="shared" si="631"/>
        <v>0</v>
      </c>
      <c r="AQ207" s="224">
        <f t="shared" si="596"/>
        <v>39242.26</v>
      </c>
      <c r="AR207" s="224">
        <f t="shared" si="621"/>
        <v>0</v>
      </c>
      <c r="AS207" s="224">
        <f t="shared" si="626"/>
        <v>31062.86</v>
      </c>
      <c r="AT207" s="209"/>
      <c r="AU207" s="227">
        <f>+AU198</f>
        <v>0.85</v>
      </c>
      <c r="AV207" s="227"/>
      <c r="AW207" s="227">
        <f t="shared" si="598"/>
        <v>1</v>
      </c>
      <c r="AX207" s="239">
        <f t="shared" si="627"/>
        <v>10000000</v>
      </c>
      <c r="AY207" s="239">
        <f t="shared" si="628"/>
        <v>2410000</v>
      </c>
      <c r="AZ207" s="209"/>
      <c r="BA207" s="218">
        <f t="shared" si="632"/>
        <v>276</v>
      </c>
      <c r="BB207" s="219">
        <f t="shared" si="632"/>
        <v>2.6980000000000001E-2</v>
      </c>
      <c r="BC207" s="219">
        <f t="shared" si="633"/>
        <v>2.6980000000000001E-2</v>
      </c>
      <c r="BD207" s="219">
        <f t="shared" si="632"/>
        <v>0</v>
      </c>
      <c r="BE207" s="219">
        <f t="shared" si="632"/>
        <v>0</v>
      </c>
      <c r="BF207" s="219">
        <f t="shared" si="632"/>
        <v>0</v>
      </c>
      <c r="BG207" s="238">
        <f t="shared" si="610"/>
        <v>854497.8</v>
      </c>
      <c r="BH207" s="222">
        <f t="shared" si="529"/>
        <v>0</v>
      </c>
      <c r="BI207" s="222">
        <f t="shared" si="529"/>
        <v>1</v>
      </c>
      <c r="BJ207" s="222">
        <f t="shared" si="529"/>
        <v>1.26E-4</v>
      </c>
      <c r="BK207" s="222">
        <f t="shared" si="529"/>
        <v>8.6E-3</v>
      </c>
      <c r="BL207" s="222">
        <f t="shared" si="529"/>
        <v>-6.6E-4</v>
      </c>
      <c r="BM207" s="222">
        <f t="shared" si="622"/>
        <v>-6.7200000000000003E-3</v>
      </c>
      <c r="BN207" s="222">
        <f t="shared" si="568"/>
        <v>1.3999999999999999E-4</v>
      </c>
      <c r="BO207" s="222">
        <f t="shared" si="569"/>
        <v>1.04</v>
      </c>
      <c r="BP207" s="222">
        <v>0</v>
      </c>
      <c r="BQ207" s="222">
        <f t="shared" si="567"/>
        <v>0</v>
      </c>
      <c r="BR207" s="222">
        <f t="shared" si="532"/>
        <v>-1.2123999999999999E-2</v>
      </c>
      <c r="BS207" s="222">
        <v>0.1144</v>
      </c>
      <c r="BT207" s="224">
        <f>BT196</f>
        <v>25.88</v>
      </c>
      <c r="BU207" s="224">
        <f>BU196</f>
        <v>1.8</v>
      </c>
      <c r="BV207" s="225">
        <f t="shared" si="634"/>
        <v>0</v>
      </c>
      <c r="BW207" s="224">
        <f t="shared" si="573"/>
        <v>39242.26</v>
      </c>
      <c r="BX207" s="224">
        <f t="shared" si="583"/>
        <v>0</v>
      </c>
      <c r="BY207" s="224">
        <f t="shared" si="583"/>
        <v>31062.86</v>
      </c>
      <c r="BZ207" s="198">
        <f t="shared" si="584"/>
        <v>52951.739984000007</v>
      </c>
      <c r="CA207" s="209"/>
      <c r="CB207" s="227">
        <f>+CB198</f>
        <v>7.9233999999999999E-2</v>
      </c>
      <c r="CC207" s="227"/>
      <c r="CD207" s="227">
        <f t="shared" si="601"/>
        <v>1</v>
      </c>
      <c r="CE207" s="239">
        <f t="shared" si="613"/>
        <v>10000000</v>
      </c>
      <c r="CF207" s="239">
        <f t="shared" si="614"/>
        <v>2410000</v>
      </c>
      <c r="CG207" s="209"/>
      <c r="CH207" s="1"/>
      <c r="CI207" s="1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>
      <c r="A208" s="256"/>
      <c r="B208" s="257"/>
      <c r="C208" s="242"/>
      <c r="D208" s="243"/>
      <c r="E208" s="244"/>
      <c r="F208" s="245"/>
      <c r="G208" s="246"/>
      <c r="H208" s="246"/>
      <c r="I208" s="246"/>
      <c r="J208" s="247"/>
      <c r="K208" s="248"/>
      <c r="L208" s="249"/>
      <c r="M208" s="215"/>
      <c r="N208" s="250"/>
      <c r="O208" s="215"/>
      <c r="P208" s="251"/>
      <c r="Q208" s="268"/>
      <c r="R208" s="252"/>
      <c r="S208" s="33"/>
      <c r="T208" s="209"/>
      <c r="U208" s="218"/>
      <c r="V208" s="219"/>
      <c r="W208" s="219"/>
      <c r="X208" s="219"/>
      <c r="Y208" s="219"/>
      <c r="Z208" s="219"/>
      <c r="AA208" s="238"/>
      <c r="AB208" s="221"/>
      <c r="AC208" s="222"/>
      <c r="AD208" s="223"/>
      <c r="AE208" s="222"/>
      <c r="AF208" s="222"/>
      <c r="AG208" s="222"/>
      <c r="AH208" s="219"/>
      <c r="AI208" s="219"/>
      <c r="AJ208" s="234"/>
      <c r="AK208" s="234"/>
      <c r="AL208" s="234"/>
      <c r="AM208" s="234"/>
      <c r="AN208" s="224"/>
      <c r="AO208" s="225"/>
      <c r="AP208" s="225"/>
      <c r="AQ208" s="224"/>
      <c r="AR208" s="224"/>
      <c r="AS208" s="224"/>
      <c r="AT208" s="209"/>
      <c r="AU208" s="227"/>
      <c r="AV208" s="227"/>
      <c r="AW208" s="227"/>
      <c r="AX208" s="227"/>
      <c r="AY208" s="227"/>
      <c r="AZ208" s="209"/>
      <c r="BA208" s="218"/>
      <c r="BB208" s="219"/>
      <c r="BC208" s="219"/>
      <c r="BD208" s="219"/>
      <c r="BE208" s="219"/>
      <c r="BF208" s="219"/>
      <c r="BG208" s="238"/>
      <c r="BH208" s="222"/>
      <c r="BI208" s="222"/>
      <c r="BJ208" s="222"/>
      <c r="BK208" s="222"/>
      <c r="BL208" s="222"/>
      <c r="BM208" s="222">
        <f t="shared" si="622"/>
        <v>-6.7200000000000003E-3</v>
      </c>
      <c r="BN208" s="222">
        <f t="shared" si="568"/>
        <v>0</v>
      </c>
      <c r="BO208" s="222">
        <f t="shared" si="569"/>
        <v>0</v>
      </c>
      <c r="BP208" s="222">
        <v>0</v>
      </c>
      <c r="BQ208" s="222">
        <f t="shared" si="567"/>
        <v>0</v>
      </c>
      <c r="BR208" s="222"/>
      <c r="BS208" s="222">
        <v>0.1144</v>
      </c>
      <c r="BT208" s="224"/>
      <c r="BU208" s="224"/>
      <c r="BV208" s="225"/>
      <c r="BW208" s="224"/>
      <c r="BX208" s="224"/>
      <c r="BY208" s="224"/>
      <c r="BZ208" s="198">
        <f t="shared" si="584"/>
        <v>0</v>
      </c>
      <c r="CA208" s="209"/>
      <c r="CB208" s="227"/>
      <c r="CC208" s="227"/>
      <c r="CD208" s="227"/>
      <c r="CE208" s="239"/>
      <c r="CF208" s="239"/>
      <c r="CG208" s="209"/>
      <c r="CH208" s="1"/>
      <c r="CI208" s="1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>
      <c r="A209" s="256"/>
      <c r="B209" s="257"/>
      <c r="C209" s="228" t="s">
        <v>213</v>
      </c>
      <c r="D209" s="229"/>
      <c r="E209" s="228" t="s">
        <v>213</v>
      </c>
      <c r="F209" s="209"/>
      <c r="G209" s="213">
        <v>1000</v>
      </c>
      <c r="H209" s="213"/>
      <c r="I209" s="255">
        <v>0</v>
      </c>
      <c r="J209" s="212"/>
      <c r="K209" s="213">
        <f t="shared" ref="K209:K218" si="638">G209*730*AU209</f>
        <v>474500</v>
      </c>
      <c r="L209" s="214"/>
      <c r="M209" s="215">
        <f t="shared" si="565"/>
        <v>39021.789999999994</v>
      </c>
      <c r="N209" s="215"/>
      <c r="O209" s="215">
        <f t="shared" si="566"/>
        <v>41438.967047999999</v>
      </c>
      <c r="P209" s="216"/>
      <c r="Q209" s="267">
        <f t="shared" ref="Q209:Q218" si="639">O209-M209</f>
        <v>2417.177048000005</v>
      </c>
      <c r="R209" s="217"/>
      <c r="S209" s="265">
        <f t="shared" ref="S209:S218" si="640">ROUND(Q209/M209,3)</f>
        <v>6.2E-2</v>
      </c>
      <c r="T209" s="209"/>
      <c r="U209" s="218">
        <f t="shared" si="615"/>
        <v>276</v>
      </c>
      <c r="V209" s="219">
        <v>2.6599999999999999E-2</v>
      </c>
      <c r="W209" s="219">
        <f>V209</f>
        <v>2.6599999999999999E-2</v>
      </c>
      <c r="X209" s="219">
        <v>0</v>
      </c>
      <c r="Y209" s="219">
        <v>0</v>
      </c>
      <c r="Z209" s="219">
        <v>0</v>
      </c>
      <c r="AA209" s="238">
        <f t="shared" si="630"/>
        <v>35857.699999999997</v>
      </c>
      <c r="AB209" s="221"/>
      <c r="AC209" s="222">
        <f t="shared" si="586"/>
        <v>1</v>
      </c>
      <c r="AD209" s="223">
        <f t="shared" si="595"/>
        <v>1.26E-4</v>
      </c>
      <c r="AE209" s="222">
        <v>8.6E-3</v>
      </c>
      <c r="AF209" s="222">
        <v>-6.6E-4</v>
      </c>
      <c r="AG209" s="222">
        <v>-6.7200000000000003E-3</v>
      </c>
      <c r="AH209" s="219">
        <v>1.3999999999999999E-4</v>
      </c>
      <c r="AI209" s="219">
        <v>1.04</v>
      </c>
      <c r="AJ209" s="234">
        <f>AJ207</f>
        <v>0</v>
      </c>
      <c r="AK209" s="234">
        <v>7.9233999999999999E-2</v>
      </c>
      <c r="AL209" s="234">
        <v>-1.2123999999999999E-2</v>
      </c>
      <c r="AM209" s="234">
        <v>0</v>
      </c>
      <c r="AN209" s="224">
        <v>22.96</v>
      </c>
      <c r="AO209" s="225">
        <v>1.78</v>
      </c>
      <c r="AP209" s="225">
        <v>0</v>
      </c>
      <c r="AQ209" s="224">
        <f t="shared" si="596"/>
        <v>1746.11</v>
      </c>
      <c r="AR209" s="224">
        <f t="shared" si="621"/>
        <v>0</v>
      </c>
      <c r="AS209" s="224">
        <f t="shared" ref="AS209:AS218" si="641">ROUND((AA209+AQ209-(AE209+$BY$1)*K209)*(AK209+AL209),2)</f>
        <v>1417.98</v>
      </c>
      <c r="AT209" s="209"/>
      <c r="AU209" s="227">
        <f>+E210</f>
        <v>0.65</v>
      </c>
      <c r="AV209" s="227"/>
      <c r="AW209" s="227">
        <f t="shared" ref="AW209:AW260" si="642">1-AV209</f>
        <v>1</v>
      </c>
      <c r="AX209" s="239">
        <f t="shared" ref="AX209:AX218" si="643">IF(G209*500&lt;K209,G209*500,K209)</f>
        <v>474500</v>
      </c>
      <c r="AY209" s="239">
        <f t="shared" ref="AY209:AY218" si="644">K209-AX209</f>
        <v>0</v>
      </c>
      <c r="AZ209" s="209"/>
      <c r="BA209" s="224">
        <f>'[1]Rate Export from RD'!B67</f>
        <v>276</v>
      </c>
      <c r="BB209" s="235">
        <f>V209</f>
        <v>2.6599999999999999E-2</v>
      </c>
      <c r="BC209" s="235">
        <f>BB209</f>
        <v>2.6599999999999999E-2</v>
      </c>
      <c r="BD209" s="219"/>
      <c r="BE209" s="219"/>
      <c r="BF209" s="219"/>
      <c r="BG209" s="238">
        <f t="shared" si="610"/>
        <v>35857.699999999997</v>
      </c>
      <c r="BH209" s="222">
        <f t="shared" si="529"/>
        <v>0</v>
      </c>
      <c r="BI209" s="222">
        <f t="shared" si="529"/>
        <v>1</v>
      </c>
      <c r="BJ209" s="222">
        <f t="shared" si="529"/>
        <v>1.26E-4</v>
      </c>
      <c r="BK209" s="222">
        <f t="shared" si="529"/>
        <v>8.6E-3</v>
      </c>
      <c r="BL209" s="222">
        <f t="shared" si="529"/>
        <v>-6.6E-4</v>
      </c>
      <c r="BM209" s="222">
        <f t="shared" ref="BM209:BM224" si="645">BM208</f>
        <v>-6.7200000000000003E-3</v>
      </c>
      <c r="BN209" s="222">
        <f t="shared" si="568"/>
        <v>1.3999999999999999E-4</v>
      </c>
      <c r="BO209" s="222">
        <f t="shared" si="569"/>
        <v>1.04</v>
      </c>
      <c r="BP209" s="222">
        <v>0</v>
      </c>
      <c r="BQ209" s="222">
        <f t="shared" si="567"/>
        <v>0</v>
      </c>
      <c r="BR209" s="222">
        <f t="shared" si="532"/>
        <v>-1.2123999999999999E-2</v>
      </c>
      <c r="BS209" s="222">
        <v>0.1144</v>
      </c>
      <c r="BT209" s="224">
        <f>AN209</f>
        <v>22.96</v>
      </c>
      <c r="BU209" s="224">
        <f>'[1]Rate Export from RD'!D69</f>
        <v>1.78</v>
      </c>
      <c r="BV209" s="225">
        <v>0</v>
      </c>
      <c r="BW209" s="224">
        <f t="shared" si="573"/>
        <v>1746.11</v>
      </c>
      <c r="BX209" s="224">
        <f t="shared" si="583"/>
        <v>0</v>
      </c>
      <c r="BY209" s="224">
        <f t="shared" si="583"/>
        <v>1417.98</v>
      </c>
      <c r="BZ209" s="198">
        <f t="shared" si="584"/>
        <v>2417.177048</v>
      </c>
      <c r="CA209" s="209"/>
      <c r="CB209" s="227">
        <f>+AK210</f>
        <v>7.9233999999999999E-2</v>
      </c>
      <c r="CC209" s="227"/>
      <c r="CD209" s="227">
        <f t="shared" ref="CD209:CD218" si="646">1-CC209</f>
        <v>1</v>
      </c>
      <c r="CE209" s="239">
        <f t="shared" si="613"/>
        <v>474500</v>
      </c>
      <c r="CF209" s="239">
        <f t="shared" si="614"/>
        <v>0</v>
      </c>
      <c r="CG209" s="209"/>
      <c r="CH209" s="1"/>
      <c r="CI209" s="1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>
      <c r="A210" s="256"/>
      <c r="B210" s="257"/>
      <c r="C210" s="208" t="s">
        <v>18</v>
      </c>
      <c r="D210" s="209"/>
      <c r="E210" s="240">
        <v>0.65</v>
      </c>
      <c r="F210" s="209"/>
      <c r="G210" s="213">
        <v>5000</v>
      </c>
      <c r="H210" s="213"/>
      <c r="I210" s="255">
        <v>0</v>
      </c>
      <c r="J210" s="212"/>
      <c r="K210" s="213">
        <f t="shared" si="638"/>
        <v>2372500</v>
      </c>
      <c r="L210" s="214"/>
      <c r="M210" s="215">
        <f t="shared" si="565"/>
        <v>193926.57</v>
      </c>
      <c r="N210" s="215"/>
      <c r="O210" s="215">
        <f t="shared" si="566"/>
        <v>205885.69889599999</v>
      </c>
      <c r="P210" s="216"/>
      <c r="Q210" s="267">
        <f t="shared" si="639"/>
        <v>11959.12889599998</v>
      </c>
      <c r="R210" s="217"/>
      <c r="S210" s="265">
        <f t="shared" si="640"/>
        <v>6.2E-2</v>
      </c>
      <c r="T210" s="209"/>
      <c r="U210" s="218">
        <f t="shared" si="615"/>
        <v>276</v>
      </c>
      <c r="V210" s="219">
        <f>V$209</f>
        <v>2.6599999999999999E-2</v>
      </c>
      <c r="W210" s="219">
        <f>W$209</f>
        <v>2.6599999999999999E-2</v>
      </c>
      <c r="X210" s="219">
        <f t="shared" ref="X210:Z218" si="647">X209</f>
        <v>0</v>
      </c>
      <c r="Y210" s="219">
        <f t="shared" si="647"/>
        <v>0</v>
      </c>
      <c r="Z210" s="219">
        <f t="shared" si="647"/>
        <v>0</v>
      </c>
      <c r="AA210" s="238">
        <f t="shared" si="630"/>
        <v>178184.5</v>
      </c>
      <c r="AB210" s="221"/>
      <c r="AC210" s="222">
        <f t="shared" si="586"/>
        <v>1</v>
      </c>
      <c r="AD210" s="223">
        <f t="shared" si="595"/>
        <v>1.26E-4</v>
      </c>
      <c r="AE210" s="222">
        <f>$AE$209</f>
        <v>8.6E-3</v>
      </c>
      <c r="AF210" s="222">
        <f>AF$209</f>
        <v>-6.6E-4</v>
      </c>
      <c r="AG210" s="222">
        <f>AG$209</f>
        <v>-6.7200000000000003E-3</v>
      </c>
      <c r="AH210" s="219">
        <f>AH$209</f>
        <v>1.3999999999999999E-4</v>
      </c>
      <c r="AI210" s="219">
        <f>AI$209</f>
        <v>1.04</v>
      </c>
      <c r="AJ210" s="234">
        <f t="shared" ref="AJ210:AJ218" si="648">AJ209</f>
        <v>0</v>
      </c>
      <c r="AK210" s="234">
        <f>AK$209</f>
        <v>7.9233999999999999E-2</v>
      </c>
      <c r="AL210" s="234">
        <f>AL$209</f>
        <v>-1.2123999999999999E-2</v>
      </c>
      <c r="AM210" s="234">
        <f>AM$209</f>
        <v>0</v>
      </c>
      <c r="AN210" s="224">
        <f>AN$209</f>
        <v>22.96</v>
      </c>
      <c r="AO210" s="225">
        <f>AO$209</f>
        <v>1.78</v>
      </c>
      <c r="AP210" s="225">
        <f>AP209</f>
        <v>0</v>
      </c>
      <c r="AQ210" s="224">
        <f t="shared" si="596"/>
        <v>8726.5400000000009</v>
      </c>
      <c r="AR210" s="224">
        <f t="shared" si="621"/>
        <v>0</v>
      </c>
      <c r="AS210" s="224">
        <f t="shared" si="641"/>
        <v>7015.53</v>
      </c>
      <c r="AT210" s="209"/>
      <c r="AU210" s="227">
        <f>+AU209</f>
        <v>0.65</v>
      </c>
      <c r="AV210" s="227"/>
      <c r="AW210" s="227">
        <f t="shared" si="642"/>
        <v>1</v>
      </c>
      <c r="AX210" s="239">
        <f t="shared" si="643"/>
        <v>2372500</v>
      </c>
      <c r="AY210" s="239">
        <f t="shared" si="644"/>
        <v>0</v>
      </c>
      <c r="AZ210" s="209"/>
      <c r="BA210" s="218">
        <f t="shared" ref="BA210:BF218" si="649">BA209</f>
        <v>276</v>
      </c>
      <c r="BB210" s="219">
        <f t="shared" si="649"/>
        <v>2.6599999999999999E-2</v>
      </c>
      <c r="BC210" s="219">
        <f t="shared" si="649"/>
        <v>2.6599999999999999E-2</v>
      </c>
      <c r="BD210" s="219">
        <f t="shared" si="649"/>
        <v>0</v>
      </c>
      <c r="BE210" s="219">
        <f t="shared" si="649"/>
        <v>0</v>
      </c>
      <c r="BF210" s="219">
        <f t="shared" si="649"/>
        <v>0</v>
      </c>
      <c r="BG210" s="238">
        <f t="shared" si="610"/>
        <v>178184.5</v>
      </c>
      <c r="BH210" s="222">
        <f t="shared" si="529"/>
        <v>0</v>
      </c>
      <c r="BI210" s="222">
        <f t="shared" si="529"/>
        <v>1</v>
      </c>
      <c r="BJ210" s="222">
        <f t="shared" si="529"/>
        <v>1.26E-4</v>
      </c>
      <c r="BK210" s="222">
        <f t="shared" si="529"/>
        <v>8.6E-3</v>
      </c>
      <c r="BL210" s="222">
        <f t="shared" si="529"/>
        <v>-6.6E-4</v>
      </c>
      <c r="BM210" s="222">
        <f t="shared" si="645"/>
        <v>-6.7200000000000003E-3</v>
      </c>
      <c r="BN210" s="222">
        <f t="shared" si="568"/>
        <v>1.3999999999999999E-4</v>
      </c>
      <c r="BO210" s="222">
        <f t="shared" si="569"/>
        <v>1.04</v>
      </c>
      <c r="BP210" s="222">
        <v>0</v>
      </c>
      <c r="BQ210" s="222">
        <f t="shared" si="567"/>
        <v>0</v>
      </c>
      <c r="BR210" s="222">
        <f t="shared" si="532"/>
        <v>-1.2123999999999999E-2</v>
      </c>
      <c r="BS210" s="222">
        <v>0.1144</v>
      </c>
      <c r="BT210" s="224">
        <f>BT209</f>
        <v>22.96</v>
      </c>
      <c r="BU210" s="224">
        <f>BU209</f>
        <v>1.78</v>
      </c>
      <c r="BV210" s="225">
        <f t="shared" ref="BV210:BV218" si="650">BV209</f>
        <v>0</v>
      </c>
      <c r="BW210" s="224">
        <f t="shared" si="573"/>
        <v>8726.5400000000009</v>
      </c>
      <c r="BX210" s="224">
        <f t="shared" si="583"/>
        <v>0</v>
      </c>
      <c r="BY210" s="224">
        <f t="shared" si="583"/>
        <v>7015.53</v>
      </c>
      <c r="BZ210" s="198">
        <f t="shared" si="584"/>
        <v>11959.128896000002</v>
      </c>
      <c r="CA210" s="209"/>
      <c r="CB210" s="227">
        <f>+CB209</f>
        <v>7.9233999999999999E-2</v>
      </c>
      <c r="CC210" s="227"/>
      <c r="CD210" s="227">
        <f t="shared" si="646"/>
        <v>1</v>
      </c>
      <c r="CE210" s="239">
        <f t="shared" si="613"/>
        <v>2372500</v>
      </c>
      <c r="CF210" s="239">
        <f t="shared" si="614"/>
        <v>0</v>
      </c>
      <c r="CG210" s="209"/>
      <c r="CH210" s="1"/>
      <c r="CI210" s="1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>
      <c r="A211" s="256"/>
      <c r="B211" s="257"/>
      <c r="C211" s="217"/>
      <c r="D211" s="209"/>
      <c r="E211" s="240"/>
      <c r="F211" s="209"/>
      <c r="G211" s="213">
        <v>10000</v>
      </c>
      <c r="H211" s="213"/>
      <c r="I211" s="255">
        <v>0</v>
      </c>
      <c r="J211" s="212"/>
      <c r="K211" s="213">
        <f t="shared" si="638"/>
        <v>4745000</v>
      </c>
      <c r="L211" s="214"/>
      <c r="M211" s="215">
        <f t="shared" si="565"/>
        <v>387557.55</v>
      </c>
      <c r="N211" s="215"/>
      <c r="O211" s="215">
        <f t="shared" si="566"/>
        <v>411444.11784800002</v>
      </c>
      <c r="P211" s="216"/>
      <c r="Q211" s="267">
        <f t="shared" si="639"/>
        <v>23886.567848000035</v>
      </c>
      <c r="R211" s="217"/>
      <c r="S211" s="265">
        <f t="shared" si="640"/>
        <v>6.2E-2</v>
      </c>
      <c r="T211" s="209"/>
      <c r="U211" s="218">
        <f t="shared" si="615"/>
        <v>276</v>
      </c>
      <c r="V211" s="219">
        <f t="shared" ref="V211:W229" si="651">V$209</f>
        <v>2.6599999999999999E-2</v>
      </c>
      <c r="W211" s="219">
        <f t="shared" si="651"/>
        <v>2.6599999999999999E-2</v>
      </c>
      <c r="X211" s="219">
        <f t="shared" si="647"/>
        <v>0</v>
      </c>
      <c r="Y211" s="219">
        <f t="shared" si="647"/>
        <v>0</v>
      </c>
      <c r="Z211" s="219">
        <f t="shared" si="647"/>
        <v>0</v>
      </c>
      <c r="AA211" s="238">
        <f t="shared" si="630"/>
        <v>356093</v>
      </c>
      <c r="AB211" s="221"/>
      <c r="AC211" s="222">
        <f t="shared" si="586"/>
        <v>1</v>
      </c>
      <c r="AD211" s="223">
        <f t="shared" si="595"/>
        <v>1.26E-4</v>
      </c>
      <c r="AE211" s="222">
        <f t="shared" ref="AE211:AE229" si="652">$AE$209</f>
        <v>8.6E-3</v>
      </c>
      <c r="AF211" s="222">
        <f t="shared" ref="AF211:AI226" si="653">AF$209</f>
        <v>-6.6E-4</v>
      </c>
      <c r="AG211" s="222">
        <f t="shared" si="653"/>
        <v>-6.7200000000000003E-3</v>
      </c>
      <c r="AH211" s="219">
        <f t="shared" si="653"/>
        <v>1.3999999999999999E-4</v>
      </c>
      <c r="AI211" s="219">
        <f t="shared" si="653"/>
        <v>1.04</v>
      </c>
      <c r="AJ211" s="234">
        <f t="shared" si="648"/>
        <v>0</v>
      </c>
      <c r="AK211" s="234">
        <f t="shared" ref="AK211:AO226" si="654">AK$209</f>
        <v>7.9233999999999999E-2</v>
      </c>
      <c r="AL211" s="234">
        <f t="shared" si="654"/>
        <v>-1.2123999999999999E-2</v>
      </c>
      <c r="AM211" s="234">
        <f t="shared" si="654"/>
        <v>0</v>
      </c>
      <c r="AN211" s="224">
        <f t="shared" si="654"/>
        <v>22.96</v>
      </c>
      <c r="AO211" s="225">
        <f t="shared" si="654"/>
        <v>1.78</v>
      </c>
      <c r="AP211" s="225">
        <f t="shared" ref="AP211:AP218" si="655">AP210</f>
        <v>0</v>
      </c>
      <c r="AQ211" s="224">
        <f t="shared" si="596"/>
        <v>17452.07</v>
      </c>
      <c r="AR211" s="224">
        <f t="shared" si="621"/>
        <v>0</v>
      </c>
      <c r="AS211" s="224">
        <f t="shared" si="641"/>
        <v>14012.48</v>
      </c>
      <c r="AT211" s="209"/>
      <c r="AU211" s="227">
        <f>+AU209</f>
        <v>0.65</v>
      </c>
      <c r="AV211" s="227"/>
      <c r="AW211" s="227">
        <f t="shared" si="642"/>
        <v>1</v>
      </c>
      <c r="AX211" s="239">
        <f t="shared" si="643"/>
        <v>4745000</v>
      </c>
      <c r="AY211" s="239">
        <f t="shared" si="644"/>
        <v>0</v>
      </c>
      <c r="AZ211" s="209"/>
      <c r="BA211" s="218">
        <f t="shared" si="649"/>
        <v>276</v>
      </c>
      <c r="BB211" s="219">
        <f t="shared" si="649"/>
        <v>2.6599999999999999E-2</v>
      </c>
      <c r="BC211" s="219">
        <f t="shared" si="649"/>
        <v>2.6599999999999999E-2</v>
      </c>
      <c r="BD211" s="219">
        <f t="shared" si="649"/>
        <v>0</v>
      </c>
      <c r="BE211" s="219">
        <f t="shared" si="649"/>
        <v>0</v>
      </c>
      <c r="BF211" s="219">
        <f t="shared" si="649"/>
        <v>0</v>
      </c>
      <c r="BG211" s="238">
        <f t="shared" si="610"/>
        <v>356093</v>
      </c>
      <c r="BH211" s="222">
        <f t="shared" si="529"/>
        <v>0</v>
      </c>
      <c r="BI211" s="222">
        <f t="shared" si="529"/>
        <v>1</v>
      </c>
      <c r="BJ211" s="222">
        <f t="shared" si="529"/>
        <v>1.26E-4</v>
      </c>
      <c r="BK211" s="222">
        <f t="shared" si="529"/>
        <v>8.6E-3</v>
      </c>
      <c r="BL211" s="222">
        <f t="shared" si="529"/>
        <v>-6.6E-4</v>
      </c>
      <c r="BM211" s="222">
        <f t="shared" si="645"/>
        <v>-6.7200000000000003E-3</v>
      </c>
      <c r="BN211" s="222">
        <f t="shared" si="568"/>
        <v>1.3999999999999999E-4</v>
      </c>
      <c r="BO211" s="222">
        <f t="shared" si="569"/>
        <v>1.04</v>
      </c>
      <c r="BP211" s="222">
        <v>0</v>
      </c>
      <c r="BQ211" s="222">
        <f t="shared" si="567"/>
        <v>0</v>
      </c>
      <c r="BR211" s="222">
        <f t="shared" si="532"/>
        <v>-1.2123999999999999E-2</v>
      </c>
      <c r="BS211" s="222">
        <v>0.1144</v>
      </c>
      <c r="BT211" s="224">
        <f t="shared" ref="BT211:BU218" si="656">BT210</f>
        <v>22.96</v>
      </c>
      <c r="BU211" s="224">
        <f t="shared" si="656"/>
        <v>1.78</v>
      </c>
      <c r="BV211" s="225">
        <f t="shared" si="650"/>
        <v>0</v>
      </c>
      <c r="BW211" s="224">
        <f t="shared" si="573"/>
        <v>17452.07</v>
      </c>
      <c r="BX211" s="224">
        <f t="shared" si="583"/>
        <v>0</v>
      </c>
      <c r="BY211" s="224">
        <f t="shared" si="583"/>
        <v>14012.48</v>
      </c>
      <c r="BZ211" s="198">
        <f t="shared" si="584"/>
        <v>23886.567848000002</v>
      </c>
      <c r="CA211" s="209"/>
      <c r="CB211" s="227">
        <f>+CB209</f>
        <v>7.9233999999999999E-2</v>
      </c>
      <c r="CC211" s="227"/>
      <c r="CD211" s="227">
        <f t="shared" si="646"/>
        <v>1</v>
      </c>
      <c r="CE211" s="239">
        <f t="shared" si="613"/>
        <v>4745000</v>
      </c>
      <c r="CF211" s="239">
        <f t="shared" si="614"/>
        <v>0</v>
      </c>
      <c r="CG211" s="209"/>
      <c r="CH211" s="1"/>
      <c r="CI211" s="1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>
      <c r="A212" s="256"/>
      <c r="B212" s="257"/>
      <c r="C212" s="208"/>
      <c r="D212" s="209"/>
      <c r="E212" s="210"/>
      <c r="F212" s="209"/>
      <c r="G212" s="213">
        <v>15000</v>
      </c>
      <c r="H212" s="213"/>
      <c r="I212" s="255">
        <v>0</v>
      </c>
      <c r="J212" s="212"/>
      <c r="K212" s="213">
        <f t="shared" si="638"/>
        <v>7117500</v>
      </c>
      <c r="L212" s="214"/>
      <c r="M212" s="215">
        <f t="shared" si="565"/>
        <v>581188.53</v>
      </c>
      <c r="N212" s="215"/>
      <c r="O212" s="215">
        <f t="shared" si="566"/>
        <v>617002.53794399998</v>
      </c>
      <c r="P212" s="216"/>
      <c r="Q212" s="267">
        <f t="shared" si="639"/>
        <v>35814.007943999954</v>
      </c>
      <c r="R212" s="217"/>
      <c r="S212" s="265">
        <f t="shared" si="640"/>
        <v>6.2E-2</v>
      </c>
      <c r="T212" s="209"/>
      <c r="U212" s="218">
        <f t="shared" si="615"/>
        <v>276</v>
      </c>
      <c r="V212" s="219">
        <f t="shared" si="651"/>
        <v>2.6599999999999999E-2</v>
      </c>
      <c r="W212" s="219">
        <f t="shared" si="651"/>
        <v>2.6599999999999999E-2</v>
      </c>
      <c r="X212" s="219">
        <f t="shared" si="647"/>
        <v>0</v>
      </c>
      <c r="Y212" s="219">
        <f t="shared" si="647"/>
        <v>0</v>
      </c>
      <c r="Z212" s="219">
        <f t="shared" si="647"/>
        <v>0</v>
      </c>
      <c r="AA212" s="238">
        <f t="shared" si="630"/>
        <v>534001.5</v>
      </c>
      <c r="AB212" s="221"/>
      <c r="AC212" s="222">
        <f t="shared" si="586"/>
        <v>1</v>
      </c>
      <c r="AD212" s="223">
        <f t="shared" si="595"/>
        <v>1.26E-4</v>
      </c>
      <c r="AE212" s="222">
        <f t="shared" si="652"/>
        <v>8.6E-3</v>
      </c>
      <c r="AF212" s="222">
        <f t="shared" si="653"/>
        <v>-6.6E-4</v>
      </c>
      <c r="AG212" s="222">
        <f t="shared" si="653"/>
        <v>-6.7200000000000003E-3</v>
      </c>
      <c r="AH212" s="219">
        <f t="shared" si="653"/>
        <v>1.3999999999999999E-4</v>
      </c>
      <c r="AI212" s="219">
        <f t="shared" si="653"/>
        <v>1.04</v>
      </c>
      <c r="AJ212" s="234">
        <f t="shared" si="648"/>
        <v>0</v>
      </c>
      <c r="AK212" s="234">
        <f t="shared" si="654"/>
        <v>7.9233999999999999E-2</v>
      </c>
      <c r="AL212" s="234">
        <f t="shared" si="654"/>
        <v>-1.2123999999999999E-2</v>
      </c>
      <c r="AM212" s="234">
        <f t="shared" si="654"/>
        <v>0</v>
      </c>
      <c r="AN212" s="224">
        <f t="shared" si="654"/>
        <v>22.96</v>
      </c>
      <c r="AO212" s="225">
        <f t="shared" si="654"/>
        <v>1.78</v>
      </c>
      <c r="AP212" s="225">
        <f t="shared" si="655"/>
        <v>0</v>
      </c>
      <c r="AQ212" s="224">
        <f t="shared" si="596"/>
        <v>26177.61</v>
      </c>
      <c r="AR212" s="224">
        <f t="shared" si="621"/>
        <v>0</v>
      </c>
      <c r="AS212" s="224">
        <f t="shared" si="641"/>
        <v>21009.42</v>
      </c>
      <c r="AT212" s="209"/>
      <c r="AU212" s="227">
        <f>+AU209</f>
        <v>0.65</v>
      </c>
      <c r="AV212" s="227"/>
      <c r="AW212" s="227">
        <f t="shared" si="642"/>
        <v>1</v>
      </c>
      <c r="AX212" s="239">
        <f t="shared" si="643"/>
        <v>7117500</v>
      </c>
      <c r="AY212" s="239">
        <f t="shared" si="644"/>
        <v>0</v>
      </c>
      <c r="AZ212" s="209"/>
      <c r="BA212" s="218">
        <f t="shared" si="649"/>
        <v>276</v>
      </c>
      <c r="BB212" s="219">
        <f t="shared" si="649"/>
        <v>2.6599999999999999E-2</v>
      </c>
      <c r="BC212" s="219">
        <f t="shared" si="649"/>
        <v>2.6599999999999999E-2</v>
      </c>
      <c r="BD212" s="219">
        <f t="shared" si="649"/>
        <v>0</v>
      </c>
      <c r="BE212" s="219">
        <f t="shared" si="649"/>
        <v>0</v>
      </c>
      <c r="BF212" s="219">
        <f t="shared" si="649"/>
        <v>0</v>
      </c>
      <c r="BG212" s="238">
        <f t="shared" si="610"/>
        <v>534001.5</v>
      </c>
      <c r="BH212" s="222">
        <f t="shared" si="529"/>
        <v>0</v>
      </c>
      <c r="BI212" s="222">
        <f t="shared" si="529"/>
        <v>1</v>
      </c>
      <c r="BJ212" s="222">
        <f t="shared" si="529"/>
        <v>1.26E-4</v>
      </c>
      <c r="BK212" s="222">
        <f t="shared" si="529"/>
        <v>8.6E-3</v>
      </c>
      <c r="BL212" s="222">
        <f t="shared" si="529"/>
        <v>-6.6E-4</v>
      </c>
      <c r="BM212" s="222">
        <f t="shared" si="645"/>
        <v>-6.7200000000000003E-3</v>
      </c>
      <c r="BN212" s="222">
        <f t="shared" si="568"/>
        <v>1.3999999999999999E-4</v>
      </c>
      <c r="BO212" s="222">
        <f t="shared" si="569"/>
        <v>1.04</v>
      </c>
      <c r="BP212" s="222">
        <v>0</v>
      </c>
      <c r="BQ212" s="222">
        <f t="shared" si="567"/>
        <v>0</v>
      </c>
      <c r="BR212" s="222">
        <f t="shared" si="532"/>
        <v>-1.2123999999999999E-2</v>
      </c>
      <c r="BS212" s="222">
        <v>0.1144</v>
      </c>
      <c r="BT212" s="224">
        <f t="shared" si="656"/>
        <v>22.96</v>
      </c>
      <c r="BU212" s="224">
        <f t="shared" si="656"/>
        <v>1.78</v>
      </c>
      <c r="BV212" s="225">
        <f t="shared" si="650"/>
        <v>0</v>
      </c>
      <c r="BW212" s="224">
        <f t="shared" si="573"/>
        <v>26177.61</v>
      </c>
      <c r="BX212" s="224">
        <f t="shared" si="583"/>
        <v>0</v>
      </c>
      <c r="BY212" s="224">
        <f t="shared" si="583"/>
        <v>21009.42</v>
      </c>
      <c r="BZ212" s="198">
        <f t="shared" si="584"/>
        <v>35814.007944000004</v>
      </c>
      <c r="CA212" s="209"/>
      <c r="CB212" s="227">
        <f>+CB209</f>
        <v>7.9233999999999999E-2</v>
      </c>
      <c r="CC212" s="227"/>
      <c r="CD212" s="227">
        <f t="shared" si="646"/>
        <v>1</v>
      </c>
      <c r="CE212" s="239">
        <f t="shared" si="613"/>
        <v>7117500</v>
      </c>
      <c r="CF212" s="239">
        <f t="shared" si="614"/>
        <v>0</v>
      </c>
      <c r="CG212" s="209"/>
      <c r="CH212" s="1"/>
      <c r="CI212" s="1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>
      <c r="A213" s="256"/>
      <c r="B213" s="257"/>
      <c r="C213" s="208"/>
      <c r="D213" s="209"/>
      <c r="E213" s="210"/>
      <c r="F213" s="209"/>
      <c r="G213" s="213">
        <v>20000</v>
      </c>
      <c r="H213" s="213"/>
      <c r="I213" s="255">
        <v>0</v>
      </c>
      <c r="J213" s="212"/>
      <c r="K213" s="213">
        <f t="shared" si="638"/>
        <v>9490000</v>
      </c>
      <c r="L213" s="214"/>
      <c r="M213" s="215">
        <f t="shared" si="565"/>
        <v>774819.51</v>
      </c>
      <c r="N213" s="215"/>
      <c r="O213" s="215">
        <f t="shared" si="566"/>
        <v>822560.95689599996</v>
      </c>
      <c r="P213" s="216"/>
      <c r="Q213" s="267">
        <f t="shared" si="639"/>
        <v>47741.44689599995</v>
      </c>
      <c r="R213" s="217"/>
      <c r="S213" s="265">
        <f t="shared" si="640"/>
        <v>6.2E-2</v>
      </c>
      <c r="T213" s="209"/>
      <c r="U213" s="218">
        <f t="shared" si="615"/>
        <v>276</v>
      </c>
      <c r="V213" s="219">
        <f t="shared" si="651"/>
        <v>2.6599999999999999E-2</v>
      </c>
      <c r="W213" s="219">
        <f t="shared" si="651"/>
        <v>2.6599999999999999E-2</v>
      </c>
      <c r="X213" s="219">
        <f t="shared" si="647"/>
        <v>0</v>
      </c>
      <c r="Y213" s="219">
        <f t="shared" si="647"/>
        <v>0</v>
      </c>
      <c r="Z213" s="219">
        <f t="shared" si="647"/>
        <v>0</v>
      </c>
      <c r="AA213" s="238">
        <f t="shared" si="630"/>
        <v>711910</v>
      </c>
      <c r="AB213" s="221"/>
      <c r="AC213" s="222">
        <f t="shared" si="586"/>
        <v>1</v>
      </c>
      <c r="AD213" s="223">
        <f t="shared" si="595"/>
        <v>1.26E-4</v>
      </c>
      <c r="AE213" s="222">
        <f t="shared" si="652"/>
        <v>8.6E-3</v>
      </c>
      <c r="AF213" s="222">
        <f t="shared" si="653"/>
        <v>-6.6E-4</v>
      </c>
      <c r="AG213" s="222">
        <f t="shared" si="653"/>
        <v>-6.7200000000000003E-3</v>
      </c>
      <c r="AH213" s="219">
        <f t="shared" si="653"/>
        <v>1.3999999999999999E-4</v>
      </c>
      <c r="AI213" s="219">
        <f t="shared" si="653"/>
        <v>1.04</v>
      </c>
      <c r="AJ213" s="234">
        <f t="shared" si="648"/>
        <v>0</v>
      </c>
      <c r="AK213" s="234">
        <f t="shared" si="654"/>
        <v>7.9233999999999999E-2</v>
      </c>
      <c r="AL213" s="234">
        <f t="shared" si="654"/>
        <v>-1.2123999999999999E-2</v>
      </c>
      <c r="AM213" s="234">
        <f t="shared" si="654"/>
        <v>0</v>
      </c>
      <c r="AN213" s="224">
        <f t="shared" si="654"/>
        <v>22.96</v>
      </c>
      <c r="AO213" s="225">
        <f t="shared" si="654"/>
        <v>1.78</v>
      </c>
      <c r="AP213" s="225">
        <f t="shared" si="655"/>
        <v>0</v>
      </c>
      <c r="AQ213" s="224">
        <f t="shared" si="596"/>
        <v>34903.14</v>
      </c>
      <c r="AR213" s="224">
        <f t="shared" si="621"/>
        <v>0</v>
      </c>
      <c r="AS213" s="224">
        <f t="shared" si="641"/>
        <v>28006.37</v>
      </c>
      <c r="AT213" s="209"/>
      <c r="AU213" s="227">
        <f>+AU209</f>
        <v>0.65</v>
      </c>
      <c r="AV213" s="227"/>
      <c r="AW213" s="227">
        <f t="shared" si="642"/>
        <v>1</v>
      </c>
      <c r="AX213" s="239">
        <f t="shared" si="643"/>
        <v>9490000</v>
      </c>
      <c r="AY213" s="239">
        <f t="shared" si="644"/>
        <v>0</v>
      </c>
      <c r="AZ213" s="209"/>
      <c r="BA213" s="218">
        <f t="shared" si="649"/>
        <v>276</v>
      </c>
      <c r="BB213" s="219">
        <f t="shared" si="649"/>
        <v>2.6599999999999999E-2</v>
      </c>
      <c r="BC213" s="219">
        <f t="shared" si="649"/>
        <v>2.6599999999999999E-2</v>
      </c>
      <c r="BD213" s="219">
        <f t="shared" si="649"/>
        <v>0</v>
      </c>
      <c r="BE213" s="219">
        <f t="shared" si="649"/>
        <v>0</v>
      </c>
      <c r="BF213" s="219">
        <f t="shared" si="649"/>
        <v>0</v>
      </c>
      <c r="BG213" s="238">
        <f t="shared" si="610"/>
        <v>711910</v>
      </c>
      <c r="BH213" s="222">
        <f t="shared" si="529"/>
        <v>0</v>
      </c>
      <c r="BI213" s="222">
        <f t="shared" si="529"/>
        <v>1</v>
      </c>
      <c r="BJ213" s="222">
        <f t="shared" si="529"/>
        <v>1.26E-4</v>
      </c>
      <c r="BK213" s="222">
        <f t="shared" si="529"/>
        <v>8.6E-3</v>
      </c>
      <c r="BL213" s="222">
        <f t="shared" si="529"/>
        <v>-6.6E-4</v>
      </c>
      <c r="BM213" s="222">
        <f t="shared" si="645"/>
        <v>-6.7200000000000003E-3</v>
      </c>
      <c r="BN213" s="222">
        <f t="shared" si="568"/>
        <v>1.3999999999999999E-4</v>
      </c>
      <c r="BO213" s="222">
        <f t="shared" si="569"/>
        <v>1.04</v>
      </c>
      <c r="BP213" s="222">
        <v>0</v>
      </c>
      <c r="BQ213" s="222">
        <f t="shared" si="567"/>
        <v>0</v>
      </c>
      <c r="BR213" s="222">
        <f t="shared" si="532"/>
        <v>-1.2123999999999999E-2</v>
      </c>
      <c r="BS213" s="222">
        <v>0.1144</v>
      </c>
      <c r="BT213" s="224">
        <f t="shared" si="656"/>
        <v>22.96</v>
      </c>
      <c r="BU213" s="224">
        <f t="shared" si="656"/>
        <v>1.78</v>
      </c>
      <c r="BV213" s="225">
        <f t="shared" si="650"/>
        <v>0</v>
      </c>
      <c r="BW213" s="224">
        <f t="shared" si="573"/>
        <v>34903.14</v>
      </c>
      <c r="BX213" s="224">
        <f t="shared" si="583"/>
        <v>0</v>
      </c>
      <c r="BY213" s="224">
        <f t="shared" si="583"/>
        <v>28006.37</v>
      </c>
      <c r="BZ213" s="198">
        <f t="shared" si="584"/>
        <v>47741.446896000001</v>
      </c>
      <c r="CA213" s="209"/>
      <c r="CB213" s="227">
        <f>+CB209</f>
        <v>7.9233999999999999E-2</v>
      </c>
      <c r="CC213" s="227"/>
      <c r="CD213" s="227">
        <f t="shared" si="646"/>
        <v>1</v>
      </c>
      <c r="CE213" s="239">
        <f t="shared" si="613"/>
        <v>9490000</v>
      </c>
      <c r="CF213" s="239">
        <f t="shared" si="614"/>
        <v>0</v>
      </c>
      <c r="CG213" s="209"/>
      <c r="CH213" s="1"/>
      <c r="CI213" s="1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>
      <c r="A214" s="256"/>
      <c r="B214" s="257"/>
      <c r="C214" s="208"/>
      <c r="D214" s="209"/>
      <c r="E214" s="210"/>
      <c r="F214" s="209"/>
      <c r="G214" s="213">
        <v>1000</v>
      </c>
      <c r="H214" s="213"/>
      <c r="I214" s="213">
        <v>200</v>
      </c>
      <c r="J214" s="212"/>
      <c r="K214" s="213">
        <f t="shared" si="638"/>
        <v>474500</v>
      </c>
      <c r="L214" s="214"/>
      <c r="M214" s="215">
        <f t="shared" si="565"/>
        <v>39401.679999999993</v>
      </c>
      <c r="N214" s="215"/>
      <c r="O214" s="215">
        <f t="shared" si="566"/>
        <v>41859.583447999998</v>
      </c>
      <c r="P214" s="216"/>
      <c r="Q214" s="267">
        <f t="shared" si="639"/>
        <v>2457.9034480000046</v>
      </c>
      <c r="R214" s="217"/>
      <c r="S214" s="265">
        <f t="shared" si="640"/>
        <v>6.2E-2</v>
      </c>
      <c r="T214" s="209"/>
      <c r="U214" s="218">
        <f t="shared" si="615"/>
        <v>276</v>
      </c>
      <c r="V214" s="219">
        <f t="shared" si="651"/>
        <v>2.6599999999999999E-2</v>
      </c>
      <c r="W214" s="219">
        <f t="shared" si="651"/>
        <v>2.6599999999999999E-2</v>
      </c>
      <c r="X214" s="219">
        <f t="shared" si="647"/>
        <v>0</v>
      </c>
      <c r="Y214" s="219">
        <f t="shared" si="647"/>
        <v>0</v>
      </c>
      <c r="Z214" s="219">
        <f t="shared" si="647"/>
        <v>0</v>
      </c>
      <c r="AA214" s="238">
        <f t="shared" si="630"/>
        <v>36213.699999999997</v>
      </c>
      <c r="AB214" s="221"/>
      <c r="AC214" s="222">
        <f t="shared" si="586"/>
        <v>1</v>
      </c>
      <c r="AD214" s="223">
        <f t="shared" si="595"/>
        <v>1.26E-4</v>
      </c>
      <c r="AE214" s="222">
        <f t="shared" si="652"/>
        <v>8.6E-3</v>
      </c>
      <c r="AF214" s="222">
        <f t="shared" si="653"/>
        <v>-6.6E-4</v>
      </c>
      <c r="AG214" s="222">
        <f t="shared" si="653"/>
        <v>-6.7200000000000003E-3</v>
      </c>
      <c r="AH214" s="219">
        <f t="shared" si="653"/>
        <v>1.3999999999999999E-4</v>
      </c>
      <c r="AI214" s="219">
        <f t="shared" si="653"/>
        <v>1.04</v>
      </c>
      <c r="AJ214" s="234">
        <f t="shared" si="648"/>
        <v>0</v>
      </c>
      <c r="AK214" s="234">
        <f t="shared" si="654"/>
        <v>7.9233999999999999E-2</v>
      </c>
      <c r="AL214" s="234">
        <f t="shared" si="654"/>
        <v>-1.2123999999999999E-2</v>
      </c>
      <c r="AM214" s="234">
        <f t="shared" si="654"/>
        <v>0</v>
      </c>
      <c r="AN214" s="224">
        <f t="shared" si="654"/>
        <v>22.96</v>
      </c>
      <c r="AO214" s="225">
        <f t="shared" si="654"/>
        <v>1.78</v>
      </c>
      <c r="AP214" s="225">
        <f t="shared" si="655"/>
        <v>0</v>
      </c>
      <c r="AQ214" s="224">
        <f t="shared" si="596"/>
        <v>1746.11</v>
      </c>
      <c r="AR214" s="224">
        <f t="shared" si="621"/>
        <v>0</v>
      </c>
      <c r="AS214" s="224">
        <f t="shared" si="641"/>
        <v>1441.87</v>
      </c>
      <c r="AT214" s="209"/>
      <c r="AU214" s="227">
        <f>+AU209</f>
        <v>0.65</v>
      </c>
      <c r="AV214" s="227"/>
      <c r="AW214" s="227">
        <f t="shared" si="642"/>
        <v>1</v>
      </c>
      <c r="AX214" s="239">
        <f t="shared" si="643"/>
        <v>474500</v>
      </c>
      <c r="AY214" s="239">
        <f t="shared" si="644"/>
        <v>0</v>
      </c>
      <c r="AZ214" s="209"/>
      <c r="BA214" s="218">
        <f t="shared" si="649"/>
        <v>276</v>
      </c>
      <c r="BB214" s="219">
        <f t="shared" si="649"/>
        <v>2.6599999999999999E-2</v>
      </c>
      <c r="BC214" s="219">
        <f t="shared" si="649"/>
        <v>2.6599999999999999E-2</v>
      </c>
      <c r="BD214" s="219">
        <f t="shared" si="649"/>
        <v>0</v>
      </c>
      <c r="BE214" s="219">
        <f t="shared" si="649"/>
        <v>0</v>
      </c>
      <c r="BF214" s="219">
        <f t="shared" si="649"/>
        <v>0</v>
      </c>
      <c r="BG214" s="238">
        <f t="shared" si="610"/>
        <v>36213.699999999997</v>
      </c>
      <c r="BH214" s="222">
        <f t="shared" si="529"/>
        <v>0</v>
      </c>
      <c r="BI214" s="222">
        <f t="shared" si="529"/>
        <v>1</v>
      </c>
      <c r="BJ214" s="222">
        <f t="shared" si="529"/>
        <v>1.26E-4</v>
      </c>
      <c r="BK214" s="222">
        <f t="shared" si="529"/>
        <v>8.6E-3</v>
      </c>
      <c r="BL214" s="222">
        <f t="shared" si="529"/>
        <v>-6.6E-4</v>
      </c>
      <c r="BM214" s="222">
        <f t="shared" si="645"/>
        <v>-6.7200000000000003E-3</v>
      </c>
      <c r="BN214" s="222">
        <f t="shared" si="568"/>
        <v>1.3999999999999999E-4</v>
      </c>
      <c r="BO214" s="222">
        <f t="shared" si="569"/>
        <v>1.04</v>
      </c>
      <c r="BP214" s="222">
        <v>0</v>
      </c>
      <c r="BQ214" s="222">
        <f t="shared" si="567"/>
        <v>0</v>
      </c>
      <c r="BR214" s="222">
        <f t="shared" si="532"/>
        <v>-1.2123999999999999E-2</v>
      </c>
      <c r="BS214" s="222">
        <v>0.1144</v>
      </c>
      <c r="BT214" s="224">
        <f t="shared" si="656"/>
        <v>22.96</v>
      </c>
      <c r="BU214" s="224">
        <f t="shared" si="656"/>
        <v>1.78</v>
      </c>
      <c r="BV214" s="225">
        <f t="shared" si="650"/>
        <v>0</v>
      </c>
      <c r="BW214" s="224">
        <f t="shared" si="573"/>
        <v>1746.11</v>
      </c>
      <c r="BX214" s="224">
        <f t="shared" si="583"/>
        <v>0</v>
      </c>
      <c r="BY214" s="224">
        <f t="shared" si="583"/>
        <v>1441.87</v>
      </c>
      <c r="BZ214" s="198">
        <f t="shared" si="584"/>
        <v>2457.903448</v>
      </c>
      <c r="CA214" s="209"/>
      <c r="CB214" s="227">
        <f>+CB209</f>
        <v>7.9233999999999999E-2</v>
      </c>
      <c r="CC214" s="227"/>
      <c r="CD214" s="227">
        <f t="shared" si="646"/>
        <v>1</v>
      </c>
      <c r="CE214" s="239">
        <f t="shared" si="613"/>
        <v>474500</v>
      </c>
      <c r="CF214" s="239">
        <f t="shared" si="614"/>
        <v>0</v>
      </c>
      <c r="CG214" s="209"/>
      <c r="CH214" s="1"/>
      <c r="CI214" s="1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>
      <c r="A215" s="256"/>
      <c r="B215" s="257"/>
      <c r="C215" s="208"/>
      <c r="D215" s="209"/>
      <c r="E215" s="210"/>
      <c r="F215" s="209"/>
      <c r="G215" s="213">
        <v>5000</v>
      </c>
      <c r="H215" s="213"/>
      <c r="I215" s="213">
        <v>500</v>
      </c>
      <c r="J215" s="212"/>
      <c r="K215" s="213">
        <f t="shared" si="638"/>
        <v>2372500</v>
      </c>
      <c r="L215" s="214"/>
      <c r="M215" s="215">
        <f t="shared" si="565"/>
        <v>194876.3</v>
      </c>
      <c r="N215" s="215"/>
      <c r="O215" s="215">
        <f t="shared" si="566"/>
        <v>206937.24489600002</v>
      </c>
      <c r="P215" s="216"/>
      <c r="Q215" s="267">
        <f t="shared" si="639"/>
        <v>12060.94489600003</v>
      </c>
      <c r="R215" s="217"/>
      <c r="S215" s="265">
        <f t="shared" si="640"/>
        <v>6.2E-2</v>
      </c>
      <c r="T215" s="209"/>
      <c r="U215" s="218">
        <f t="shared" si="615"/>
        <v>276</v>
      </c>
      <c r="V215" s="219">
        <f t="shared" si="651"/>
        <v>2.6599999999999999E-2</v>
      </c>
      <c r="W215" s="219">
        <f t="shared" si="651"/>
        <v>2.6599999999999999E-2</v>
      </c>
      <c r="X215" s="219">
        <f t="shared" si="647"/>
        <v>0</v>
      </c>
      <c r="Y215" s="219">
        <f t="shared" si="647"/>
        <v>0</v>
      </c>
      <c r="Z215" s="219">
        <f t="shared" si="647"/>
        <v>0</v>
      </c>
      <c r="AA215" s="238">
        <f t="shared" si="630"/>
        <v>179074.5</v>
      </c>
      <c r="AB215" s="221"/>
      <c r="AC215" s="222">
        <f t="shared" si="586"/>
        <v>1</v>
      </c>
      <c r="AD215" s="223">
        <f t="shared" si="595"/>
        <v>1.26E-4</v>
      </c>
      <c r="AE215" s="222">
        <f t="shared" si="652"/>
        <v>8.6E-3</v>
      </c>
      <c r="AF215" s="222">
        <f t="shared" si="653"/>
        <v>-6.6E-4</v>
      </c>
      <c r="AG215" s="222">
        <f t="shared" si="653"/>
        <v>-6.7200000000000003E-3</v>
      </c>
      <c r="AH215" s="219">
        <f t="shared" si="653"/>
        <v>1.3999999999999999E-4</v>
      </c>
      <c r="AI215" s="219">
        <f t="shared" si="653"/>
        <v>1.04</v>
      </c>
      <c r="AJ215" s="234">
        <f t="shared" si="648"/>
        <v>0</v>
      </c>
      <c r="AK215" s="234">
        <f t="shared" si="654"/>
        <v>7.9233999999999999E-2</v>
      </c>
      <c r="AL215" s="234">
        <f t="shared" si="654"/>
        <v>-1.2123999999999999E-2</v>
      </c>
      <c r="AM215" s="234">
        <f t="shared" si="654"/>
        <v>0</v>
      </c>
      <c r="AN215" s="224">
        <f t="shared" si="654"/>
        <v>22.96</v>
      </c>
      <c r="AO215" s="225">
        <f t="shared" si="654"/>
        <v>1.78</v>
      </c>
      <c r="AP215" s="225">
        <f t="shared" si="655"/>
        <v>0</v>
      </c>
      <c r="AQ215" s="224">
        <f t="shared" si="596"/>
        <v>8726.5400000000009</v>
      </c>
      <c r="AR215" s="224">
        <f t="shared" si="621"/>
        <v>0</v>
      </c>
      <c r="AS215" s="224">
        <f t="shared" si="641"/>
        <v>7075.26</v>
      </c>
      <c r="AT215" s="209"/>
      <c r="AU215" s="227">
        <f>+AU209</f>
        <v>0.65</v>
      </c>
      <c r="AV215" s="227"/>
      <c r="AW215" s="227">
        <f t="shared" si="642"/>
        <v>1</v>
      </c>
      <c r="AX215" s="239">
        <f t="shared" si="643"/>
        <v>2372500</v>
      </c>
      <c r="AY215" s="239">
        <f t="shared" si="644"/>
        <v>0</v>
      </c>
      <c r="AZ215" s="209"/>
      <c r="BA215" s="218">
        <f t="shared" si="649"/>
        <v>276</v>
      </c>
      <c r="BB215" s="219">
        <f t="shared" si="649"/>
        <v>2.6599999999999999E-2</v>
      </c>
      <c r="BC215" s="219">
        <f t="shared" si="649"/>
        <v>2.6599999999999999E-2</v>
      </c>
      <c r="BD215" s="219">
        <f t="shared" si="649"/>
        <v>0</v>
      </c>
      <c r="BE215" s="219">
        <f t="shared" si="649"/>
        <v>0</v>
      </c>
      <c r="BF215" s="219">
        <f t="shared" si="649"/>
        <v>0</v>
      </c>
      <c r="BG215" s="238">
        <f t="shared" si="610"/>
        <v>179074.5</v>
      </c>
      <c r="BH215" s="222">
        <f t="shared" ref="BH215:BL260" si="657">AB215</f>
        <v>0</v>
      </c>
      <c r="BI215" s="222">
        <f t="shared" si="657"/>
        <v>1</v>
      </c>
      <c r="BJ215" s="222">
        <f t="shared" si="657"/>
        <v>1.26E-4</v>
      </c>
      <c r="BK215" s="222">
        <f t="shared" si="657"/>
        <v>8.6E-3</v>
      </c>
      <c r="BL215" s="222">
        <f t="shared" si="657"/>
        <v>-6.6E-4</v>
      </c>
      <c r="BM215" s="222">
        <f t="shared" si="645"/>
        <v>-6.7200000000000003E-3</v>
      </c>
      <c r="BN215" s="222">
        <f t="shared" si="568"/>
        <v>1.3999999999999999E-4</v>
      </c>
      <c r="BO215" s="222">
        <f t="shared" si="569"/>
        <v>1.04</v>
      </c>
      <c r="BP215" s="222">
        <v>0</v>
      </c>
      <c r="BQ215" s="222">
        <f t="shared" si="567"/>
        <v>0</v>
      </c>
      <c r="BR215" s="222">
        <f t="shared" si="532"/>
        <v>-1.2123999999999999E-2</v>
      </c>
      <c r="BS215" s="222">
        <v>0.1144</v>
      </c>
      <c r="BT215" s="224">
        <f t="shared" si="656"/>
        <v>22.96</v>
      </c>
      <c r="BU215" s="224">
        <f t="shared" si="656"/>
        <v>1.78</v>
      </c>
      <c r="BV215" s="225">
        <f t="shared" si="650"/>
        <v>0</v>
      </c>
      <c r="BW215" s="224">
        <f t="shared" si="573"/>
        <v>8726.5400000000009</v>
      </c>
      <c r="BX215" s="224">
        <f t="shared" si="583"/>
        <v>0</v>
      </c>
      <c r="BY215" s="224">
        <f t="shared" si="583"/>
        <v>7075.26</v>
      </c>
      <c r="BZ215" s="198">
        <f t="shared" si="584"/>
        <v>12060.944896000001</v>
      </c>
      <c r="CA215" s="209"/>
      <c r="CB215" s="227">
        <f>+CB209</f>
        <v>7.9233999999999999E-2</v>
      </c>
      <c r="CC215" s="227"/>
      <c r="CD215" s="227">
        <f t="shared" si="646"/>
        <v>1</v>
      </c>
      <c r="CE215" s="239">
        <f t="shared" si="613"/>
        <v>2372500</v>
      </c>
      <c r="CF215" s="239">
        <f t="shared" si="614"/>
        <v>0</v>
      </c>
      <c r="CG215" s="209"/>
      <c r="CH215" s="1"/>
      <c r="CI215" s="1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>
      <c r="A216" s="256"/>
      <c r="B216" s="257"/>
      <c r="C216" s="208"/>
      <c r="D216" s="209"/>
      <c r="E216" s="210"/>
      <c r="F216" s="209"/>
      <c r="G216" s="213">
        <v>10000</v>
      </c>
      <c r="H216" s="213"/>
      <c r="I216" s="213">
        <v>500</v>
      </c>
      <c r="J216" s="212"/>
      <c r="K216" s="213">
        <f t="shared" si="638"/>
        <v>4745000</v>
      </c>
      <c r="L216" s="214"/>
      <c r="M216" s="215">
        <f t="shared" si="565"/>
        <v>388507.28</v>
      </c>
      <c r="N216" s="215"/>
      <c r="O216" s="215">
        <f t="shared" si="566"/>
        <v>412495.663848</v>
      </c>
      <c r="P216" s="216"/>
      <c r="Q216" s="267">
        <f t="shared" si="639"/>
        <v>23988.383847999969</v>
      </c>
      <c r="R216" s="217"/>
      <c r="S216" s="265">
        <f t="shared" si="640"/>
        <v>6.2E-2</v>
      </c>
      <c r="T216" s="209"/>
      <c r="U216" s="218">
        <f t="shared" si="615"/>
        <v>276</v>
      </c>
      <c r="V216" s="219">
        <f t="shared" si="651"/>
        <v>2.6599999999999999E-2</v>
      </c>
      <c r="W216" s="219">
        <f t="shared" si="651"/>
        <v>2.6599999999999999E-2</v>
      </c>
      <c r="X216" s="219">
        <f t="shared" si="647"/>
        <v>0</v>
      </c>
      <c r="Y216" s="219">
        <f t="shared" si="647"/>
        <v>0</v>
      </c>
      <c r="Z216" s="219">
        <f t="shared" si="647"/>
        <v>0</v>
      </c>
      <c r="AA216" s="238">
        <f t="shared" si="630"/>
        <v>356983</v>
      </c>
      <c r="AB216" s="221"/>
      <c r="AC216" s="222">
        <f t="shared" si="586"/>
        <v>1</v>
      </c>
      <c r="AD216" s="223">
        <f t="shared" si="595"/>
        <v>1.26E-4</v>
      </c>
      <c r="AE216" s="222">
        <f t="shared" si="652"/>
        <v>8.6E-3</v>
      </c>
      <c r="AF216" s="222">
        <f t="shared" si="653"/>
        <v>-6.6E-4</v>
      </c>
      <c r="AG216" s="222">
        <f t="shared" si="653"/>
        <v>-6.7200000000000003E-3</v>
      </c>
      <c r="AH216" s="219">
        <f t="shared" si="653"/>
        <v>1.3999999999999999E-4</v>
      </c>
      <c r="AI216" s="219">
        <f t="shared" si="653"/>
        <v>1.04</v>
      </c>
      <c r="AJ216" s="234">
        <f t="shared" si="648"/>
        <v>0</v>
      </c>
      <c r="AK216" s="234">
        <f t="shared" si="654"/>
        <v>7.9233999999999999E-2</v>
      </c>
      <c r="AL216" s="234">
        <f t="shared" si="654"/>
        <v>-1.2123999999999999E-2</v>
      </c>
      <c r="AM216" s="234">
        <f t="shared" si="654"/>
        <v>0</v>
      </c>
      <c r="AN216" s="224">
        <f t="shared" si="654"/>
        <v>22.96</v>
      </c>
      <c r="AO216" s="225">
        <f t="shared" si="654"/>
        <v>1.78</v>
      </c>
      <c r="AP216" s="225">
        <f t="shared" si="655"/>
        <v>0</v>
      </c>
      <c r="AQ216" s="224">
        <f t="shared" si="596"/>
        <v>17452.07</v>
      </c>
      <c r="AR216" s="224">
        <f t="shared" si="621"/>
        <v>0</v>
      </c>
      <c r="AS216" s="224">
        <f t="shared" si="641"/>
        <v>14072.21</v>
      </c>
      <c r="AT216" s="209"/>
      <c r="AU216" s="227">
        <f>+AU209</f>
        <v>0.65</v>
      </c>
      <c r="AV216" s="227"/>
      <c r="AW216" s="227">
        <f t="shared" si="642"/>
        <v>1</v>
      </c>
      <c r="AX216" s="239">
        <f t="shared" si="643"/>
        <v>4745000</v>
      </c>
      <c r="AY216" s="239">
        <f t="shared" si="644"/>
        <v>0</v>
      </c>
      <c r="AZ216" s="209"/>
      <c r="BA216" s="218">
        <f t="shared" si="649"/>
        <v>276</v>
      </c>
      <c r="BB216" s="219">
        <f t="shared" si="649"/>
        <v>2.6599999999999999E-2</v>
      </c>
      <c r="BC216" s="219">
        <f t="shared" si="649"/>
        <v>2.6599999999999999E-2</v>
      </c>
      <c r="BD216" s="219">
        <f t="shared" si="649"/>
        <v>0</v>
      </c>
      <c r="BE216" s="219">
        <f t="shared" si="649"/>
        <v>0</v>
      </c>
      <c r="BF216" s="219">
        <f t="shared" si="649"/>
        <v>0</v>
      </c>
      <c r="BG216" s="238">
        <f t="shared" si="610"/>
        <v>356983</v>
      </c>
      <c r="BH216" s="222">
        <f t="shared" si="657"/>
        <v>0</v>
      </c>
      <c r="BI216" s="222">
        <f t="shared" si="657"/>
        <v>1</v>
      </c>
      <c r="BJ216" s="222">
        <f t="shared" si="657"/>
        <v>1.26E-4</v>
      </c>
      <c r="BK216" s="222">
        <f t="shared" si="657"/>
        <v>8.6E-3</v>
      </c>
      <c r="BL216" s="222">
        <f t="shared" si="657"/>
        <v>-6.6E-4</v>
      </c>
      <c r="BM216" s="222">
        <f t="shared" si="645"/>
        <v>-6.7200000000000003E-3</v>
      </c>
      <c r="BN216" s="222">
        <f t="shared" si="568"/>
        <v>1.3999999999999999E-4</v>
      </c>
      <c r="BO216" s="222">
        <f t="shared" si="569"/>
        <v>1.04</v>
      </c>
      <c r="BP216" s="222">
        <v>0</v>
      </c>
      <c r="BQ216" s="222">
        <f t="shared" si="567"/>
        <v>0</v>
      </c>
      <c r="BR216" s="222">
        <f t="shared" si="532"/>
        <v>-1.2123999999999999E-2</v>
      </c>
      <c r="BS216" s="222">
        <v>0.1144</v>
      </c>
      <c r="BT216" s="224">
        <f t="shared" si="656"/>
        <v>22.96</v>
      </c>
      <c r="BU216" s="224">
        <f t="shared" si="656"/>
        <v>1.78</v>
      </c>
      <c r="BV216" s="225">
        <f t="shared" si="650"/>
        <v>0</v>
      </c>
      <c r="BW216" s="224">
        <f t="shared" si="573"/>
        <v>17452.07</v>
      </c>
      <c r="BX216" s="224">
        <f t="shared" si="583"/>
        <v>0</v>
      </c>
      <c r="BY216" s="224">
        <f t="shared" si="583"/>
        <v>14072.21</v>
      </c>
      <c r="BZ216" s="198">
        <f t="shared" si="584"/>
        <v>23988.383848000001</v>
      </c>
      <c r="CA216" s="209"/>
      <c r="CB216" s="227">
        <f>+CB209</f>
        <v>7.9233999999999999E-2</v>
      </c>
      <c r="CC216" s="227"/>
      <c r="CD216" s="227">
        <f t="shared" si="646"/>
        <v>1</v>
      </c>
      <c r="CE216" s="239">
        <f t="shared" si="613"/>
        <v>4745000</v>
      </c>
      <c r="CF216" s="239">
        <f t="shared" si="614"/>
        <v>0</v>
      </c>
      <c r="CG216" s="209"/>
      <c r="CH216" s="1"/>
      <c r="CI216" s="1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>
      <c r="A217" s="256"/>
      <c r="B217" s="257"/>
      <c r="C217" s="208"/>
      <c r="D217" s="209"/>
      <c r="E217" s="210"/>
      <c r="F217" s="209"/>
      <c r="G217" s="213">
        <v>15000</v>
      </c>
      <c r="H217" s="213"/>
      <c r="I217" s="213">
        <v>750</v>
      </c>
      <c r="J217" s="212"/>
      <c r="K217" s="213">
        <f t="shared" si="638"/>
        <v>7117500</v>
      </c>
      <c r="L217" s="214"/>
      <c r="M217" s="215">
        <f t="shared" si="565"/>
        <v>582613.13</v>
      </c>
      <c r="N217" s="215"/>
      <c r="O217" s="215">
        <f t="shared" si="566"/>
        <v>618579.861944</v>
      </c>
      <c r="P217" s="216"/>
      <c r="Q217" s="267">
        <f t="shared" si="639"/>
        <v>35966.731943999999</v>
      </c>
      <c r="R217" s="217"/>
      <c r="S217" s="265">
        <f t="shared" si="640"/>
        <v>6.2E-2</v>
      </c>
      <c r="T217" s="209"/>
      <c r="U217" s="218">
        <f t="shared" si="615"/>
        <v>276</v>
      </c>
      <c r="V217" s="219">
        <f t="shared" si="651"/>
        <v>2.6599999999999999E-2</v>
      </c>
      <c r="W217" s="219">
        <f t="shared" si="651"/>
        <v>2.6599999999999999E-2</v>
      </c>
      <c r="X217" s="219">
        <f t="shared" si="647"/>
        <v>0</v>
      </c>
      <c r="Y217" s="219">
        <f t="shared" si="647"/>
        <v>0</v>
      </c>
      <c r="Z217" s="219">
        <f t="shared" si="647"/>
        <v>0</v>
      </c>
      <c r="AA217" s="238">
        <f t="shared" si="630"/>
        <v>535336.5</v>
      </c>
      <c r="AB217" s="221"/>
      <c r="AC217" s="222">
        <f t="shared" si="586"/>
        <v>1</v>
      </c>
      <c r="AD217" s="223">
        <f t="shared" si="595"/>
        <v>1.26E-4</v>
      </c>
      <c r="AE217" s="222">
        <f t="shared" si="652"/>
        <v>8.6E-3</v>
      </c>
      <c r="AF217" s="222">
        <f t="shared" si="653"/>
        <v>-6.6E-4</v>
      </c>
      <c r="AG217" s="222">
        <f t="shared" si="653"/>
        <v>-6.7200000000000003E-3</v>
      </c>
      <c r="AH217" s="219">
        <f t="shared" si="653"/>
        <v>1.3999999999999999E-4</v>
      </c>
      <c r="AI217" s="219">
        <f t="shared" si="653"/>
        <v>1.04</v>
      </c>
      <c r="AJ217" s="234">
        <f t="shared" si="648"/>
        <v>0</v>
      </c>
      <c r="AK217" s="234">
        <f t="shared" si="654"/>
        <v>7.9233999999999999E-2</v>
      </c>
      <c r="AL217" s="234">
        <f t="shared" si="654"/>
        <v>-1.2123999999999999E-2</v>
      </c>
      <c r="AM217" s="234">
        <f t="shared" si="654"/>
        <v>0</v>
      </c>
      <c r="AN217" s="224">
        <f t="shared" si="654"/>
        <v>22.96</v>
      </c>
      <c r="AO217" s="225">
        <f t="shared" si="654"/>
        <v>1.78</v>
      </c>
      <c r="AP217" s="225">
        <f t="shared" si="655"/>
        <v>0</v>
      </c>
      <c r="AQ217" s="224">
        <f t="shared" si="596"/>
        <v>26177.61</v>
      </c>
      <c r="AR217" s="224">
        <f t="shared" si="621"/>
        <v>0</v>
      </c>
      <c r="AS217" s="224">
        <f t="shared" si="641"/>
        <v>21099.02</v>
      </c>
      <c r="AT217" s="209"/>
      <c r="AU217" s="227">
        <f>+AU209</f>
        <v>0.65</v>
      </c>
      <c r="AV217" s="227"/>
      <c r="AW217" s="227">
        <f t="shared" si="642"/>
        <v>1</v>
      </c>
      <c r="AX217" s="239">
        <f t="shared" si="643"/>
        <v>7117500</v>
      </c>
      <c r="AY217" s="239">
        <f t="shared" si="644"/>
        <v>0</v>
      </c>
      <c r="AZ217" s="209"/>
      <c r="BA217" s="218">
        <f t="shared" si="649"/>
        <v>276</v>
      </c>
      <c r="BB217" s="219">
        <f t="shared" si="649"/>
        <v>2.6599999999999999E-2</v>
      </c>
      <c r="BC217" s="219">
        <f t="shared" si="649"/>
        <v>2.6599999999999999E-2</v>
      </c>
      <c r="BD217" s="219">
        <f t="shared" si="649"/>
        <v>0</v>
      </c>
      <c r="BE217" s="219">
        <f t="shared" si="649"/>
        <v>0</v>
      </c>
      <c r="BF217" s="219">
        <f t="shared" si="649"/>
        <v>0</v>
      </c>
      <c r="BG217" s="238">
        <f t="shared" si="610"/>
        <v>535336.5</v>
      </c>
      <c r="BH217" s="222">
        <f t="shared" si="657"/>
        <v>0</v>
      </c>
      <c r="BI217" s="222">
        <f t="shared" si="657"/>
        <v>1</v>
      </c>
      <c r="BJ217" s="222">
        <f t="shared" si="657"/>
        <v>1.26E-4</v>
      </c>
      <c r="BK217" s="222">
        <f t="shared" si="657"/>
        <v>8.6E-3</v>
      </c>
      <c r="BL217" s="222">
        <f t="shared" si="657"/>
        <v>-6.6E-4</v>
      </c>
      <c r="BM217" s="222">
        <f t="shared" si="645"/>
        <v>-6.7200000000000003E-3</v>
      </c>
      <c r="BN217" s="222">
        <f t="shared" si="568"/>
        <v>1.3999999999999999E-4</v>
      </c>
      <c r="BO217" s="222">
        <f t="shared" si="569"/>
        <v>1.04</v>
      </c>
      <c r="BP217" s="222">
        <v>0</v>
      </c>
      <c r="BQ217" s="222">
        <f t="shared" si="567"/>
        <v>0</v>
      </c>
      <c r="BR217" s="222">
        <f t="shared" si="532"/>
        <v>-1.2123999999999999E-2</v>
      </c>
      <c r="BS217" s="222">
        <v>0.1144</v>
      </c>
      <c r="BT217" s="224">
        <f t="shared" si="656"/>
        <v>22.96</v>
      </c>
      <c r="BU217" s="224">
        <f t="shared" si="656"/>
        <v>1.78</v>
      </c>
      <c r="BV217" s="225">
        <f t="shared" si="650"/>
        <v>0</v>
      </c>
      <c r="BW217" s="224">
        <f t="shared" si="573"/>
        <v>26177.61</v>
      </c>
      <c r="BX217" s="224">
        <f t="shared" si="583"/>
        <v>0</v>
      </c>
      <c r="BY217" s="224">
        <f t="shared" si="583"/>
        <v>21099.02</v>
      </c>
      <c r="BZ217" s="198">
        <f t="shared" si="584"/>
        <v>35966.731943999999</v>
      </c>
      <c r="CA217" s="209"/>
      <c r="CB217" s="227">
        <f>+CB209</f>
        <v>7.9233999999999999E-2</v>
      </c>
      <c r="CC217" s="227"/>
      <c r="CD217" s="227">
        <f t="shared" si="646"/>
        <v>1</v>
      </c>
      <c r="CE217" s="239">
        <f t="shared" si="613"/>
        <v>7117500</v>
      </c>
      <c r="CF217" s="239">
        <f t="shared" si="614"/>
        <v>0</v>
      </c>
      <c r="CG217" s="209"/>
      <c r="CH217" s="1"/>
      <c r="CI217" s="1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>
      <c r="A218" s="256"/>
      <c r="B218" s="257"/>
      <c r="C218" s="208"/>
      <c r="D218" s="209"/>
      <c r="E218" s="210"/>
      <c r="F218" s="209"/>
      <c r="G218" s="213">
        <v>20000</v>
      </c>
      <c r="H218" s="213"/>
      <c r="I218" s="213">
        <v>1000</v>
      </c>
      <c r="J218" s="212"/>
      <c r="K218" s="213">
        <f t="shared" si="638"/>
        <v>9490000</v>
      </c>
      <c r="L218" s="214"/>
      <c r="M218" s="215">
        <f t="shared" si="565"/>
        <v>776718.96</v>
      </c>
      <c r="N218" s="215"/>
      <c r="O218" s="215">
        <f t="shared" si="566"/>
        <v>824664.03889600001</v>
      </c>
      <c r="P218" s="216"/>
      <c r="Q218" s="267">
        <f t="shared" si="639"/>
        <v>47945.07889600005</v>
      </c>
      <c r="R218" s="217"/>
      <c r="S218" s="265">
        <f t="shared" si="640"/>
        <v>6.2E-2</v>
      </c>
      <c r="T218" s="209"/>
      <c r="U218" s="218">
        <f t="shared" si="615"/>
        <v>276</v>
      </c>
      <c r="V218" s="219">
        <f t="shared" si="651"/>
        <v>2.6599999999999999E-2</v>
      </c>
      <c r="W218" s="219">
        <f t="shared" si="651"/>
        <v>2.6599999999999999E-2</v>
      </c>
      <c r="X218" s="219">
        <f t="shared" si="647"/>
        <v>0</v>
      </c>
      <c r="Y218" s="219">
        <f t="shared" si="647"/>
        <v>0</v>
      </c>
      <c r="Z218" s="219">
        <f t="shared" si="647"/>
        <v>0</v>
      </c>
      <c r="AA218" s="238">
        <f t="shared" si="630"/>
        <v>713690</v>
      </c>
      <c r="AB218" s="221"/>
      <c r="AC218" s="222">
        <f t="shared" si="586"/>
        <v>1</v>
      </c>
      <c r="AD218" s="223">
        <f t="shared" si="595"/>
        <v>1.26E-4</v>
      </c>
      <c r="AE218" s="222">
        <f t="shared" si="652"/>
        <v>8.6E-3</v>
      </c>
      <c r="AF218" s="222">
        <f t="shared" si="653"/>
        <v>-6.6E-4</v>
      </c>
      <c r="AG218" s="222">
        <f t="shared" si="653"/>
        <v>-6.7200000000000003E-3</v>
      </c>
      <c r="AH218" s="219">
        <f t="shared" si="653"/>
        <v>1.3999999999999999E-4</v>
      </c>
      <c r="AI218" s="219">
        <f t="shared" si="653"/>
        <v>1.04</v>
      </c>
      <c r="AJ218" s="234">
        <f t="shared" si="648"/>
        <v>0</v>
      </c>
      <c r="AK218" s="234">
        <f t="shared" si="654"/>
        <v>7.9233999999999999E-2</v>
      </c>
      <c r="AL218" s="234">
        <f t="shared" si="654"/>
        <v>-1.2123999999999999E-2</v>
      </c>
      <c r="AM218" s="234">
        <f t="shared" si="654"/>
        <v>0</v>
      </c>
      <c r="AN218" s="224">
        <f t="shared" si="654"/>
        <v>22.96</v>
      </c>
      <c r="AO218" s="225">
        <f t="shared" si="654"/>
        <v>1.78</v>
      </c>
      <c r="AP218" s="225">
        <f t="shared" si="655"/>
        <v>0</v>
      </c>
      <c r="AQ218" s="224">
        <f t="shared" si="596"/>
        <v>34903.14</v>
      </c>
      <c r="AR218" s="224">
        <f t="shared" si="621"/>
        <v>0</v>
      </c>
      <c r="AS218" s="224">
        <f t="shared" si="641"/>
        <v>28125.82</v>
      </c>
      <c r="AT218" s="209"/>
      <c r="AU218" s="227">
        <f>+AU209</f>
        <v>0.65</v>
      </c>
      <c r="AV218" s="227"/>
      <c r="AW218" s="227">
        <f t="shared" si="642"/>
        <v>1</v>
      </c>
      <c r="AX218" s="239">
        <f t="shared" si="643"/>
        <v>9490000</v>
      </c>
      <c r="AY218" s="239">
        <f t="shared" si="644"/>
        <v>0</v>
      </c>
      <c r="AZ218" s="209"/>
      <c r="BA218" s="218">
        <f t="shared" si="649"/>
        <v>276</v>
      </c>
      <c r="BB218" s="219">
        <f t="shared" si="649"/>
        <v>2.6599999999999999E-2</v>
      </c>
      <c r="BC218" s="219">
        <f t="shared" si="649"/>
        <v>2.6599999999999999E-2</v>
      </c>
      <c r="BD218" s="219">
        <f t="shared" si="649"/>
        <v>0</v>
      </c>
      <c r="BE218" s="219">
        <f t="shared" si="649"/>
        <v>0</v>
      </c>
      <c r="BF218" s="219">
        <f t="shared" si="649"/>
        <v>0</v>
      </c>
      <c r="BG218" s="238">
        <f t="shared" si="610"/>
        <v>713690</v>
      </c>
      <c r="BH218" s="222">
        <f t="shared" si="657"/>
        <v>0</v>
      </c>
      <c r="BI218" s="222">
        <f t="shared" si="657"/>
        <v>1</v>
      </c>
      <c r="BJ218" s="222">
        <f t="shared" si="657"/>
        <v>1.26E-4</v>
      </c>
      <c r="BK218" s="222">
        <f t="shared" si="657"/>
        <v>8.6E-3</v>
      </c>
      <c r="BL218" s="222">
        <f t="shared" si="657"/>
        <v>-6.6E-4</v>
      </c>
      <c r="BM218" s="222">
        <f t="shared" si="645"/>
        <v>-6.7200000000000003E-3</v>
      </c>
      <c r="BN218" s="222">
        <f t="shared" si="568"/>
        <v>1.3999999999999999E-4</v>
      </c>
      <c r="BO218" s="222">
        <f t="shared" si="569"/>
        <v>1.04</v>
      </c>
      <c r="BP218" s="222">
        <v>0</v>
      </c>
      <c r="BQ218" s="222">
        <f t="shared" si="567"/>
        <v>0</v>
      </c>
      <c r="BR218" s="222">
        <f t="shared" si="532"/>
        <v>-1.2123999999999999E-2</v>
      </c>
      <c r="BS218" s="222">
        <v>0.1144</v>
      </c>
      <c r="BT218" s="224">
        <f t="shared" si="656"/>
        <v>22.96</v>
      </c>
      <c r="BU218" s="224">
        <f t="shared" si="656"/>
        <v>1.78</v>
      </c>
      <c r="BV218" s="225">
        <f t="shared" si="650"/>
        <v>0</v>
      </c>
      <c r="BW218" s="224">
        <f t="shared" si="573"/>
        <v>34903.14</v>
      </c>
      <c r="BX218" s="224">
        <f t="shared" si="583"/>
        <v>0</v>
      </c>
      <c r="BY218" s="224">
        <f t="shared" si="583"/>
        <v>28125.82</v>
      </c>
      <c r="BZ218" s="198">
        <f t="shared" si="584"/>
        <v>47945.078896000006</v>
      </c>
      <c r="CA218" s="209"/>
      <c r="CB218" s="227">
        <f>+CB209</f>
        <v>7.9233999999999999E-2</v>
      </c>
      <c r="CC218" s="227"/>
      <c r="CD218" s="227">
        <f t="shared" si="646"/>
        <v>1</v>
      </c>
      <c r="CE218" s="239">
        <f t="shared" si="613"/>
        <v>9490000</v>
      </c>
      <c r="CF218" s="239">
        <f t="shared" si="614"/>
        <v>0</v>
      </c>
      <c r="CG218" s="209"/>
      <c r="CH218" s="1"/>
      <c r="CI218" s="1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>
      <c r="A219" s="256"/>
      <c r="B219" s="257"/>
      <c r="C219" s="208"/>
      <c r="D219" s="209"/>
      <c r="E219" s="210"/>
      <c r="F219" s="209"/>
      <c r="G219" s="213"/>
      <c r="H219" s="213"/>
      <c r="I219" s="213"/>
      <c r="J219" s="212"/>
      <c r="K219" s="213"/>
      <c r="L219" s="214"/>
      <c r="M219" s="215"/>
      <c r="N219" s="215"/>
      <c r="O219" s="215"/>
      <c r="P219" s="216"/>
      <c r="Q219" s="267"/>
      <c r="R219" s="217"/>
      <c r="S219" s="265"/>
      <c r="T219" s="209"/>
      <c r="U219" s="218"/>
      <c r="V219" s="219"/>
      <c r="W219" s="219"/>
      <c r="X219" s="219"/>
      <c r="Y219" s="219"/>
      <c r="Z219" s="219"/>
      <c r="AA219" s="238"/>
      <c r="AB219" s="221"/>
      <c r="AC219" s="222"/>
      <c r="AD219" s="223"/>
      <c r="AE219" s="222"/>
      <c r="AF219" s="222"/>
      <c r="AG219" s="222"/>
      <c r="AH219" s="219"/>
      <c r="AI219" s="219"/>
      <c r="AJ219" s="234"/>
      <c r="AK219" s="234"/>
      <c r="AL219" s="234"/>
      <c r="AM219" s="234"/>
      <c r="AN219" s="224"/>
      <c r="AO219" s="225"/>
      <c r="AP219" s="225"/>
      <c r="AQ219" s="224"/>
      <c r="AR219" s="224"/>
      <c r="AS219" s="224"/>
      <c r="AT219" s="209"/>
      <c r="AU219" s="227"/>
      <c r="AV219" s="227"/>
      <c r="AW219" s="227"/>
      <c r="AX219" s="227"/>
      <c r="AY219" s="227"/>
      <c r="AZ219" s="209"/>
      <c r="BA219" s="218"/>
      <c r="BB219" s="219"/>
      <c r="BC219" s="219"/>
      <c r="BD219" s="219"/>
      <c r="BE219" s="219"/>
      <c r="BF219" s="219"/>
      <c r="BG219" s="238"/>
      <c r="BH219" s="222"/>
      <c r="BI219" s="222"/>
      <c r="BJ219" s="222"/>
      <c r="BK219" s="222"/>
      <c r="BL219" s="222"/>
      <c r="BM219" s="222">
        <f t="shared" si="645"/>
        <v>-6.7200000000000003E-3</v>
      </c>
      <c r="BN219" s="222">
        <f t="shared" si="568"/>
        <v>0</v>
      </c>
      <c r="BO219" s="222">
        <f t="shared" si="569"/>
        <v>0</v>
      </c>
      <c r="BP219" s="222">
        <v>0</v>
      </c>
      <c r="BQ219" s="222">
        <f t="shared" si="567"/>
        <v>0</v>
      </c>
      <c r="BR219" s="222"/>
      <c r="BS219" s="222">
        <v>0.1144</v>
      </c>
      <c r="BT219" s="224"/>
      <c r="BU219" s="224"/>
      <c r="BV219" s="225"/>
      <c r="BW219" s="224"/>
      <c r="BX219" s="224"/>
      <c r="BY219" s="224"/>
      <c r="BZ219" s="198">
        <f t="shared" si="584"/>
        <v>0</v>
      </c>
      <c r="CA219" s="209"/>
      <c r="CB219" s="227"/>
      <c r="CC219" s="227"/>
      <c r="CD219" s="227"/>
      <c r="CE219" s="239"/>
      <c r="CF219" s="239"/>
      <c r="CG219" s="209"/>
      <c r="CH219" s="1"/>
      <c r="CI219" s="1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>
      <c r="A220" s="256"/>
      <c r="B220" s="257"/>
      <c r="C220" s="228" t="s">
        <v>213</v>
      </c>
      <c r="D220" s="229"/>
      <c r="E220" s="228" t="s">
        <v>213</v>
      </c>
      <c r="F220" s="209"/>
      <c r="G220" s="213">
        <v>1000</v>
      </c>
      <c r="H220" s="213"/>
      <c r="I220" s="255">
        <v>0</v>
      </c>
      <c r="J220" s="212"/>
      <c r="K220" s="213">
        <f t="shared" ref="K220:K229" si="658">G220*730*AU220</f>
        <v>620500</v>
      </c>
      <c r="L220" s="214"/>
      <c r="M220" s="215">
        <f t="shared" si="565"/>
        <v>43057.340000000004</v>
      </c>
      <c r="N220" s="215"/>
      <c r="O220" s="215">
        <f t="shared" si="566"/>
        <v>45363.712640000005</v>
      </c>
      <c r="P220" s="216"/>
      <c r="Q220" s="267">
        <f t="shared" ref="Q220:Q229" si="659">O220-M220</f>
        <v>2306.3726400000014</v>
      </c>
      <c r="R220" s="217"/>
      <c r="S220" s="265">
        <f t="shared" ref="S220:S229" si="660">ROUND(Q220/M220,3)</f>
        <v>5.3999999999999999E-2</v>
      </c>
      <c r="T220" s="209"/>
      <c r="U220" s="218">
        <f t="shared" si="615"/>
        <v>276</v>
      </c>
      <c r="V220" s="219">
        <f t="shared" si="651"/>
        <v>2.6599999999999999E-2</v>
      </c>
      <c r="W220" s="219">
        <f t="shared" si="651"/>
        <v>2.6599999999999999E-2</v>
      </c>
      <c r="X220" s="219">
        <v>0</v>
      </c>
      <c r="Y220" s="219">
        <v>0</v>
      </c>
      <c r="Z220" s="219">
        <v>0</v>
      </c>
      <c r="AA220" s="238">
        <f t="shared" si="630"/>
        <v>39741.300000000003</v>
      </c>
      <c r="AB220" s="221"/>
      <c r="AC220" s="222">
        <f t="shared" si="586"/>
        <v>1</v>
      </c>
      <c r="AD220" s="223">
        <f t="shared" si="595"/>
        <v>1.26E-4</v>
      </c>
      <c r="AE220" s="222">
        <f t="shared" si="652"/>
        <v>8.6E-3</v>
      </c>
      <c r="AF220" s="222">
        <f t="shared" si="653"/>
        <v>-6.6E-4</v>
      </c>
      <c r="AG220" s="222">
        <f t="shared" si="653"/>
        <v>-6.7200000000000003E-3</v>
      </c>
      <c r="AH220" s="219">
        <f t="shared" si="653"/>
        <v>1.3999999999999999E-4</v>
      </c>
      <c r="AI220" s="219">
        <f t="shared" si="653"/>
        <v>1.04</v>
      </c>
      <c r="AJ220" s="234">
        <f t="shared" ref="AJ220:AJ229" si="661">AJ209</f>
        <v>0</v>
      </c>
      <c r="AK220" s="234">
        <f t="shared" si="654"/>
        <v>7.9233999999999999E-2</v>
      </c>
      <c r="AL220" s="234">
        <f t="shared" si="654"/>
        <v>-1.2123999999999999E-2</v>
      </c>
      <c r="AM220" s="234">
        <f t="shared" si="654"/>
        <v>0</v>
      </c>
      <c r="AN220" s="224">
        <f t="shared" si="654"/>
        <v>22.96</v>
      </c>
      <c r="AO220" s="225">
        <f t="shared" si="654"/>
        <v>1.78</v>
      </c>
      <c r="AP220" s="225">
        <f>AP209</f>
        <v>0</v>
      </c>
      <c r="AQ220" s="224">
        <f t="shared" si="596"/>
        <v>1963.06</v>
      </c>
      <c r="AR220" s="224">
        <f t="shared" si="621"/>
        <v>0</v>
      </c>
      <c r="AS220" s="224">
        <f t="shared" ref="AS220:AS229" si="662">ROUND((AA220+AQ220-(AE220+$BY$1)*K220)*(AK220+AL220),2)</f>
        <v>1352.98</v>
      </c>
      <c r="AT220" s="209"/>
      <c r="AU220" s="227">
        <f>+E221</f>
        <v>0.85</v>
      </c>
      <c r="AV220" s="227"/>
      <c r="AW220" s="227">
        <f t="shared" si="642"/>
        <v>1</v>
      </c>
      <c r="AX220" s="239">
        <f t="shared" ref="AX220:AX229" si="663">IF(G220*500&lt;K220,G220*500,K220)</f>
        <v>500000</v>
      </c>
      <c r="AY220" s="239">
        <f t="shared" ref="AY220:AY229" si="664">K220-AX220</f>
        <v>120500</v>
      </c>
      <c r="AZ220" s="209"/>
      <c r="BA220" s="218">
        <f>BA209</f>
        <v>276</v>
      </c>
      <c r="BB220" s="219">
        <f>BB209</f>
        <v>2.6599999999999999E-2</v>
      </c>
      <c r="BC220" s="219">
        <f>BC209</f>
        <v>2.6599999999999999E-2</v>
      </c>
      <c r="BD220" s="219"/>
      <c r="BE220" s="219"/>
      <c r="BF220" s="219"/>
      <c r="BG220" s="238">
        <f t="shared" si="610"/>
        <v>39741.300000000003</v>
      </c>
      <c r="BH220" s="222">
        <f t="shared" si="657"/>
        <v>0</v>
      </c>
      <c r="BI220" s="222">
        <f t="shared" si="657"/>
        <v>1</v>
      </c>
      <c r="BJ220" s="222">
        <f t="shared" si="657"/>
        <v>1.26E-4</v>
      </c>
      <c r="BK220" s="222">
        <f t="shared" si="657"/>
        <v>8.6E-3</v>
      </c>
      <c r="BL220" s="222">
        <f t="shared" si="657"/>
        <v>-6.6E-4</v>
      </c>
      <c r="BM220" s="222">
        <f t="shared" si="645"/>
        <v>-6.7200000000000003E-3</v>
      </c>
      <c r="BN220" s="222">
        <f t="shared" si="568"/>
        <v>1.3999999999999999E-4</v>
      </c>
      <c r="BO220" s="222">
        <f t="shared" si="569"/>
        <v>1.04</v>
      </c>
      <c r="BP220" s="222">
        <v>0</v>
      </c>
      <c r="BQ220" s="222">
        <f t="shared" si="567"/>
        <v>0</v>
      </c>
      <c r="BR220" s="222">
        <f t="shared" si="532"/>
        <v>-1.2123999999999999E-2</v>
      </c>
      <c r="BS220" s="222">
        <v>0.1144</v>
      </c>
      <c r="BT220" s="224">
        <f>BT209</f>
        <v>22.96</v>
      </c>
      <c r="BU220" s="224">
        <f>BU209</f>
        <v>1.78</v>
      </c>
      <c r="BV220" s="225">
        <f>BV209</f>
        <v>0</v>
      </c>
      <c r="BW220" s="224">
        <f t="shared" si="573"/>
        <v>1963.06</v>
      </c>
      <c r="BX220" s="224">
        <f t="shared" si="583"/>
        <v>0</v>
      </c>
      <c r="BY220" s="224">
        <f t="shared" si="583"/>
        <v>1352.98</v>
      </c>
      <c r="BZ220" s="198">
        <f t="shared" si="584"/>
        <v>2306.37264</v>
      </c>
      <c r="CA220" s="209"/>
      <c r="CB220" s="227">
        <f>+AK221</f>
        <v>7.9233999999999999E-2</v>
      </c>
      <c r="CC220" s="227"/>
      <c r="CD220" s="227">
        <f t="shared" ref="CD220:CD229" si="665">1-CC220</f>
        <v>1</v>
      </c>
      <c r="CE220" s="239">
        <f t="shared" si="613"/>
        <v>500000</v>
      </c>
      <c r="CF220" s="239">
        <f t="shared" si="614"/>
        <v>120500</v>
      </c>
      <c r="CG220" s="209"/>
      <c r="CH220" s="1"/>
      <c r="CI220" s="1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>
      <c r="A221" s="256"/>
      <c r="B221" s="257"/>
      <c r="C221" s="208" t="s">
        <v>18</v>
      </c>
      <c r="D221" s="209"/>
      <c r="E221" s="240">
        <v>0.85</v>
      </c>
      <c r="F221" s="209"/>
      <c r="G221" s="213">
        <v>5000</v>
      </c>
      <c r="H221" s="213"/>
      <c r="I221" s="255">
        <v>0</v>
      </c>
      <c r="J221" s="212"/>
      <c r="K221" s="213">
        <f t="shared" si="658"/>
        <v>3102500</v>
      </c>
      <c r="L221" s="214"/>
      <c r="M221" s="215">
        <f t="shared" si="565"/>
        <v>214104.35</v>
      </c>
      <c r="N221" s="215"/>
      <c r="O221" s="215">
        <f t="shared" si="566"/>
        <v>225509.460288</v>
      </c>
      <c r="P221" s="216"/>
      <c r="Q221" s="267">
        <f t="shared" si="659"/>
        <v>11405.110287999996</v>
      </c>
      <c r="R221" s="217"/>
      <c r="S221" s="265">
        <f t="shared" si="660"/>
        <v>5.2999999999999999E-2</v>
      </c>
      <c r="T221" s="209"/>
      <c r="U221" s="218">
        <f t="shared" si="615"/>
        <v>276</v>
      </c>
      <c r="V221" s="219">
        <f t="shared" si="651"/>
        <v>2.6599999999999999E-2</v>
      </c>
      <c r="W221" s="219">
        <f t="shared" si="651"/>
        <v>2.6599999999999999E-2</v>
      </c>
      <c r="X221" s="219">
        <f t="shared" ref="X221:Z229" si="666">X220</f>
        <v>0</v>
      </c>
      <c r="Y221" s="219">
        <f t="shared" si="666"/>
        <v>0</v>
      </c>
      <c r="Z221" s="219">
        <f t="shared" si="666"/>
        <v>0</v>
      </c>
      <c r="AA221" s="238">
        <f t="shared" si="630"/>
        <v>197602.5</v>
      </c>
      <c r="AB221" s="221"/>
      <c r="AC221" s="222">
        <f t="shared" si="586"/>
        <v>1</v>
      </c>
      <c r="AD221" s="223">
        <f t="shared" si="595"/>
        <v>1.26E-4</v>
      </c>
      <c r="AE221" s="222">
        <f t="shared" si="652"/>
        <v>8.6E-3</v>
      </c>
      <c r="AF221" s="222">
        <f t="shared" si="653"/>
        <v>-6.6E-4</v>
      </c>
      <c r="AG221" s="222">
        <f t="shared" si="653"/>
        <v>-6.7200000000000003E-3</v>
      </c>
      <c r="AH221" s="219">
        <f t="shared" si="653"/>
        <v>1.3999999999999999E-4</v>
      </c>
      <c r="AI221" s="219">
        <f t="shared" si="653"/>
        <v>1.04</v>
      </c>
      <c r="AJ221" s="234">
        <f t="shared" si="661"/>
        <v>0</v>
      </c>
      <c r="AK221" s="234">
        <f t="shared" si="654"/>
        <v>7.9233999999999999E-2</v>
      </c>
      <c r="AL221" s="234">
        <f t="shared" si="654"/>
        <v>-1.2123999999999999E-2</v>
      </c>
      <c r="AM221" s="234">
        <f t="shared" si="654"/>
        <v>0</v>
      </c>
      <c r="AN221" s="224">
        <f t="shared" si="654"/>
        <v>22.96</v>
      </c>
      <c r="AO221" s="225">
        <f t="shared" si="654"/>
        <v>1.78</v>
      </c>
      <c r="AP221" s="225">
        <f>AP220</f>
        <v>0</v>
      </c>
      <c r="AQ221" s="224">
        <f t="shared" si="596"/>
        <v>9811.32</v>
      </c>
      <c r="AR221" s="224">
        <f t="shared" si="621"/>
        <v>0</v>
      </c>
      <c r="AS221" s="224">
        <f t="shared" si="662"/>
        <v>6690.53</v>
      </c>
      <c r="AT221" s="209"/>
      <c r="AU221" s="227">
        <f>+AU220</f>
        <v>0.85</v>
      </c>
      <c r="AV221" s="227"/>
      <c r="AW221" s="227">
        <f t="shared" si="642"/>
        <v>1</v>
      </c>
      <c r="AX221" s="239">
        <f t="shared" si="663"/>
        <v>2500000</v>
      </c>
      <c r="AY221" s="239">
        <f t="shared" si="664"/>
        <v>602500</v>
      </c>
      <c r="AZ221" s="209"/>
      <c r="BA221" s="218">
        <f t="shared" ref="BA221:BF229" si="667">BA220</f>
        <v>276</v>
      </c>
      <c r="BB221" s="219">
        <f t="shared" si="667"/>
        <v>2.6599999999999999E-2</v>
      </c>
      <c r="BC221" s="219">
        <f t="shared" si="667"/>
        <v>2.6599999999999999E-2</v>
      </c>
      <c r="BD221" s="219">
        <f t="shared" si="667"/>
        <v>0</v>
      </c>
      <c r="BE221" s="219">
        <f t="shared" si="667"/>
        <v>0</v>
      </c>
      <c r="BF221" s="219">
        <f t="shared" si="667"/>
        <v>0</v>
      </c>
      <c r="BG221" s="238">
        <f t="shared" si="610"/>
        <v>197602.5</v>
      </c>
      <c r="BH221" s="222">
        <f t="shared" si="657"/>
        <v>0</v>
      </c>
      <c r="BI221" s="222">
        <f t="shared" si="657"/>
        <v>1</v>
      </c>
      <c r="BJ221" s="222">
        <f t="shared" si="657"/>
        <v>1.26E-4</v>
      </c>
      <c r="BK221" s="222">
        <f t="shared" si="657"/>
        <v>8.6E-3</v>
      </c>
      <c r="BL221" s="222">
        <f t="shared" si="657"/>
        <v>-6.6E-4</v>
      </c>
      <c r="BM221" s="222">
        <f t="shared" si="645"/>
        <v>-6.7200000000000003E-3</v>
      </c>
      <c r="BN221" s="222">
        <f t="shared" si="568"/>
        <v>1.3999999999999999E-4</v>
      </c>
      <c r="BO221" s="222">
        <f t="shared" si="569"/>
        <v>1.04</v>
      </c>
      <c r="BP221" s="222">
        <v>0</v>
      </c>
      <c r="BQ221" s="222">
        <f t="shared" si="567"/>
        <v>0</v>
      </c>
      <c r="BR221" s="222">
        <f t="shared" si="532"/>
        <v>-1.2123999999999999E-2</v>
      </c>
      <c r="BS221" s="222">
        <v>0.1144</v>
      </c>
      <c r="BT221" s="224">
        <f t="shared" ref="BT221:BU229" si="668">BT210</f>
        <v>22.96</v>
      </c>
      <c r="BU221" s="224">
        <f t="shared" si="668"/>
        <v>1.78</v>
      </c>
      <c r="BV221" s="225">
        <f t="shared" ref="BV221:BV229" si="669">BV220</f>
        <v>0</v>
      </c>
      <c r="BW221" s="224">
        <f t="shared" si="573"/>
        <v>9811.32</v>
      </c>
      <c r="BX221" s="224">
        <f t="shared" si="583"/>
        <v>0</v>
      </c>
      <c r="BY221" s="224">
        <f t="shared" si="583"/>
        <v>6690.53</v>
      </c>
      <c r="BZ221" s="198">
        <f t="shared" si="584"/>
        <v>11405.110288</v>
      </c>
      <c r="CA221" s="209"/>
      <c r="CB221" s="227">
        <f>+CB220</f>
        <v>7.9233999999999999E-2</v>
      </c>
      <c r="CC221" s="227"/>
      <c r="CD221" s="227">
        <f t="shared" si="665"/>
        <v>1</v>
      </c>
      <c r="CE221" s="239">
        <f t="shared" si="613"/>
        <v>2500000</v>
      </c>
      <c r="CF221" s="239">
        <f t="shared" si="614"/>
        <v>602500</v>
      </c>
      <c r="CG221" s="209"/>
      <c r="CH221" s="1"/>
      <c r="CI221" s="1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>
      <c r="A222" s="256"/>
      <c r="B222" s="257"/>
      <c r="C222" s="217"/>
      <c r="D222" s="209"/>
      <c r="E222" s="240"/>
      <c r="F222" s="209"/>
      <c r="G222" s="213">
        <v>10000</v>
      </c>
      <c r="H222" s="213"/>
      <c r="I222" s="255">
        <v>0</v>
      </c>
      <c r="J222" s="212"/>
      <c r="K222" s="213">
        <f t="shared" si="658"/>
        <v>6205000</v>
      </c>
      <c r="L222" s="214"/>
      <c r="M222" s="215">
        <f t="shared" si="565"/>
        <v>427913.11</v>
      </c>
      <c r="N222" s="215"/>
      <c r="O222" s="215">
        <f t="shared" si="566"/>
        <v>450691.640632</v>
      </c>
      <c r="P222" s="216"/>
      <c r="Q222" s="267">
        <f t="shared" si="659"/>
        <v>22778.530632000009</v>
      </c>
      <c r="R222" s="217"/>
      <c r="S222" s="265">
        <f t="shared" si="660"/>
        <v>5.2999999999999999E-2</v>
      </c>
      <c r="T222" s="209"/>
      <c r="U222" s="218">
        <f t="shared" si="615"/>
        <v>276</v>
      </c>
      <c r="V222" s="219">
        <f t="shared" si="651"/>
        <v>2.6599999999999999E-2</v>
      </c>
      <c r="W222" s="219">
        <f t="shared" si="651"/>
        <v>2.6599999999999999E-2</v>
      </c>
      <c r="X222" s="219">
        <f t="shared" si="666"/>
        <v>0</v>
      </c>
      <c r="Y222" s="219">
        <f t="shared" si="666"/>
        <v>0</v>
      </c>
      <c r="Z222" s="219">
        <f t="shared" si="666"/>
        <v>0</v>
      </c>
      <c r="AA222" s="238">
        <f t="shared" si="630"/>
        <v>394929</v>
      </c>
      <c r="AB222" s="221"/>
      <c r="AC222" s="222">
        <f t="shared" si="586"/>
        <v>1</v>
      </c>
      <c r="AD222" s="223">
        <f t="shared" si="595"/>
        <v>1.26E-4</v>
      </c>
      <c r="AE222" s="222">
        <f t="shared" si="652"/>
        <v>8.6E-3</v>
      </c>
      <c r="AF222" s="222">
        <f t="shared" si="653"/>
        <v>-6.6E-4</v>
      </c>
      <c r="AG222" s="222">
        <f t="shared" si="653"/>
        <v>-6.7200000000000003E-3</v>
      </c>
      <c r="AH222" s="219">
        <f t="shared" si="653"/>
        <v>1.3999999999999999E-4</v>
      </c>
      <c r="AI222" s="219">
        <f t="shared" si="653"/>
        <v>1.04</v>
      </c>
      <c r="AJ222" s="234">
        <f t="shared" si="661"/>
        <v>0</v>
      </c>
      <c r="AK222" s="234">
        <f t="shared" si="654"/>
        <v>7.9233999999999999E-2</v>
      </c>
      <c r="AL222" s="234">
        <f t="shared" si="654"/>
        <v>-1.2123999999999999E-2</v>
      </c>
      <c r="AM222" s="234">
        <f t="shared" si="654"/>
        <v>0</v>
      </c>
      <c r="AN222" s="224">
        <f t="shared" si="654"/>
        <v>22.96</v>
      </c>
      <c r="AO222" s="225">
        <f t="shared" si="654"/>
        <v>1.78</v>
      </c>
      <c r="AP222" s="225">
        <f t="shared" ref="AP222:AP229" si="670">AP221</f>
        <v>0</v>
      </c>
      <c r="AQ222" s="224">
        <f t="shared" si="596"/>
        <v>19621.63</v>
      </c>
      <c r="AR222" s="224">
        <f t="shared" si="621"/>
        <v>0</v>
      </c>
      <c r="AS222" s="224">
        <f t="shared" si="662"/>
        <v>13362.48</v>
      </c>
      <c r="AT222" s="209"/>
      <c r="AU222" s="227">
        <f>+AU220</f>
        <v>0.85</v>
      </c>
      <c r="AV222" s="227"/>
      <c r="AW222" s="227">
        <f t="shared" si="642"/>
        <v>1</v>
      </c>
      <c r="AX222" s="239">
        <f t="shared" si="663"/>
        <v>5000000</v>
      </c>
      <c r="AY222" s="239">
        <f t="shared" si="664"/>
        <v>1205000</v>
      </c>
      <c r="AZ222" s="209"/>
      <c r="BA222" s="218">
        <f t="shared" si="667"/>
        <v>276</v>
      </c>
      <c r="BB222" s="219">
        <f t="shared" si="667"/>
        <v>2.6599999999999999E-2</v>
      </c>
      <c r="BC222" s="219">
        <f t="shared" si="667"/>
        <v>2.6599999999999999E-2</v>
      </c>
      <c r="BD222" s="219">
        <f t="shared" si="667"/>
        <v>0</v>
      </c>
      <c r="BE222" s="219">
        <f t="shared" si="667"/>
        <v>0</v>
      </c>
      <c r="BF222" s="219">
        <f t="shared" si="667"/>
        <v>0</v>
      </c>
      <c r="BG222" s="238">
        <f t="shared" si="610"/>
        <v>394929</v>
      </c>
      <c r="BH222" s="222">
        <f t="shared" si="657"/>
        <v>0</v>
      </c>
      <c r="BI222" s="222">
        <f t="shared" si="657"/>
        <v>1</v>
      </c>
      <c r="BJ222" s="222">
        <f t="shared" si="657"/>
        <v>1.26E-4</v>
      </c>
      <c r="BK222" s="222">
        <f t="shared" si="657"/>
        <v>8.6E-3</v>
      </c>
      <c r="BL222" s="222">
        <f t="shared" si="657"/>
        <v>-6.6E-4</v>
      </c>
      <c r="BM222" s="222">
        <f t="shared" si="645"/>
        <v>-6.7200000000000003E-3</v>
      </c>
      <c r="BN222" s="222">
        <f t="shared" si="568"/>
        <v>1.3999999999999999E-4</v>
      </c>
      <c r="BO222" s="222">
        <f t="shared" si="569"/>
        <v>1.04</v>
      </c>
      <c r="BP222" s="222">
        <v>0</v>
      </c>
      <c r="BQ222" s="222">
        <f t="shared" si="567"/>
        <v>0</v>
      </c>
      <c r="BR222" s="222">
        <f t="shared" ref="BR222:BR260" si="671">AL222</f>
        <v>-1.2123999999999999E-2</v>
      </c>
      <c r="BS222" s="222">
        <v>0.1144</v>
      </c>
      <c r="BT222" s="224">
        <f t="shared" si="668"/>
        <v>22.96</v>
      </c>
      <c r="BU222" s="224">
        <f t="shared" si="668"/>
        <v>1.78</v>
      </c>
      <c r="BV222" s="225">
        <f t="shared" si="669"/>
        <v>0</v>
      </c>
      <c r="BW222" s="224">
        <f t="shared" si="573"/>
        <v>19621.63</v>
      </c>
      <c r="BX222" s="224">
        <f t="shared" si="583"/>
        <v>0</v>
      </c>
      <c r="BY222" s="224">
        <f t="shared" si="583"/>
        <v>13362.48</v>
      </c>
      <c r="BZ222" s="198">
        <f t="shared" si="584"/>
        <v>22778.530632000002</v>
      </c>
      <c r="CA222" s="209"/>
      <c r="CB222" s="227">
        <f>+CB220</f>
        <v>7.9233999999999999E-2</v>
      </c>
      <c r="CC222" s="227"/>
      <c r="CD222" s="227">
        <f t="shared" si="665"/>
        <v>1</v>
      </c>
      <c r="CE222" s="239">
        <f t="shared" si="613"/>
        <v>5000000</v>
      </c>
      <c r="CF222" s="239">
        <f t="shared" si="614"/>
        <v>1205000</v>
      </c>
      <c r="CG222" s="209"/>
      <c r="CH222" s="1"/>
      <c r="CI222" s="1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>
      <c r="A223" s="256"/>
      <c r="B223" s="257"/>
      <c r="C223" s="208"/>
      <c r="D223" s="209"/>
      <c r="E223" s="210"/>
      <c r="F223" s="209"/>
      <c r="G223" s="213">
        <v>15000</v>
      </c>
      <c r="H223" s="213"/>
      <c r="I223" s="255">
        <v>0</v>
      </c>
      <c r="J223" s="212"/>
      <c r="K223" s="213">
        <f t="shared" si="658"/>
        <v>9307500</v>
      </c>
      <c r="L223" s="214"/>
      <c r="M223" s="215">
        <f t="shared" si="565"/>
        <v>641721.87</v>
      </c>
      <c r="N223" s="215"/>
      <c r="O223" s="215">
        <f t="shared" si="566"/>
        <v>675873.82212000003</v>
      </c>
      <c r="P223" s="216"/>
      <c r="Q223" s="267">
        <f t="shared" si="659"/>
        <v>34151.952120000031</v>
      </c>
      <c r="R223" s="217"/>
      <c r="S223" s="265">
        <f t="shared" si="660"/>
        <v>5.2999999999999999E-2</v>
      </c>
      <c r="T223" s="209"/>
      <c r="U223" s="218">
        <f t="shared" si="615"/>
        <v>276</v>
      </c>
      <c r="V223" s="219">
        <f t="shared" si="651"/>
        <v>2.6599999999999999E-2</v>
      </c>
      <c r="W223" s="219">
        <f t="shared" si="651"/>
        <v>2.6599999999999999E-2</v>
      </c>
      <c r="X223" s="219">
        <f t="shared" si="666"/>
        <v>0</v>
      </c>
      <c r="Y223" s="219">
        <f t="shared" si="666"/>
        <v>0</v>
      </c>
      <c r="Z223" s="219">
        <f t="shared" si="666"/>
        <v>0</v>
      </c>
      <c r="AA223" s="238">
        <f t="shared" si="630"/>
        <v>592255.5</v>
      </c>
      <c r="AB223" s="221"/>
      <c r="AC223" s="222">
        <f t="shared" si="586"/>
        <v>1</v>
      </c>
      <c r="AD223" s="223">
        <f t="shared" si="595"/>
        <v>1.26E-4</v>
      </c>
      <c r="AE223" s="222">
        <f t="shared" si="652"/>
        <v>8.6E-3</v>
      </c>
      <c r="AF223" s="222">
        <f t="shared" si="653"/>
        <v>-6.6E-4</v>
      </c>
      <c r="AG223" s="222">
        <f t="shared" si="653"/>
        <v>-6.7200000000000003E-3</v>
      </c>
      <c r="AH223" s="219">
        <f t="shared" si="653"/>
        <v>1.3999999999999999E-4</v>
      </c>
      <c r="AI223" s="219">
        <f t="shared" si="653"/>
        <v>1.04</v>
      </c>
      <c r="AJ223" s="234">
        <f t="shared" si="661"/>
        <v>0</v>
      </c>
      <c r="AK223" s="234">
        <f t="shared" si="654"/>
        <v>7.9233999999999999E-2</v>
      </c>
      <c r="AL223" s="234">
        <f t="shared" si="654"/>
        <v>-1.2123999999999999E-2</v>
      </c>
      <c r="AM223" s="234">
        <f t="shared" si="654"/>
        <v>0</v>
      </c>
      <c r="AN223" s="224">
        <f t="shared" si="654"/>
        <v>22.96</v>
      </c>
      <c r="AO223" s="225">
        <f t="shared" si="654"/>
        <v>1.78</v>
      </c>
      <c r="AP223" s="225">
        <f t="shared" si="670"/>
        <v>0</v>
      </c>
      <c r="AQ223" s="224">
        <f t="shared" si="596"/>
        <v>29431.95</v>
      </c>
      <c r="AR223" s="224">
        <f t="shared" si="621"/>
        <v>0</v>
      </c>
      <c r="AS223" s="224">
        <f t="shared" si="662"/>
        <v>20034.419999999998</v>
      </c>
      <c r="AT223" s="209"/>
      <c r="AU223" s="227">
        <f>+AU220</f>
        <v>0.85</v>
      </c>
      <c r="AV223" s="227"/>
      <c r="AW223" s="227">
        <f t="shared" si="642"/>
        <v>1</v>
      </c>
      <c r="AX223" s="239">
        <f t="shared" si="663"/>
        <v>7500000</v>
      </c>
      <c r="AY223" s="239">
        <f t="shared" si="664"/>
        <v>1807500</v>
      </c>
      <c r="AZ223" s="209"/>
      <c r="BA223" s="218">
        <f t="shared" si="667"/>
        <v>276</v>
      </c>
      <c r="BB223" s="219">
        <f t="shared" si="667"/>
        <v>2.6599999999999999E-2</v>
      </c>
      <c r="BC223" s="219">
        <f t="shared" si="667"/>
        <v>2.6599999999999999E-2</v>
      </c>
      <c r="BD223" s="219">
        <f t="shared" si="667"/>
        <v>0</v>
      </c>
      <c r="BE223" s="219">
        <f t="shared" si="667"/>
        <v>0</v>
      </c>
      <c r="BF223" s="219">
        <f t="shared" si="667"/>
        <v>0</v>
      </c>
      <c r="BG223" s="238">
        <f t="shared" si="610"/>
        <v>592255.5</v>
      </c>
      <c r="BH223" s="222">
        <f t="shared" si="657"/>
        <v>0</v>
      </c>
      <c r="BI223" s="222">
        <f t="shared" si="657"/>
        <v>1</v>
      </c>
      <c r="BJ223" s="222">
        <f t="shared" si="657"/>
        <v>1.26E-4</v>
      </c>
      <c r="BK223" s="222">
        <f t="shared" si="657"/>
        <v>8.6E-3</v>
      </c>
      <c r="BL223" s="222">
        <f t="shared" si="657"/>
        <v>-6.6E-4</v>
      </c>
      <c r="BM223" s="222">
        <f t="shared" si="645"/>
        <v>-6.7200000000000003E-3</v>
      </c>
      <c r="BN223" s="222">
        <f t="shared" si="568"/>
        <v>1.3999999999999999E-4</v>
      </c>
      <c r="BO223" s="222">
        <f t="shared" si="569"/>
        <v>1.04</v>
      </c>
      <c r="BP223" s="222">
        <v>0</v>
      </c>
      <c r="BQ223" s="222">
        <f t="shared" si="567"/>
        <v>0</v>
      </c>
      <c r="BR223" s="222">
        <f t="shared" si="671"/>
        <v>-1.2123999999999999E-2</v>
      </c>
      <c r="BS223" s="222">
        <v>0.1144</v>
      </c>
      <c r="BT223" s="224">
        <f t="shared" si="668"/>
        <v>22.96</v>
      </c>
      <c r="BU223" s="224">
        <f t="shared" si="668"/>
        <v>1.78</v>
      </c>
      <c r="BV223" s="225">
        <f t="shared" si="669"/>
        <v>0</v>
      </c>
      <c r="BW223" s="224">
        <f t="shared" si="573"/>
        <v>29431.95</v>
      </c>
      <c r="BX223" s="224">
        <f t="shared" si="583"/>
        <v>0</v>
      </c>
      <c r="BY223" s="224">
        <f t="shared" si="583"/>
        <v>20034.419999999998</v>
      </c>
      <c r="BZ223" s="198">
        <f t="shared" si="584"/>
        <v>34151.952119999994</v>
      </c>
      <c r="CA223" s="209"/>
      <c r="CB223" s="227">
        <f>+CB220</f>
        <v>7.9233999999999999E-2</v>
      </c>
      <c r="CC223" s="227"/>
      <c r="CD223" s="227">
        <f t="shared" si="665"/>
        <v>1</v>
      </c>
      <c r="CE223" s="239">
        <f t="shared" si="613"/>
        <v>7500000</v>
      </c>
      <c r="CF223" s="239">
        <f t="shared" si="614"/>
        <v>1807500</v>
      </c>
      <c r="CG223" s="209"/>
      <c r="CH223" s="1"/>
      <c r="CI223" s="1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>
      <c r="A224" s="256"/>
      <c r="B224" s="257"/>
      <c r="C224" s="208"/>
      <c r="D224" s="209"/>
      <c r="E224" s="210"/>
      <c r="F224" s="209"/>
      <c r="G224" s="213">
        <v>20000</v>
      </c>
      <c r="H224" s="213"/>
      <c r="I224" s="255">
        <v>0</v>
      </c>
      <c r="J224" s="212"/>
      <c r="K224" s="213">
        <f t="shared" si="658"/>
        <v>12410000</v>
      </c>
      <c r="L224" s="214"/>
      <c r="M224" s="215">
        <f t="shared" si="565"/>
        <v>855530.62</v>
      </c>
      <c r="N224" s="215"/>
      <c r="O224" s="215">
        <f t="shared" si="566"/>
        <v>901055.99246400001</v>
      </c>
      <c r="P224" s="216"/>
      <c r="Q224" s="267">
        <f t="shared" si="659"/>
        <v>45525.372464000015</v>
      </c>
      <c r="R224" s="217"/>
      <c r="S224" s="265">
        <f t="shared" si="660"/>
        <v>5.2999999999999999E-2</v>
      </c>
      <c r="T224" s="209"/>
      <c r="U224" s="218">
        <f t="shared" si="615"/>
        <v>276</v>
      </c>
      <c r="V224" s="219">
        <f t="shared" si="651"/>
        <v>2.6599999999999999E-2</v>
      </c>
      <c r="W224" s="219">
        <f t="shared" si="651"/>
        <v>2.6599999999999999E-2</v>
      </c>
      <c r="X224" s="219">
        <f t="shared" si="666"/>
        <v>0</v>
      </c>
      <c r="Y224" s="219">
        <f t="shared" si="666"/>
        <v>0</v>
      </c>
      <c r="Z224" s="219">
        <f t="shared" si="666"/>
        <v>0</v>
      </c>
      <c r="AA224" s="238">
        <f t="shared" si="630"/>
        <v>789582</v>
      </c>
      <c r="AB224" s="221"/>
      <c r="AC224" s="222">
        <f t="shared" si="586"/>
        <v>1</v>
      </c>
      <c r="AD224" s="223">
        <f t="shared" si="595"/>
        <v>1.26E-4</v>
      </c>
      <c r="AE224" s="222">
        <f t="shared" si="652"/>
        <v>8.6E-3</v>
      </c>
      <c r="AF224" s="222">
        <f t="shared" si="653"/>
        <v>-6.6E-4</v>
      </c>
      <c r="AG224" s="222">
        <f t="shared" si="653"/>
        <v>-6.7200000000000003E-3</v>
      </c>
      <c r="AH224" s="219">
        <f t="shared" si="653"/>
        <v>1.3999999999999999E-4</v>
      </c>
      <c r="AI224" s="219">
        <f t="shared" si="653"/>
        <v>1.04</v>
      </c>
      <c r="AJ224" s="234">
        <f t="shared" si="661"/>
        <v>0</v>
      </c>
      <c r="AK224" s="234">
        <f t="shared" si="654"/>
        <v>7.9233999999999999E-2</v>
      </c>
      <c r="AL224" s="234">
        <f t="shared" si="654"/>
        <v>-1.2123999999999999E-2</v>
      </c>
      <c r="AM224" s="234">
        <f t="shared" si="654"/>
        <v>0</v>
      </c>
      <c r="AN224" s="224">
        <f t="shared" si="654"/>
        <v>22.96</v>
      </c>
      <c r="AO224" s="225">
        <f t="shared" si="654"/>
        <v>1.78</v>
      </c>
      <c r="AP224" s="225">
        <f t="shared" si="670"/>
        <v>0</v>
      </c>
      <c r="AQ224" s="224">
        <f t="shared" si="596"/>
        <v>39242.26</v>
      </c>
      <c r="AR224" s="224">
        <f t="shared" si="621"/>
        <v>0</v>
      </c>
      <c r="AS224" s="224">
        <f t="shared" si="662"/>
        <v>26706.36</v>
      </c>
      <c r="AT224" s="209"/>
      <c r="AU224" s="227">
        <f>+AU220</f>
        <v>0.85</v>
      </c>
      <c r="AV224" s="227"/>
      <c r="AW224" s="227">
        <f t="shared" si="642"/>
        <v>1</v>
      </c>
      <c r="AX224" s="239">
        <f t="shared" si="663"/>
        <v>10000000</v>
      </c>
      <c r="AY224" s="239">
        <f t="shared" si="664"/>
        <v>2410000</v>
      </c>
      <c r="AZ224" s="209"/>
      <c r="BA224" s="218">
        <f t="shared" si="667"/>
        <v>276</v>
      </c>
      <c r="BB224" s="219">
        <f t="shared" si="667"/>
        <v>2.6599999999999999E-2</v>
      </c>
      <c r="BC224" s="219">
        <f t="shared" si="667"/>
        <v>2.6599999999999999E-2</v>
      </c>
      <c r="BD224" s="219">
        <f t="shared" si="667"/>
        <v>0</v>
      </c>
      <c r="BE224" s="219">
        <f t="shared" si="667"/>
        <v>0</v>
      </c>
      <c r="BF224" s="219">
        <f t="shared" si="667"/>
        <v>0</v>
      </c>
      <c r="BG224" s="238">
        <f t="shared" si="610"/>
        <v>789582</v>
      </c>
      <c r="BH224" s="222">
        <f t="shared" si="657"/>
        <v>0</v>
      </c>
      <c r="BI224" s="222">
        <f t="shared" si="657"/>
        <v>1</v>
      </c>
      <c r="BJ224" s="222">
        <f t="shared" si="657"/>
        <v>1.26E-4</v>
      </c>
      <c r="BK224" s="222">
        <f t="shared" si="657"/>
        <v>8.6E-3</v>
      </c>
      <c r="BL224" s="222">
        <f t="shared" si="657"/>
        <v>-6.6E-4</v>
      </c>
      <c r="BM224" s="222">
        <f t="shared" si="645"/>
        <v>-6.7200000000000003E-3</v>
      </c>
      <c r="BN224" s="222">
        <f t="shared" si="568"/>
        <v>1.3999999999999999E-4</v>
      </c>
      <c r="BO224" s="222">
        <f t="shared" si="569"/>
        <v>1.04</v>
      </c>
      <c r="BP224" s="222">
        <v>0</v>
      </c>
      <c r="BQ224" s="222">
        <f t="shared" si="567"/>
        <v>0</v>
      </c>
      <c r="BR224" s="222">
        <f t="shared" si="671"/>
        <v>-1.2123999999999999E-2</v>
      </c>
      <c r="BS224" s="222">
        <v>0.1144</v>
      </c>
      <c r="BT224" s="224">
        <f t="shared" si="668"/>
        <v>22.96</v>
      </c>
      <c r="BU224" s="224">
        <f t="shared" si="668"/>
        <v>1.78</v>
      </c>
      <c r="BV224" s="225">
        <f t="shared" si="669"/>
        <v>0</v>
      </c>
      <c r="BW224" s="224">
        <f t="shared" si="573"/>
        <v>39242.26</v>
      </c>
      <c r="BX224" s="224">
        <f t="shared" si="583"/>
        <v>0</v>
      </c>
      <c r="BY224" s="224">
        <f t="shared" si="583"/>
        <v>26706.36</v>
      </c>
      <c r="BZ224" s="198">
        <f t="shared" si="584"/>
        <v>45525.372464</v>
      </c>
      <c r="CA224" s="209"/>
      <c r="CB224" s="227">
        <f>+CB220</f>
        <v>7.9233999999999999E-2</v>
      </c>
      <c r="CC224" s="227"/>
      <c r="CD224" s="227">
        <f t="shared" si="665"/>
        <v>1</v>
      </c>
      <c r="CE224" s="239">
        <f t="shared" si="613"/>
        <v>10000000</v>
      </c>
      <c r="CF224" s="239">
        <f t="shared" si="614"/>
        <v>2410000</v>
      </c>
      <c r="CG224" s="209"/>
      <c r="CH224" s="1"/>
      <c r="CI224" s="1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>
      <c r="A225" s="256"/>
      <c r="B225" s="257"/>
      <c r="C225" s="208"/>
      <c r="D225" s="209"/>
      <c r="E225" s="210"/>
      <c r="F225" s="209"/>
      <c r="G225" s="213">
        <v>1000</v>
      </c>
      <c r="H225" s="213"/>
      <c r="I225" s="213">
        <v>200</v>
      </c>
      <c r="J225" s="212"/>
      <c r="K225" s="213">
        <f t="shared" si="658"/>
        <v>620500</v>
      </c>
      <c r="L225" s="214"/>
      <c r="M225" s="215">
        <f t="shared" si="565"/>
        <v>43437.23</v>
      </c>
      <c r="N225" s="215"/>
      <c r="O225" s="215">
        <f t="shared" si="566"/>
        <v>45784.329040000004</v>
      </c>
      <c r="P225" s="216"/>
      <c r="Q225" s="267">
        <f t="shared" si="659"/>
        <v>2347.099040000001</v>
      </c>
      <c r="R225" s="217"/>
      <c r="S225" s="265">
        <f t="shared" si="660"/>
        <v>5.3999999999999999E-2</v>
      </c>
      <c r="T225" s="209"/>
      <c r="U225" s="218">
        <f t="shared" si="615"/>
        <v>276</v>
      </c>
      <c r="V225" s="219">
        <f t="shared" si="651"/>
        <v>2.6599999999999999E-2</v>
      </c>
      <c r="W225" s="219">
        <f t="shared" si="651"/>
        <v>2.6599999999999999E-2</v>
      </c>
      <c r="X225" s="219">
        <f t="shared" si="666"/>
        <v>0</v>
      </c>
      <c r="Y225" s="219">
        <f t="shared" si="666"/>
        <v>0</v>
      </c>
      <c r="Z225" s="219">
        <f t="shared" si="666"/>
        <v>0</v>
      </c>
      <c r="AA225" s="238">
        <f t="shared" si="630"/>
        <v>40097.300000000003</v>
      </c>
      <c r="AB225" s="221"/>
      <c r="AC225" s="222">
        <f t="shared" si="586"/>
        <v>1</v>
      </c>
      <c r="AD225" s="223">
        <f t="shared" si="595"/>
        <v>1.26E-4</v>
      </c>
      <c r="AE225" s="222">
        <f t="shared" si="652"/>
        <v>8.6E-3</v>
      </c>
      <c r="AF225" s="222">
        <f t="shared" si="653"/>
        <v>-6.6E-4</v>
      </c>
      <c r="AG225" s="222">
        <f t="shared" si="653"/>
        <v>-6.7200000000000003E-3</v>
      </c>
      <c r="AH225" s="219">
        <f t="shared" si="653"/>
        <v>1.3999999999999999E-4</v>
      </c>
      <c r="AI225" s="219">
        <f t="shared" si="653"/>
        <v>1.04</v>
      </c>
      <c r="AJ225" s="234">
        <f t="shared" si="661"/>
        <v>0</v>
      </c>
      <c r="AK225" s="234">
        <f t="shared" si="654"/>
        <v>7.9233999999999999E-2</v>
      </c>
      <c r="AL225" s="234">
        <f t="shared" si="654"/>
        <v>-1.2123999999999999E-2</v>
      </c>
      <c r="AM225" s="234">
        <f t="shared" si="654"/>
        <v>0</v>
      </c>
      <c r="AN225" s="224">
        <f t="shared" si="654"/>
        <v>22.96</v>
      </c>
      <c r="AO225" s="225">
        <f t="shared" si="654"/>
        <v>1.78</v>
      </c>
      <c r="AP225" s="225">
        <f t="shared" si="670"/>
        <v>0</v>
      </c>
      <c r="AQ225" s="224">
        <f t="shared" si="596"/>
        <v>1963.06</v>
      </c>
      <c r="AR225" s="224">
        <f t="shared" si="621"/>
        <v>0</v>
      </c>
      <c r="AS225" s="224">
        <f t="shared" si="662"/>
        <v>1376.87</v>
      </c>
      <c r="AT225" s="209"/>
      <c r="AU225" s="227">
        <f>+AU220</f>
        <v>0.85</v>
      </c>
      <c r="AV225" s="227"/>
      <c r="AW225" s="227">
        <f t="shared" si="642"/>
        <v>1</v>
      </c>
      <c r="AX225" s="239">
        <f t="shared" si="663"/>
        <v>500000</v>
      </c>
      <c r="AY225" s="239">
        <f t="shared" si="664"/>
        <v>120500</v>
      </c>
      <c r="AZ225" s="209"/>
      <c r="BA225" s="218">
        <f t="shared" si="667"/>
        <v>276</v>
      </c>
      <c r="BB225" s="219">
        <f t="shared" si="667"/>
        <v>2.6599999999999999E-2</v>
      </c>
      <c r="BC225" s="219">
        <f t="shared" si="667"/>
        <v>2.6599999999999999E-2</v>
      </c>
      <c r="BD225" s="219">
        <f t="shared" si="667"/>
        <v>0</v>
      </c>
      <c r="BE225" s="219">
        <f t="shared" si="667"/>
        <v>0</v>
      </c>
      <c r="BF225" s="219">
        <f t="shared" si="667"/>
        <v>0</v>
      </c>
      <c r="BG225" s="238">
        <f t="shared" si="610"/>
        <v>40097.300000000003</v>
      </c>
      <c r="BH225" s="222">
        <f t="shared" si="657"/>
        <v>0</v>
      </c>
      <c r="BI225" s="222">
        <f t="shared" si="657"/>
        <v>1</v>
      </c>
      <c r="BJ225" s="222">
        <f t="shared" si="657"/>
        <v>1.26E-4</v>
      </c>
      <c r="BK225" s="222">
        <f t="shared" si="657"/>
        <v>8.6E-3</v>
      </c>
      <c r="BL225" s="222">
        <f t="shared" si="657"/>
        <v>-6.6E-4</v>
      </c>
      <c r="BM225" s="222">
        <f t="shared" ref="BM225:BM240" si="672">BM224</f>
        <v>-6.7200000000000003E-3</v>
      </c>
      <c r="BN225" s="222">
        <f t="shared" si="568"/>
        <v>1.3999999999999999E-4</v>
      </c>
      <c r="BO225" s="222">
        <f t="shared" si="569"/>
        <v>1.04</v>
      </c>
      <c r="BP225" s="222">
        <v>0</v>
      </c>
      <c r="BQ225" s="222">
        <f t="shared" si="567"/>
        <v>0</v>
      </c>
      <c r="BR225" s="222">
        <f t="shared" si="671"/>
        <v>-1.2123999999999999E-2</v>
      </c>
      <c r="BS225" s="222">
        <v>0.1144</v>
      </c>
      <c r="BT225" s="224">
        <f t="shared" si="668"/>
        <v>22.96</v>
      </c>
      <c r="BU225" s="224">
        <f t="shared" si="668"/>
        <v>1.78</v>
      </c>
      <c r="BV225" s="225">
        <f t="shared" si="669"/>
        <v>0</v>
      </c>
      <c r="BW225" s="224">
        <f t="shared" si="573"/>
        <v>1963.06</v>
      </c>
      <c r="BX225" s="224">
        <f t="shared" si="583"/>
        <v>0</v>
      </c>
      <c r="BY225" s="224">
        <f t="shared" si="583"/>
        <v>1376.87</v>
      </c>
      <c r="BZ225" s="198">
        <f t="shared" si="584"/>
        <v>2347.0990400000001</v>
      </c>
      <c r="CA225" s="209"/>
      <c r="CB225" s="227">
        <f>+CB220</f>
        <v>7.9233999999999999E-2</v>
      </c>
      <c r="CC225" s="227"/>
      <c r="CD225" s="227">
        <f t="shared" si="665"/>
        <v>1</v>
      </c>
      <c r="CE225" s="239">
        <f t="shared" si="613"/>
        <v>500000</v>
      </c>
      <c r="CF225" s="239">
        <f t="shared" si="614"/>
        <v>120500</v>
      </c>
      <c r="CG225" s="209"/>
      <c r="CH225" s="1"/>
      <c r="CI225" s="1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>
      <c r="A226" s="256"/>
      <c r="B226" s="257"/>
      <c r="C226" s="208"/>
      <c r="D226" s="209"/>
      <c r="E226" s="210"/>
      <c r="F226" s="209"/>
      <c r="G226" s="213">
        <v>5000</v>
      </c>
      <c r="H226" s="213"/>
      <c r="I226" s="213">
        <v>500</v>
      </c>
      <c r="J226" s="212"/>
      <c r="K226" s="213">
        <f t="shared" si="658"/>
        <v>3102500</v>
      </c>
      <c r="L226" s="214"/>
      <c r="M226" s="215">
        <f t="shared" si="565"/>
        <v>215054.08000000002</v>
      </c>
      <c r="N226" s="215"/>
      <c r="O226" s="215">
        <f t="shared" si="566"/>
        <v>226561.006288</v>
      </c>
      <c r="P226" s="216"/>
      <c r="Q226" s="267">
        <f t="shared" si="659"/>
        <v>11506.926287999988</v>
      </c>
      <c r="R226" s="217"/>
      <c r="S226" s="265">
        <f t="shared" si="660"/>
        <v>5.3999999999999999E-2</v>
      </c>
      <c r="T226" s="209"/>
      <c r="U226" s="218">
        <f t="shared" si="615"/>
        <v>276</v>
      </c>
      <c r="V226" s="219">
        <f t="shared" si="651"/>
        <v>2.6599999999999999E-2</v>
      </c>
      <c r="W226" s="219">
        <f t="shared" si="651"/>
        <v>2.6599999999999999E-2</v>
      </c>
      <c r="X226" s="219">
        <f t="shared" si="666"/>
        <v>0</v>
      </c>
      <c r="Y226" s="219">
        <f t="shared" si="666"/>
        <v>0</v>
      </c>
      <c r="Z226" s="219">
        <f t="shared" si="666"/>
        <v>0</v>
      </c>
      <c r="AA226" s="238">
        <f t="shared" si="630"/>
        <v>198492.5</v>
      </c>
      <c r="AB226" s="221"/>
      <c r="AC226" s="222">
        <f t="shared" si="586"/>
        <v>1</v>
      </c>
      <c r="AD226" s="223">
        <f t="shared" si="595"/>
        <v>1.26E-4</v>
      </c>
      <c r="AE226" s="222">
        <f t="shared" si="652"/>
        <v>8.6E-3</v>
      </c>
      <c r="AF226" s="222">
        <f t="shared" si="653"/>
        <v>-6.6E-4</v>
      </c>
      <c r="AG226" s="222">
        <f t="shared" si="653"/>
        <v>-6.7200000000000003E-3</v>
      </c>
      <c r="AH226" s="219">
        <f t="shared" si="653"/>
        <v>1.3999999999999999E-4</v>
      </c>
      <c r="AI226" s="219">
        <f t="shared" si="653"/>
        <v>1.04</v>
      </c>
      <c r="AJ226" s="234">
        <f t="shared" si="661"/>
        <v>0</v>
      </c>
      <c r="AK226" s="234">
        <f t="shared" si="654"/>
        <v>7.9233999999999999E-2</v>
      </c>
      <c r="AL226" s="234">
        <f t="shared" si="654"/>
        <v>-1.2123999999999999E-2</v>
      </c>
      <c r="AM226" s="234">
        <f t="shared" si="654"/>
        <v>0</v>
      </c>
      <c r="AN226" s="224">
        <f t="shared" si="654"/>
        <v>22.96</v>
      </c>
      <c r="AO226" s="225">
        <f t="shared" si="654"/>
        <v>1.78</v>
      </c>
      <c r="AP226" s="225">
        <f t="shared" si="670"/>
        <v>0</v>
      </c>
      <c r="AQ226" s="224">
        <f t="shared" si="596"/>
        <v>9811.32</v>
      </c>
      <c r="AR226" s="224">
        <f t="shared" si="621"/>
        <v>0</v>
      </c>
      <c r="AS226" s="224">
        <f t="shared" si="662"/>
        <v>6750.26</v>
      </c>
      <c r="AT226" s="209"/>
      <c r="AU226" s="227">
        <f>+AU220</f>
        <v>0.85</v>
      </c>
      <c r="AV226" s="227"/>
      <c r="AW226" s="227">
        <f t="shared" si="642"/>
        <v>1</v>
      </c>
      <c r="AX226" s="239">
        <f t="shared" si="663"/>
        <v>2500000</v>
      </c>
      <c r="AY226" s="239">
        <f t="shared" si="664"/>
        <v>602500</v>
      </c>
      <c r="AZ226" s="209"/>
      <c r="BA226" s="218">
        <f t="shared" si="667"/>
        <v>276</v>
      </c>
      <c r="BB226" s="219">
        <f t="shared" si="667"/>
        <v>2.6599999999999999E-2</v>
      </c>
      <c r="BC226" s="219">
        <f t="shared" si="667"/>
        <v>2.6599999999999999E-2</v>
      </c>
      <c r="BD226" s="219">
        <f t="shared" si="667"/>
        <v>0</v>
      </c>
      <c r="BE226" s="219">
        <f t="shared" si="667"/>
        <v>0</v>
      </c>
      <c r="BF226" s="219">
        <f t="shared" si="667"/>
        <v>0</v>
      </c>
      <c r="BG226" s="238">
        <f t="shared" si="610"/>
        <v>198492.5</v>
      </c>
      <c r="BH226" s="222">
        <f t="shared" si="657"/>
        <v>0</v>
      </c>
      <c r="BI226" s="222">
        <f t="shared" si="657"/>
        <v>1</v>
      </c>
      <c r="BJ226" s="222">
        <f t="shared" si="657"/>
        <v>1.26E-4</v>
      </c>
      <c r="BK226" s="222">
        <f t="shared" si="657"/>
        <v>8.6E-3</v>
      </c>
      <c r="BL226" s="222">
        <f t="shared" si="657"/>
        <v>-6.6E-4</v>
      </c>
      <c r="BM226" s="222">
        <f t="shared" si="672"/>
        <v>-6.7200000000000003E-3</v>
      </c>
      <c r="BN226" s="222">
        <f t="shared" si="568"/>
        <v>1.3999999999999999E-4</v>
      </c>
      <c r="BO226" s="222">
        <f t="shared" si="569"/>
        <v>1.04</v>
      </c>
      <c r="BP226" s="222">
        <v>0</v>
      </c>
      <c r="BQ226" s="222">
        <f t="shared" si="567"/>
        <v>0</v>
      </c>
      <c r="BR226" s="222">
        <f t="shared" si="671"/>
        <v>-1.2123999999999999E-2</v>
      </c>
      <c r="BS226" s="222">
        <v>0.1144</v>
      </c>
      <c r="BT226" s="224">
        <f t="shared" si="668"/>
        <v>22.96</v>
      </c>
      <c r="BU226" s="224">
        <f t="shared" si="668"/>
        <v>1.78</v>
      </c>
      <c r="BV226" s="225">
        <f t="shared" si="669"/>
        <v>0</v>
      </c>
      <c r="BW226" s="224">
        <f t="shared" si="573"/>
        <v>9811.32</v>
      </c>
      <c r="BX226" s="224">
        <f t="shared" si="583"/>
        <v>0</v>
      </c>
      <c r="BY226" s="224">
        <f t="shared" si="583"/>
        <v>6750.26</v>
      </c>
      <c r="BZ226" s="198">
        <f t="shared" si="584"/>
        <v>11506.926288000001</v>
      </c>
      <c r="CA226" s="209"/>
      <c r="CB226" s="227">
        <f>+CB220</f>
        <v>7.9233999999999999E-2</v>
      </c>
      <c r="CC226" s="227"/>
      <c r="CD226" s="227">
        <f t="shared" si="665"/>
        <v>1</v>
      </c>
      <c r="CE226" s="239">
        <f t="shared" si="613"/>
        <v>2500000</v>
      </c>
      <c r="CF226" s="239">
        <f t="shared" si="614"/>
        <v>602500</v>
      </c>
      <c r="CG226" s="209"/>
      <c r="CH226" s="1"/>
      <c r="CI226" s="1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>
      <c r="A227" s="256"/>
      <c r="B227" s="257"/>
      <c r="C227" s="208"/>
      <c r="D227" s="209"/>
      <c r="E227" s="210"/>
      <c r="F227" s="209"/>
      <c r="G227" s="213">
        <v>10000</v>
      </c>
      <c r="H227" s="213"/>
      <c r="I227" s="213">
        <v>500</v>
      </c>
      <c r="J227" s="212"/>
      <c r="K227" s="213">
        <f t="shared" si="658"/>
        <v>6205000</v>
      </c>
      <c r="L227" s="214"/>
      <c r="M227" s="215">
        <f t="shared" si="565"/>
        <v>428862.83</v>
      </c>
      <c r="N227" s="215"/>
      <c r="O227" s="215">
        <f t="shared" si="566"/>
        <v>451743.17663200002</v>
      </c>
      <c r="P227" s="216"/>
      <c r="Q227" s="267">
        <f t="shared" si="659"/>
        <v>22880.346632000001</v>
      </c>
      <c r="R227" s="217"/>
      <c r="S227" s="265">
        <f t="shared" si="660"/>
        <v>5.2999999999999999E-2</v>
      </c>
      <c r="T227" s="209"/>
      <c r="U227" s="218">
        <f t="shared" si="615"/>
        <v>276</v>
      </c>
      <c r="V227" s="219">
        <f t="shared" si="651"/>
        <v>2.6599999999999999E-2</v>
      </c>
      <c r="W227" s="219">
        <f t="shared" si="651"/>
        <v>2.6599999999999999E-2</v>
      </c>
      <c r="X227" s="219">
        <f t="shared" si="666"/>
        <v>0</v>
      </c>
      <c r="Y227" s="219">
        <f t="shared" si="666"/>
        <v>0</v>
      </c>
      <c r="Z227" s="219">
        <f t="shared" si="666"/>
        <v>0</v>
      </c>
      <c r="AA227" s="238">
        <f t="shared" si="630"/>
        <v>395819</v>
      </c>
      <c r="AB227" s="221"/>
      <c r="AC227" s="222">
        <f t="shared" si="586"/>
        <v>1</v>
      </c>
      <c r="AD227" s="223">
        <f t="shared" si="595"/>
        <v>1.26E-4</v>
      </c>
      <c r="AE227" s="222">
        <f t="shared" si="652"/>
        <v>8.6E-3</v>
      </c>
      <c r="AF227" s="222">
        <f t="shared" ref="AF227:AI231" si="673">AF$209</f>
        <v>-6.6E-4</v>
      </c>
      <c r="AG227" s="222">
        <f t="shared" si="673"/>
        <v>-6.7200000000000003E-3</v>
      </c>
      <c r="AH227" s="219">
        <f t="shared" si="673"/>
        <v>1.3999999999999999E-4</v>
      </c>
      <c r="AI227" s="219">
        <f t="shared" si="673"/>
        <v>1.04</v>
      </c>
      <c r="AJ227" s="234">
        <f t="shared" si="661"/>
        <v>0</v>
      </c>
      <c r="AK227" s="234">
        <f t="shared" ref="AK227:AO229" si="674">AK$209</f>
        <v>7.9233999999999999E-2</v>
      </c>
      <c r="AL227" s="234">
        <f t="shared" si="674"/>
        <v>-1.2123999999999999E-2</v>
      </c>
      <c r="AM227" s="234">
        <f t="shared" si="674"/>
        <v>0</v>
      </c>
      <c r="AN227" s="224">
        <f t="shared" si="674"/>
        <v>22.96</v>
      </c>
      <c r="AO227" s="225">
        <f t="shared" si="674"/>
        <v>1.78</v>
      </c>
      <c r="AP227" s="225">
        <f t="shared" si="670"/>
        <v>0</v>
      </c>
      <c r="AQ227" s="224">
        <f t="shared" si="596"/>
        <v>19621.63</v>
      </c>
      <c r="AR227" s="224">
        <f t="shared" si="621"/>
        <v>0</v>
      </c>
      <c r="AS227" s="224">
        <f t="shared" si="662"/>
        <v>13422.2</v>
      </c>
      <c r="AT227" s="209"/>
      <c r="AU227" s="227">
        <f>+AU220</f>
        <v>0.85</v>
      </c>
      <c r="AV227" s="227"/>
      <c r="AW227" s="227">
        <f t="shared" si="642"/>
        <v>1</v>
      </c>
      <c r="AX227" s="239">
        <f t="shared" si="663"/>
        <v>5000000</v>
      </c>
      <c r="AY227" s="239">
        <f t="shared" si="664"/>
        <v>1205000</v>
      </c>
      <c r="AZ227" s="209"/>
      <c r="BA227" s="218">
        <f t="shared" si="667"/>
        <v>276</v>
      </c>
      <c r="BB227" s="219">
        <f t="shared" si="667"/>
        <v>2.6599999999999999E-2</v>
      </c>
      <c r="BC227" s="219">
        <f t="shared" si="667"/>
        <v>2.6599999999999999E-2</v>
      </c>
      <c r="BD227" s="219">
        <f t="shared" si="667"/>
        <v>0</v>
      </c>
      <c r="BE227" s="219">
        <f t="shared" si="667"/>
        <v>0</v>
      </c>
      <c r="BF227" s="219">
        <f t="shared" si="667"/>
        <v>0</v>
      </c>
      <c r="BG227" s="238">
        <f t="shared" si="610"/>
        <v>395819</v>
      </c>
      <c r="BH227" s="222">
        <f t="shared" si="657"/>
        <v>0</v>
      </c>
      <c r="BI227" s="222">
        <f t="shared" si="657"/>
        <v>1</v>
      </c>
      <c r="BJ227" s="222">
        <f t="shared" si="657"/>
        <v>1.26E-4</v>
      </c>
      <c r="BK227" s="222">
        <f t="shared" si="657"/>
        <v>8.6E-3</v>
      </c>
      <c r="BL227" s="222">
        <f t="shared" si="657"/>
        <v>-6.6E-4</v>
      </c>
      <c r="BM227" s="222">
        <f t="shared" si="672"/>
        <v>-6.7200000000000003E-3</v>
      </c>
      <c r="BN227" s="222">
        <f t="shared" si="568"/>
        <v>1.3999999999999999E-4</v>
      </c>
      <c r="BO227" s="222">
        <f t="shared" si="569"/>
        <v>1.04</v>
      </c>
      <c r="BP227" s="222">
        <v>0</v>
      </c>
      <c r="BQ227" s="222">
        <f t="shared" si="567"/>
        <v>0</v>
      </c>
      <c r="BR227" s="222">
        <f t="shared" si="671"/>
        <v>-1.2123999999999999E-2</v>
      </c>
      <c r="BS227" s="222">
        <v>0.1144</v>
      </c>
      <c r="BT227" s="224">
        <f t="shared" si="668"/>
        <v>22.96</v>
      </c>
      <c r="BU227" s="224">
        <f t="shared" si="668"/>
        <v>1.78</v>
      </c>
      <c r="BV227" s="225">
        <f t="shared" si="669"/>
        <v>0</v>
      </c>
      <c r="BW227" s="224">
        <f t="shared" si="573"/>
        <v>19621.63</v>
      </c>
      <c r="BX227" s="224">
        <f t="shared" si="583"/>
        <v>0</v>
      </c>
      <c r="BY227" s="224">
        <f t="shared" si="583"/>
        <v>13422.2</v>
      </c>
      <c r="BZ227" s="198">
        <f t="shared" si="584"/>
        <v>22880.346632000001</v>
      </c>
      <c r="CA227" s="209"/>
      <c r="CB227" s="227">
        <f>+CB220</f>
        <v>7.9233999999999999E-2</v>
      </c>
      <c r="CC227" s="227"/>
      <c r="CD227" s="227">
        <f t="shared" si="665"/>
        <v>1</v>
      </c>
      <c r="CE227" s="239">
        <f t="shared" si="613"/>
        <v>5000000</v>
      </c>
      <c r="CF227" s="239">
        <f t="shared" si="614"/>
        <v>1205000</v>
      </c>
      <c r="CG227" s="209"/>
      <c r="CH227" s="1"/>
      <c r="CI227" s="1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>
      <c r="A228" s="256"/>
      <c r="B228" s="257"/>
      <c r="C228" s="208"/>
      <c r="D228" s="209"/>
      <c r="E228" s="210"/>
      <c r="F228" s="209"/>
      <c r="G228" s="213">
        <v>15000</v>
      </c>
      <c r="H228" s="213"/>
      <c r="I228" s="213">
        <v>750</v>
      </c>
      <c r="J228" s="212"/>
      <c r="K228" s="213">
        <f t="shared" si="658"/>
        <v>9307500</v>
      </c>
      <c r="L228" s="214"/>
      <c r="M228" s="215">
        <f t="shared" si="565"/>
        <v>643146.46</v>
      </c>
      <c r="N228" s="215"/>
      <c r="O228" s="215">
        <f t="shared" si="566"/>
        <v>677451.13611999992</v>
      </c>
      <c r="P228" s="216"/>
      <c r="Q228" s="267">
        <f t="shared" si="659"/>
        <v>34304.67611999996</v>
      </c>
      <c r="R228" s="217"/>
      <c r="S228" s="265">
        <f t="shared" si="660"/>
        <v>5.2999999999999999E-2</v>
      </c>
      <c r="T228" s="209"/>
      <c r="U228" s="218">
        <f t="shared" si="615"/>
        <v>276</v>
      </c>
      <c r="V228" s="219">
        <f t="shared" si="651"/>
        <v>2.6599999999999999E-2</v>
      </c>
      <c r="W228" s="219">
        <f t="shared" si="651"/>
        <v>2.6599999999999999E-2</v>
      </c>
      <c r="X228" s="219">
        <f t="shared" si="666"/>
        <v>0</v>
      </c>
      <c r="Y228" s="219">
        <f t="shared" si="666"/>
        <v>0</v>
      </c>
      <c r="Z228" s="219">
        <f t="shared" si="666"/>
        <v>0</v>
      </c>
      <c r="AA228" s="238">
        <f t="shared" si="630"/>
        <v>593590.5</v>
      </c>
      <c r="AB228" s="221"/>
      <c r="AC228" s="222">
        <f t="shared" si="586"/>
        <v>1</v>
      </c>
      <c r="AD228" s="223">
        <f t="shared" si="595"/>
        <v>1.26E-4</v>
      </c>
      <c r="AE228" s="222">
        <f t="shared" si="652"/>
        <v>8.6E-3</v>
      </c>
      <c r="AF228" s="222">
        <f t="shared" si="673"/>
        <v>-6.6E-4</v>
      </c>
      <c r="AG228" s="222">
        <f t="shared" si="673"/>
        <v>-6.7200000000000003E-3</v>
      </c>
      <c r="AH228" s="219">
        <f t="shared" si="673"/>
        <v>1.3999999999999999E-4</v>
      </c>
      <c r="AI228" s="219">
        <f t="shared" si="673"/>
        <v>1.04</v>
      </c>
      <c r="AJ228" s="234">
        <f t="shared" si="661"/>
        <v>0</v>
      </c>
      <c r="AK228" s="234">
        <f t="shared" si="674"/>
        <v>7.9233999999999999E-2</v>
      </c>
      <c r="AL228" s="234">
        <f t="shared" si="674"/>
        <v>-1.2123999999999999E-2</v>
      </c>
      <c r="AM228" s="234">
        <f t="shared" si="674"/>
        <v>0</v>
      </c>
      <c r="AN228" s="224">
        <f t="shared" si="674"/>
        <v>22.96</v>
      </c>
      <c r="AO228" s="225">
        <f t="shared" si="674"/>
        <v>1.78</v>
      </c>
      <c r="AP228" s="225">
        <f t="shared" si="670"/>
        <v>0</v>
      </c>
      <c r="AQ228" s="224">
        <f t="shared" si="596"/>
        <v>29431.95</v>
      </c>
      <c r="AR228" s="224">
        <f t="shared" si="621"/>
        <v>0</v>
      </c>
      <c r="AS228" s="224">
        <f t="shared" si="662"/>
        <v>20124.009999999998</v>
      </c>
      <c r="AT228" s="209"/>
      <c r="AU228" s="227">
        <f>+AU220</f>
        <v>0.85</v>
      </c>
      <c r="AV228" s="227"/>
      <c r="AW228" s="227">
        <f t="shared" si="642"/>
        <v>1</v>
      </c>
      <c r="AX228" s="239">
        <f t="shared" si="663"/>
        <v>7500000</v>
      </c>
      <c r="AY228" s="239">
        <f t="shared" si="664"/>
        <v>1807500</v>
      </c>
      <c r="AZ228" s="209"/>
      <c r="BA228" s="218">
        <f t="shared" si="667"/>
        <v>276</v>
      </c>
      <c r="BB228" s="219">
        <f t="shared" si="667"/>
        <v>2.6599999999999999E-2</v>
      </c>
      <c r="BC228" s="219">
        <f t="shared" si="667"/>
        <v>2.6599999999999999E-2</v>
      </c>
      <c r="BD228" s="219">
        <f t="shared" si="667"/>
        <v>0</v>
      </c>
      <c r="BE228" s="219">
        <f t="shared" si="667"/>
        <v>0</v>
      </c>
      <c r="BF228" s="219">
        <f t="shared" si="667"/>
        <v>0</v>
      </c>
      <c r="BG228" s="238">
        <f t="shared" si="610"/>
        <v>593590.5</v>
      </c>
      <c r="BH228" s="222">
        <f t="shared" si="657"/>
        <v>0</v>
      </c>
      <c r="BI228" s="222">
        <f t="shared" si="657"/>
        <v>1</v>
      </c>
      <c r="BJ228" s="222">
        <f t="shared" si="657"/>
        <v>1.26E-4</v>
      </c>
      <c r="BK228" s="222">
        <f t="shared" si="657"/>
        <v>8.6E-3</v>
      </c>
      <c r="BL228" s="222">
        <f t="shared" si="657"/>
        <v>-6.6E-4</v>
      </c>
      <c r="BM228" s="222">
        <f t="shared" si="672"/>
        <v>-6.7200000000000003E-3</v>
      </c>
      <c r="BN228" s="222">
        <f t="shared" si="568"/>
        <v>1.3999999999999999E-4</v>
      </c>
      <c r="BO228" s="222">
        <f t="shared" si="569"/>
        <v>1.04</v>
      </c>
      <c r="BP228" s="222">
        <v>0</v>
      </c>
      <c r="BQ228" s="222">
        <f t="shared" si="567"/>
        <v>0</v>
      </c>
      <c r="BR228" s="222">
        <f t="shared" si="671"/>
        <v>-1.2123999999999999E-2</v>
      </c>
      <c r="BS228" s="222">
        <v>0.1144</v>
      </c>
      <c r="BT228" s="224">
        <f t="shared" si="668"/>
        <v>22.96</v>
      </c>
      <c r="BU228" s="224">
        <f t="shared" si="668"/>
        <v>1.78</v>
      </c>
      <c r="BV228" s="225">
        <f t="shared" si="669"/>
        <v>0</v>
      </c>
      <c r="BW228" s="224">
        <f t="shared" si="573"/>
        <v>29431.95</v>
      </c>
      <c r="BX228" s="224">
        <f t="shared" si="583"/>
        <v>0</v>
      </c>
      <c r="BY228" s="224">
        <f t="shared" si="583"/>
        <v>20124.009999999998</v>
      </c>
      <c r="BZ228" s="198">
        <f t="shared" si="584"/>
        <v>34304.676119999989</v>
      </c>
      <c r="CA228" s="209"/>
      <c r="CB228" s="227">
        <f>+CB220</f>
        <v>7.9233999999999999E-2</v>
      </c>
      <c r="CC228" s="227"/>
      <c r="CD228" s="227">
        <f t="shared" si="665"/>
        <v>1</v>
      </c>
      <c r="CE228" s="239">
        <f t="shared" si="613"/>
        <v>7500000</v>
      </c>
      <c r="CF228" s="239">
        <f t="shared" si="614"/>
        <v>1807500</v>
      </c>
      <c r="CG228" s="209"/>
      <c r="CH228" s="1"/>
      <c r="CI228" s="1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>
      <c r="A229" s="256"/>
      <c r="B229" s="257"/>
      <c r="C229" s="208"/>
      <c r="D229" s="209"/>
      <c r="E229" s="210"/>
      <c r="F229" s="209"/>
      <c r="G229" s="213">
        <v>20000</v>
      </c>
      <c r="H229" s="213"/>
      <c r="I229" s="213">
        <v>1000</v>
      </c>
      <c r="J229" s="212"/>
      <c r="K229" s="213">
        <f t="shared" si="658"/>
        <v>12410000</v>
      </c>
      <c r="L229" s="214"/>
      <c r="M229" s="215">
        <f t="shared" si="565"/>
        <v>857430.08</v>
      </c>
      <c r="N229" s="215"/>
      <c r="O229" s="215">
        <f t="shared" si="566"/>
        <v>903159.08446399996</v>
      </c>
      <c r="P229" s="216"/>
      <c r="Q229" s="267">
        <f t="shared" si="659"/>
        <v>45729.004463999998</v>
      </c>
      <c r="R229" s="217"/>
      <c r="S229" s="265">
        <f t="shared" si="660"/>
        <v>5.2999999999999999E-2</v>
      </c>
      <c r="T229" s="209"/>
      <c r="U229" s="218">
        <f t="shared" si="615"/>
        <v>276</v>
      </c>
      <c r="V229" s="219">
        <f t="shared" si="651"/>
        <v>2.6599999999999999E-2</v>
      </c>
      <c r="W229" s="219">
        <f t="shared" si="651"/>
        <v>2.6599999999999999E-2</v>
      </c>
      <c r="X229" s="219">
        <f t="shared" si="666"/>
        <v>0</v>
      </c>
      <c r="Y229" s="219">
        <f t="shared" si="666"/>
        <v>0</v>
      </c>
      <c r="Z229" s="219">
        <f t="shared" si="666"/>
        <v>0</v>
      </c>
      <c r="AA229" s="238">
        <f t="shared" si="630"/>
        <v>791362</v>
      </c>
      <c r="AB229" s="221"/>
      <c r="AC229" s="222">
        <f t="shared" si="586"/>
        <v>1</v>
      </c>
      <c r="AD229" s="223">
        <f t="shared" si="595"/>
        <v>1.26E-4</v>
      </c>
      <c r="AE229" s="222">
        <f t="shared" si="652"/>
        <v>8.6E-3</v>
      </c>
      <c r="AF229" s="222">
        <f t="shared" si="673"/>
        <v>-6.6E-4</v>
      </c>
      <c r="AG229" s="222">
        <f t="shared" si="673"/>
        <v>-6.7200000000000003E-3</v>
      </c>
      <c r="AH229" s="219">
        <f t="shared" si="673"/>
        <v>1.3999999999999999E-4</v>
      </c>
      <c r="AI229" s="219">
        <f t="shared" si="673"/>
        <v>1.04</v>
      </c>
      <c r="AJ229" s="234">
        <f t="shared" si="661"/>
        <v>0</v>
      </c>
      <c r="AK229" s="234">
        <f t="shared" si="674"/>
        <v>7.9233999999999999E-2</v>
      </c>
      <c r="AL229" s="234">
        <f t="shared" si="674"/>
        <v>-1.2123999999999999E-2</v>
      </c>
      <c r="AM229" s="234">
        <f t="shared" si="674"/>
        <v>0</v>
      </c>
      <c r="AN229" s="224">
        <f t="shared" si="674"/>
        <v>22.96</v>
      </c>
      <c r="AO229" s="225">
        <f t="shared" si="674"/>
        <v>1.78</v>
      </c>
      <c r="AP229" s="225">
        <f t="shared" si="670"/>
        <v>0</v>
      </c>
      <c r="AQ229" s="224">
        <f t="shared" si="596"/>
        <v>39242.26</v>
      </c>
      <c r="AR229" s="224">
        <f t="shared" si="621"/>
        <v>0</v>
      </c>
      <c r="AS229" s="224">
        <f t="shared" si="662"/>
        <v>26825.82</v>
      </c>
      <c r="AT229" s="209"/>
      <c r="AU229" s="227">
        <f>+AU220</f>
        <v>0.85</v>
      </c>
      <c r="AV229" s="227"/>
      <c r="AW229" s="227">
        <f t="shared" si="642"/>
        <v>1</v>
      </c>
      <c r="AX229" s="239">
        <f t="shared" si="663"/>
        <v>10000000</v>
      </c>
      <c r="AY229" s="239">
        <f t="shared" si="664"/>
        <v>2410000</v>
      </c>
      <c r="AZ229" s="209"/>
      <c r="BA229" s="218">
        <f t="shared" si="667"/>
        <v>276</v>
      </c>
      <c r="BB229" s="219">
        <f t="shared" si="667"/>
        <v>2.6599999999999999E-2</v>
      </c>
      <c r="BC229" s="219">
        <f t="shared" si="667"/>
        <v>2.6599999999999999E-2</v>
      </c>
      <c r="BD229" s="219">
        <f t="shared" si="667"/>
        <v>0</v>
      </c>
      <c r="BE229" s="219">
        <f t="shared" si="667"/>
        <v>0</v>
      </c>
      <c r="BF229" s="219">
        <f t="shared" si="667"/>
        <v>0</v>
      </c>
      <c r="BG229" s="238">
        <f t="shared" si="610"/>
        <v>791362</v>
      </c>
      <c r="BH229" s="222">
        <f t="shared" si="657"/>
        <v>0</v>
      </c>
      <c r="BI229" s="222">
        <f t="shared" si="657"/>
        <v>1</v>
      </c>
      <c r="BJ229" s="222">
        <f t="shared" si="657"/>
        <v>1.26E-4</v>
      </c>
      <c r="BK229" s="222">
        <f t="shared" si="657"/>
        <v>8.6E-3</v>
      </c>
      <c r="BL229" s="222">
        <f t="shared" si="657"/>
        <v>-6.6E-4</v>
      </c>
      <c r="BM229" s="222">
        <f t="shared" si="672"/>
        <v>-6.7200000000000003E-3</v>
      </c>
      <c r="BN229" s="222">
        <f t="shared" si="568"/>
        <v>1.3999999999999999E-4</v>
      </c>
      <c r="BO229" s="222">
        <f t="shared" si="569"/>
        <v>1.04</v>
      </c>
      <c r="BP229" s="222">
        <v>0</v>
      </c>
      <c r="BQ229" s="222">
        <f t="shared" si="567"/>
        <v>0</v>
      </c>
      <c r="BR229" s="222">
        <f t="shared" si="671"/>
        <v>-1.2123999999999999E-2</v>
      </c>
      <c r="BS229" s="222">
        <v>0.1144</v>
      </c>
      <c r="BT229" s="224">
        <f t="shared" si="668"/>
        <v>22.96</v>
      </c>
      <c r="BU229" s="224">
        <f t="shared" si="668"/>
        <v>1.78</v>
      </c>
      <c r="BV229" s="225">
        <f t="shared" si="669"/>
        <v>0</v>
      </c>
      <c r="BW229" s="224">
        <f t="shared" si="573"/>
        <v>39242.26</v>
      </c>
      <c r="BX229" s="224">
        <f t="shared" si="583"/>
        <v>0</v>
      </c>
      <c r="BY229" s="224">
        <f t="shared" si="583"/>
        <v>26825.82</v>
      </c>
      <c r="BZ229" s="198">
        <f t="shared" si="584"/>
        <v>45729.004463999998</v>
      </c>
      <c r="CA229" s="209"/>
      <c r="CB229" s="227">
        <f>+CB220</f>
        <v>7.9233999999999999E-2</v>
      </c>
      <c r="CC229" s="227"/>
      <c r="CD229" s="227">
        <f t="shared" si="665"/>
        <v>1</v>
      </c>
      <c r="CE229" s="239">
        <f t="shared" si="613"/>
        <v>10000000</v>
      </c>
      <c r="CF229" s="239">
        <f t="shared" si="614"/>
        <v>2410000</v>
      </c>
      <c r="CG229" s="209"/>
      <c r="CH229" s="1"/>
      <c r="CI229" s="1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>
      <c r="A230" s="256"/>
      <c r="B230" s="257"/>
      <c r="C230" s="208"/>
      <c r="D230" s="209"/>
      <c r="E230" s="210"/>
      <c r="F230" s="209"/>
      <c r="G230" s="213"/>
      <c r="H230" s="213"/>
      <c r="I230" s="213"/>
      <c r="J230" s="212"/>
      <c r="K230" s="213"/>
      <c r="L230" s="214"/>
      <c r="M230" s="215"/>
      <c r="N230" s="215"/>
      <c r="O230" s="215"/>
      <c r="P230" s="216"/>
      <c r="Q230" s="267"/>
      <c r="R230" s="217"/>
      <c r="S230" s="265"/>
      <c r="T230" s="209"/>
      <c r="U230" s="218"/>
      <c r="V230" s="219"/>
      <c r="W230" s="219"/>
      <c r="X230" s="219"/>
      <c r="Y230" s="219"/>
      <c r="Z230" s="219"/>
      <c r="AA230" s="238"/>
      <c r="AB230" s="221"/>
      <c r="AC230" s="222"/>
      <c r="AD230" s="223"/>
      <c r="AE230" s="222"/>
      <c r="AF230" s="222"/>
      <c r="AG230" s="222"/>
      <c r="AH230" s="219"/>
      <c r="AI230" s="219"/>
      <c r="AJ230" s="234"/>
      <c r="AK230" s="234"/>
      <c r="AL230" s="234"/>
      <c r="AM230" s="234"/>
      <c r="AN230" s="224"/>
      <c r="AO230" s="225"/>
      <c r="AP230" s="225"/>
      <c r="AQ230" s="224"/>
      <c r="AR230" s="224"/>
      <c r="AS230" s="224"/>
      <c r="AT230" s="209"/>
      <c r="AU230" s="227"/>
      <c r="AV230" s="227"/>
      <c r="AW230" s="227"/>
      <c r="AX230" s="227"/>
      <c r="AY230" s="227"/>
      <c r="AZ230" s="209"/>
      <c r="BA230" s="218"/>
      <c r="BB230" s="219"/>
      <c r="BC230" s="219"/>
      <c r="BD230" s="219"/>
      <c r="BE230" s="219"/>
      <c r="BF230" s="219"/>
      <c r="BG230" s="238"/>
      <c r="BH230" s="222"/>
      <c r="BI230" s="222"/>
      <c r="BJ230" s="222"/>
      <c r="BK230" s="222"/>
      <c r="BL230" s="222"/>
      <c r="BM230" s="222">
        <f t="shared" si="672"/>
        <v>-6.7200000000000003E-3</v>
      </c>
      <c r="BN230" s="222">
        <f t="shared" si="568"/>
        <v>0</v>
      </c>
      <c r="BO230" s="222">
        <f t="shared" si="569"/>
        <v>0</v>
      </c>
      <c r="BP230" s="222">
        <v>0</v>
      </c>
      <c r="BQ230" s="222">
        <f t="shared" si="567"/>
        <v>0</v>
      </c>
      <c r="BR230" s="222"/>
      <c r="BS230" s="222">
        <v>0.1144</v>
      </c>
      <c r="BT230" s="224"/>
      <c r="BU230" s="224"/>
      <c r="BV230" s="225"/>
      <c r="BW230" s="224"/>
      <c r="BX230" s="224"/>
      <c r="BY230" s="224"/>
      <c r="BZ230" s="198">
        <f t="shared" si="584"/>
        <v>0</v>
      </c>
      <c r="CA230" s="209"/>
      <c r="CB230" s="227"/>
      <c r="CC230" s="227"/>
      <c r="CD230" s="227"/>
      <c r="CE230" s="239"/>
      <c r="CF230" s="239"/>
      <c r="CG230" s="209"/>
      <c r="CH230" s="1"/>
      <c r="CI230" s="1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>
      <c r="A231" s="256"/>
      <c r="B231" s="257"/>
      <c r="C231" s="228" t="s">
        <v>214</v>
      </c>
      <c r="D231" s="229"/>
      <c r="E231" s="228" t="s">
        <v>214</v>
      </c>
      <c r="F231" s="209"/>
      <c r="G231" s="213">
        <v>1000</v>
      </c>
      <c r="H231" s="213"/>
      <c r="I231" s="255">
        <v>0</v>
      </c>
      <c r="J231" s="212"/>
      <c r="K231" s="213">
        <f t="shared" ref="K231:K240" si="675">G231*730*AU231</f>
        <v>474500</v>
      </c>
      <c r="L231" s="214"/>
      <c r="M231" s="215">
        <f t="shared" si="565"/>
        <v>32373.030000000002</v>
      </c>
      <c r="N231" s="215"/>
      <c r="O231" s="215">
        <f t="shared" si="566"/>
        <v>34077.424120000003</v>
      </c>
      <c r="P231" s="216"/>
      <c r="Q231" s="267">
        <f t="shared" ref="Q231:Q240" si="676">O231-M231</f>
        <v>1704.3941200000008</v>
      </c>
      <c r="R231" s="217"/>
      <c r="S231" s="265">
        <f t="shared" ref="S231:S240" si="677">ROUND(Q231/M231,3)</f>
        <v>5.2999999999999999E-2</v>
      </c>
      <c r="T231" s="209"/>
      <c r="U231" s="218">
        <v>794</v>
      </c>
      <c r="V231" s="219">
        <v>2.6349999999999998E-2</v>
      </c>
      <c r="W231" s="219">
        <f>V231</f>
        <v>2.6349999999999998E-2</v>
      </c>
      <c r="X231" s="219">
        <v>0</v>
      </c>
      <c r="Y231" s="219">
        <v>0</v>
      </c>
      <c r="Z231" s="219">
        <v>0</v>
      </c>
      <c r="AA231" s="238">
        <f t="shared" si="630"/>
        <v>29627.08</v>
      </c>
      <c r="AB231" s="221"/>
      <c r="AC231" s="222">
        <f t="shared" si="586"/>
        <v>1</v>
      </c>
      <c r="AD231" s="223">
        <f t="shared" si="595"/>
        <v>1.26E-4</v>
      </c>
      <c r="AE231" s="222">
        <v>8.6E-3</v>
      </c>
      <c r="AF231" s="222">
        <v>-6.6E-4</v>
      </c>
      <c r="AG231" s="222">
        <v>-6.7200000000000003E-3</v>
      </c>
      <c r="AH231" s="219">
        <f t="shared" si="673"/>
        <v>1.3999999999999999E-4</v>
      </c>
      <c r="AI231" s="219">
        <f t="shared" si="673"/>
        <v>1.04</v>
      </c>
      <c r="AJ231" s="234">
        <f>AJ229</f>
        <v>0</v>
      </c>
      <c r="AK231" s="234">
        <v>7.9233999999999999E-2</v>
      </c>
      <c r="AL231" s="234">
        <v>-1.2123999999999999E-2</v>
      </c>
      <c r="AM231" s="234">
        <v>0</v>
      </c>
      <c r="AN231" s="224">
        <v>16.329999999999998</v>
      </c>
      <c r="AO231" s="225">
        <v>1.76</v>
      </c>
      <c r="AP231" s="225">
        <v>0</v>
      </c>
      <c r="AQ231" s="224">
        <f t="shared" si="596"/>
        <v>1746.11</v>
      </c>
      <c r="AR231" s="224">
        <f t="shared" si="621"/>
        <v>0</v>
      </c>
      <c r="AS231" s="224">
        <f t="shared" ref="AS231:AS260" si="678">ROUND((AA231+AQ231-(AE231+$BY$1)*K231)*(AK231+AL231),2)</f>
        <v>999.84</v>
      </c>
      <c r="AT231" s="209"/>
      <c r="AU231" s="227">
        <f>+E232</f>
        <v>0.65</v>
      </c>
      <c r="AV231" s="227"/>
      <c r="AW231" s="227">
        <f t="shared" si="642"/>
        <v>1</v>
      </c>
      <c r="AX231" s="239">
        <f t="shared" ref="AX231:AX240" si="679">IF(G231*500&lt;K231,G231*500,K231)</f>
        <v>474500</v>
      </c>
      <c r="AY231" s="239">
        <f t="shared" ref="AY231:AY240" si="680">K231-AX231</f>
        <v>0</v>
      </c>
      <c r="AZ231" s="209"/>
      <c r="BA231" s="224">
        <f>U231</f>
        <v>794</v>
      </c>
      <c r="BB231" s="235">
        <f>V231</f>
        <v>2.6349999999999998E-2</v>
      </c>
      <c r="BC231" s="235">
        <f>BB231</f>
        <v>2.6349999999999998E-2</v>
      </c>
      <c r="BD231" s="219"/>
      <c r="BE231" s="219"/>
      <c r="BF231" s="219"/>
      <c r="BG231" s="238">
        <f t="shared" si="610"/>
        <v>29627.08</v>
      </c>
      <c r="BH231" s="222">
        <f t="shared" si="657"/>
        <v>0</v>
      </c>
      <c r="BI231" s="222">
        <f t="shared" si="657"/>
        <v>1</v>
      </c>
      <c r="BJ231" s="222">
        <f t="shared" si="657"/>
        <v>1.26E-4</v>
      </c>
      <c r="BK231" s="222">
        <f t="shared" si="657"/>
        <v>8.6E-3</v>
      </c>
      <c r="BL231" s="222">
        <f t="shared" si="657"/>
        <v>-6.6E-4</v>
      </c>
      <c r="BM231" s="222">
        <f t="shared" si="672"/>
        <v>-6.7200000000000003E-3</v>
      </c>
      <c r="BN231" s="222">
        <f t="shared" si="568"/>
        <v>1.3999999999999999E-4</v>
      </c>
      <c r="BO231" s="222">
        <f t="shared" si="569"/>
        <v>1.04</v>
      </c>
      <c r="BP231" s="222">
        <v>0</v>
      </c>
      <c r="BQ231" s="222">
        <f t="shared" si="567"/>
        <v>0</v>
      </c>
      <c r="BR231" s="222">
        <f t="shared" si="671"/>
        <v>-1.2123999999999999E-2</v>
      </c>
      <c r="BS231" s="222">
        <v>0.1144</v>
      </c>
      <c r="BT231" s="224">
        <f>AN231</f>
        <v>16.329999999999998</v>
      </c>
      <c r="BU231" s="224">
        <f>AO231</f>
        <v>1.76</v>
      </c>
      <c r="BV231" s="225">
        <v>0</v>
      </c>
      <c r="BW231" s="224">
        <f t="shared" si="573"/>
        <v>1746.11</v>
      </c>
      <c r="BX231" s="224">
        <f t="shared" si="583"/>
        <v>0</v>
      </c>
      <c r="BY231" s="224">
        <f t="shared" si="583"/>
        <v>999.84</v>
      </c>
      <c r="BZ231" s="198">
        <f t="shared" si="584"/>
        <v>1704.3941200000004</v>
      </c>
      <c r="CA231" s="209"/>
      <c r="CB231" s="227">
        <f>+AK232</f>
        <v>7.9233999999999999E-2</v>
      </c>
      <c r="CC231" s="227"/>
      <c r="CD231" s="227">
        <f t="shared" ref="CD231:CD240" si="681">1-CC231</f>
        <v>1</v>
      </c>
      <c r="CE231" s="239">
        <f t="shared" si="613"/>
        <v>474500</v>
      </c>
      <c r="CF231" s="239">
        <f t="shared" si="614"/>
        <v>0</v>
      </c>
      <c r="CG231" s="209"/>
      <c r="CH231" s="1"/>
      <c r="CI231" s="1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>
      <c r="A232" s="256"/>
      <c r="B232" s="257"/>
      <c r="C232" s="208" t="s">
        <v>18</v>
      </c>
      <c r="D232" s="209"/>
      <c r="E232" s="240">
        <v>0.65</v>
      </c>
      <c r="F232" s="209"/>
      <c r="G232" s="213">
        <v>5000</v>
      </c>
      <c r="H232" s="213"/>
      <c r="I232" s="255">
        <v>0</v>
      </c>
      <c r="J232" s="212"/>
      <c r="K232" s="213">
        <f>G232*730*AU232</f>
        <v>2372500</v>
      </c>
      <c r="L232" s="214"/>
      <c r="M232" s="215">
        <f t="shared" si="565"/>
        <v>158471.72</v>
      </c>
      <c r="N232" s="215"/>
      <c r="O232" s="215">
        <f t="shared" si="566"/>
        <v>166629.89516800002</v>
      </c>
      <c r="P232" s="216"/>
      <c r="Q232" s="267">
        <f t="shared" si="676"/>
        <v>8158.1751680000161</v>
      </c>
      <c r="R232" s="217"/>
      <c r="S232" s="265">
        <f t="shared" si="677"/>
        <v>5.0999999999999997E-2</v>
      </c>
      <c r="T232" s="209"/>
      <c r="U232" s="218">
        <f>U$231</f>
        <v>794</v>
      </c>
      <c r="V232" s="219">
        <f>V$231</f>
        <v>2.6349999999999998E-2</v>
      </c>
      <c r="W232" s="219">
        <f>W$231</f>
        <v>2.6349999999999998E-2</v>
      </c>
      <c r="X232" s="219">
        <f t="shared" ref="X232:Z240" si="682">X231</f>
        <v>0</v>
      </c>
      <c r="Y232" s="219">
        <f t="shared" si="682"/>
        <v>0</v>
      </c>
      <c r="Z232" s="219">
        <f t="shared" si="682"/>
        <v>0</v>
      </c>
      <c r="AA232" s="238">
        <f t="shared" si="630"/>
        <v>144959.38</v>
      </c>
      <c r="AB232" s="221"/>
      <c r="AC232" s="222">
        <f t="shared" si="586"/>
        <v>1</v>
      </c>
      <c r="AD232" s="223">
        <f t="shared" si="595"/>
        <v>1.26E-4</v>
      </c>
      <c r="AE232" s="222">
        <f>AE$231</f>
        <v>8.6E-3</v>
      </c>
      <c r="AF232" s="222">
        <f>AF$231</f>
        <v>-6.6E-4</v>
      </c>
      <c r="AG232" s="222">
        <f>AG$231</f>
        <v>-6.7200000000000003E-3</v>
      </c>
      <c r="AH232" s="219">
        <f>AH$231</f>
        <v>1.3999999999999999E-4</v>
      </c>
      <c r="AI232" s="219">
        <f>AI$231</f>
        <v>1.04</v>
      </c>
      <c r="AJ232" s="234">
        <f t="shared" ref="AJ232:AJ240" si="683">AJ231</f>
        <v>0</v>
      </c>
      <c r="AK232" s="234">
        <f>AK$231</f>
        <v>7.9233999999999999E-2</v>
      </c>
      <c r="AL232" s="234">
        <f>AL$231</f>
        <v>-1.2123999999999999E-2</v>
      </c>
      <c r="AM232" s="234">
        <f>AM$231</f>
        <v>0</v>
      </c>
      <c r="AN232" s="224">
        <f>AN$231</f>
        <v>16.329999999999998</v>
      </c>
      <c r="AO232" s="225">
        <f>AO$231</f>
        <v>1.76</v>
      </c>
      <c r="AP232" s="225">
        <f>AP231</f>
        <v>0</v>
      </c>
      <c r="AQ232" s="224">
        <f t="shared" si="596"/>
        <v>8726.5400000000009</v>
      </c>
      <c r="AR232" s="224">
        <f t="shared" si="621"/>
        <v>0</v>
      </c>
      <c r="AS232" s="224">
        <f t="shared" si="678"/>
        <v>4785.8</v>
      </c>
      <c r="AT232" s="209"/>
      <c r="AU232" s="227">
        <f>+AU231</f>
        <v>0.65</v>
      </c>
      <c r="AV232" s="227"/>
      <c r="AW232" s="227">
        <f t="shared" si="642"/>
        <v>1</v>
      </c>
      <c r="AX232" s="239">
        <f t="shared" si="679"/>
        <v>2372500</v>
      </c>
      <c r="AY232" s="239">
        <f t="shared" si="680"/>
        <v>0</v>
      </c>
      <c r="AZ232" s="209"/>
      <c r="BA232" s="218">
        <f t="shared" ref="BA232:BF240" si="684">BA231</f>
        <v>794</v>
      </c>
      <c r="BB232" s="219">
        <f t="shared" si="684"/>
        <v>2.6349999999999998E-2</v>
      </c>
      <c r="BC232" s="219">
        <f t="shared" si="684"/>
        <v>2.6349999999999998E-2</v>
      </c>
      <c r="BD232" s="219">
        <f t="shared" si="684"/>
        <v>0</v>
      </c>
      <c r="BE232" s="219">
        <f t="shared" si="684"/>
        <v>0</v>
      </c>
      <c r="BF232" s="219">
        <f t="shared" si="684"/>
        <v>0</v>
      </c>
      <c r="BG232" s="238">
        <f t="shared" si="610"/>
        <v>144959.38</v>
      </c>
      <c r="BH232" s="222">
        <f t="shared" si="657"/>
        <v>0</v>
      </c>
      <c r="BI232" s="222">
        <f t="shared" si="657"/>
        <v>1</v>
      </c>
      <c r="BJ232" s="222">
        <f t="shared" si="657"/>
        <v>1.26E-4</v>
      </c>
      <c r="BK232" s="222">
        <f t="shared" si="657"/>
        <v>8.6E-3</v>
      </c>
      <c r="BL232" s="222">
        <f t="shared" si="657"/>
        <v>-6.6E-4</v>
      </c>
      <c r="BM232" s="222">
        <f t="shared" si="672"/>
        <v>-6.7200000000000003E-3</v>
      </c>
      <c r="BN232" s="222">
        <f t="shared" si="568"/>
        <v>1.3999999999999999E-4</v>
      </c>
      <c r="BO232" s="222">
        <f t="shared" si="569"/>
        <v>1.04</v>
      </c>
      <c r="BP232" s="222">
        <v>0</v>
      </c>
      <c r="BQ232" s="222">
        <f t="shared" si="567"/>
        <v>0</v>
      </c>
      <c r="BR232" s="222">
        <f t="shared" si="671"/>
        <v>-1.2123999999999999E-2</v>
      </c>
      <c r="BS232" s="222">
        <v>0.1144</v>
      </c>
      <c r="BT232" s="224">
        <f t="shared" ref="BT232:BT240" si="685">AN232</f>
        <v>16.329999999999998</v>
      </c>
      <c r="BU232" s="224">
        <f t="shared" ref="BU232:BU240" si="686">AO232</f>
        <v>1.76</v>
      </c>
      <c r="BV232" s="225">
        <f t="shared" ref="BV232:BV240" si="687">BV231</f>
        <v>0</v>
      </c>
      <c r="BW232" s="224">
        <f t="shared" si="573"/>
        <v>8726.5400000000009</v>
      </c>
      <c r="BX232" s="224">
        <f t="shared" si="583"/>
        <v>0</v>
      </c>
      <c r="BY232" s="224">
        <f t="shared" si="583"/>
        <v>4785.8</v>
      </c>
      <c r="BZ232" s="198">
        <f t="shared" si="584"/>
        <v>8158.1751680000016</v>
      </c>
      <c r="CA232" s="209"/>
      <c r="CB232" s="227">
        <f>+CB231</f>
        <v>7.9233999999999999E-2</v>
      </c>
      <c r="CC232" s="227"/>
      <c r="CD232" s="227">
        <f t="shared" si="681"/>
        <v>1</v>
      </c>
      <c r="CE232" s="239">
        <f t="shared" si="613"/>
        <v>2372500</v>
      </c>
      <c r="CF232" s="239">
        <f t="shared" si="614"/>
        <v>0</v>
      </c>
      <c r="CG232" s="209"/>
      <c r="CH232" s="1"/>
      <c r="CI232" s="1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>
      <c r="A233" s="256"/>
      <c r="B233" s="257"/>
      <c r="C233" s="217"/>
      <c r="D233" s="209"/>
      <c r="E233" s="240"/>
      <c r="F233" s="209"/>
      <c r="G233" s="213">
        <v>10000</v>
      </c>
      <c r="H233" s="213"/>
      <c r="I233" s="255">
        <v>0</v>
      </c>
      <c r="J233" s="212"/>
      <c r="K233" s="213">
        <f t="shared" si="675"/>
        <v>4745000</v>
      </c>
      <c r="L233" s="214"/>
      <c r="M233" s="215">
        <f t="shared" si="565"/>
        <v>316095.06</v>
      </c>
      <c r="N233" s="215"/>
      <c r="O233" s="215">
        <f t="shared" si="566"/>
        <v>332320.46004799998</v>
      </c>
      <c r="P233" s="216"/>
      <c r="Q233" s="267">
        <f t="shared" si="676"/>
        <v>16225.400047999981</v>
      </c>
      <c r="R233" s="217"/>
      <c r="S233" s="265">
        <f t="shared" si="677"/>
        <v>5.0999999999999997E-2</v>
      </c>
      <c r="T233" s="209"/>
      <c r="U233" s="218">
        <f t="shared" ref="U233:W251" si="688">U$231</f>
        <v>794</v>
      </c>
      <c r="V233" s="219">
        <f t="shared" si="688"/>
        <v>2.6349999999999998E-2</v>
      </c>
      <c r="W233" s="219">
        <f t="shared" si="688"/>
        <v>2.6349999999999998E-2</v>
      </c>
      <c r="X233" s="219">
        <f t="shared" si="682"/>
        <v>0</v>
      </c>
      <c r="Y233" s="219">
        <f t="shared" si="682"/>
        <v>0</v>
      </c>
      <c r="Z233" s="219">
        <f t="shared" si="682"/>
        <v>0</v>
      </c>
      <c r="AA233" s="238">
        <f t="shared" si="630"/>
        <v>289124.75</v>
      </c>
      <c r="AB233" s="221"/>
      <c r="AC233" s="222">
        <f t="shared" si="586"/>
        <v>1</v>
      </c>
      <c r="AD233" s="223">
        <f t="shared" si="595"/>
        <v>1.26E-4</v>
      </c>
      <c r="AE233" s="222">
        <f t="shared" ref="AE233:AI251" si="689">AE$231</f>
        <v>8.6E-3</v>
      </c>
      <c r="AF233" s="222">
        <f t="shared" si="689"/>
        <v>-6.6E-4</v>
      </c>
      <c r="AG233" s="222">
        <f t="shared" si="689"/>
        <v>-6.7200000000000003E-3</v>
      </c>
      <c r="AH233" s="219">
        <f t="shared" si="689"/>
        <v>1.3999999999999999E-4</v>
      </c>
      <c r="AI233" s="219">
        <f t="shared" si="689"/>
        <v>1.04</v>
      </c>
      <c r="AJ233" s="234">
        <f t="shared" si="683"/>
        <v>0</v>
      </c>
      <c r="AK233" s="234">
        <f t="shared" ref="AK233:AO248" si="690">AK$231</f>
        <v>7.9233999999999999E-2</v>
      </c>
      <c r="AL233" s="234">
        <f t="shared" si="690"/>
        <v>-1.2123999999999999E-2</v>
      </c>
      <c r="AM233" s="234">
        <f t="shared" si="690"/>
        <v>0</v>
      </c>
      <c r="AN233" s="224">
        <f t="shared" si="690"/>
        <v>16.329999999999998</v>
      </c>
      <c r="AO233" s="225">
        <f t="shared" si="690"/>
        <v>1.76</v>
      </c>
      <c r="AP233" s="225">
        <f t="shared" ref="AP233:AP240" si="691">AP232</f>
        <v>0</v>
      </c>
      <c r="AQ233" s="224">
        <f t="shared" si="596"/>
        <v>17452.07</v>
      </c>
      <c r="AR233" s="224">
        <f t="shared" si="621"/>
        <v>0</v>
      </c>
      <c r="AS233" s="224">
        <f t="shared" si="678"/>
        <v>9518.24</v>
      </c>
      <c r="AT233" s="209"/>
      <c r="AU233" s="227">
        <f>+AU231</f>
        <v>0.65</v>
      </c>
      <c r="AV233" s="227"/>
      <c r="AW233" s="227">
        <f t="shared" si="642"/>
        <v>1</v>
      </c>
      <c r="AX233" s="239">
        <f t="shared" si="679"/>
        <v>4745000</v>
      </c>
      <c r="AY233" s="239">
        <f t="shared" si="680"/>
        <v>0</v>
      </c>
      <c r="AZ233" s="209"/>
      <c r="BA233" s="218">
        <f t="shared" si="684"/>
        <v>794</v>
      </c>
      <c r="BB233" s="219">
        <f t="shared" si="684"/>
        <v>2.6349999999999998E-2</v>
      </c>
      <c r="BC233" s="219">
        <f t="shared" si="684"/>
        <v>2.6349999999999998E-2</v>
      </c>
      <c r="BD233" s="219">
        <f t="shared" si="684"/>
        <v>0</v>
      </c>
      <c r="BE233" s="219">
        <f t="shared" si="684"/>
        <v>0</v>
      </c>
      <c r="BF233" s="219">
        <f t="shared" si="684"/>
        <v>0</v>
      </c>
      <c r="BG233" s="238">
        <f t="shared" si="610"/>
        <v>289124.75</v>
      </c>
      <c r="BH233" s="222">
        <f t="shared" si="657"/>
        <v>0</v>
      </c>
      <c r="BI233" s="222">
        <f t="shared" si="657"/>
        <v>1</v>
      </c>
      <c r="BJ233" s="222">
        <f t="shared" si="657"/>
        <v>1.26E-4</v>
      </c>
      <c r="BK233" s="222">
        <f t="shared" si="657"/>
        <v>8.6E-3</v>
      </c>
      <c r="BL233" s="222">
        <f t="shared" si="657"/>
        <v>-6.6E-4</v>
      </c>
      <c r="BM233" s="222">
        <f t="shared" si="672"/>
        <v>-6.7200000000000003E-3</v>
      </c>
      <c r="BN233" s="222">
        <f t="shared" si="568"/>
        <v>1.3999999999999999E-4</v>
      </c>
      <c r="BO233" s="222">
        <f t="shared" si="569"/>
        <v>1.04</v>
      </c>
      <c r="BP233" s="222">
        <v>0</v>
      </c>
      <c r="BQ233" s="222">
        <f t="shared" si="567"/>
        <v>0</v>
      </c>
      <c r="BR233" s="222">
        <f t="shared" si="671"/>
        <v>-1.2123999999999999E-2</v>
      </c>
      <c r="BS233" s="222">
        <v>0.1144</v>
      </c>
      <c r="BT233" s="224">
        <f t="shared" si="685"/>
        <v>16.329999999999998</v>
      </c>
      <c r="BU233" s="224">
        <f t="shared" si="686"/>
        <v>1.76</v>
      </c>
      <c r="BV233" s="225">
        <f t="shared" si="687"/>
        <v>0</v>
      </c>
      <c r="BW233" s="224">
        <f t="shared" si="573"/>
        <v>17452.07</v>
      </c>
      <c r="BX233" s="224">
        <f t="shared" si="583"/>
        <v>0</v>
      </c>
      <c r="BY233" s="224">
        <f t="shared" si="583"/>
        <v>9518.24</v>
      </c>
      <c r="BZ233" s="198">
        <f t="shared" si="584"/>
        <v>16225.400048000001</v>
      </c>
      <c r="CA233" s="209"/>
      <c r="CB233" s="227">
        <f>+CB231</f>
        <v>7.9233999999999999E-2</v>
      </c>
      <c r="CC233" s="227"/>
      <c r="CD233" s="227">
        <f t="shared" si="681"/>
        <v>1</v>
      </c>
      <c r="CE233" s="239">
        <f t="shared" si="613"/>
        <v>4745000</v>
      </c>
      <c r="CF233" s="239">
        <f t="shared" si="614"/>
        <v>0</v>
      </c>
      <c r="CG233" s="209"/>
      <c r="CH233" s="1"/>
      <c r="CI233" s="1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>
      <c r="A234" s="256"/>
      <c r="B234" s="257"/>
      <c r="C234" s="208"/>
      <c r="D234" s="209"/>
      <c r="E234" s="210"/>
      <c r="F234" s="209"/>
      <c r="G234" s="213">
        <v>15000</v>
      </c>
      <c r="H234" s="213"/>
      <c r="I234" s="255">
        <v>0</v>
      </c>
      <c r="J234" s="212"/>
      <c r="K234" s="213">
        <f t="shared" si="675"/>
        <v>7117500</v>
      </c>
      <c r="L234" s="214"/>
      <c r="M234" s="215">
        <f t="shared" si="565"/>
        <v>473718.42</v>
      </c>
      <c r="N234" s="215"/>
      <c r="O234" s="215">
        <f t="shared" si="566"/>
        <v>498011.04721600004</v>
      </c>
      <c r="P234" s="216"/>
      <c r="Q234" s="267">
        <f t="shared" si="676"/>
        <v>24292.627216000052</v>
      </c>
      <c r="R234" s="217"/>
      <c r="S234" s="265">
        <f t="shared" si="677"/>
        <v>5.0999999999999997E-2</v>
      </c>
      <c r="T234" s="209"/>
      <c r="U234" s="218">
        <f t="shared" si="688"/>
        <v>794</v>
      </c>
      <c r="V234" s="219">
        <f t="shared" si="688"/>
        <v>2.6349999999999998E-2</v>
      </c>
      <c r="W234" s="219">
        <f t="shared" si="688"/>
        <v>2.6349999999999998E-2</v>
      </c>
      <c r="X234" s="219">
        <f t="shared" si="682"/>
        <v>0</v>
      </c>
      <c r="Y234" s="219">
        <f t="shared" si="682"/>
        <v>0</v>
      </c>
      <c r="Z234" s="219">
        <f t="shared" si="682"/>
        <v>0</v>
      </c>
      <c r="AA234" s="238">
        <f t="shared" si="630"/>
        <v>433290.13</v>
      </c>
      <c r="AB234" s="221"/>
      <c r="AC234" s="222">
        <f t="shared" si="586"/>
        <v>1</v>
      </c>
      <c r="AD234" s="223">
        <f t="shared" si="595"/>
        <v>1.26E-4</v>
      </c>
      <c r="AE234" s="222">
        <f t="shared" si="689"/>
        <v>8.6E-3</v>
      </c>
      <c r="AF234" s="222">
        <f t="shared" si="689"/>
        <v>-6.6E-4</v>
      </c>
      <c r="AG234" s="222">
        <f t="shared" si="689"/>
        <v>-6.7200000000000003E-3</v>
      </c>
      <c r="AH234" s="219">
        <f t="shared" si="689"/>
        <v>1.3999999999999999E-4</v>
      </c>
      <c r="AI234" s="219">
        <f t="shared" si="689"/>
        <v>1.04</v>
      </c>
      <c r="AJ234" s="234">
        <f t="shared" si="683"/>
        <v>0</v>
      </c>
      <c r="AK234" s="234">
        <f t="shared" si="690"/>
        <v>7.9233999999999999E-2</v>
      </c>
      <c r="AL234" s="234">
        <f t="shared" si="690"/>
        <v>-1.2123999999999999E-2</v>
      </c>
      <c r="AM234" s="234">
        <f t="shared" si="690"/>
        <v>0</v>
      </c>
      <c r="AN234" s="224">
        <f t="shared" si="690"/>
        <v>16.329999999999998</v>
      </c>
      <c r="AO234" s="225">
        <f t="shared" si="690"/>
        <v>1.76</v>
      </c>
      <c r="AP234" s="225">
        <f t="shared" si="691"/>
        <v>0</v>
      </c>
      <c r="AQ234" s="224">
        <f t="shared" si="596"/>
        <v>26177.61</v>
      </c>
      <c r="AR234" s="224">
        <f t="shared" si="621"/>
        <v>0</v>
      </c>
      <c r="AS234" s="224">
        <f t="shared" si="678"/>
        <v>14250.68</v>
      </c>
      <c r="AT234" s="209"/>
      <c r="AU234" s="227">
        <f>+AU231</f>
        <v>0.65</v>
      </c>
      <c r="AV234" s="227"/>
      <c r="AW234" s="227">
        <f t="shared" si="642"/>
        <v>1</v>
      </c>
      <c r="AX234" s="239">
        <f t="shared" si="679"/>
        <v>7117500</v>
      </c>
      <c r="AY234" s="239">
        <f t="shared" si="680"/>
        <v>0</v>
      </c>
      <c r="AZ234" s="209"/>
      <c r="BA234" s="218">
        <f t="shared" si="684"/>
        <v>794</v>
      </c>
      <c r="BB234" s="219">
        <f t="shared" si="684"/>
        <v>2.6349999999999998E-2</v>
      </c>
      <c r="BC234" s="219">
        <f t="shared" si="684"/>
        <v>2.6349999999999998E-2</v>
      </c>
      <c r="BD234" s="219">
        <f t="shared" si="684"/>
        <v>0</v>
      </c>
      <c r="BE234" s="219">
        <f t="shared" si="684"/>
        <v>0</v>
      </c>
      <c r="BF234" s="219">
        <f t="shared" si="684"/>
        <v>0</v>
      </c>
      <c r="BG234" s="238">
        <f t="shared" si="610"/>
        <v>433290.13</v>
      </c>
      <c r="BH234" s="222">
        <f t="shared" si="657"/>
        <v>0</v>
      </c>
      <c r="BI234" s="222">
        <f t="shared" si="657"/>
        <v>1</v>
      </c>
      <c r="BJ234" s="222">
        <f t="shared" si="657"/>
        <v>1.26E-4</v>
      </c>
      <c r="BK234" s="222">
        <f t="shared" si="657"/>
        <v>8.6E-3</v>
      </c>
      <c r="BL234" s="222">
        <f t="shared" si="657"/>
        <v>-6.6E-4</v>
      </c>
      <c r="BM234" s="222">
        <f t="shared" si="672"/>
        <v>-6.7200000000000003E-3</v>
      </c>
      <c r="BN234" s="222">
        <f t="shared" si="568"/>
        <v>1.3999999999999999E-4</v>
      </c>
      <c r="BO234" s="222">
        <f t="shared" si="569"/>
        <v>1.04</v>
      </c>
      <c r="BP234" s="222">
        <v>0</v>
      </c>
      <c r="BQ234" s="222">
        <f t="shared" si="567"/>
        <v>0</v>
      </c>
      <c r="BR234" s="222">
        <f t="shared" si="671"/>
        <v>-1.2123999999999999E-2</v>
      </c>
      <c r="BS234" s="222">
        <v>0.1144</v>
      </c>
      <c r="BT234" s="224">
        <f t="shared" si="685"/>
        <v>16.329999999999998</v>
      </c>
      <c r="BU234" s="224">
        <f t="shared" si="686"/>
        <v>1.76</v>
      </c>
      <c r="BV234" s="225">
        <f t="shared" si="687"/>
        <v>0</v>
      </c>
      <c r="BW234" s="224">
        <f t="shared" si="573"/>
        <v>26177.61</v>
      </c>
      <c r="BX234" s="224">
        <f t="shared" si="583"/>
        <v>0</v>
      </c>
      <c r="BY234" s="224">
        <f t="shared" si="583"/>
        <v>14250.68</v>
      </c>
      <c r="BZ234" s="198">
        <f t="shared" si="584"/>
        <v>24292.627215999997</v>
      </c>
      <c r="CA234" s="209"/>
      <c r="CB234" s="227">
        <f>+CB231</f>
        <v>7.9233999999999999E-2</v>
      </c>
      <c r="CC234" s="227"/>
      <c r="CD234" s="227">
        <f t="shared" si="681"/>
        <v>1</v>
      </c>
      <c r="CE234" s="239">
        <f t="shared" si="613"/>
        <v>7117500</v>
      </c>
      <c r="CF234" s="239">
        <f t="shared" si="614"/>
        <v>0</v>
      </c>
      <c r="CG234" s="209"/>
      <c r="CH234" s="1"/>
      <c r="CI234" s="1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>
      <c r="A235" s="256"/>
      <c r="B235" s="257"/>
      <c r="C235" s="208"/>
      <c r="D235" s="209"/>
      <c r="E235" s="210"/>
      <c r="F235" s="209"/>
      <c r="G235" s="213">
        <v>20000</v>
      </c>
      <c r="H235" s="213"/>
      <c r="I235" s="255">
        <v>0</v>
      </c>
      <c r="J235" s="212"/>
      <c r="K235" s="213">
        <f t="shared" si="675"/>
        <v>9490000</v>
      </c>
      <c r="L235" s="214"/>
      <c r="M235" s="215">
        <f t="shared" si="565"/>
        <v>631341.77</v>
      </c>
      <c r="N235" s="215"/>
      <c r="O235" s="215">
        <f t="shared" si="566"/>
        <v>663701.62209600001</v>
      </c>
      <c r="P235" s="216"/>
      <c r="Q235" s="267">
        <f t="shared" si="676"/>
        <v>32359.852095999988</v>
      </c>
      <c r="R235" s="217"/>
      <c r="S235" s="265">
        <f t="shared" si="677"/>
        <v>5.0999999999999997E-2</v>
      </c>
      <c r="T235" s="209"/>
      <c r="U235" s="218">
        <f t="shared" si="688"/>
        <v>794</v>
      </c>
      <c r="V235" s="219">
        <f t="shared" si="688"/>
        <v>2.6349999999999998E-2</v>
      </c>
      <c r="W235" s="219">
        <f t="shared" si="688"/>
        <v>2.6349999999999998E-2</v>
      </c>
      <c r="X235" s="219">
        <f t="shared" si="682"/>
        <v>0</v>
      </c>
      <c r="Y235" s="219">
        <f t="shared" si="682"/>
        <v>0</v>
      </c>
      <c r="Z235" s="219">
        <f t="shared" si="682"/>
        <v>0</v>
      </c>
      <c r="AA235" s="238">
        <f t="shared" si="630"/>
        <v>577455.5</v>
      </c>
      <c r="AB235" s="221"/>
      <c r="AC235" s="222">
        <f t="shared" si="586"/>
        <v>1</v>
      </c>
      <c r="AD235" s="223">
        <f t="shared" si="595"/>
        <v>1.26E-4</v>
      </c>
      <c r="AE235" s="222">
        <f t="shared" si="689"/>
        <v>8.6E-3</v>
      </c>
      <c r="AF235" s="222">
        <f t="shared" si="689"/>
        <v>-6.6E-4</v>
      </c>
      <c r="AG235" s="222">
        <f t="shared" si="689"/>
        <v>-6.7200000000000003E-3</v>
      </c>
      <c r="AH235" s="219">
        <f t="shared" si="689"/>
        <v>1.3999999999999999E-4</v>
      </c>
      <c r="AI235" s="219">
        <f t="shared" si="689"/>
        <v>1.04</v>
      </c>
      <c r="AJ235" s="234">
        <f t="shared" si="683"/>
        <v>0</v>
      </c>
      <c r="AK235" s="234">
        <f t="shared" si="690"/>
        <v>7.9233999999999999E-2</v>
      </c>
      <c r="AL235" s="234">
        <f t="shared" si="690"/>
        <v>-1.2123999999999999E-2</v>
      </c>
      <c r="AM235" s="234">
        <f t="shared" si="690"/>
        <v>0</v>
      </c>
      <c r="AN235" s="224">
        <f t="shared" si="690"/>
        <v>16.329999999999998</v>
      </c>
      <c r="AO235" s="225">
        <f t="shared" si="690"/>
        <v>1.76</v>
      </c>
      <c r="AP235" s="225">
        <f t="shared" si="691"/>
        <v>0</v>
      </c>
      <c r="AQ235" s="224">
        <f t="shared" si="596"/>
        <v>34903.14</v>
      </c>
      <c r="AR235" s="224">
        <f t="shared" si="621"/>
        <v>0</v>
      </c>
      <c r="AS235" s="224">
        <f t="shared" si="678"/>
        <v>18983.13</v>
      </c>
      <c r="AT235" s="209"/>
      <c r="AU235" s="227">
        <f>+AU231</f>
        <v>0.65</v>
      </c>
      <c r="AV235" s="227"/>
      <c r="AW235" s="227">
        <f t="shared" si="642"/>
        <v>1</v>
      </c>
      <c r="AX235" s="239">
        <f t="shared" si="679"/>
        <v>9490000</v>
      </c>
      <c r="AY235" s="239">
        <f t="shared" si="680"/>
        <v>0</v>
      </c>
      <c r="AZ235" s="209"/>
      <c r="BA235" s="218">
        <f t="shared" si="684"/>
        <v>794</v>
      </c>
      <c r="BB235" s="219">
        <f t="shared" si="684"/>
        <v>2.6349999999999998E-2</v>
      </c>
      <c r="BC235" s="219">
        <f t="shared" si="684"/>
        <v>2.6349999999999998E-2</v>
      </c>
      <c r="BD235" s="219">
        <f t="shared" si="684"/>
        <v>0</v>
      </c>
      <c r="BE235" s="219">
        <f t="shared" si="684"/>
        <v>0</v>
      </c>
      <c r="BF235" s="219">
        <f t="shared" si="684"/>
        <v>0</v>
      </c>
      <c r="BG235" s="238">
        <f t="shared" si="610"/>
        <v>577455.5</v>
      </c>
      <c r="BH235" s="222">
        <f t="shared" si="657"/>
        <v>0</v>
      </c>
      <c r="BI235" s="222">
        <f t="shared" si="657"/>
        <v>1</v>
      </c>
      <c r="BJ235" s="222">
        <f t="shared" si="657"/>
        <v>1.26E-4</v>
      </c>
      <c r="BK235" s="222">
        <f t="shared" si="657"/>
        <v>8.6E-3</v>
      </c>
      <c r="BL235" s="222">
        <f t="shared" si="657"/>
        <v>-6.6E-4</v>
      </c>
      <c r="BM235" s="222">
        <f t="shared" si="672"/>
        <v>-6.7200000000000003E-3</v>
      </c>
      <c r="BN235" s="222">
        <f t="shared" si="568"/>
        <v>1.3999999999999999E-4</v>
      </c>
      <c r="BO235" s="222">
        <f t="shared" si="569"/>
        <v>1.04</v>
      </c>
      <c r="BP235" s="222">
        <v>0</v>
      </c>
      <c r="BQ235" s="222">
        <f t="shared" si="567"/>
        <v>0</v>
      </c>
      <c r="BR235" s="222">
        <f t="shared" si="671"/>
        <v>-1.2123999999999999E-2</v>
      </c>
      <c r="BS235" s="222">
        <v>0.1144</v>
      </c>
      <c r="BT235" s="224">
        <f t="shared" si="685"/>
        <v>16.329999999999998</v>
      </c>
      <c r="BU235" s="224">
        <f t="shared" si="686"/>
        <v>1.76</v>
      </c>
      <c r="BV235" s="225">
        <f t="shared" si="687"/>
        <v>0</v>
      </c>
      <c r="BW235" s="224">
        <f t="shared" si="573"/>
        <v>34903.14</v>
      </c>
      <c r="BX235" s="224">
        <f t="shared" si="583"/>
        <v>0</v>
      </c>
      <c r="BY235" s="224">
        <f t="shared" si="583"/>
        <v>18983.13</v>
      </c>
      <c r="BZ235" s="198">
        <f t="shared" si="584"/>
        <v>32359.852096000002</v>
      </c>
      <c r="CA235" s="209"/>
      <c r="CB235" s="227">
        <f>+CB231</f>
        <v>7.9233999999999999E-2</v>
      </c>
      <c r="CC235" s="227"/>
      <c r="CD235" s="227">
        <f t="shared" si="681"/>
        <v>1</v>
      </c>
      <c r="CE235" s="239">
        <f t="shared" si="613"/>
        <v>9490000</v>
      </c>
      <c r="CF235" s="239">
        <f t="shared" si="614"/>
        <v>0</v>
      </c>
      <c r="CG235" s="209"/>
      <c r="CH235" s="1"/>
      <c r="CI235" s="1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>
      <c r="A236" s="256"/>
      <c r="B236" s="257"/>
      <c r="C236" s="208"/>
      <c r="D236" s="209"/>
      <c r="E236" s="210"/>
      <c r="F236" s="209"/>
      <c r="G236" s="213">
        <v>1000</v>
      </c>
      <c r="H236" s="213"/>
      <c r="I236" s="213">
        <v>200</v>
      </c>
      <c r="J236" s="212"/>
      <c r="K236" s="213">
        <f t="shared" si="675"/>
        <v>474500</v>
      </c>
      <c r="L236" s="214"/>
      <c r="M236" s="215">
        <f t="shared" si="565"/>
        <v>32748.65</v>
      </c>
      <c r="N236" s="215"/>
      <c r="O236" s="215">
        <f t="shared" si="566"/>
        <v>34493.312920000004</v>
      </c>
      <c r="P236" s="216"/>
      <c r="Q236" s="267">
        <f t="shared" si="676"/>
        <v>1744.6629200000025</v>
      </c>
      <c r="R236" s="217"/>
      <c r="S236" s="265">
        <f t="shared" si="677"/>
        <v>5.2999999999999999E-2</v>
      </c>
      <c r="T236" s="209"/>
      <c r="U236" s="218">
        <f t="shared" si="688"/>
        <v>794</v>
      </c>
      <c r="V236" s="219">
        <f t="shared" si="688"/>
        <v>2.6349999999999998E-2</v>
      </c>
      <c r="W236" s="219">
        <f t="shared" si="688"/>
        <v>2.6349999999999998E-2</v>
      </c>
      <c r="X236" s="219">
        <f t="shared" si="682"/>
        <v>0</v>
      </c>
      <c r="Y236" s="219">
        <f t="shared" si="682"/>
        <v>0</v>
      </c>
      <c r="Z236" s="219">
        <f t="shared" si="682"/>
        <v>0</v>
      </c>
      <c r="AA236" s="238">
        <f t="shared" si="630"/>
        <v>29979.08</v>
      </c>
      <c r="AB236" s="221"/>
      <c r="AC236" s="222">
        <f t="shared" si="586"/>
        <v>1</v>
      </c>
      <c r="AD236" s="223">
        <f t="shared" si="595"/>
        <v>1.26E-4</v>
      </c>
      <c r="AE236" s="222">
        <f t="shared" si="689"/>
        <v>8.6E-3</v>
      </c>
      <c r="AF236" s="222">
        <f t="shared" si="689"/>
        <v>-6.6E-4</v>
      </c>
      <c r="AG236" s="222">
        <f t="shared" si="689"/>
        <v>-6.7200000000000003E-3</v>
      </c>
      <c r="AH236" s="219">
        <f t="shared" si="689"/>
        <v>1.3999999999999999E-4</v>
      </c>
      <c r="AI236" s="219">
        <f t="shared" si="689"/>
        <v>1.04</v>
      </c>
      <c r="AJ236" s="234">
        <f t="shared" si="683"/>
        <v>0</v>
      </c>
      <c r="AK236" s="234">
        <f t="shared" si="690"/>
        <v>7.9233999999999999E-2</v>
      </c>
      <c r="AL236" s="234">
        <f t="shared" si="690"/>
        <v>-1.2123999999999999E-2</v>
      </c>
      <c r="AM236" s="234">
        <f t="shared" si="690"/>
        <v>0</v>
      </c>
      <c r="AN236" s="224">
        <f t="shared" si="690"/>
        <v>16.329999999999998</v>
      </c>
      <c r="AO236" s="225">
        <f t="shared" si="690"/>
        <v>1.76</v>
      </c>
      <c r="AP236" s="225">
        <f t="shared" si="691"/>
        <v>0</v>
      </c>
      <c r="AQ236" s="224">
        <f>ROUND(AC236+(K236*(AD236+AE236+AF236+AH236+AJ236+AG236))+(G236*AI236),2)</f>
        <v>1746.11</v>
      </c>
      <c r="AR236" s="224">
        <f t="shared" si="621"/>
        <v>0</v>
      </c>
      <c r="AS236" s="224">
        <f t="shared" si="678"/>
        <v>1023.46</v>
      </c>
      <c r="AT236" s="209"/>
      <c r="AU236" s="227">
        <f>+AU231</f>
        <v>0.65</v>
      </c>
      <c r="AV236" s="227"/>
      <c r="AW236" s="227">
        <f t="shared" si="642"/>
        <v>1</v>
      </c>
      <c r="AX236" s="239">
        <f t="shared" si="679"/>
        <v>474500</v>
      </c>
      <c r="AY236" s="239">
        <f t="shared" si="680"/>
        <v>0</v>
      </c>
      <c r="AZ236" s="209"/>
      <c r="BA236" s="218">
        <f t="shared" si="684"/>
        <v>794</v>
      </c>
      <c r="BB236" s="219">
        <f t="shared" si="684"/>
        <v>2.6349999999999998E-2</v>
      </c>
      <c r="BC236" s="219">
        <f t="shared" si="684"/>
        <v>2.6349999999999998E-2</v>
      </c>
      <c r="BD236" s="219">
        <f t="shared" si="684"/>
        <v>0</v>
      </c>
      <c r="BE236" s="219">
        <f t="shared" si="684"/>
        <v>0</v>
      </c>
      <c r="BF236" s="219">
        <f t="shared" si="684"/>
        <v>0</v>
      </c>
      <c r="BG236" s="238">
        <f t="shared" si="610"/>
        <v>29979.08</v>
      </c>
      <c r="BH236" s="222">
        <f t="shared" si="657"/>
        <v>0</v>
      </c>
      <c r="BI236" s="222">
        <f t="shared" si="657"/>
        <v>1</v>
      </c>
      <c r="BJ236" s="222">
        <f t="shared" si="657"/>
        <v>1.26E-4</v>
      </c>
      <c r="BK236" s="222">
        <f t="shared" si="657"/>
        <v>8.6E-3</v>
      </c>
      <c r="BL236" s="222">
        <f t="shared" si="657"/>
        <v>-6.6E-4</v>
      </c>
      <c r="BM236" s="222">
        <f t="shared" si="672"/>
        <v>-6.7200000000000003E-3</v>
      </c>
      <c r="BN236" s="222">
        <f t="shared" si="568"/>
        <v>1.3999999999999999E-4</v>
      </c>
      <c r="BO236" s="222">
        <f t="shared" si="569"/>
        <v>1.04</v>
      </c>
      <c r="BP236" s="222">
        <v>0</v>
      </c>
      <c r="BQ236" s="222">
        <f t="shared" si="567"/>
        <v>0</v>
      </c>
      <c r="BR236" s="222">
        <f t="shared" si="671"/>
        <v>-1.2123999999999999E-2</v>
      </c>
      <c r="BS236" s="222">
        <v>0.1144</v>
      </c>
      <c r="BT236" s="224">
        <f t="shared" si="685"/>
        <v>16.329999999999998</v>
      </c>
      <c r="BU236" s="224">
        <f t="shared" si="686"/>
        <v>1.76</v>
      </c>
      <c r="BV236" s="225">
        <f t="shared" si="687"/>
        <v>0</v>
      </c>
      <c r="BW236" s="224">
        <f t="shared" si="573"/>
        <v>1746.11</v>
      </c>
      <c r="BX236" s="224">
        <f t="shared" si="583"/>
        <v>0</v>
      </c>
      <c r="BY236" s="224">
        <f t="shared" si="583"/>
        <v>1023.46</v>
      </c>
      <c r="BZ236" s="198">
        <f t="shared" si="584"/>
        <v>1744.6629200000004</v>
      </c>
      <c r="CA236" s="209"/>
      <c r="CB236" s="227">
        <f>+CB231</f>
        <v>7.9233999999999999E-2</v>
      </c>
      <c r="CC236" s="227"/>
      <c r="CD236" s="227">
        <f t="shared" si="681"/>
        <v>1</v>
      </c>
      <c r="CE236" s="239">
        <f t="shared" si="613"/>
        <v>474500</v>
      </c>
      <c r="CF236" s="239">
        <f t="shared" si="614"/>
        <v>0</v>
      </c>
      <c r="CG236" s="209"/>
      <c r="CH236" s="1"/>
      <c r="CI236" s="1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>
      <c r="A237" s="256"/>
      <c r="B237" s="257"/>
      <c r="C237" s="208"/>
      <c r="D237" s="209"/>
      <c r="E237" s="210"/>
      <c r="F237" s="209"/>
      <c r="G237" s="213">
        <v>5000</v>
      </c>
      <c r="H237" s="213"/>
      <c r="I237" s="213">
        <v>500</v>
      </c>
      <c r="J237" s="212"/>
      <c r="K237" s="213">
        <f t="shared" si="675"/>
        <v>2372500</v>
      </c>
      <c r="L237" s="214"/>
      <c r="M237" s="215">
        <f t="shared" si="565"/>
        <v>159410.77000000002</v>
      </c>
      <c r="N237" s="215"/>
      <c r="O237" s="215">
        <f t="shared" si="566"/>
        <v>167669.617168</v>
      </c>
      <c r="P237" s="216"/>
      <c r="Q237" s="267">
        <f t="shared" si="676"/>
        <v>8258.8471679999784</v>
      </c>
      <c r="R237" s="217"/>
      <c r="S237" s="265">
        <f t="shared" si="677"/>
        <v>5.1999999999999998E-2</v>
      </c>
      <c r="T237" s="209"/>
      <c r="U237" s="218">
        <f t="shared" si="688"/>
        <v>794</v>
      </c>
      <c r="V237" s="219">
        <f t="shared" si="688"/>
        <v>2.6349999999999998E-2</v>
      </c>
      <c r="W237" s="219">
        <f t="shared" si="688"/>
        <v>2.6349999999999998E-2</v>
      </c>
      <c r="X237" s="219">
        <f t="shared" si="682"/>
        <v>0</v>
      </c>
      <c r="Y237" s="219">
        <f t="shared" si="682"/>
        <v>0</v>
      </c>
      <c r="Z237" s="219">
        <f t="shared" si="682"/>
        <v>0</v>
      </c>
      <c r="AA237" s="238">
        <f t="shared" si="630"/>
        <v>145839.38</v>
      </c>
      <c r="AB237" s="221"/>
      <c r="AC237" s="222">
        <f t="shared" si="586"/>
        <v>1</v>
      </c>
      <c r="AD237" s="223">
        <f t="shared" si="595"/>
        <v>1.26E-4</v>
      </c>
      <c r="AE237" s="222">
        <f t="shared" si="689"/>
        <v>8.6E-3</v>
      </c>
      <c r="AF237" s="222">
        <f t="shared" si="689"/>
        <v>-6.6E-4</v>
      </c>
      <c r="AG237" s="222">
        <f t="shared" si="689"/>
        <v>-6.7200000000000003E-3</v>
      </c>
      <c r="AH237" s="219">
        <f t="shared" si="689"/>
        <v>1.3999999999999999E-4</v>
      </c>
      <c r="AI237" s="219">
        <f t="shared" si="689"/>
        <v>1.04</v>
      </c>
      <c r="AJ237" s="234">
        <f t="shared" si="683"/>
        <v>0</v>
      </c>
      <c r="AK237" s="234">
        <f t="shared" si="690"/>
        <v>7.9233999999999999E-2</v>
      </c>
      <c r="AL237" s="234">
        <f t="shared" si="690"/>
        <v>-1.2123999999999999E-2</v>
      </c>
      <c r="AM237" s="234">
        <f t="shared" si="690"/>
        <v>0</v>
      </c>
      <c r="AN237" s="224">
        <f t="shared" si="690"/>
        <v>16.329999999999998</v>
      </c>
      <c r="AO237" s="225">
        <f t="shared" si="690"/>
        <v>1.76</v>
      </c>
      <c r="AP237" s="225">
        <f t="shared" si="691"/>
        <v>0</v>
      </c>
      <c r="AQ237" s="224">
        <f t="shared" si="596"/>
        <v>8726.5400000000009</v>
      </c>
      <c r="AR237" s="224">
        <f t="shared" si="621"/>
        <v>0</v>
      </c>
      <c r="AS237" s="224">
        <f t="shared" si="678"/>
        <v>4844.8500000000004</v>
      </c>
      <c r="AT237" s="209"/>
      <c r="AU237" s="227">
        <f>+AU231</f>
        <v>0.65</v>
      </c>
      <c r="AV237" s="227"/>
      <c r="AW237" s="227">
        <f t="shared" si="642"/>
        <v>1</v>
      </c>
      <c r="AX237" s="239">
        <f t="shared" si="679"/>
        <v>2372500</v>
      </c>
      <c r="AY237" s="239">
        <f t="shared" si="680"/>
        <v>0</v>
      </c>
      <c r="AZ237" s="209"/>
      <c r="BA237" s="218">
        <f t="shared" si="684"/>
        <v>794</v>
      </c>
      <c r="BB237" s="219">
        <f t="shared" si="684"/>
        <v>2.6349999999999998E-2</v>
      </c>
      <c r="BC237" s="219">
        <f t="shared" si="684"/>
        <v>2.6349999999999998E-2</v>
      </c>
      <c r="BD237" s="219">
        <f t="shared" si="684"/>
        <v>0</v>
      </c>
      <c r="BE237" s="219">
        <f t="shared" si="684"/>
        <v>0</v>
      </c>
      <c r="BF237" s="219">
        <f t="shared" si="684"/>
        <v>0</v>
      </c>
      <c r="BG237" s="238">
        <f t="shared" si="610"/>
        <v>145839.38</v>
      </c>
      <c r="BH237" s="222">
        <f t="shared" si="657"/>
        <v>0</v>
      </c>
      <c r="BI237" s="222">
        <f t="shared" si="657"/>
        <v>1</v>
      </c>
      <c r="BJ237" s="222">
        <f t="shared" si="657"/>
        <v>1.26E-4</v>
      </c>
      <c r="BK237" s="222">
        <f t="shared" si="657"/>
        <v>8.6E-3</v>
      </c>
      <c r="BL237" s="222">
        <f t="shared" si="657"/>
        <v>-6.6E-4</v>
      </c>
      <c r="BM237" s="222">
        <f t="shared" si="672"/>
        <v>-6.7200000000000003E-3</v>
      </c>
      <c r="BN237" s="222">
        <f t="shared" si="568"/>
        <v>1.3999999999999999E-4</v>
      </c>
      <c r="BO237" s="222">
        <f t="shared" si="569"/>
        <v>1.04</v>
      </c>
      <c r="BP237" s="222">
        <v>0</v>
      </c>
      <c r="BQ237" s="222">
        <f t="shared" si="567"/>
        <v>0</v>
      </c>
      <c r="BR237" s="222">
        <f t="shared" si="671"/>
        <v>-1.2123999999999999E-2</v>
      </c>
      <c r="BS237" s="222">
        <v>0.1144</v>
      </c>
      <c r="BT237" s="224">
        <f t="shared" si="685"/>
        <v>16.329999999999998</v>
      </c>
      <c r="BU237" s="224">
        <f t="shared" si="686"/>
        <v>1.76</v>
      </c>
      <c r="BV237" s="225">
        <f t="shared" si="687"/>
        <v>0</v>
      </c>
      <c r="BW237" s="224">
        <f t="shared" si="573"/>
        <v>8726.5400000000009</v>
      </c>
      <c r="BX237" s="224">
        <f t="shared" si="583"/>
        <v>0</v>
      </c>
      <c r="BY237" s="224">
        <f t="shared" si="583"/>
        <v>4844.8500000000004</v>
      </c>
      <c r="BZ237" s="198">
        <f t="shared" si="584"/>
        <v>8258.8471680000021</v>
      </c>
      <c r="CA237" s="209"/>
      <c r="CB237" s="227">
        <f>+CB231</f>
        <v>7.9233999999999999E-2</v>
      </c>
      <c r="CC237" s="227"/>
      <c r="CD237" s="227">
        <f t="shared" si="681"/>
        <v>1</v>
      </c>
      <c r="CE237" s="239">
        <f t="shared" si="613"/>
        <v>2372500</v>
      </c>
      <c r="CF237" s="239">
        <f t="shared" si="614"/>
        <v>0</v>
      </c>
      <c r="CG237" s="209"/>
      <c r="CH237" s="1"/>
      <c r="CI237" s="1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>
      <c r="A238" s="256"/>
      <c r="B238" s="257"/>
      <c r="C238" s="208"/>
      <c r="D238" s="209"/>
      <c r="E238" s="210"/>
      <c r="F238" s="209"/>
      <c r="G238" s="213">
        <v>10000</v>
      </c>
      <c r="H238" s="213"/>
      <c r="I238" s="213">
        <v>750</v>
      </c>
      <c r="J238" s="212"/>
      <c r="K238" s="213">
        <f t="shared" si="675"/>
        <v>4745000</v>
      </c>
      <c r="L238" s="214"/>
      <c r="M238" s="215">
        <f t="shared" ref="M238:M259" si="692">AA238+SUM(AQ238:AS238)</f>
        <v>317503.64</v>
      </c>
      <c r="N238" s="215"/>
      <c r="O238" s="215">
        <f t="shared" ref="O238:O260" si="693">BG238+SUM(BW238:BZ238)</f>
        <v>333880.04804799997</v>
      </c>
      <c r="P238" s="216"/>
      <c r="Q238" s="267">
        <f t="shared" si="676"/>
        <v>16376.408047999954</v>
      </c>
      <c r="R238" s="217"/>
      <c r="S238" s="265">
        <f t="shared" si="677"/>
        <v>5.1999999999999998E-2</v>
      </c>
      <c r="T238" s="209"/>
      <c r="U238" s="218">
        <f t="shared" si="688"/>
        <v>794</v>
      </c>
      <c r="V238" s="219">
        <f t="shared" si="688"/>
        <v>2.6349999999999998E-2</v>
      </c>
      <c r="W238" s="219">
        <f t="shared" si="688"/>
        <v>2.6349999999999998E-2</v>
      </c>
      <c r="X238" s="219">
        <f t="shared" si="682"/>
        <v>0</v>
      </c>
      <c r="Y238" s="219">
        <f t="shared" si="682"/>
        <v>0</v>
      </c>
      <c r="Z238" s="219">
        <f t="shared" si="682"/>
        <v>0</v>
      </c>
      <c r="AA238" s="238">
        <f t="shared" si="630"/>
        <v>290444.75</v>
      </c>
      <c r="AB238" s="221"/>
      <c r="AC238" s="222">
        <f t="shared" si="586"/>
        <v>1</v>
      </c>
      <c r="AD238" s="223">
        <f t="shared" si="595"/>
        <v>1.26E-4</v>
      </c>
      <c r="AE238" s="222">
        <f t="shared" si="689"/>
        <v>8.6E-3</v>
      </c>
      <c r="AF238" s="222">
        <f t="shared" si="689"/>
        <v>-6.6E-4</v>
      </c>
      <c r="AG238" s="222">
        <f t="shared" si="689"/>
        <v>-6.7200000000000003E-3</v>
      </c>
      <c r="AH238" s="219">
        <f t="shared" si="689"/>
        <v>1.3999999999999999E-4</v>
      </c>
      <c r="AI238" s="219">
        <f t="shared" si="689"/>
        <v>1.04</v>
      </c>
      <c r="AJ238" s="234">
        <f t="shared" si="683"/>
        <v>0</v>
      </c>
      <c r="AK238" s="234">
        <f t="shared" si="690"/>
        <v>7.9233999999999999E-2</v>
      </c>
      <c r="AL238" s="234">
        <f t="shared" si="690"/>
        <v>-1.2123999999999999E-2</v>
      </c>
      <c r="AM238" s="234">
        <f t="shared" si="690"/>
        <v>0</v>
      </c>
      <c r="AN238" s="224">
        <f t="shared" si="690"/>
        <v>16.329999999999998</v>
      </c>
      <c r="AO238" s="225">
        <f t="shared" si="690"/>
        <v>1.76</v>
      </c>
      <c r="AP238" s="225">
        <f t="shared" si="691"/>
        <v>0</v>
      </c>
      <c r="AQ238" s="224">
        <f t="shared" si="596"/>
        <v>17452.07</v>
      </c>
      <c r="AR238" s="224">
        <f t="shared" si="621"/>
        <v>0</v>
      </c>
      <c r="AS238" s="224">
        <f t="shared" si="678"/>
        <v>9606.82</v>
      </c>
      <c r="AT238" s="209"/>
      <c r="AU238" s="227">
        <f>+AU231</f>
        <v>0.65</v>
      </c>
      <c r="AV238" s="227"/>
      <c r="AW238" s="227">
        <f t="shared" si="642"/>
        <v>1</v>
      </c>
      <c r="AX238" s="239">
        <f t="shared" si="679"/>
        <v>4745000</v>
      </c>
      <c r="AY238" s="239">
        <f t="shared" si="680"/>
        <v>0</v>
      </c>
      <c r="AZ238" s="209"/>
      <c r="BA238" s="218">
        <f t="shared" si="684"/>
        <v>794</v>
      </c>
      <c r="BB238" s="219">
        <f t="shared" si="684"/>
        <v>2.6349999999999998E-2</v>
      </c>
      <c r="BC238" s="219">
        <f t="shared" si="684"/>
        <v>2.6349999999999998E-2</v>
      </c>
      <c r="BD238" s="219">
        <f t="shared" si="684"/>
        <v>0</v>
      </c>
      <c r="BE238" s="219">
        <f t="shared" si="684"/>
        <v>0</v>
      </c>
      <c r="BF238" s="219">
        <f t="shared" si="684"/>
        <v>0</v>
      </c>
      <c r="BG238" s="238">
        <f t="shared" si="610"/>
        <v>290444.75</v>
      </c>
      <c r="BH238" s="222">
        <f t="shared" si="657"/>
        <v>0</v>
      </c>
      <c r="BI238" s="222">
        <f t="shared" si="657"/>
        <v>1</v>
      </c>
      <c r="BJ238" s="222">
        <f t="shared" si="657"/>
        <v>1.26E-4</v>
      </c>
      <c r="BK238" s="222">
        <f t="shared" si="657"/>
        <v>8.6E-3</v>
      </c>
      <c r="BL238" s="222">
        <f t="shared" si="657"/>
        <v>-6.6E-4</v>
      </c>
      <c r="BM238" s="222">
        <f t="shared" si="672"/>
        <v>-6.7200000000000003E-3</v>
      </c>
      <c r="BN238" s="222">
        <f t="shared" si="568"/>
        <v>1.3999999999999999E-4</v>
      </c>
      <c r="BO238" s="222">
        <f t="shared" si="569"/>
        <v>1.04</v>
      </c>
      <c r="BP238" s="222">
        <v>0</v>
      </c>
      <c r="BQ238" s="222">
        <f t="shared" ref="BQ238:BQ260" si="694">BQ237</f>
        <v>0</v>
      </c>
      <c r="BR238" s="222">
        <f t="shared" si="671"/>
        <v>-1.2123999999999999E-2</v>
      </c>
      <c r="BS238" s="222">
        <v>0.1144</v>
      </c>
      <c r="BT238" s="224">
        <f t="shared" si="685"/>
        <v>16.329999999999998</v>
      </c>
      <c r="BU238" s="224">
        <f t="shared" si="686"/>
        <v>1.76</v>
      </c>
      <c r="BV238" s="225">
        <f t="shared" si="687"/>
        <v>0</v>
      </c>
      <c r="BW238" s="224">
        <f t="shared" si="573"/>
        <v>17452.07</v>
      </c>
      <c r="BX238" s="224">
        <f t="shared" si="583"/>
        <v>0</v>
      </c>
      <c r="BY238" s="224">
        <f t="shared" si="583"/>
        <v>9606.82</v>
      </c>
      <c r="BZ238" s="198">
        <f t="shared" si="584"/>
        <v>16376.408048000001</v>
      </c>
      <c r="CA238" s="209"/>
      <c r="CB238" s="227">
        <f>+CB231</f>
        <v>7.9233999999999999E-2</v>
      </c>
      <c r="CC238" s="227"/>
      <c r="CD238" s="227">
        <f t="shared" si="681"/>
        <v>1</v>
      </c>
      <c r="CE238" s="239">
        <f t="shared" si="613"/>
        <v>4745000</v>
      </c>
      <c r="CF238" s="239">
        <f t="shared" si="614"/>
        <v>0</v>
      </c>
      <c r="CG238" s="209"/>
      <c r="CH238" s="1"/>
      <c r="CI238" s="1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>
      <c r="A239" s="256"/>
      <c r="B239" s="257"/>
      <c r="C239" s="208"/>
      <c r="D239" s="209"/>
      <c r="E239" s="210"/>
      <c r="F239" s="209"/>
      <c r="G239" s="213">
        <v>15000</v>
      </c>
      <c r="H239" s="213"/>
      <c r="I239" s="213">
        <v>1000</v>
      </c>
      <c r="J239" s="212"/>
      <c r="K239" s="213">
        <f t="shared" si="675"/>
        <v>7117500</v>
      </c>
      <c r="L239" s="214"/>
      <c r="M239" s="215">
        <f t="shared" si="692"/>
        <v>475596.54000000004</v>
      </c>
      <c r="N239" s="215"/>
      <c r="O239" s="215">
        <f t="shared" si="693"/>
        <v>500090.51121600001</v>
      </c>
      <c r="P239" s="216"/>
      <c r="Q239" s="267">
        <f t="shared" si="676"/>
        <v>24493.971215999976</v>
      </c>
      <c r="R239" s="217"/>
      <c r="S239" s="265">
        <f t="shared" si="677"/>
        <v>5.1999999999999998E-2</v>
      </c>
      <c r="T239" s="209"/>
      <c r="U239" s="218">
        <f t="shared" si="688"/>
        <v>794</v>
      </c>
      <c r="V239" s="219">
        <f t="shared" si="688"/>
        <v>2.6349999999999998E-2</v>
      </c>
      <c r="W239" s="219">
        <f t="shared" si="688"/>
        <v>2.6349999999999998E-2</v>
      </c>
      <c r="X239" s="219">
        <f t="shared" si="682"/>
        <v>0</v>
      </c>
      <c r="Y239" s="219">
        <f t="shared" si="682"/>
        <v>0</v>
      </c>
      <c r="Z239" s="219">
        <f t="shared" si="682"/>
        <v>0</v>
      </c>
      <c r="AA239" s="238">
        <f t="shared" si="630"/>
        <v>435050.13</v>
      </c>
      <c r="AB239" s="221"/>
      <c r="AC239" s="222">
        <f t="shared" si="586"/>
        <v>1</v>
      </c>
      <c r="AD239" s="223">
        <f t="shared" si="595"/>
        <v>1.26E-4</v>
      </c>
      <c r="AE239" s="222">
        <f t="shared" si="689"/>
        <v>8.6E-3</v>
      </c>
      <c r="AF239" s="222">
        <f t="shared" si="689"/>
        <v>-6.6E-4</v>
      </c>
      <c r="AG239" s="222">
        <f t="shared" si="689"/>
        <v>-6.7200000000000003E-3</v>
      </c>
      <c r="AH239" s="219">
        <f t="shared" si="689"/>
        <v>1.3999999999999999E-4</v>
      </c>
      <c r="AI239" s="219">
        <f t="shared" si="689"/>
        <v>1.04</v>
      </c>
      <c r="AJ239" s="234">
        <f t="shared" si="683"/>
        <v>0</v>
      </c>
      <c r="AK239" s="234">
        <f t="shared" si="690"/>
        <v>7.9233999999999999E-2</v>
      </c>
      <c r="AL239" s="234">
        <f t="shared" si="690"/>
        <v>-1.2123999999999999E-2</v>
      </c>
      <c r="AM239" s="234">
        <f t="shared" si="690"/>
        <v>0</v>
      </c>
      <c r="AN239" s="224">
        <f t="shared" si="690"/>
        <v>16.329999999999998</v>
      </c>
      <c r="AO239" s="225">
        <f t="shared" si="690"/>
        <v>1.76</v>
      </c>
      <c r="AP239" s="225">
        <f t="shared" si="691"/>
        <v>0</v>
      </c>
      <c r="AQ239" s="224">
        <f t="shared" si="596"/>
        <v>26177.61</v>
      </c>
      <c r="AR239" s="224">
        <f t="shared" si="621"/>
        <v>0</v>
      </c>
      <c r="AS239" s="224">
        <f t="shared" si="678"/>
        <v>14368.8</v>
      </c>
      <c r="AT239" s="209"/>
      <c r="AU239" s="227">
        <f>+AU231</f>
        <v>0.65</v>
      </c>
      <c r="AV239" s="227"/>
      <c r="AW239" s="227">
        <f t="shared" si="642"/>
        <v>1</v>
      </c>
      <c r="AX239" s="239">
        <f t="shared" si="679"/>
        <v>7117500</v>
      </c>
      <c r="AY239" s="239">
        <f t="shared" si="680"/>
        <v>0</v>
      </c>
      <c r="AZ239" s="209"/>
      <c r="BA239" s="218">
        <f t="shared" si="684"/>
        <v>794</v>
      </c>
      <c r="BB239" s="219">
        <f t="shared" si="684"/>
        <v>2.6349999999999998E-2</v>
      </c>
      <c r="BC239" s="219">
        <f t="shared" si="684"/>
        <v>2.6349999999999998E-2</v>
      </c>
      <c r="BD239" s="219">
        <f t="shared" si="684"/>
        <v>0</v>
      </c>
      <c r="BE239" s="219">
        <f t="shared" si="684"/>
        <v>0</v>
      </c>
      <c r="BF239" s="219">
        <f t="shared" si="684"/>
        <v>0</v>
      </c>
      <c r="BG239" s="238">
        <f t="shared" si="610"/>
        <v>435050.13</v>
      </c>
      <c r="BH239" s="222">
        <f t="shared" si="657"/>
        <v>0</v>
      </c>
      <c r="BI239" s="222">
        <f t="shared" si="657"/>
        <v>1</v>
      </c>
      <c r="BJ239" s="222">
        <f t="shared" si="657"/>
        <v>1.26E-4</v>
      </c>
      <c r="BK239" s="222">
        <f t="shared" si="657"/>
        <v>8.6E-3</v>
      </c>
      <c r="BL239" s="222">
        <f t="shared" si="657"/>
        <v>-6.6E-4</v>
      </c>
      <c r="BM239" s="222">
        <f t="shared" si="672"/>
        <v>-6.7200000000000003E-3</v>
      </c>
      <c r="BN239" s="222">
        <f t="shared" si="568"/>
        <v>1.3999999999999999E-4</v>
      </c>
      <c r="BO239" s="222">
        <f t="shared" si="569"/>
        <v>1.04</v>
      </c>
      <c r="BP239" s="222">
        <v>0</v>
      </c>
      <c r="BQ239" s="222">
        <f t="shared" si="694"/>
        <v>0</v>
      </c>
      <c r="BR239" s="222">
        <f t="shared" si="671"/>
        <v>-1.2123999999999999E-2</v>
      </c>
      <c r="BS239" s="222">
        <v>0.1144</v>
      </c>
      <c r="BT239" s="224">
        <f t="shared" si="685"/>
        <v>16.329999999999998</v>
      </c>
      <c r="BU239" s="224">
        <f t="shared" si="686"/>
        <v>1.76</v>
      </c>
      <c r="BV239" s="225">
        <f t="shared" si="687"/>
        <v>0</v>
      </c>
      <c r="BW239" s="224">
        <f t="shared" si="573"/>
        <v>26177.61</v>
      </c>
      <c r="BX239" s="224">
        <f t="shared" si="583"/>
        <v>0</v>
      </c>
      <c r="BY239" s="224">
        <f t="shared" si="583"/>
        <v>14368.8</v>
      </c>
      <c r="BZ239" s="198">
        <f t="shared" si="584"/>
        <v>24493.971215999998</v>
      </c>
      <c r="CA239" s="209"/>
      <c r="CB239" s="227">
        <f>+CB231</f>
        <v>7.9233999999999999E-2</v>
      </c>
      <c r="CC239" s="227"/>
      <c r="CD239" s="227">
        <f t="shared" si="681"/>
        <v>1</v>
      </c>
      <c r="CE239" s="239">
        <f t="shared" si="613"/>
        <v>7117500</v>
      </c>
      <c r="CF239" s="239">
        <f t="shared" si="614"/>
        <v>0</v>
      </c>
      <c r="CG239" s="209"/>
      <c r="CH239" s="1"/>
      <c r="CI239" s="1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>
      <c r="A240" s="256"/>
      <c r="B240" s="257"/>
      <c r="C240" s="208"/>
      <c r="D240" s="209"/>
      <c r="E240" s="210"/>
      <c r="F240" s="209"/>
      <c r="G240" s="213">
        <v>20000</v>
      </c>
      <c r="H240" s="213"/>
      <c r="I240" s="213">
        <v>1000</v>
      </c>
      <c r="J240" s="212"/>
      <c r="K240" s="213">
        <f t="shared" si="675"/>
        <v>9490000</v>
      </c>
      <c r="L240" s="214"/>
      <c r="M240" s="215">
        <f t="shared" si="692"/>
        <v>633219.88</v>
      </c>
      <c r="N240" s="215"/>
      <c r="O240" s="215">
        <f t="shared" si="693"/>
        <v>665781.07609600003</v>
      </c>
      <c r="P240" s="216"/>
      <c r="Q240" s="267">
        <f t="shared" si="676"/>
        <v>32561.196096000029</v>
      </c>
      <c r="R240" s="217"/>
      <c r="S240" s="265">
        <f t="shared" si="677"/>
        <v>5.0999999999999997E-2</v>
      </c>
      <c r="T240" s="209"/>
      <c r="U240" s="218">
        <f t="shared" si="688"/>
        <v>794</v>
      </c>
      <c r="V240" s="219">
        <f t="shared" si="688"/>
        <v>2.6349999999999998E-2</v>
      </c>
      <c r="W240" s="219">
        <f t="shared" si="688"/>
        <v>2.6349999999999998E-2</v>
      </c>
      <c r="X240" s="219">
        <f t="shared" si="682"/>
        <v>0</v>
      </c>
      <c r="Y240" s="219">
        <f t="shared" si="682"/>
        <v>0</v>
      </c>
      <c r="Z240" s="219">
        <f t="shared" si="682"/>
        <v>0</v>
      </c>
      <c r="AA240" s="238">
        <f t="shared" si="630"/>
        <v>579215.5</v>
      </c>
      <c r="AB240" s="221"/>
      <c r="AC240" s="222">
        <f t="shared" si="586"/>
        <v>1</v>
      </c>
      <c r="AD240" s="223">
        <f t="shared" si="595"/>
        <v>1.26E-4</v>
      </c>
      <c r="AE240" s="222">
        <f t="shared" si="689"/>
        <v>8.6E-3</v>
      </c>
      <c r="AF240" s="222">
        <f t="shared" si="689"/>
        <v>-6.6E-4</v>
      </c>
      <c r="AG240" s="222">
        <f t="shared" si="689"/>
        <v>-6.7200000000000003E-3</v>
      </c>
      <c r="AH240" s="219">
        <f t="shared" si="689"/>
        <v>1.3999999999999999E-4</v>
      </c>
      <c r="AI240" s="219">
        <f t="shared" si="689"/>
        <v>1.04</v>
      </c>
      <c r="AJ240" s="234">
        <f t="shared" si="683"/>
        <v>0</v>
      </c>
      <c r="AK240" s="234">
        <f t="shared" si="690"/>
        <v>7.9233999999999999E-2</v>
      </c>
      <c r="AL240" s="234">
        <f t="shared" si="690"/>
        <v>-1.2123999999999999E-2</v>
      </c>
      <c r="AM240" s="234">
        <f t="shared" si="690"/>
        <v>0</v>
      </c>
      <c r="AN240" s="224">
        <f t="shared" si="690"/>
        <v>16.329999999999998</v>
      </c>
      <c r="AO240" s="225">
        <f t="shared" si="690"/>
        <v>1.76</v>
      </c>
      <c r="AP240" s="225">
        <f t="shared" si="691"/>
        <v>0</v>
      </c>
      <c r="AQ240" s="224">
        <f t="shared" si="596"/>
        <v>34903.14</v>
      </c>
      <c r="AR240" s="224">
        <f t="shared" si="621"/>
        <v>0</v>
      </c>
      <c r="AS240" s="224">
        <f t="shared" si="678"/>
        <v>19101.240000000002</v>
      </c>
      <c r="AT240" s="209"/>
      <c r="AU240" s="227">
        <f>+AU231</f>
        <v>0.65</v>
      </c>
      <c r="AV240" s="227"/>
      <c r="AW240" s="227">
        <f t="shared" si="642"/>
        <v>1</v>
      </c>
      <c r="AX240" s="239">
        <f t="shared" si="679"/>
        <v>9490000</v>
      </c>
      <c r="AY240" s="239">
        <f t="shared" si="680"/>
        <v>0</v>
      </c>
      <c r="AZ240" s="209"/>
      <c r="BA240" s="218">
        <f t="shared" si="684"/>
        <v>794</v>
      </c>
      <c r="BB240" s="219">
        <f t="shared" si="684"/>
        <v>2.6349999999999998E-2</v>
      </c>
      <c r="BC240" s="219">
        <f t="shared" si="684"/>
        <v>2.6349999999999998E-2</v>
      </c>
      <c r="BD240" s="219">
        <f t="shared" si="684"/>
        <v>0</v>
      </c>
      <c r="BE240" s="219">
        <f t="shared" si="684"/>
        <v>0</v>
      </c>
      <c r="BF240" s="219">
        <f t="shared" si="684"/>
        <v>0</v>
      </c>
      <c r="BG240" s="238">
        <f t="shared" si="610"/>
        <v>579215.5</v>
      </c>
      <c r="BH240" s="222">
        <f t="shared" si="657"/>
        <v>0</v>
      </c>
      <c r="BI240" s="222">
        <f t="shared" si="657"/>
        <v>1</v>
      </c>
      <c r="BJ240" s="222">
        <f t="shared" si="657"/>
        <v>1.26E-4</v>
      </c>
      <c r="BK240" s="222">
        <f t="shared" si="657"/>
        <v>8.6E-3</v>
      </c>
      <c r="BL240" s="222">
        <f t="shared" si="657"/>
        <v>-6.6E-4</v>
      </c>
      <c r="BM240" s="222">
        <f t="shared" si="672"/>
        <v>-6.7200000000000003E-3</v>
      </c>
      <c r="BN240" s="222">
        <f t="shared" ref="BN240:BN260" si="695">AH240</f>
        <v>1.3999999999999999E-4</v>
      </c>
      <c r="BO240" s="222">
        <f t="shared" ref="BO240:BO260" si="696">AI240</f>
        <v>1.04</v>
      </c>
      <c r="BP240" s="222">
        <v>0</v>
      </c>
      <c r="BQ240" s="222">
        <f t="shared" si="694"/>
        <v>0</v>
      </c>
      <c r="BR240" s="222">
        <f t="shared" si="671"/>
        <v>-1.2123999999999999E-2</v>
      </c>
      <c r="BS240" s="222">
        <v>0.1144</v>
      </c>
      <c r="BT240" s="224">
        <f t="shared" si="685"/>
        <v>16.329999999999998</v>
      </c>
      <c r="BU240" s="224">
        <f t="shared" si="686"/>
        <v>1.76</v>
      </c>
      <c r="BV240" s="225">
        <f t="shared" si="687"/>
        <v>0</v>
      </c>
      <c r="BW240" s="224">
        <f t="shared" si="573"/>
        <v>34903.14</v>
      </c>
      <c r="BX240" s="224">
        <f t="shared" si="583"/>
        <v>0</v>
      </c>
      <c r="BY240" s="224">
        <f t="shared" si="583"/>
        <v>19101.240000000002</v>
      </c>
      <c r="BZ240" s="198">
        <f t="shared" si="584"/>
        <v>32561.196096000003</v>
      </c>
      <c r="CA240" s="209"/>
      <c r="CB240" s="227">
        <f>+CB231</f>
        <v>7.9233999999999999E-2</v>
      </c>
      <c r="CC240" s="227"/>
      <c r="CD240" s="227">
        <f t="shared" si="681"/>
        <v>1</v>
      </c>
      <c r="CE240" s="239">
        <f t="shared" si="613"/>
        <v>9490000</v>
      </c>
      <c r="CF240" s="239">
        <f t="shared" si="614"/>
        <v>0</v>
      </c>
      <c r="CG240" s="209"/>
      <c r="CH240" s="1"/>
      <c r="CI240" s="1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>
      <c r="A241" s="256"/>
      <c r="B241" s="257"/>
      <c r="C241" s="208"/>
      <c r="D241" s="209"/>
      <c r="E241" s="210"/>
      <c r="F241" s="209"/>
      <c r="G241" s="213"/>
      <c r="H241" s="213"/>
      <c r="I241" s="213"/>
      <c r="J241" s="212"/>
      <c r="K241" s="213"/>
      <c r="L241" s="214"/>
      <c r="M241" s="215"/>
      <c r="N241" s="215"/>
      <c r="O241" s="215"/>
      <c r="P241" s="216"/>
      <c r="Q241" s="267"/>
      <c r="R241" s="217"/>
      <c r="S241" s="265"/>
      <c r="T241" s="209"/>
      <c r="U241" s="218"/>
      <c r="V241" s="219"/>
      <c r="W241" s="219"/>
      <c r="X241" s="219"/>
      <c r="Y241" s="219"/>
      <c r="Z241" s="219"/>
      <c r="AA241" s="238"/>
      <c r="AB241" s="221"/>
      <c r="AC241" s="222"/>
      <c r="AD241" s="223"/>
      <c r="AE241" s="222"/>
      <c r="AF241" s="222"/>
      <c r="AG241" s="222"/>
      <c r="AH241" s="219"/>
      <c r="AI241" s="219"/>
      <c r="AJ241" s="234"/>
      <c r="AK241" s="234"/>
      <c r="AL241" s="234"/>
      <c r="AM241" s="234"/>
      <c r="AN241" s="224"/>
      <c r="AO241" s="225"/>
      <c r="AP241" s="225"/>
      <c r="AQ241" s="224"/>
      <c r="AR241" s="224"/>
      <c r="AS241" s="224"/>
      <c r="AT241" s="209"/>
      <c r="AU241" s="227"/>
      <c r="AV241" s="227"/>
      <c r="AW241" s="227"/>
      <c r="AX241" s="227"/>
      <c r="AY241" s="227"/>
      <c r="AZ241" s="209"/>
      <c r="BA241" s="218"/>
      <c r="BB241" s="219"/>
      <c r="BC241" s="219"/>
      <c r="BD241" s="219"/>
      <c r="BE241" s="219"/>
      <c r="BF241" s="219"/>
      <c r="BG241" s="238"/>
      <c r="BH241" s="222"/>
      <c r="BI241" s="222"/>
      <c r="BJ241" s="222"/>
      <c r="BK241" s="222"/>
      <c r="BL241" s="222"/>
      <c r="BM241" s="222">
        <f t="shared" ref="BM241:BM256" si="697">BM240</f>
        <v>-6.7200000000000003E-3</v>
      </c>
      <c r="BN241" s="222">
        <f t="shared" si="695"/>
        <v>0</v>
      </c>
      <c r="BO241" s="222">
        <f t="shared" si="696"/>
        <v>0</v>
      </c>
      <c r="BP241" s="222">
        <v>0</v>
      </c>
      <c r="BQ241" s="222">
        <f t="shared" si="694"/>
        <v>0</v>
      </c>
      <c r="BR241" s="222"/>
      <c r="BS241" s="222">
        <v>0.1144</v>
      </c>
      <c r="BT241" s="224"/>
      <c r="BU241" s="224"/>
      <c r="BV241" s="225"/>
      <c r="BW241" s="224"/>
      <c r="BX241" s="224"/>
      <c r="BY241" s="224"/>
      <c r="BZ241" s="198">
        <f t="shared" si="584"/>
        <v>0</v>
      </c>
      <c r="CA241" s="209"/>
      <c r="CB241" s="227"/>
      <c r="CC241" s="227"/>
      <c r="CD241" s="227"/>
      <c r="CE241" s="239"/>
      <c r="CF241" s="239"/>
      <c r="CG241" s="209"/>
      <c r="CH241" s="1"/>
      <c r="CI241" s="1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>
      <c r="A242" s="256"/>
      <c r="B242" s="257"/>
      <c r="C242" s="228" t="s">
        <v>214</v>
      </c>
      <c r="D242" s="229"/>
      <c r="E242" s="228" t="s">
        <v>214</v>
      </c>
      <c r="F242" s="209"/>
      <c r="G242" s="213">
        <v>1000</v>
      </c>
      <c r="H242" s="213"/>
      <c r="I242" s="255">
        <v>0</v>
      </c>
      <c r="J242" s="212"/>
      <c r="K242" s="213">
        <f t="shared" ref="K242:K251" si="698">G242*730*AU242</f>
        <v>620500</v>
      </c>
      <c r="L242" s="214"/>
      <c r="M242" s="215">
        <f t="shared" si="692"/>
        <v>36369.629999999997</v>
      </c>
      <c r="N242" s="215"/>
      <c r="O242" s="215">
        <f t="shared" si="693"/>
        <v>37959.044112000003</v>
      </c>
      <c r="P242" s="216"/>
      <c r="Q242" s="267">
        <f t="shared" ref="Q242:Q251" si="699">O242-M242</f>
        <v>1589.4141120000058</v>
      </c>
      <c r="R242" s="217"/>
      <c r="S242" s="265">
        <f t="shared" ref="S242:S251" si="700">ROUND(Q242/M242,3)</f>
        <v>4.3999999999999997E-2</v>
      </c>
      <c r="T242" s="209"/>
      <c r="U242" s="218">
        <f t="shared" si="688"/>
        <v>794</v>
      </c>
      <c r="V242" s="219">
        <f t="shared" si="688"/>
        <v>2.6349999999999998E-2</v>
      </c>
      <c r="W242" s="219">
        <f t="shared" si="688"/>
        <v>2.6349999999999998E-2</v>
      </c>
      <c r="X242" s="219"/>
      <c r="Y242" s="219"/>
      <c r="Z242" s="219"/>
      <c r="AA242" s="238">
        <f t="shared" si="630"/>
        <v>33474.18</v>
      </c>
      <c r="AB242" s="221"/>
      <c r="AC242" s="222">
        <f t="shared" si="586"/>
        <v>1</v>
      </c>
      <c r="AD242" s="223">
        <f t="shared" si="595"/>
        <v>1.26E-4</v>
      </c>
      <c r="AE242" s="222">
        <f t="shared" si="689"/>
        <v>8.6E-3</v>
      </c>
      <c r="AF242" s="222">
        <f t="shared" si="689"/>
        <v>-6.6E-4</v>
      </c>
      <c r="AG242" s="222">
        <f t="shared" si="689"/>
        <v>-6.7200000000000003E-3</v>
      </c>
      <c r="AH242" s="219">
        <f t="shared" si="689"/>
        <v>1.3999999999999999E-4</v>
      </c>
      <c r="AI242" s="219">
        <f t="shared" si="689"/>
        <v>1.04</v>
      </c>
      <c r="AJ242" s="234">
        <f t="shared" ref="AJ242:AJ251" si="701">AJ231</f>
        <v>0</v>
      </c>
      <c r="AK242" s="234">
        <f t="shared" si="690"/>
        <v>7.9233999999999999E-2</v>
      </c>
      <c r="AL242" s="234">
        <f t="shared" si="690"/>
        <v>-1.2123999999999999E-2</v>
      </c>
      <c r="AM242" s="234">
        <f t="shared" si="690"/>
        <v>0</v>
      </c>
      <c r="AN242" s="224">
        <f t="shared" si="690"/>
        <v>16.329999999999998</v>
      </c>
      <c r="AO242" s="225">
        <f t="shared" si="690"/>
        <v>1.76</v>
      </c>
      <c r="AP242" s="225">
        <f>AP231</f>
        <v>0</v>
      </c>
      <c r="AQ242" s="224">
        <f t="shared" si="596"/>
        <v>1963.06</v>
      </c>
      <c r="AR242" s="224">
        <f t="shared" si="621"/>
        <v>0</v>
      </c>
      <c r="AS242" s="224">
        <f t="shared" si="678"/>
        <v>932.39</v>
      </c>
      <c r="AT242" s="209"/>
      <c r="AU242" s="227">
        <f>+E243</f>
        <v>0.85</v>
      </c>
      <c r="AV242" s="227"/>
      <c r="AW242" s="227">
        <f t="shared" si="642"/>
        <v>1</v>
      </c>
      <c r="AX242" s="239">
        <f t="shared" ref="AX242:AX251" si="702">IF(G242*500&lt;K242,G242*500,K242)</f>
        <v>500000</v>
      </c>
      <c r="AY242" s="239">
        <f t="shared" ref="AY242:AY251" si="703">K242-AX242</f>
        <v>120500</v>
      </c>
      <c r="AZ242" s="209"/>
      <c r="BA242" s="218">
        <f>BA231</f>
        <v>794</v>
      </c>
      <c r="BB242" s="219">
        <f>BB231</f>
        <v>2.6349999999999998E-2</v>
      </c>
      <c r="BC242" s="219">
        <f>BC231</f>
        <v>2.6349999999999998E-2</v>
      </c>
      <c r="BD242" s="219"/>
      <c r="BE242" s="219"/>
      <c r="BF242" s="219"/>
      <c r="BG242" s="238">
        <f t="shared" si="610"/>
        <v>33474.18</v>
      </c>
      <c r="BH242" s="222">
        <f t="shared" si="657"/>
        <v>0</v>
      </c>
      <c r="BI242" s="222">
        <f t="shared" si="657"/>
        <v>1</v>
      </c>
      <c r="BJ242" s="222">
        <f t="shared" si="657"/>
        <v>1.26E-4</v>
      </c>
      <c r="BK242" s="222">
        <f t="shared" si="657"/>
        <v>8.6E-3</v>
      </c>
      <c r="BL242" s="222">
        <f t="shared" si="657"/>
        <v>-6.6E-4</v>
      </c>
      <c r="BM242" s="222">
        <f t="shared" si="697"/>
        <v>-6.7200000000000003E-3</v>
      </c>
      <c r="BN242" s="222">
        <f t="shared" si="695"/>
        <v>1.3999999999999999E-4</v>
      </c>
      <c r="BO242" s="222">
        <f t="shared" si="696"/>
        <v>1.04</v>
      </c>
      <c r="BP242" s="222">
        <v>0</v>
      </c>
      <c r="BQ242" s="222">
        <f t="shared" si="694"/>
        <v>0</v>
      </c>
      <c r="BR242" s="222">
        <f t="shared" si="671"/>
        <v>-1.2123999999999999E-2</v>
      </c>
      <c r="BS242" s="222">
        <v>0.1144</v>
      </c>
      <c r="BT242" s="224">
        <f>BT231</f>
        <v>16.329999999999998</v>
      </c>
      <c r="BU242" s="224">
        <f>BU231</f>
        <v>1.76</v>
      </c>
      <c r="BV242" s="225">
        <f>BV231</f>
        <v>0</v>
      </c>
      <c r="BW242" s="224">
        <f t="shared" ref="BW242:BW260" si="704">ROUND(BI242+(K242*(BJ242+BK242+BL242+BM242+BN242+BP242))+(G242*BO242),2)</f>
        <v>1963.06</v>
      </c>
      <c r="BX242" s="224">
        <f t="shared" si="583"/>
        <v>0</v>
      </c>
      <c r="BY242" s="224">
        <f t="shared" si="583"/>
        <v>932.39</v>
      </c>
      <c r="BZ242" s="198">
        <f t="shared" si="584"/>
        <v>1589.4141119999995</v>
      </c>
      <c r="CA242" s="209"/>
      <c r="CB242" s="227">
        <f>+AK243</f>
        <v>7.9233999999999999E-2</v>
      </c>
      <c r="CC242" s="227"/>
      <c r="CD242" s="227">
        <f t="shared" ref="CD242:CD251" si="705">1-CC242</f>
        <v>1</v>
      </c>
      <c r="CE242" s="239">
        <f t="shared" si="613"/>
        <v>500000</v>
      </c>
      <c r="CF242" s="239">
        <f t="shared" si="614"/>
        <v>120500</v>
      </c>
      <c r="CG242" s="209"/>
      <c r="CH242" s="1"/>
      <c r="CI242" s="1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>
      <c r="A243" s="256"/>
      <c r="B243" s="257"/>
      <c r="C243" s="208" t="s">
        <v>18</v>
      </c>
      <c r="D243" s="209"/>
      <c r="E243" s="240">
        <v>0.85</v>
      </c>
      <c r="F243" s="209"/>
      <c r="G243" s="213">
        <v>5000</v>
      </c>
      <c r="H243" s="213"/>
      <c r="I243" s="255">
        <v>0</v>
      </c>
      <c r="J243" s="212"/>
      <c r="K243" s="213">
        <f t="shared" si="698"/>
        <v>3102500</v>
      </c>
      <c r="L243" s="214"/>
      <c r="M243" s="215">
        <f t="shared" si="692"/>
        <v>178454.75</v>
      </c>
      <c r="N243" s="215"/>
      <c r="O243" s="215">
        <f t="shared" si="693"/>
        <v>186038.02856000001</v>
      </c>
      <c r="P243" s="216"/>
      <c r="Q243" s="267">
        <f t="shared" si="699"/>
        <v>7583.2785600000061</v>
      </c>
      <c r="R243" s="217"/>
      <c r="S243" s="265">
        <f t="shared" si="700"/>
        <v>4.2000000000000003E-2</v>
      </c>
      <c r="T243" s="209"/>
      <c r="U243" s="218">
        <f t="shared" si="688"/>
        <v>794</v>
      </c>
      <c r="V243" s="219">
        <f t="shared" si="688"/>
        <v>2.6349999999999998E-2</v>
      </c>
      <c r="W243" s="219">
        <f t="shared" si="688"/>
        <v>2.6349999999999998E-2</v>
      </c>
      <c r="X243" s="219">
        <f t="shared" ref="X243:Z251" si="706">X242</f>
        <v>0</v>
      </c>
      <c r="Y243" s="219">
        <f t="shared" si="706"/>
        <v>0</v>
      </c>
      <c r="Z243" s="219">
        <f t="shared" si="706"/>
        <v>0</v>
      </c>
      <c r="AA243" s="238">
        <f t="shared" si="630"/>
        <v>164194.88</v>
      </c>
      <c r="AB243" s="221"/>
      <c r="AC243" s="222">
        <f t="shared" si="586"/>
        <v>1</v>
      </c>
      <c r="AD243" s="223">
        <f t="shared" si="595"/>
        <v>1.26E-4</v>
      </c>
      <c r="AE243" s="222">
        <f t="shared" si="689"/>
        <v>8.6E-3</v>
      </c>
      <c r="AF243" s="222">
        <f t="shared" si="689"/>
        <v>-6.6E-4</v>
      </c>
      <c r="AG243" s="222">
        <f t="shared" si="689"/>
        <v>-6.7200000000000003E-3</v>
      </c>
      <c r="AH243" s="219">
        <f t="shared" si="689"/>
        <v>1.3999999999999999E-4</v>
      </c>
      <c r="AI243" s="219">
        <f t="shared" si="689"/>
        <v>1.04</v>
      </c>
      <c r="AJ243" s="234">
        <f t="shared" si="701"/>
        <v>0</v>
      </c>
      <c r="AK243" s="234">
        <f t="shared" si="690"/>
        <v>7.9233999999999999E-2</v>
      </c>
      <c r="AL243" s="234">
        <f t="shared" si="690"/>
        <v>-1.2123999999999999E-2</v>
      </c>
      <c r="AM243" s="234">
        <f t="shared" si="690"/>
        <v>0</v>
      </c>
      <c r="AN243" s="224">
        <f t="shared" si="690"/>
        <v>16.329999999999998</v>
      </c>
      <c r="AO243" s="225">
        <f t="shared" si="690"/>
        <v>1.76</v>
      </c>
      <c r="AP243" s="225">
        <f t="shared" ref="AP243:AP251" si="707">AP232</f>
        <v>0</v>
      </c>
      <c r="AQ243" s="224">
        <f t="shared" si="596"/>
        <v>9811.32</v>
      </c>
      <c r="AR243" s="224">
        <f t="shared" si="621"/>
        <v>0</v>
      </c>
      <c r="AS243" s="224">
        <f t="shared" si="678"/>
        <v>4448.55</v>
      </c>
      <c r="AT243" s="209"/>
      <c r="AU243" s="227">
        <f>+AU242</f>
        <v>0.85</v>
      </c>
      <c r="AV243" s="227"/>
      <c r="AW243" s="227">
        <f t="shared" si="642"/>
        <v>1</v>
      </c>
      <c r="AX243" s="239">
        <f t="shared" si="702"/>
        <v>2500000</v>
      </c>
      <c r="AY243" s="239">
        <f t="shared" si="703"/>
        <v>602500</v>
      </c>
      <c r="AZ243" s="209"/>
      <c r="BA243" s="218">
        <f t="shared" ref="BA243:BF251" si="708">BA242</f>
        <v>794</v>
      </c>
      <c r="BB243" s="219">
        <f t="shared" si="708"/>
        <v>2.6349999999999998E-2</v>
      </c>
      <c r="BC243" s="219">
        <f t="shared" si="708"/>
        <v>2.6349999999999998E-2</v>
      </c>
      <c r="BD243" s="219">
        <f t="shared" si="708"/>
        <v>0</v>
      </c>
      <c r="BE243" s="219">
        <f t="shared" si="708"/>
        <v>0</v>
      </c>
      <c r="BF243" s="219">
        <f t="shared" si="708"/>
        <v>0</v>
      </c>
      <c r="BG243" s="238">
        <f t="shared" si="610"/>
        <v>164194.88</v>
      </c>
      <c r="BH243" s="222">
        <f t="shared" si="657"/>
        <v>0</v>
      </c>
      <c r="BI243" s="222">
        <f t="shared" si="657"/>
        <v>1</v>
      </c>
      <c r="BJ243" s="222">
        <f t="shared" si="657"/>
        <v>1.26E-4</v>
      </c>
      <c r="BK243" s="222">
        <f t="shared" si="657"/>
        <v>8.6E-3</v>
      </c>
      <c r="BL243" s="222">
        <f t="shared" si="657"/>
        <v>-6.6E-4</v>
      </c>
      <c r="BM243" s="222">
        <f t="shared" si="697"/>
        <v>-6.7200000000000003E-3</v>
      </c>
      <c r="BN243" s="222">
        <f t="shared" si="695"/>
        <v>1.3999999999999999E-4</v>
      </c>
      <c r="BO243" s="222">
        <f t="shared" si="696"/>
        <v>1.04</v>
      </c>
      <c r="BP243" s="222">
        <v>0</v>
      </c>
      <c r="BQ243" s="222">
        <f t="shared" si="694"/>
        <v>0</v>
      </c>
      <c r="BR243" s="222">
        <f t="shared" si="671"/>
        <v>-1.2123999999999999E-2</v>
      </c>
      <c r="BS243" s="222">
        <v>0.1144</v>
      </c>
      <c r="BT243" s="224">
        <f t="shared" ref="BT243:BU243" si="709">BT232</f>
        <v>16.329999999999998</v>
      </c>
      <c r="BU243" s="224">
        <f t="shared" si="709"/>
        <v>1.76</v>
      </c>
      <c r="BV243" s="225">
        <f t="shared" ref="BV243:BV251" si="710">BV232</f>
        <v>0</v>
      </c>
      <c r="BW243" s="224">
        <f t="shared" si="704"/>
        <v>9811.32</v>
      </c>
      <c r="BX243" s="224">
        <f t="shared" si="583"/>
        <v>0</v>
      </c>
      <c r="BY243" s="224">
        <f t="shared" si="583"/>
        <v>4448.55</v>
      </c>
      <c r="BZ243" s="198">
        <f t="shared" si="584"/>
        <v>7583.2785600000016</v>
      </c>
      <c r="CA243" s="209"/>
      <c r="CB243" s="227">
        <f>+CB242</f>
        <v>7.9233999999999999E-2</v>
      </c>
      <c r="CC243" s="227"/>
      <c r="CD243" s="227">
        <f t="shared" si="705"/>
        <v>1</v>
      </c>
      <c r="CE243" s="239">
        <f t="shared" si="613"/>
        <v>2500000</v>
      </c>
      <c r="CF243" s="239">
        <f t="shared" si="614"/>
        <v>602500</v>
      </c>
      <c r="CG243" s="209"/>
      <c r="CH243" s="1"/>
      <c r="CI243" s="1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>
      <c r="A244" s="256"/>
      <c r="B244" s="257"/>
      <c r="C244" s="217"/>
      <c r="D244" s="209"/>
      <c r="E244" s="240"/>
      <c r="F244" s="209"/>
      <c r="G244" s="213">
        <v>10000</v>
      </c>
      <c r="H244" s="213"/>
      <c r="I244" s="255">
        <v>0</v>
      </c>
      <c r="J244" s="212"/>
      <c r="K244" s="213">
        <f t="shared" si="698"/>
        <v>6205000</v>
      </c>
      <c r="L244" s="214"/>
      <c r="M244" s="215">
        <f t="shared" si="692"/>
        <v>356061.12</v>
      </c>
      <c r="N244" s="215"/>
      <c r="O244" s="215">
        <f t="shared" si="693"/>
        <v>371136.72683200001</v>
      </c>
      <c r="P244" s="216"/>
      <c r="Q244" s="267">
        <f t="shared" si="699"/>
        <v>15075.606832000019</v>
      </c>
      <c r="R244" s="217"/>
      <c r="S244" s="265">
        <f t="shared" si="700"/>
        <v>4.2000000000000003E-2</v>
      </c>
      <c r="T244" s="209"/>
      <c r="U244" s="218">
        <f t="shared" si="688"/>
        <v>794</v>
      </c>
      <c r="V244" s="219">
        <f t="shared" si="688"/>
        <v>2.6349999999999998E-2</v>
      </c>
      <c r="W244" s="219">
        <f t="shared" si="688"/>
        <v>2.6349999999999998E-2</v>
      </c>
      <c r="X244" s="219">
        <f t="shared" si="706"/>
        <v>0</v>
      </c>
      <c r="Y244" s="219">
        <f t="shared" si="706"/>
        <v>0</v>
      </c>
      <c r="Z244" s="219">
        <f t="shared" si="706"/>
        <v>0</v>
      </c>
      <c r="AA244" s="238">
        <f t="shared" si="630"/>
        <v>327595.75</v>
      </c>
      <c r="AB244" s="221"/>
      <c r="AC244" s="222">
        <f t="shared" si="586"/>
        <v>1</v>
      </c>
      <c r="AD244" s="223">
        <f t="shared" si="595"/>
        <v>1.26E-4</v>
      </c>
      <c r="AE244" s="222">
        <f t="shared" si="689"/>
        <v>8.6E-3</v>
      </c>
      <c r="AF244" s="222">
        <f t="shared" si="689"/>
        <v>-6.6E-4</v>
      </c>
      <c r="AG244" s="222">
        <f t="shared" si="689"/>
        <v>-6.7200000000000003E-3</v>
      </c>
      <c r="AH244" s="219">
        <f t="shared" si="689"/>
        <v>1.3999999999999999E-4</v>
      </c>
      <c r="AI244" s="219">
        <f t="shared" si="689"/>
        <v>1.04</v>
      </c>
      <c r="AJ244" s="234">
        <f t="shared" si="701"/>
        <v>0</v>
      </c>
      <c r="AK244" s="234">
        <f t="shared" si="690"/>
        <v>7.9233999999999999E-2</v>
      </c>
      <c r="AL244" s="234">
        <f t="shared" si="690"/>
        <v>-1.2123999999999999E-2</v>
      </c>
      <c r="AM244" s="234">
        <f t="shared" si="690"/>
        <v>0</v>
      </c>
      <c r="AN244" s="224">
        <f t="shared" si="690"/>
        <v>16.329999999999998</v>
      </c>
      <c r="AO244" s="225">
        <f t="shared" si="690"/>
        <v>1.76</v>
      </c>
      <c r="AP244" s="225">
        <f t="shared" si="707"/>
        <v>0</v>
      </c>
      <c r="AQ244" s="224">
        <f t="shared" si="596"/>
        <v>19621.63</v>
      </c>
      <c r="AR244" s="224">
        <f t="shared" si="621"/>
        <v>0</v>
      </c>
      <c r="AS244" s="224">
        <f t="shared" si="678"/>
        <v>8843.74</v>
      </c>
      <c r="AT244" s="209"/>
      <c r="AU244" s="227">
        <f>+AU242</f>
        <v>0.85</v>
      </c>
      <c r="AV244" s="227"/>
      <c r="AW244" s="227">
        <f t="shared" si="642"/>
        <v>1</v>
      </c>
      <c r="AX244" s="239">
        <f t="shared" si="702"/>
        <v>5000000</v>
      </c>
      <c r="AY244" s="239">
        <f t="shared" si="703"/>
        <v>1205000</v>
      </c>
      <c r="AZ244" s="209"/>
      <c r="BA244" s="218">
        <f t="shared" si="708"/>
        <v>794</v>
      </c>
      <c r="BB244" s="219">
        <f t="shared" si="708"/>
        <v>2.6349999999999998E-2</v>
      </c>
      <c r="BC244" s="219">
        <f t="shared" si="708"/>
        <v>2.6349999999999998E-2</v>
      </c>
      <c r="BD244" s="219">
        <f t="shared" si="708"/>
        <v>0</v>
      </c>
      <c r="BE244" s="219">
        <f t="shared" si="708"/>
        <v>0</v>
      </c>
      <c r="BF244" s="219">
        <f t="shared" si="708"/>
        <v>0</v>
      </c>
      <c r="BG244" s="238">
        <f t="shared" si="610"/>
        <v>327595.75</v>
      </c>
      <c r="BH244" s="222">
        <f t="shared" si="657"/>
        <v>0</v>
      </c>
      <c r="BI244" s="222">
        <f t="shared" si="657"/>
        <v>1</v>
      </c>
      <c r="BJ244" s="222">
        <f t="shared" si="657"/>
        <v>1.26E-4</v>
      </c>
      <c r="BK244" s="222">
        <f t="shared" si="657"/>
        <v>8.6E-3</v>
      </c>
      <c r="BL244" s="222">
        <f t="shared" si="657"/>
        <v>-6.6E-4</v>
      </c>
      <c r="BM244" s="222">
        <f t="shared" si="697"/>
        <v>-6.7200000000000003E-3</v>
      </c>
      <c r="BN244" s="222">
        <f t="shared" si="695"/>
        <v>1.3999999999999999E-4</v>
      </c>
      <c r="BO244" s="222">
        <f t="shared" si="696"/>
        <v>1.04</v>
      </c>
      <c r="BP244" s="222">
        <v>0</v>
      </c>
      <c r="BQ244" s="222">
        <f t="shared" si="694"/>
        <v>0</v>
      </c>
      <c r="BR244" s="222">
        <f t="shared" si="671"/>
        <v>-1.2123999999999999E-2</v>
      </c>
      <c r="BS244" s="222">
        <v>0.1144</v>
      </c>
      <c r="BT244" s="224">
        <f t="shared" ref="BT244:BU244" si="711">BT233</f>
        <v>16.329999999999998</v>
      </c>
      <c r="BU244" s="224">
        <f t="shared" si="711"/>
        <v>1.76</v>
      </c>
      <c r="BV244" s="225">
        <f t="shared" si="710"/>
        <v>0</v>
      </c>
      <c r="BW244" s="224">
        <f t="shared" si="704"/>
        <v>19621.63</v>
      </c>
      <c r="BX244" s="224">
        <f t="shared" si="583"/>
        <v>0</v>
      </c>
      <c r="BY244" s="224">
        <f t="shared" si="583"/>
        <v>8843.74</v>
      </c>
      <c r="BZ244" s="198">
        <f t="shared" si="584"/>
        <v>15075.606831999999</v>
      </c>
      <c r="CA244" s="209"/>
      <c r="CB244" s="227">
        <f>+CB242</f>
        <v>7.9233999999999999E-2</v>
      </c>
      <c r="CC244" s="227"/>
      <c r="CD244" s="227">
        <f t="shared" si="705"/>
        <v>1</v>
      </c>
      <c r="CE244" s="239">
        <f t="shared" si="613"/>
        <v>5000000</v>
      </c>
      <c r="CF244" s="239">
        <f t="shared" si="614"/>
        <v>1205000</v>
      </c>
      <c r="CG244" s="209"/>
      <c r="CH244" s="1"/>
      <c r="CI244" s="1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>
      <c r="A245" s="256"/>
      <c r="B245" s="257"/>
      <c r="C245" s="208"/>
      <c r="D245" s="209"/>
      <c r="E245" s="210"/>
      <c r="F245" s="209"/>
      <c r="G245" s="213">
        <v>15000</v>
      </c>
      <c r="H245" s="213"/>
      <c r="I245" s="255">
        <v>0</v>
      </c>
      <c r="J245" s="212"/>
      <c r="K245" s="213">
        <f t="shared" si="698"/>
        <v>9307500</v>
      </c>
      <c r="L245" s="214"/>
      <c r="M245" s="215">
        <f t="shared" si="692"/>
        <v>533667.52</v>
      </c>
      <c r="N245" s="215"/>
      <c r="O245" s="215">
        <f t="shared" si="693"/>
        <v>556235.45739200001</v>
      </c>
      <c r="P245" s="216"/>
      <c r="Q245" s="267">
        <f t="shared" si="699"/>
        <v>22567.937391999993</v>
      </c>
      <c r="R245" s="217"/>
      <c r="S245" s="265">
        <f t="shared" si="700"/>
        <v>4.2000000000000003E-2</v>
      </c>
      <c r="T245" s="209"/>
      <c r="U245" s="218">
        <f t="shared" si="688"/>
        <v>794</v>
      </c>
      <c r="V245" s="219">
        <f t="shared" si="688"/>
        <v>2.6349999999999998E-2</v>
      </c>
      <c r="W245" s="219">
        <f t="shared" si="688"/>
        <v>2.6349999999999998E-2</v>
      </c>
      <c r="X245" s="219">
        <f t="shared" si="706"/>
        <v>0</v>
      </c>
      <c r="Y245" s="219">
        <f t="shared" si="706"/>
        <v>0</v>
      </c>
      <c r="Z245" s="219">
        <f t="shared" si="706"/>
        <v>0</v>
      </c>
      <c r="AA245" s="238">
        <f t="shared" si="630"/>
        <v>490996.63</v>
      </c>
      <c r="AB245" s="221"/>
      <c r="AC245" s="222">
        <f t="shared" si="586"/>
        <v>1</v>
      </c>
      <c r="AD245" s="223">
        <f t="shared" si="595"/>
        <v>1.26E-4</v>
      </c>
      <c r="AE245" s="222">
        <f t="shared" si="689"/>
        <v>8.6E-3</v>
      </c>
      <c r="AF245" s="222">
        <f t="shared" si="689"/>
        <v>-6.6E-4</v>
      </c>
      <c r="AG245" s="222">
        <f t="shared" si="689"/>
        <v>-6.7200000000000003E-3</v>
      </c>
      <c r="AH245" s="219">
        <f t="shared" si="689"/>
        <v>1.3999999999999999E-4</v>
      </c>
      <c r="AI245" s="219">
        <f t="shared" si="689"/>
        <v>1.04</v>
      </c>
      <c r="AJ245" s="234">
        <f t="shared" si="701"/>
        <v>0</v>
      </c>
      <c r="AK245" s="234">
        <f t="shared" si="690"/>
        <v>7.9233999999999999E-2</v>
      </c>
      <c r="AL245" s="234">
        <f t="shared" si="690"/>
        <v>-1.2123999999999999E-2</v>
      </c>
      <c r="AM245" s="234">
        <f t="shared" si="690"/>
        <v>0</v>
      </c>
      <c r="AN245" s="224">
        <f t="shared" si="690"/>
        <v>16.329999999999998</v>
      </c>
      <c r="AO245" s="225">
        <f t="shared" si="690"/>
        <v>1.76</v>
      </c>
      <c r="AP245" s="225">
        <f t="shared" si="707"/>
        <v>0</v>
      </c>
      <c r="AQ245" s="224">
        <f t="shared" si="596"/>
        <v>29431.95</v>
      </c>
      <c r="AR245" s="224">
        <f t="shared" si="621"/>
        <v>0</v>
      </c>
      <c r="AS245" s="224">
        <f t="shared" si="678"/>
        <v>13238.94</v>
      </c>
      <c r="AT245" s="209"/>
      <c r="AU245" s="227">
        <f>+AU242</f>
        <v>0.85</v>
      </c>
      <c r="AV245" s="227"/>
      <c r="AW245" s="227">
        <f t="shared" si="642"/>
        <v>1</v>
      </c>
      <c r="AX245" s="239">
        <f t="shared" si="702"/>
        <v>7500000</v>
      </c>
      <c r="AY245" s="239">
        <f t="shared" si="703"/>
        <v>1807500</v>
      </c>
      <c r="AZ245" s="209"/>
      <c r="BA245" s="218">
        <f t="shared" si="708"/>
        <v>794</v>
      </c>
      <c r="BB245" s="219">
        <f t="shared" si="708"/>
        <v>2.6349999999999998E-2</v>
      </c>
      <c r="BC245" s="219">
        <f t="shared" si="708"/>
        <v>2.6349999999999998E-2</v>
      </c>
      <c r="BD245" s="219">
        <f t="shared" si="708"/>
        <v>0</v>
      </c>
      <c r="BE245" s="219">
        <f t="shared" si="708"/>
        <v>0</v>
      </c>
      <c r="BF245" s="219">
        <f t="shared" si="708"/>
        <v>0</v>
      </c>
      <c r="BG245" s="238">
        <f t="shared" si="610"/>
        <v>490996.63</v>
      </c>
      <c r="BH245" s="222">
        <f t="shared" si="657"/>
        <v>0</v>
      </c>
      <c r="BI245" s="222">
        <f t="shared" si="657"/>
        <v>1</v>
      </c>
      <c r="BJ245" s="222">
        <f t="shared" si="657"/>
        <v>1.26E-4</v>
      </c>
      <c r="BK245" s="222">
        <f t="shared" si="657"/>
        <v>8.6E-3</v>
      </c>
      <c r="BL245" s="222">
        <f t="shared" si="657"/>
        <v>-6.6E-4</v>
      </c>
      <c r="BM245" s="222">
        <f t="shared" si="697"/>
        <v>-6.7200000000000003E-3</v>
      </c>
      <c r="BN245" s="222">
        <f t="shared" si="695"/>
        <v>1.3999999999999999E-4</v>
      </c>
      <c r="BO245" s="222">
        <f t="shared" si="696"/>
        <v>1.04</v>
      </c>
      <c r="BP245" s="222">
        <v>0</v>
      </c>
      <c r="BQ245" s="222">
        <f t="shared" si="694"/>
        <v>0</v>
      </c>
      <c r="BR245" s="222">
        <f t="shared" si="671"/>
        <v>-1.2123999999999999E-2</v>
      </c>
      <c r="BS245" s="222">
        <v>0.1144</v>
      </c>
      <c r="BT245" s="224">
        <f t="shared" ref="BT245:BU245" si="712">BT234</f>
        <v>16.329999999999998</v>
      </c>
      <c r="BU245" s="224">
        <f t="shared" si="712"/>
        <v>1.76</v>
      </c>
      <c r="BV245" s="225">
        <f t="shared" si="710"/>
        <v>0</v>
      </c>
      <c r="BW245" s="224">
        <f t="shared" si="704"/>
        <v>29431.95</v>
      </c>
      <c r="BX245" s="224">
        <f t="shared" si="583"/>
        <v>0</v>
      </c>
      <c r="BY245" s="224">
        <f t="shared" si="583"/>
        <v>13238.94</v>
      </c>
      <c r="BZ245" s="198">
        <f t="shared" si="584"/>
        <v>22567.937392</v>
      </c>
      <c r="CA245" s="209"/>
      <c r="CB245" s="227">
        <f>+CB242</f>
        <v>7.9233999999999999E-2</v>
      </c>
      <c r="CC245" s="227"/>
      <c r="CD245" s="227">
        <f t="shared" si="705"/>
        <v>1</v>
      </c>
      <c r="CE245" s="239">
        <f t="shared" si="613"/>
        <v>7500000</v>
      </c>
      <c r="CF245" s="239">
        <f t="shared" si="614"/>
        <v>1807500</v>
      </c>
      <c r="CG245" s="209"/>
      <c r="CH245" s="1"/>
      <c r="CI245" s="1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>
      <c r="A246" s="256"/>
      <c r="B246" s="257"/>
      <c r="C246" s="208"/>
      <c r="D246" s="209"/>
      <c r="E246" s="210"/>
      <c r="F246" s="209"/>
      <c r="G246" s="213">
        <v>20000</v>
      </c>
      <c r="H246" s="213"/>
      <c r="I246" s="255">
        <v>0</v>
      </c>
      <c r="J246" s="212"/>
      <c r="K246" s="213">
        <f t="shared" si="698"/>
        <v>12410000</v>
      </c>
      <c r="L246" s="214"/>
      <c r="M246" s="215">
        <f t="shared" si="692"/>
        <v>711273.89</v>
      </c>
      <c r="N246" s="215"/>
      <c r="O246" s="215">
        <f t="shared" si="693"/>
        <v>741334.15566399996</v>
      </c>
      <c r="P246" s="216"/>
      <c r="Q246" s="267">
        <f t="shared" si="699"/>
        <v>30060.265663999948</v>
      </c>
      <c r="R246" s="217"/>
      <c r="S246" s="265">
        <f t="shared" si="700"/>
        <v>4.2000000000000003E-2</v>
      </c>
      <c r="T246" s="209"/>
      <c r="U246" s="218">
        <f t="shared" si="688"/>
        <v>794</v>
      </c>
      <c r="V246" s="219">
        <f t="shared" si="688"/>
        <v>2.6349999999999998E-2</v>
      </c>
      <c r="W246" s="219">
        <f t="shared" si="688"/>
        <v>2.6349999999999998E-2</v>
      </c>
      <c r="X246" s="219">
        <f t="shared" si="706"/>
        <v>0</v>
      </c>
      <c r="Y246" s="219">
        <f t="shared" si="706"/>
        <v>0</v>
      </c>
      <c r="Z246" s="219">
        <f t="shared" si="706"/>
        <v>0</v>
      </c>
      <c r="AA246" s="238">
        <f t="shared" si="630"/>
        <v>654397.5</v>
      </c>
      <c r="AB246" s="221"/>
      <c r="AC246" s="222">
        <f t="shared" si="586"/>
        <v>1</v>
      </c>
      <c r="AD246" s="223">
        <f t="shared" si="595"/>
        <v>1.26E-4</v>
      </c>
      <c r="AE246" s="222">
        <f t="shared" si="689"/>
        <v>8.6E-3</v>
      </c>
      <c r="AF246" s="222">
        <f t="shared" si="689"/>
        <v>-6.6E-4</v>
      </c>
      <c r="AG246" s="222">
        <f t="shared" si="689"/>
        <v>-6.7200000000000003E-3</v>
      </c>
      <c r="AH246" s="219">
        <f t="shared" si="689"/>
        <v>1.3999999999999999E-4</v>
      </c>
      <c r="AI246" s="219">
        <f t="shared" si="689"/>
        <v>1.04</v>
      </c>
      <c r="AJ246" s="234">
        <f t="shared" si="701"/>
        <v>0</v>
      </c>
      <c r="AK246" s="234">
        <f t="shared" si="690"/>
        <v>7.9233999999999999E-2</v>
      </c>
      <c r="AL246" s="234">
        <f t="shared" si="690"/>
        <v>-1.2123999999999999E-2</v>
      </c>
      <c r="AM246" s="234">
        <f t="shared" si="690"/>
        <v>0</v>
      </c>
      <c r="AN246" s="224">
        <f t="shared" si="690"/>
        <v>16.329999999999998</v>
      </c>
      <c r="AO246" s="225">
        <f t="shared" si="690"/>
        <v>1.76</v>
      </c>
      <c r="AP246" s="225">
        <f t="shared" si="707"/>
        <v>0</v>
      </c>
      <c r="AQ246" s="224">
        <f>ROUND(AC246+(K246*(AD246+AE246+AF246+AH246+AJ246+AG246))+(G246*AI246),2)</f>
        <v>39242.26</v>
      </c>
      <c r="AR246" s="224">
        <f t="shared" si="621"/>
        <v>0</v>
      </c>
      <c r="AS246" s="224">
        <f t="shared" si="678"/>
        <v>17634.13</v>
      </c>
      <c r="AT246" s="209"/>
      <c r="AU246" s="227">
        <f>+AU242</f>
        <v>0.85</v>
      </c>
      <c r="AV246" s="227"/>
      <c r="AW246" s="227">
        <f t="shared" si="642"/>
        <v>1</v>
      </c>
      <c r="AX246" s="239">
        <f t="shared" si="702"/>
        <v>10000000</v>
      </c>
      <c r="AY246" s="239">
        <f t="shared" si="703"/>
        <v>2410000</v>
      </c>
      <c r="AZ246" s="209"/>
      <c r="BA246" s="218">
        <f t="shared" si="708"/>
        <v>794</v>
      </c>
      <c r="BB246" s="219">
        <f t="shared" si="708"/>
        <v>2.6349999999999998E-2</v>
      </c>
      <c r="BC246" s="219">
        <f t="shared" si="708"/>
        <v>2.6349999999999998E-2</v>
      </c>
      <c r="BD246" s="219">
        <f t="shared" si="708"/>
        <v>0</v>
      </c>
      <c r="BE246" s="219">
        <f t="shared" si="708"/>
        <v>0</v>
      </c>
      <c r="BF246" s="219">
        <f t="shared" si="708"/>
        <v>0</v>
      </c>
      <c r="BG246" s="238">
        <f t="shared" si="610"/>
        <v>654397.5</v>
      </c>
      <c r="BH246" s="222">
        <f t="shared" si="657"/>
        <v>0</v>
      </c>
      <c r="BI246" s="222">
        <f t="shared" si="657"/>
        <v>1</v>
      </c>
      <c r="BJ246" s="222">
        <f t="shared" si="657"/>
        <v>1.26E-4</v>
      </c>
      <c r="BK246" s="222">
        <f t="shared" si="657"/>
        <v>8.6E-3</v>
      </c>
      <c r="BL246" s="222">
        <f t="shared" si="657"/>
        <v>-6.6E-4</v>
      </c>
      <c r="BM246" s="222">
        <f t="shared" si="697"/>
        <v>-6.7200000000000003E-3</v>
      </c>
      <c r="BN246" s="222">
        <f t="shared" si="695"/>
        <v>1.3999999999999999E-4</v>
      </c>
      <c r="BO246" s="222">
        <f t="shared" si="696"/>
        <v>1.04</v>
      </c>
      <c r="BP246" s="222">
        <v>0</v>
      </c>
      <c r="BQ246" s="222">
        <f t="shared" si="694"/>
        <v>0</v>
      </c>
      <c r="BR246" s="222">
        <f t="shared" si="671"/>
        <v>-1.2123999999999999E-2</v>
      </c>
      <c r="BS246" s="222">
        <v>0.1144</v>
      </c>
      <c r="BT246" s="224">
        <f t="shared" ref="BT246:BU246" si="713">BT235</f>
        <v>16.329999999999998</v>
      </c>
      <c r="BU246" s="224">
        <f t="shared" si="713"/>
        <v>1.76</v>
      </c>
      <c r="BV246" s="225">
        <f t="shared" si="710"/>
        <v>0</v>
      </c>
      <c r="BW246" s="224">
        <f t="shared" si="704"/>
        <v>39242.26</v>
      </c>
      <c r="BX246" s="224">
        <f t="shared" ref="BX246:BY260" si="714">AR246</f>
        <v>0</v>
      </c>
      <c r="BY246" s="224">
        <f t="shared" si="714"/>
        <v>17634.13</v>
      </c>
      <c r="BZ246" s="198">
        <f t="shared" ref="BZ246:BZ260" si="715">(BG246+BW246-(($BY$1+BK246)*K246))*BS246</f>
        <v>30060.265663999999</v>
      </c>
      <c r="CA246" s="209"/>
      <c r="CB246" s="227">
        <f>+CB242</f>
        <v>7.9233999999999999E-2</v>
      </c>
      <c r="CC246" s="227"/>
      <c r="CD246" s="227">
        <f t="shared" si="705"/>
        <v>1</v>
      </c>
      <c r="CE246" s="239">
        <f t="shared" si="613"/>
        <v>10000000</v>
      </c>
      <c r="CF246" s="239">
        <f t="shared" si="614"/>
        <v>2410000</v>
      </c>
      <c r="CG246" s="209"/>
      <c r="CH246" s="1"/>
      <c r="CI246" s="1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>
      <c r="A247" s="256"/>
      <c r="B247" s="257"/>
      <c r="C247" s="208"/>
      <c r="D247" s="209"/>
      <c r="E247" s="210"/>
      <c r="F247" s="209"/>
      <c r="G247" s="213">
        <v>1000</v>
      </c>
      <c r="H247" s="213"/>
      <c r="I247" s="213">
        <v>200</v>
      </c>
      <c r="J247" s="212"/>
      <c r="K247" s="213">
        <f t="shared" si="698"/>
        <v>620500</v>
      </c>
      <c r="L247" s="214"/>
      <c r="M247" s="215">
        <f t="shared" si="692"/>
        <v>36745.25</v>
      </c>
      <c r="N247" s="215"/>
      <c r="O247" s="215">
        <f t="shared" si="693"/>
        <v>38374.932911999997</v>
      </c>
      <c r="P247" s="216"/>
      <c r="Q247" s="267">
        <f t="shared" si="699"/>
        <v>1629.6829119999966</v>
      </c>
      <c r="R247" s="217"/>
      <c r="S247" s="265">
        <f t="shared" si="700"/>
        <v>4.3999999999999997E-2</v>
      </c>
      <c r="T247" s="209"/>
      <c r="U247" s="218">
        <f t="shared" si="688"/>
        <v>794</v>
      </c>
      <c r="V247" s="219">
        <f t="shared" si="688"/>
        <v>2.6349999999999998E-2</v>
      </c>
      <c r="W247" s="219">
        <f t="shared" si="688"/>
        <v>2.6349999999999998E-2</v>
      </c>
      <c r="X247" s="219">
        <f t="shared" si="706"/>
        <v>0</v>
      </c>
      <c r="Y247" s="219">
        <f t="shared" si="706"/>
        <v>0</v>
      </c>
      <c r="Z247" s="219">
        <f t="shared" si="706"/>
        <v>0</v>
      </c>
      <c r="AA247" s="238">
        <f t="shared" si="630"/>
        <v>33826.18</v>
      </c>
      <c r="AB247" s="221"/>
      <c r="AC247" s="222">
        <f t="shared" ref="AC247:AC260" si="716">$AC$47</f>
        <v>1</v>
      </c>
      <c r="AD247" s="223">
        <f t="shared" si="595"/>
        <v>1.26E-4</v>
      </c>
      <c r="AE247" s="222">
        <f t="shared" si="689"/>
        <v>8.6E-3</v>
      </c>
      <c r="AF247" s="222">
        <f t="shared" si="689"/>
        <v>-6.6E-4</v>
      </c>
      <c r="AG247" s="222">
        <f t="shared" si="689"/>
        <v>-6.7200000000000003E-3</v>
      </c>
      <c r="AH247" s="219">
        <f t="shared" si="689"/>
        <v>1.3999999999999999E-4</v>
      </c>
      <c r="AI247" s="219">
        <f t="shared" si="689"/>
        <v>1.04</v>
      </c>
      <c r="AJ247" s="234">
        <f t="shared" si="701"/>
        <v>0</v>
      </c>
      <c r="AK247" s="234">
        <f t="shared" si="690"/>
        <v>7.9233999999999999E-2</v>
      </c>
      <c r="AL247" s="234">
        <f t="shared" si="690"/>
        <v>-1.2123999999999999E-2</v>
      </c>
      <c r="AM247" s="234">
        <f t="shared" si="690"/>
        <v>0</v>
      </c>
      <c r="AN247" s="224">
        <f t="shared" si="690"/>
        <v>16.329999999999998</v>
      </c>
      <c r="AO247" s="225">
        <f t="shared" si="690"/>
        <v>1.76</v>
      </c>
      <c r="AP247" s="225">
        <f t="shared" si="707"/>
        <v>0</v>
      </c>
      <c r="AQ247" s="224">
        <f t="shared" si="596"/>
        <v>1963.06</v>
      </c>
      <c r="AR247" s="224">
        <f t="shared" si="621"/>
        <v>0</v>
      </c>
      <c r="AS247" s="224">
        <f t="shared" si="678"/>
        <v>956.01</v>
      </c>
      <c r="AT247" s="209"/>
      <c r="AU247" s="227">
        <f>+AU242</f>
        <v>0.85</v>
      </c>
      <c r="AV247" s="227"/>
      <c r="AW247" s="227">
        <f t="shared" si="642"/>
        <v>1</v>
      </c>
      <c r="AX247" s="239">
        <f t="shared" si="702"/>
        <v>500000</v>
      </c>
      <c r="AY247" s="239">
        <f t="shared" si="703"/>
        <v>120500</v>
      </c>
      <c r="AZ247" s="209"/>
      <c r="BA247" s="218">
        <f t="shared" si="708"/>
        <v>794</v>
      </c>
      <c r="BB247" s="219">
        <f t="shared" si="708"/>
        <v>2.6349999999999998E-2</v>
      </c>
      <c r="BC247" s="219">
        <f t="shared" si="708"/>
        <v>2.6349999999999998E-2</v>
      </c>
      <c r="BD247" s="219">
        <f t="shared" si="708"/>
        <v>0</v>
      </c>
      <c r="BE247" s="219">
        <f t="shared" si="708"/>
        <v>0</v>
      </c>
      <c r="BF247" s="219">
        <f t="shared" si="708"/>
        <v>0</v>
      </c>
      <c r="BG247" s="238">
        <f t="shared" si="610"/>
        <v>33826.18</v>
      </c>
      <c r="BH247" s="222">
        <f t="shared" si="657"/>
        <v>0</v>
      </c>
      <c r="BI247" s="222">
        <f t="shared" si="657"/>
        <v>1</v>
      </c>
      <c r="BJ247" s="222">
        <f t="shared" si="657"/>
        <v>1.26E-4</v>
      </c>
      <c r="BK247" s="222">
        <f t="shared" si="657"/>
        <v>8.6E-3</v>
      </c>
      <c r="BL247" s="222">
        <f t="shared" si="657"/>
        <v>-6.6E-4</v>
      </c>
      <c r="BM247" s="222">
        <f t="shared" si="697"/>
        <v>-6.7200000000000003E-3</v>
      </c>
      <c r="BN247" s="222">
        <f t="shared" si="695"/>
        <v>1.3999999999999999E-4</v>
      </c>
      <c r="BO247" s="222">
        <f t="shared" si="696"/>
        <v>1.04</v>
      </c>
      <c r="BP247" s="222">
        <v>0</v>
      </c>
      <c r="BQ247" s="222">
        <f t="shared" si="694"/>
        <v>0</v>
      </c>
      <c r="BR247" s="222">
        <f t="shared" si="671"/>
        <v>-1.2123999999999999E-2</v>
      </c>
      <c r="BS247" s="222">
        <v>0.1144</v>
      </c>
      <c r="BT247" s="224">
        <f t="shared" ref="BT247:BU247" si="717">BT236</f>
        <v>16.329999999999998</v>
      </c>
      <c r="BU247" s="224">
        <f t="shared" si="717"/>
        <v>1.76</v>
      </c>
      <c r="BV247" s="225">
        <f t="shared" si="710"/>
        <v>0</v>
      </c>
      <c r="BW247" s="224">
        <f t="shared" si="704"/>
        <v>1963.06</v>
      </c>
      <c r="BX247" s="224">
        <f t="shared" si="714"/>
        <v>0</v>
      </c>
      <c r="BY247" s="224">
        <f t="shared" si="714"/>
        <v>956.01</v>
      </c>
      <c r="BZ247" s="198">
        <f t="shared" si="715"/>
        <v>1629.6829119999995</v>
      </c>
      <c r="CA247" s="209"/>
      <c r="CB247" s="227">
        <f>+CB242</f>
        <v>7.9233999999999999E-2</v>
      </c>
      <c r="CC247" s="227"/>
      <c r="CD247" s="227">
        <f t="shared" si="705"/>
        <v>1</v>
      </c>
      <c r="CE247" s="239">
        <f t="shared" si="613"/>
        <v>500000</v>
      </c>
      <c r="CF247" s="239">
        <f t="shared" si="614"/>
        <v>120500</v>
      </c>
      <c r="CG247" s="209"/>
      <c r="CH247" s="1"/>
      <c r="CI247" s="1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>
      <c r="A248" s="256"/>
      <c r="B248" s="257"/>
      <c r="C248" s="208"/>
      <c r="D248" s="209"/>
      <c r="E248" s="210"/>
      <c r="F248" s="209"/>
      <c r="G248" s="213">
        <v>5000</v>
      </c>
      <c r="H248" s="213"/>
      <c r="I248" s="213">
        <v>500</v>
      </c>
      <c r="J248" s="212"/>
      <c r="K248" s="213">
        <f t="shared" si="698"/>
        <v>3102500</v>
      </c>
      <c r="L248" s="214"/>
      <c r="M248" s="215">
        <f t="shared" si="692"/>
        <v>179393.80000000002</v>
      </c>
      <c r="N248" s="215"/>
      <c r="O248" s="215">
        <f t="shared" si="693"/>
        <v>187077.75056000001</v>
      </c>
      <c r="P248" s="216"/>
      <c r="Q248" s="267">
        <f t="shared" si="699"/>
        <v>7683.9505599999975</v>
      </c>
      <c r="R248" s="217"/>
      <c r="S248" s="265">
        <f t="shared" si="700"/>
        <v>4.2999999999999997E-2</v>
      </c>
      <c r="T248" s="209"/>
      <c r="U248" s="218">
        <f t="shared" si="688"/>
        <v>794</v>
      </c>
      <c r="V248" s="219">
        <f t="shared" si="688"/>
        <v>2.6349999999999998E-2</v>
      </c>
      <c r="W248" s="219">
        <f t="shared" si="688"/>
        <v>2.6349999999999998E-2</v>
      </c>
      <c r="X248" s="219">
        <f t="shared" si="706"/>
        <v>0</v>
      </c>
      <c r="Y248" s="219">
        <f t="shared" si="706"/>
        <v>0</v>
      </c>
      <c r="Z248" s="219">
        <f t="shared" si="706"/>
        <v>0</v>
      </c>
      <c r="AA248" s="238">
        <f t="shared" si="630"/>
        <v>165074.88</v>
      </c>
      <c r="AB248" s="221"/>
      <c r="AC248" s="222">
        <f t="shared" si="716"/>
        <v>1</v>
      </c>
      <c r="AD248" s="223">
        <f t="shared" si="595"/>
        <v>1.26E-4</v>
      </c>
      <c r="AE248" s="222">
        <f t="shared" si="689"/>
        <v>8.6E-3</v>
      </c>
      <c r="AF248" s="222">
        <f t="shared" si="689"/>
        <v>-6.6E-4</v>
      </c>
      <c r="AG248" s="222">
        <f t="shared" si="689"/>
        <v>-6.7200000000000003E-3</v>
      </c>
      <c r="AH248" s="219">
        <f t="shared" si="689"/>
        <v>1.3999999999999999E-4</v>
      </c>
      <c r="AI248" s="219">
        <f t="shared" si="689"/>
        <v>1.04</v>
      </c>
      <c r="AJ248" s="234">
        <f t="shared" si="701"/>
        <v>0</v>
      </c>
      <c r="AK248" s="234">
        <f t="shared" si="690"/>
        <v>7.9233999999999999E-2</v>
      </c>
      <c r="AL248" s="234">
        <f t="shared" si="690"/>
        <v>-1.2123999999999999E-2</v>
      </c>
      <c r="AM248" s="234">
        <f t="shared" si="690"/>
        <v>0</v>
      </c>
      <c r="AN248" s="224">
        <f t="shared" si="690"/>
        <v>16.329999999999998</v>
      </c>
      <c r="AO248" s="225">
        <f t="shared" si="690"/>
        <v>1.76</v>
      </c>
      <c r="AP248" s="225">
        <f t="shared" si="707"/>
        <v>0</v>
      </c>
      <c r="AQ248" s="224">
        <f t="shared" si="596"/>
        <v>9811.32</v>
      </c>
      <c r="AR248" s="224">
        <f t="shared" si="621"/>
        <v>0</v>
      </c>
      <c r="AS248" s="224">
        <f t="shared" si="678"/>
        <v>4507.6000000000004</v>
      </c>
      <c r="AT248" s="209"/>
      <c r="AU248" s="227">
        <f>+AU242</f>
        <v>0.85</v>
      </c>
      <c r="AV248" s="227"/>
      <c r="AW248" s="227">
        <f t="shared" si="642"/>
        <v>1</v>
      </c>
      <c r="AX248" s="239">
        <f t="shared" si="702"/>
        <v>2500000</v>
      </c>
      <c r="AY248" s="239">
        <f t="shared" si="703"/>
        <v>602500</v>
      </c>
      <c r="AZ248" s="209"/>
      <c r="BA248" s="218">
        <f t="shared" si="708"/>
        <v>794</v>
      </c>
      <c r="BB248" s="219">
        <f t="shared" si="708"/>
        <v>2.6349999999999998E-2</v>
      </c>
      <c r="BC248" s="219">
        <f t="shared" si="708"/>
        <v>2.6349999999999998E-2</v>
      </c>
      <c r="BD248" s="219">
        <f t="shared" si="708"/>
        <v>0</v>
      </c>
      <c r="BE248" s="219">
        <f t="shared" si="708"/>
        <v>0</v>
      </c>
      <c r="BF248" s="219">
        <f t="shared" si="708"/>
        <v>0</v>
      </c>
      <c r="BG248" s="238">
        <f t="shared" si="610"/>
        <v>165074.88</v>
      </c>
      <c r="BH248" s="222">
        <f t="shared" si="657"/>
        <v>0</v>
      </c>
      <c r="BI248" s="222">
        <f t="shared" si="657"/>
        <v>1</v>
      </c>
      <c r="BJ248" s="222">
        <f t="shared" si="657"/>
        <v>1.26E-4</v>
      </c>
      <c r="BK248" s="222">
        <f t="shared" si="657"/>
        <v>8.6E-3</v>
      </c>
      <c r="BL248" s="222">
        <f t="shared" si="657"/>
        <v>-6.6E-4</v>
      </c>
      <c r="BM248" s="222">
        <f t="shared" si="697"/>
        <v>-6.7200000000000003E-3</v>
      </c>
      <c r="BN248" s="222">
        <f t="shared" si="695"/>
        <v>1.3999999999999999E-4</v>
      </c>
      <c r="BO248" s="222">
        <f t="shared" si="696"/>
        <v>1.04</v>
      </c>
      <c r="BP248" s="222">
        <v>0</v>
      </c>
      <c r="BQ248" s="222">
        <f t="shared" si="694"/>
        <v>0</v>
      </c>
      <c r="BR248" s="222">
        <f t="shared" si="671"/>
        <v>-1.2123999999999999E-2</v>
      </c>
      <c r="BS248" s="222">
        <v>0.1144</v>
      </c>
      <c r="BT248" s="224">
        <f t="shared" ref="BT248:BU248" si="718">BT237</f>
        <v>16.329999999999998</v>
      </c>
      <c r="BU248" s="224">
        <f t="shared" si="718"/>
        <v>1.76</v>
      </c>
      <c r="BV248" s="225">
        <f t="shared" si="710"/>
        <v>0</v>
      </c>
      <c r="BW248" s="224">
        <f t="shared" si="704"/>
        <v>9811.32</v>
      </c>
      <c r="BX248" s="224">
        <f t="shared" si="714"/>
        <v>0</v>
      </c>
      <c r="BY248" s="224">
        <f t="shared" si="714"/>
        <v>4507.6000000000004</v>
      </c>
      <c r="BZ248" s="198">
        <f t="shared" si="715"/>
        <v>7683.9505600000011</v>
      </c>
      <c r="CA248" s="209"/>
      <c r="CB248" s="227">
        <f>+CB242</f>
        <v>7.9233999999999999E-2</v>
      </c>
      <c r="CC248" s="227"/>
      <c r="CD248" s="227">
        <f t="shared" si="705"/>
        <v>1</v>
      </c>
      <c r="CE248" s="239">
        <f t="shared" si="613"/>
        <v>2500000</v>
      </c>
      <c r="CF248" s="239">
        <f t="shared" si="614"/>
        <v>602500</v>
      </c>
      <c r="CG248" s="209"/>
      <c r="CH248" s="1"/>
      <c r="CI248" s="1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>
      <c r="A249" s="256"/>
      <c r="B249" s="257"/>
      <c r="C249" s="208"/>
      <c r="D249" s="209"/>
      <c r="E249" s="210"/>
      <c r="F249" s="209"/>
      <c r="G249" s="213">
        <v>10000</v>
      </c>
      <c r="H249" s="213"/>
      <c r="I249" s="213">
        <v>750</v>
      </c>
      <c r="J249" s="212"/>
      <c r="K249" s="213">
        <f t="shared" si="698"/>
        <v>6205000</v>
      </c>
      <c r="L249" s="214"/>
      <c r="M249" s="215">
        <f t="shared" si="692"/>
        <v>357469.71</v>
      </c>
      <c r="N249" s="215"/>
      <c r="O249" s="215">
        <f t="shared" si="693"/>
        <v>372696.32483200001</v>
      </c>
      <c r="P249" s="216"/>
      <c r="Q249" s="267">
        <f t="shared" si="699"/>
        <v>15226.614831999992</v>
      </c>
      <c r="R249" s="217"/>
      <c r="S249" s="265">
        <f t="shared" si="700"/>
        <v>4.2999999999999997E-2</v>
      </c>
      <c r="T249" s="209"/>
      <c r="U249" s="218">
        <f t="shared" si="688"/>
        <v>794</v>
      </c>
      <c r="V249" s="219">
        <f t="shared" si="688"/>
        <v>2.6349999999999998E-2</v>
      </c>
      <c r="W249" s="219">
        <f t="shared" si="688"/>
        <v>2.6349999999999998E-2</v>
      </c>
      <c r="X249" s="219">
        <f t="shared" si="706"/>
        <v>0</v>
      </c>
      <c r="Y249" s="219">
        <f t="shared" si="706"/>
        <v>0</v>
      </c>
      <c r="Z249" s="219">
        <f t="shared" si="706"/>
        <v>0</v>
      </c>
      <c r="AA249" s="238">
        <f t="shared" si="630"/>
        <v>328915.75</v>
      </c>
      <c r="AB249" s="221"/>
      <c r="AC249" s="222">
        <f t="shared" si="716"/>
        <v>1</v>
      </c>
      <c r="AD249" s="223">
        <f t="shared" si="595"/>
        <v>1.26E-4</v>
      </c>
      <c r="AE249" s="222">
        <f t="shared" si="689"/>
        <v>8.6E-3</v>
      </c>
      <c r="AF249" s="222">
        <f t="shared" si="689"/>
        <v>-6.6E-4</v>
      </c>
      <c r="AG249" s="222">
        <f t="shared" si="689"/>
        <v>-6.7200000000000003E-3</v>
      </c>
      <c r="AH249" s="219">
        <f t="shared" si="689"/>
        <v>1.3999999999999999E-4</v>
      </c>
      <c r="AI249" s="219">
        <f t="shared" si="689"/>
        <v>1.04</v>
      </c>
      <c r="AJ249" s="234">
        <f t="shared" si="701"/>
        <v>0</v>
      </c>
      <c r="AK249" s="234">
        <f t="shared" ref="AK249:AO251" si="719">AK$231</f>
        <v>7.9233999999999999E-2</v>
      </c>
      <c r="AL249" s="234">
        <f t="shared" si="719"/>
        <v>-1.2123999999999999E-2</v>
      </c>
      <c r="AM249" s="234">
        <f t="shared" si="719"/>
        <v>0</v>
      </c>
      <c r="AN249" s="224">
        <f t="shared" si="719"/>
        <v>16.329999999999998</v>
      </c>
      <c r="AO249" s="225">
        <f t="shared" si="719"/>
        <v>1.76</v>
      </c>
      <c r="AP249" s="225">
        <f t="shared" si="707"/>
        <v>0</v>
      </c>
      <c r="AQ249" s="224">
        <f t="shared" si="596"/>
        <v>19621.63</v>
      </c>
      <c r="AR249" s="224">
        <f t="shared" si="621"/>
        <v>0</v>
      </c>
      <c r="AS249" s="224">
        <f t="shared" si="678"/>
        <v>8932.33</v>
      </c>
      <c r="AT249" s="209"/>
      <c r="AU249" s="227">
        <f>+AU242</f>
        <v>0.85</v>
      </c>
      <c r="AV249" s="227"/>
      <c r="AW249" s="227">
        <f t="shared" si="642"/>
        <v>1</v>
      </c>
      <c r="AX249" s="239">
        <f t="shared" si="702"/>
        <v>5000000</v>
      </c>
      <c r="AY249" s="239">
        <f t="shared" si="703"/>
        <v>1205000</v>
      </c>
      <c r="AZ249" s="209"/>
      <c r="BA249" s="218">
        <f t="shared" si="708"/>
        <v>794</v>
      </c>
      <c r="BB249" s="219">
        <f t="shared" si="708"/>
        <v>2.6349999999999998E-2</v>
      </c>
      <c r="BC249" s="219">
        <f t="shared" si="708"/>
        <v>2.6349999999999998E-2</v>
      </c>
      <c r="BD249" s="219">
        <f t="shared" si="708"/>
        <v>0</v>
      </c>
      <c r="BE249" s="219">
        <f t="shared" si="708"/>
        <v>0</v>
      </c>
      <c r="BF249" s="219">
        <f t="shared" si="708"/>
        <v>0</v>
      </c>
      <c r="BG249" s="238">
        <f t="shared" si="610"/>
        <v>328915.75</v>
      </c>
      <c r="BH249" s="222">
        <f t="shared" si="657"/>
        <v>0</v>
      </c>
      <c r="BI249" s="222">
        <f t="shared" si="657"/>
        <v>1</v>
      </c>
      <c r="BJ249" s="222">
        <f t="shared" si="657"/>
        <v>1.26E-4</v>
      </c>
      <c r="BK249" s="222">
        <f t="shared" si="657"/>
        <v>8.6E-3</v>
      </c>
      <c r="BL249" s="222">
        <f t="shared" si="657"/>
        <v>-6.6E-4</v>
      </c>
      <c r="BM249" s="222">
        <f t="shared" si="697"/>
        <v>-6.7200000000000003E-3</v>
      </c>
      <c r="BN249" s="222">
        <f t="shared" si="695"/>
        <v>1.3999999999999999E-4</v>
      </c>
      <c r="BO249" s="222">
        <f t="shared" si="696"/>
        <v>1.04</v>
      </c>
      <c r="BP249" s="222">
        <v>0</v>
      </c>
      <c r="BQ249" s="222">
        <f t="shared" si="694"/>
        <v>0</v>
      </c>
      <c r="BR249" s="222">
        <f t="shared" si="671"/>
        <v>-1.2123999999999999E-2</v>
      </c>
      <c r="BS249" s="222">
        <v>0.1144</v>
      </c>
      <c r="BT249" s="224">
        <f t="shared" ref="BT249:BU249" si="720">BT238</f>
        <v>16.329999999999998</v>
      </c>
      <c r="BU249" s="224">
        <f t="shared" si="720"/>
        <v>1.76</v>
      </c>
      <c r="BV249" s="225">
        <f t="shared" si="710"/>
        <v>0</v>
      </c>
      <c r="BW249" s="224">
        <f t="shared" si="704"/>
        <v>19621.63</v>
      </c>
      <c r="BX249" s="224">
        <f t="shared" si="714"/>
        <v>0</v>
      </c>
      <c r="BY249" s="224">
        <f t="shared" si="714"/>
        <v>8932.33</v>
      </c>
      <c r="BZ249" s="198">
        <f t="shared" si="715"/>
        <v>15226.614831999999</v>
      </c>
      <c r="CA249" s="209"/>
      <c r="CB249" s="227">
        <f>+CB242</f>
        <v>7.9233999999999999E-2</v>
      </c>
      <c r="CC249" s="227"/>
      <c r="CD249" s="227">
        <f t="shared" si="705"/>
        <v>1</v>
      </c>
      <c r="CE249" s="239">
        <f t="shared" si="613"/>
        <v>5000000</v>
      </c>
      <c r="CF249" s="239">
        <f t="shared" si="614"/>
        <v>1205000</v>
      </c>
      <c r="CG249" s="209"/>
      <c r="CH249" s="1"/>
      <c r="CI249" s="1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>
      <c r="A250" s="256"/>
      <c r="B250" s="257"/>
      <c r="C250" s="208"/>
      <c r="D250" s="209"/>
      <c r="E250" s="210"/>
      <c r="F250" s="209"/>
      <c r="G250" s="213">
        <v>15000</v>
      </c>
      <c r="H250" s="213"/>
      <c r="I250" s="213">
        <v>1000</v>
      </c>
      <c r="J250" s="212"/>
      <c r="K250" s="213">
        <f t="shared" si="698"/>
        <v>9307500</v>
      </c>
      <c r="L250" s="214"/>
      <c r="M250" s="215">
        <f t="shared" si="692"/>
        <v>535545.63</v>
      </c>
      <c r="N250" s="215"/>
      <c r="O250" s="215">
        <f t="shared" si="693"/>
        <v>558314.91139200004</v>
      </c>
      <c r="P250" s="216"/>
      <c r="Q250" s="267">
        <f t="shared" si="699"/>
        <v>22769.281392000034</v>
      </c>
      <c r="R250" s="217"/>
      <c r="S250" s="265">
        <f t="shared" si="700"/>
        <v>4.2999999999999997E-2</v>
      </c>
      <c r="T250" s="209"/>
      <c r="U250" s="218">
        <f t="shared" si="688"/>
        <v>794</v>
      </c>
      <c r="V250" s="219">
        <f t="shared" si="688"/>
        <v>2.6349999999999998E-2</v>
      </c>
      <c r="W250" s="219">
        <f t="shared" si="688"/>
        <v>2.6349999999999998E-2</v>
      </c>
      <c r="X250" s="219">
        <f t="shared" si="706"/>
        <v>0</v>
      </c>
      <c r="Y250" s="219">
        <f t="shared" si="706"/>
        <v>0</v>
      </c>
      <c r="Z250" s="219">
        <f t="shared" si="706"/>
        <v>0</v>
      </c>
      <c r="AA250" s="238">
        <f t="shared" si="630"/>
        <v>492756.63</v>
      </c>
      <c r="AB250" s="221"/>
      <c r="AC250" s="222">
        <f t="shared" si="716"/>
        <v>1</v>
      </c>
      <c r="AD250" s="223">
        <f t="shared" si="595"/>
        <v>1.26E-4</v>
      </c>
      <c r="AE250" s="222">
        <f t="shared" si="689"/>
        <v>8.6E-3</v>
      </c>
      <c r="AF250" s="222">
        <f t="shared" si="689"/>
        <v>-6.6E-4</v>
      </c>
      <c r="AG250" s="222">
        <f t="shared" si="689"/>
        <v>-6.7200000000000003E-3</v>
      </c>
      <c r="AH250" s="219">
        <f t="shared" si="689"/>
        <v>1.3999999999999999E-4</v>
      </c>
      <c r="AI250" s="219">
        <f t="shared" si="689"/>
        <v>1.04</v>
      </c>
      <c r="AJ250" s="234">
        <f t="shared" si="701"/>
        <v>0</v>
      </c>
      <c r="AK250" s="234">
        <f t="shared" si="719"/>
        <v>7.9233999999999999E-2</v>
      </c>
      <c r="AL250" s="234">
        <f t="shared" si="719"/>
        <v>-1.2123999999999999E-2</v>
      </c>
      <c r="AM250" s="234">
        <f t="shared" si="719"/>
        <v>0</v>
      </c>
      <c r="AN250" s="224">
        <f t="shared" si="719"/>
        <v>16.329999999999998</v>
      </c>
      <c r="AO250" s="225">
        <f t="shared" si="719"/>
        <v>1.76</v>
      </c>
      <c r="AP250" s="225">
        <f t="shared" si="707"/>
        <v>0</v>
      </c>
      <c r="AQ250" s="224">
        <f t="shared" si="596"/>
        <v>29431.95</v>
      </c>
      <c r="AR250" s="224">
        <f t="shared" si="621"/>
        <v>0</v>
      </c>
      <c r="AS250" s="224">
        <f t="shared" si="678"/>
        <v>13357.05</v>
      </c>
      <c r="AT250" s="209"/>
      <c r="AU250" s="227">
        <f>+AU242</f>
        <v>0.85</v>
      </c>
      <c r="AV250" s="227"/>
      <c r="AW250" s="227">
        <f t="shared" si="642"/>
        <v>1</v>
      </c>
      <c r="AX250" s="239">
        <f t="shared" si="702"/>
        <v>7500000</v>
      </c>
      <c r="AY250" s="239">
        <f t="shared" si="703"/>
        <v>1807500</v>
      </c>
      <c r="AZ250" s="209"/>
      <c r="BA250" s="218">
        <f t="shared" si="708"/>
        <v>794</v>
      </c>
      <c r="BB250" s="219">
        <f t="shared" si="708"/>
        <v>2.6349999999999998E-2</v>
      </c>
      <c r="BC250" s="219">
        <f t="shared" si="708"/>
        <v>2.6349999999999998E-2</v>
      </c>
      <c r="BD250" s="219">
        <f t="shared" si="708"/>
        <v>0</v>
      </c>
      <c r="BE250" s="219">
        <f t="shared" si="708"/>
        <v>0</v>
      </c>
      <c r="BF250" s="219">
        <f t="shared" si="708"/>
        <v>0</v>
      </c>
      <c r="BG250" s="238">
        <f t="shared" si="610"/>
        <v>492756.63</v>
      </c>
      <c r="BH250" s="222">
        <f t="shared" si="657"/>
        <v>0</v>
      </c>
      <c r="BI250" s="222">
        <f t="shared" si="657"/>
        <v>1</v>
      </c>
      <c r="BJ250" s="222">
        <f t="shared" si="657"/>
        <v>1.26E-4</v>
      </c>
      <c r="BK250" s="222">
        <f t="shared" si="657"/>
        <v>8.6E-3</v>
      </c>
      <c r="BL250" s="222">
        <f t="shared" si="657"/>
        <v>-6.6E-4</v>
      </c>
      <c r="BM250" s="222">
        <f t="shared" si="697"/>
        <v>-6.7200000000000003E-3</v>
      </c>
      <c r="BN250" s="222">
        <f t="shared" si="695"/>
        <v>1.3999999999999999E-4</v>
      </c>
      <c r="BO250" s="222">
        <f t="shared" si="696"/>
        <v>1.04</v>
      </c>
      <c r="BP250" s="222">
        <v>0</v>
      </c>
      <c r="BQ250" s="222">
        <f t="shared" si="694"/>
        <v>0</v>
      </c>
      <c r="BR250" s="222">
        <f t="shared" si="671"/>
        <v>-1.2123999999999999E-2</v>
      </c>
      <c r="BS250" s="222">
        <v>0.1144</v>
      </c>
      <c r="BT250" s="224">
        <f t="shared" ref="BT250:BU250" si="721">BT239</f>
        <v>16.329999999999998</v>
      </c>
      <c r="BU250" s="224">
        <f t="shared" si="721"/>
        <v>1.76</v>
      </c>
      <c r="BV250" s="225">
        <f t="shared" si="710"/>
        <v>0</v>
      </c>
      <c r="BW250" s="224">
        <f t="shared" si="704"/>
        <v>29431.95</v>
      </c>
      <c r="BX250" s="224">
        <f t="shared" si="714"/>
        <v>0</v>
      </c>
      <c r="BY250" s="224">
        <f t="shared" si="714"/>
        <v>13357.05</v>
      </c>
      <c r="BZ250" s="198">
        <f t="shared" si="715"/>
        <v>22769.281392000001</v>
      </c>
      <c r="CA250" s="209"/>
      <c r="CB250" s="227">
        <f>+CB242</f>
        <v>7.9233999999999999E-2</v>
      </c>
      <c r="CC250" s="227"/>
      <c r="CD250" s="227">
        <f t="shared" si="705"/>
        <v>1</v>
      </c>
      <c r="CE250" s="239">
        <f t="shared" si="613"/>
        <v>7500000</v>
      </c>
      <c r="CF250" s="239">
        <f t="shared" si="614"/>
        <v>1807500</v>
      </c>
      <c r="CG250" s="209"/>
      <c r="CH250" s="1"/>
      <c r="CI250" s="1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>
      <c r="A251" s="256"/>
      <c r="B251" s="257"/>
      <c r="C251" s="208"/>
      <c r="D251" s="209"/>
      <c r="E251" s="210"/>
      <c r="F251" s="209"/>
      <c r="G251" s="213">
        <v>20000</v>
      </c>
      <c r="H251" s="213"/>
      <c r="I251" s="213">
        <v>1000</v>
      </c>
      <c r="J251" s="212"/>
      <c r="K251" s="213">
        <f t="shared" si="698"/>
        <v>12410000</v>
      </c>
      <c r="L251" s="214"/>
      <c r="M251" s="215">
        <f t="shared" si="692"/>
        <v>713152</v>
      </c>
      <c r="N251" s="215"/>
      <c r="O251" s="215">
        <f t="shared" si="693"/>
        <v>743413.60966399999</v>
      </c>
      <c r="P251" s="216"/>
      <c r="Q251" s="267">
        <f t="shared" si="699"/>
        <v>30261.609663999989</v>
      </c>
      <c r="R251" s="217"/>
      <c r="S251" s="265">
        <f t="shared" si="700"/>
        <v>4.2000000000000003E-2</v>
      </c>
      <c r="T251" s="209"/>
      <c r="U251" s="218">
        <f t="shared" si="688"/>
        <v>794</v>
      </c>
      <c r="V251" s="219">
        <f t="shared" si="688"/>
        <v>2.6349999999999998E-2</v>
      </c>
      <c r="W251" s="219">
        <f t="shared" si="688"/>
        <v>2.6349999999999998E-2</v>
      </c>
      <c r="X251" s="219">
        <f t="shared" si="706"/>
        <v>0</v>
      </c>
      <c r="Y251" s="219">
        <f t="shared" si="706"/>
        <v>0</v>
      </c>
      <c r="Z251" s="219">
        <f t="shared" si="706"/>
        <v>0</v>
      </c>
      <c r="AA251" s="238">
        <f>ROUND(U251+(V251*AX251)+(W251*AY251)+(AN251*G251)+(AO251*(I251)),2)</f>
        <v>656157.5</v>
      </c>
      <c r="AB251" s="221"/>
      <c r="AC251" s="222">
        <f t="shared" si="716"/>
        <v>1</v>
      </c>
      <c r="AD251" s="223">
        <f t="shared" ref="AD251:AD260" si="722">AD$47</f>
        <v>1.26E-4</v>
      </c>
      <c r="AE251" s="222">
        <f t="shared" si="689"/>
        <v>8.6E-3</v>
      </c>
      <c r="AF251" s="222">
        <f t="shared" si="689"/>
        <v>-6.6E-4</v>
      </c>
      <c r="AG251" s="222">
        <f t="shared" si="689"/>
        <v>-6.7200000000000003E-3</v>
      </c>
      <c r="AH251" s="219">
        <f t="shared" si="689"/>
        <v>1.3999999999999999E-4</v>
      </c>
      <c r="AI251" s="219">
        <f t="shared" si="689"/>
        <v>1.04</v>
      </c>
      <c r="AJ251" s="234">
        <f t="shared" si="701"/>
        <v>0</v>
      </c>
      <c r="AK251" s="234">
        <f t="shared" si="719"/>
        <v>7.9233999999999999E-2</v>
      </c>
      <c r="AL251" s="234">
        <f t="shared" si="719"/>
        <v>-1.2123999999999999E-2</v>
      </c>
      <c r="AM251" s="234">
        <f t="shared" si="719"/>
        <v>0</v>
      </c>
      <c r="AN251" s="224">
        <f t="shared" si="719"/>
        <v>16.329999999999998</v>
      </c>
      <c r="AO251" s="225">
        <f t="shared" si="719"/>
        <v>1.76</v>
      </c>
      <c r="AP251" s="225">
        <f t="shared" si="707"/>
        <v>0</v>
      </c>
      <c r="AQ251" s="224">
        <f t="shared" ref="AQ251:AQ260" si="723">ROUND(AC251+(K251*(AD251+AE251+AF251+AH251+AJ251+AG251))+(G251*AI251),2)</f>
        <v>39242.26</v>
      </c>
      <c r="AR251" s="224">
        <f t="shared" si="621"/>
        <v>0</v>
      </c>
      <c r="AS251" s="224">
        <f t="shared" si="678"/>
        <v>17752.240000000002</v>
      </c>
      <c r="AT251" s="209"/>
      <c r="AU251" s="227">
        <f>+AU242</f>
        <v>0.85</v>
      </c>
      <c r="AV251" s="227"/>
      <c r="AW251" s="227">
        <f t="shared" si="642"/>
        <v>1</v>
      </c>
      <c r="AX251" s="239">
        <f t="shared" si="702"/>
        <v>10000000</v>
      </c>
      <c r="AY251" s="239">
        <f t="shared" si="703"/>
        <v>2410000</v>
      </c>
      <c r="AZ251" s="209"/>
      <c r="BA251" s="218">
        <f t="shared" si="708"/>
        <v>794</v>
      </c>
      <c r="BB251" s="219">
        <f t="shared" si="708"/>
        <v>2.6349999999999998E-2</v>
      </c>
      <c r="BC251" s="219">
        <f t="shared" si="708"/>
        <v>2.6349999999999998E-2</v>
      </c>
      <c r="BD251" s="219">
        <f t="shared" si="708"/>
        <v>0</v>
      </c>
      <c r="BE251" s="219">
        <f t="shared" si="708"/>
        <v>0</v>
      </c>
      <c r="BF251" s="219">
        <f t="shared" si="708"/>
        <v>0</v>
      </c>
      <c r="BG251" s="238">
        <f>ROUND(BA251+(BB251*CE251)+(BC251*CF251)+(BT251*G251)+((I251)*BU251),2)</f>
        <v>656157.5</v>
      </c>
      <c r="BH251" s="222">
        <f t="shared" si="657"/>
        <v>0</v>
      </c>
      <c r="BI251" s="222">
        <f t="shared" si="657"/>
        <v>1</v>
      </c>
      <c r="BJ251" s="222">
        <f t="shared" si="657"/>
        <v>1.26E-4</v>
      </c>
      <c r="BK251" s="222">
        <f t="shared" si="657"/>
        <v>8.6E-3</v>
      </c>
      <c r="BL251" s="222">
        <f t="shared" si="657"/>
        <v>-6.6E-4</v>
      </c>
      <c r="BM251" s="222">
        <f t="shared" si="697"/>
        <v>-6.7200000000000003E-3</v>
      </c>
      <c r="BN251" s="222">
        <f t="shared" si="695"/>
        <v>1.3999999999999999E-4</v>
      </c>
      <c r="BO251" s="222">
        <f t="shared" si="696"/>
        <v>1.04</v>
      </c>
      <c r="BP251" s="222">
        <v>0</v>
      </c>
      <c r="BQ251" s="222">
        <f t="shared" si="694"/>
        <v>0</v>
      </c>
      <c r="BR251" s="222">
        <f t="shared" si="671"/>
        <v>-1.2123999999999999E-2</v>
      </c>
      <c r="BS251" s="222">
        <v>0.1144</v>
      </c>
      <c r="BT251" s="224">
        <f t="shared" ref="BT251:BU251" si="724">BT240</f>
        <v>16.329999999999998</v>
      </c>
      <c r="BU251" s="224">
        <f t="shared" si="724"/>
        <v>1.76</v>
      </c>
      <c r="BV251" s="225">
        <f t="shared" si="710"/>
        <v>0</v>
      </c>
      <c r="BW251" s="224">
        <f>ROUND(BI251+(K251*(BJ251+BK251+BL251+BM251+BN251+BP251))+(G251*BO251),2)</f>
        <v>39242.26</v>
      </c>
      <c r="BX251" s="224">
        <f t="shared" si="714"/>
        <v>0</v>
      </c>
      <c r="BY251" s="224">
        <f t="shared" si="714"/>
        <v>17752.240000000002</v>
      </c>
      <c r="BZ251" s="198">
        <f t="shared" si="715"/>
        <v>30261.609664</v>
      </c>
      <c r="CA251" s="209"/>
      <c r="CB251" s="227">
        <f>+CB242</f>
        <v>7.9233999999999999E-2</v>
      </c>
      <c r="CC251" s="227"/>
      <c r="CD251" s="227">
        <f t="shared" si="705"/>
        <v>1</v>
      </c>
      <c r="CE251" s="239">
        <f t="shared" si="613"/>
        <v>10000000</v>
      </c>
      <c r="CF251" s="239">
        <f t="shared" si="614"/>
        <v>2410000</v>
      </c>
      <c r="CG251" s="209"/>
      <c r="CH251" s="1"/>
      <c r="CI251" s="1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>
      <c r="A252" s="256"/>
      <c r="B252" s="257"/>
      <c r="C252" s="208"/>
      <c r="D252" s="209"/>
      <c r="E252" s="210"/>
      <c r="F252" s="209"/>
      <c r="G252" s="213"/>
      <c r="H252" s="213"/>
      <c r="I252" s="213"/>
      <c r="J252" s="212"/>
      <c r="K252" s="213"/>
      <c r="L252" s="214"/>
      <c r="M252" s="215"/>
      <c r="N252" s="215"/>
      <c r="O252" s="215"/>
      <c r="P252" s="216"/>
      <c r="Q252" s="267"/>
      <c r="R252" s="217"/>
      <c r="S252" s="265"/>
      <c r="T252" s="209"/>
      <c r="U252" s="218"/>
      <c r="V252" s="219"/>
      <c r="W252" s="219"/>
      <c r="X252" s="219"/>
      <c r="Y252" s="219"/>
      <c r="Z252" s="219"/>
      <c r="AA252" s="238"/>
      <c r="AB252" s="221"/>
      <c r="AC252" s="222"/>
      <c r="AD252" s="223"/>
      <c r="AE252" s="222"/>
      <c r="AF252" s="222"/>
      <c r="AG252" s="222"/>
      <c r="AH252" s="219"/>
      <c r="AI252" s="219"/>
      <c r="AJ252" s="234"/>
      <c r="AK252" s="234"/>
      <c r="AL252" s="234"/>
      <c r="AM252" s="234"/>
      <c r="AN252" s="224"/>
      <c r="AO252" s="225"/>
      <c r="AP252" s="225"/>
      <c r="AQ252" s="224"/>
      <c r="AR252" s="224"/>
      <c r="AS252" s="224"/>
      <c r="AT252" s="209"/>
      <c r="AU252" s="227"/>
      <c r="AV252" s="227"/>
      <c r="AW252" s="227" t="s">
        <v>215</v>
      </c>
      <c r="AX252" s="227"/>
      <c r="AY252" s="227"/>
      <c r="AZ252" s="209"/>
      <c r="BA252" s="218"/>
      <c r="BB252" s="219"/>
      <c r="BC252" s="219"/>
      <c r="BD252" s="219"/>
      <c r="BE252" s="219"/>
      <c r="BF252" s="219"/>
      <c r="BG252" s="238"/>
      <c r="BH252" s="222"/>
      <c r="BI252" s="222"/>
      <c r="BJ252" s="222"/>
      <c r="BK252" s="222"/>
      <c r="BL252" s="222"/>
      <c r="BM252" s="222">
        <f t="shared" si="697"/>
        <v>-6.7200000000000003E-3</v>
      </c>
      <c r="BN252" s="222">
        <f t="shared" si="695"/>
        <v>0</v>
      </c>
      <c r="BO252" s="222">
        <f t="shared" si="696"/>
        <v>0</v>
      </c>
      <c r="BP252" s="222">
        <v>0</v>
      </c>
      <c r="BQ252" s="222">
        <f t="shared" si="694"/>
        <v>0</v>
      </c>
      <c r="BR252" s="222"/>
      <c r="BS252" s="222">
        <v>0.1144</v>
      </c>
      <c r="BT252" s="224"/>
      <c r="BU252" s="224"/>
      <c r="BV252" s="225"/>
      <c r="BW252" s="224"/>
      <c r="BX252" s="224"/>
      <c r="BY252" s="224"/>
      <c r="BZ252" s="198">
        <f t="shared" si="715"/>
        <v>0</v>
      </c>
      <c r="CA252" s="209"/>
      <c r="CB252" s="227"/>
      <c r="CC252" s="227"/>
      <c r="CD252" s="227" t="s">
        <v>215</v>
      </c>
      <c r="CE252" s="239"/>
      <c r="CF252" s="239"/>
      <c r="CG252" s="209"/>
      <c r="CH252" s="1"/>
      <c r="CI252" s="1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>
      <c r="A253" s="256"/>
      <c r="B253" s="257"/>
      <c r="C253" s="228" t="s">
        <v>216</v>
      </c>
      <c r="D253" s="229"/>
      <c r="E253" s="228" t="s">
        <v>216</v>
      </c>
      <c r="F253" s="209"/>
      <c r="G253" s="213">
        <v>5000</v>
      </c>
      <c r="H253" s="213"/>
      <c r="I253" s="255">
        <v>0</v>
      </c>
      <c r="J253" s="212"/>
      <c r="K253" s="213">
        <f t="shared" ref="K253:K260" si="725">G253*730*AU253</f>
        <v>3102500</v>
      </c>
      <c r="L253" s="214"/>
      <c r="M253" s="215">
        <f>AA253+SUM(AQ253:AS253)</f>
        <v>176955.90999999997</v>
      </c>
      <c r="N253" s="215"/>
      <c r="O253" s="215">
        <f t="shared" si="693"/>
        <v>184378.50460799999</v>
      </c>
      <c r="P253" s="216"/>
      <c r="Q253" s="267">
        <f t="shared" ref="Q253:Q260" si="726">O253-M253</f>
        <v>7422.594608000014</v>
      </c>
      <c r="R253" s="217"/>
      <c r="S253" s="265">
        <f t="shared" ref="S253:S259" si="727">ROUND(Q253/M253,3)</f>
        <v>4.2000000000000003E-2</v>
      </c>
      <c r="T253" s="209"/>
      <c r="U253" s="218">
        <v>1353</v>
      </c>
      <c r="V253" s="219">
        <v>2.6120000000000001E-2</v>
      </c>
      <c r="W253" s="219">
        <f>V253</f>
        <v>2.6120000000000001E-2</v>
      </c>
      <c r="X253" s="219">
        <v>0</v>
      </c>
      <c r="Y253" s="219">
        <v>0</v>
      </c>
      <c r="Z253" s="219">
        <v>0</v>
      </c>
      <c r="AA253" s="238">
        <f t="shared" si="630"/>
        <v>162790.29999999999</v>
      </c>
      <c r="AB253" s="221"/>
      <c r="AC253" s="222">
        <f t="shared" si="716"/>
        <v>1</v>
      </c>
      <c r="AD253" s="223">
        <f t="shared" si="722"/>
        <v>1.26E-4</v>
      </c>
      <c r="AE253" s="222">
        <v>8.6E-3</v>
      </c>
      <c r="AF253" s="222">
        <v>-6.6E-4</v>
      </c>
      <c r="AG253" s="222">
        <v>-6.7200000000000003E-3</v>
      </c>
      <c r="AH253" s="219">
        <v>1.3999999999999999E-4</v>
      </c>
      <c r="AI253" s="219">
        <v>1.04</v>
      </c>
      <c r="AJ253" s="234">
        <f>AJ251</f>
        <v>0</v>
      </c>
      <c r="AK253" s="234">
        <v>7.9233999999999999E-2</v>
      </c>
      <c r="AL253" s="234">
        <v>-1.2123999999999999E-2</v>
      </c>
      <c r="AM253" s="234">
        <v>0</v>
      </c>
      <c r="AN253" s="224">
        <v>16.079999999999998</v>
      </c>
      <c r="AO253" s="225">
        <v>1.75</v>
      </c>
      <c r="AP253" s="253">
        <v>0</v>
      </c>
      <c r="AQ253" s="224">
        <f t="shared" si="723"/>
        <v>9811.32</v>
      </c>
      <c r="AR253" s="224">
        <f t="shared" si="621"/>
        <v>0</v>
      </c>
      <c r="AS253" s="224">
        <f t="shared" si="678"/>
        <v>4354.29</v>
      </c>
      <c r="AT253" s="209"/>
      <c r="AU253" s="227">
        <f>+E254</f>
        <v>0.85</v>
      </c>
      <c r="AV253" s="227"/>
      <c r="AW253" s="227">
        <f t="shared" si="642"/>
        <v>1</v>
      </c>
      <c r="AX253" s="239">
        <f t="shared" ref="AX253:AX260" si="728">IF(G253*500&lt;K253,G253*500,K253)</f>
        <v>2500000</v>
      </c>
      <c r="AY253" s="239">
        <f t="shared" ref="AY253:AY260" si="729">K253-AX253</f>
        <v>602500</v>
      </c>
      <c r="AZ253" s="209"/>
      <c r="BA253" s="224">
        <f>U253</f>
        <v>1353</v>
      </c>
      <c r="BB253" s="235">
        <f>V253</f>
        <v>2.6120000000000001E-2</v>
      </c>
      <c r="BC253" s="235">
        <f>BB253</f>
        <v>2.6120000000000001E-2</v>
      </c>
      <c r="BD253" s="219">
        <v>0</v>
      </c>
      <c r="BE253" s="219">
        <v>0</v>
      </c>
      <c r="BF253" s="219">
        <v>0</v>
      </c>
      <c r="BG253" s="238">
        <f t="shared" ref="BG253:BG260" si="730">ROUND(BA253+(BB253*CE253)+(BC253*CF253)+(BT253*G253)+((I253)*BU253),2)</f>
        <v>162790.29999999999</v>
      </c>
      <c r="BH253" s="222">
        <f t="shared" si="657"/>
        <v>0</v>
      </c>
      <c r="BI253" s="222">
        <f t="shared" si="657"/>
        <v>1</v>
      </c>
      <c r="BJ253" s="222">
        <f t="shared" si="657"/>
        <v>1.26E-4</v>
      </c>
      <c r="BK253" s="222">
        <f t="shared" si="657"/>
        <v>8.6E-3</v>
      </c>
      <c r="BL253" s="222">
        <f t="shared" si="657"/>
        <v>-6.6E-4</v>
      </c>
      <c r="BM253" s="222">
        <f t="shared" si="697"/>
        <v>-6.7200000000000003E-3</v>
      </c>
      <c r="BN253" s="222">
        <f t="shared" si="695"/>
        <v>1.3999999999999999E-4</v>
      </c>
      <c r="BO253" s="222">
        <f t="shared" si="696"/>
        <v>1.04</v>
      </c>
      <c r="BP253" s="222">
        <v>0</v>
      </c>
      <c r="BQ253" s="222">
        <f t="shared" si="694"/>
        <v>0</v>
      </c>
      <c r="BR253" s="222">
        <f t="shared" si="671"/>
        <v>-1.2123999999999999E-2</v>
      </c>
      <c r="BS253" s="222">
        <v>0.1144</v>
      </c>
      <c r="BT253" s="224">
        <f>AN253</f>
        <v>16.079999999999998</v>
      </c>
      <c r="BU253" s="224">
        <f>AO253</f>
        <v>1.75</v>
      </c>
      <c r="BV253" s="253">
        <v>0</v>
      </c>
      <c r="BW253" s="224">
        <f t="shared" si="704"/>
        <v>9811.32</v>
      </c>
      <c r="BX253" s="224">
        <f t="shared" si="714"/>
        <v>0</v>
      </c>
      <c r="BY253" s="224">
        <f t="shared" si="714"/>
        <v>4354.29</v>
      </c>
      <c r="BZ253" s="198">
        <f t="shared" si="715"/>
        <v>7422.5946079999994</v>
      </c>
      <c r="CA253" s="209"/>
      <c r="CB253" s="227">
        <f>+AK254</f>
        <v>7.9233999999999999E-2</v>
      </c>
      <c r="CC253" s="227"/>
      <c r="CD253" s="227">
        <f t="shared" ref="CD253:CD260" si="731">1-CC253</f>
        <v>1</v>
      </c>
      <c r="CE253" s="239">
        <f t="shared" ref="CE253:CE260" si="732">IF(G253*500&lt;K253,G253*500,K253)</f>
        <v>2500000</v>
      </c>
      <c r="CF253" s="239">
        <f t="shared" ref="CF253:CF260" si="733">K253-CE253</f>
        <v>602500</v>
      </c>
      <c r="CG253" s="209"/>
      <c r="CH253" s="1"/>
      <c r="CI253" s="1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>
      <c r="A254" s="256"/>
      <c r="B254" s="257"/>
      <c r="C254" s="208" t="s">
        <v>18</v>
      </c>
      <c r="D254" s="209"/>
      <c r="E254" s="240">
        <v>0.85</v>
      </c>
      <c r="F254" s="209"/>
      <c r="G254" s="213">
        <v>10000</v>
      </c>
      <c r="H254" s="213"/>
      <c r="I254" s="255">
        <v>0</v>
      </c>
      <c r="J254" s="212"/>
      <c r="K254" s="213">
        <f t="shared" si="725"/>
        <v>6205000</v>
      </c>
      <c r="L254" s="214"/>
      <c r="M254" s="215">
        <f t="shared" si="692"/>
        <v>352466.93</v>
      </c>
      <c r="N254" s="215"/>
      <c r="O254" s="215">
        <f t="shared" si="693"/>
        <v>367157.22047199996</v>
      </c>
      <c r="P254" s="216"/>
      <c r="Q254" s="267">
        <f t="shared" si="726"/>
        <v>14690.290471999964</v>
      </c>
      <c r="R254" s="217"/>
      <c r="S254" s="265">
        <f t="shared" si="727"/>
        <v>4.2000000000000003E-2</v>
      </c>
      <c r="T254" s="209"/>
      <c r="U254" s="218">
        <f t="shared" ref="U254:Z260" si="734">U253</f>
        <v>1353</v>
      </c>
      <c r="V254" s="219">
        <f>V$253</f>
        <v>2.6120000000000001E-2</v>
      </c>
      <c r="W254" s="219">
        <f>W$253</f>
        <v>2.6120000000000001E-2</v>
      </c>
      <c r="X254" s="219">
        <f t="shared" si="734"/>
        <v>0</v>
      </c>
      <c r="Y254" s="219">
        <f t="shared" si="734"/>
        <v>0</v>
      </c>
      <c r="Z254" s="219">
        <f t="shared" si="734"/>
        <v>0</v>
      </c>
      <c r="AA254" s="238">
        <f t="shared" si="630"/>
        <v>324227.59999999998</v>
      </c>
      <c r="AB254" s="221"/>
      <c r="AC254" s="222">
        <f t="shared" si="716"/>
        <v>1</v>
      </c>
      <c r="AD254" s="223">
        <f t="shared" si="722"/>
        <v>1.26E-4</v>
      </c>
      <c r="AE254" s="222">
        <f>AE$253</f>
        <v>8.6E-3</v>
      </c>
      <c r="AF254" s="222">
        <f>AF$253</f>
        <v>-6.6E-4</v>
      </c>
      <c r="AG254" s="222">
        <f>AG$253</f>
        <v>-6.7200000000000003E-3</v>
      </c>
      <c r="AH254" s="219">
        <f>AH$253</f>
        <v>1.3999999999999999E-4</v>
      </c>
      <c r="AI254" s="219">
        <f>AI$253</f>
        <v>1.04</v>
      </c>
      <c r="AJ254" s="234">
        <f t="shared" ref="AJ254:AJ260" si="735">AJ253</f>
        <v>0</v>
      </c>
      <c r="AK254" s="234">
        <f>AK$253</f>
        <v>7.9233999999999999E-2</v>
      </c>
      <c r="AL254" s="234">
        <f>AL$253</f>
        <v>-1.2123999999999999E-2</v>
      </c>
      <c r="AM254" s="234">
        <f>AM$253</f>
        <v>0</v>
      </c>
      <c r="AN254" s="224">
        <f>$AN$253</f>
        <v>16.079999999999998</v>
      </c>
      <c r="AO254" s="225">
        <f>AO$253</f>
        <v>1.75</v>
      </c>
      <c r="AP254" s="253">
        <f>AP253</f>
        <v>0</v>
      </c>
      <c r="AQ254" s="224">
        <f t="shared" si="723"/>
        <v>19621.63</v>
      </c>
      <c r="AR254" s="224">
        <f t="shared" si="621"/>
        <v>0</v>
      </c>
      <c r="AS254" s="224">
        <f t="shared" si="678"/>
        <v>8617.7000000000007</v>
      </c>
      <c r="AT254" s="209"/>
      <c r="AU254" s="227">
        <f>+AU253</f>
        <v>0.85</v>
      </c>
      <c r="AV254" s="227"/>
      <c r="AW254" s="227">
        <f t="shared" si="642"/>
        <v>1</v>
      </c>
      <c r="AX254" s="239">
        <f t="shared" si="728"/>
        <v>5000000</v>
      </c>
      <c r="AY254" s="239">
        <f t="shared" si="729"/>
        <v>1205000</v>
      </c>
      <c r="AZ254" s="209"/>
      <c r="BA254" s="218">
        <f t="shared" ref="BA254:BF260" si="736">BA253</f>
        <v>1353</v>
      </c>
      <c r="BB254" s="219">
        <f t="shared" si="736"/>
        <v>2.6120000000000001E-2</v>
      </c>
      <c r="BC254" s="219">
        <f t="shared" si="736"/>
        <v>2.6120000000000001E-2</v>
      </c>
      <c r="BD254" s="219">
        <f t="shared" si="736"/>
        <v>0</v>
      </c>
      <c r="BE254" s="219">
        <f t="shared" si="736"/>
        <v>0</v>
      </c>
      <c r="BF254" s="219">
        <f t="shared" si="736"/>
        <v>0</v>
      </c>
      <c r="BG254" s="238">
        <f t="shared" si="730"/>
        <v>324227.59999999998</v>
      </c>
      <c r="BH254" s="222">
        <f t="shared" si="657"/>
        <v>0</v>
      </c>
      <c r="BI254" s="222">
        <f t="shared" si="657"/>
        <v>1</v>
      </c>
      <c r="BJ254" s="222">
        <f t="shared" si="657"/>
        <v>1.26E-4</v>
      </c>
      <c r="BK254" s="222">
        <f t="shared" si="657"/>
        <v>8.6E-3</v>
      </c>
      <c r="BL254" s="222">
        <f t="shared" si="657"/>
        <v>-6.6E-4</v>
      </c>
      <c r="BM254" s="222">
        <f t="shared" si="697"/>
        <v>-6.7200000000000003E-3</v>
      </c>
      <c r="BN254" s="222">
        <f t="shared" si="695"/>
        <v>1.3999999999999999E-4</v>
      </c>
      <c r="BO254" s="222">
        <f t="shared" si="696"/>
        <v>1.04</v>
      </c>
      <c r="BP254" s="222">
        <v>0</v>
      </c>
      <c r="BQ254" s="222">
        <f t="shared" si="694"/>
        <v>0</v>
      </c>
      <c r="BR254" s="222">
        <f t="shared" si="671"/>
        <v>-1.2123999999999999E-2</v>
      </c>
      <c r="BS254" s="222">
        <v>0.1144</v>
      </c>
      <c r="BT254" s="224">
        <f>BT253</f>
        <v>16.079999999999998</v>
      </c>
      <c r="BU254" s="224">
        <f>BU253</f>
        <v>1.75</v>
      </c>
      <c r="BV254" s="253">
        <f t="shared" ref="BV254:BV260" si="737">BV253</f>
        <v>0</v>
      </c>
      <c r="BW254" s="224">
        <f t="shared" si="704"/>
        <v>19621.63</v>
      </c>
      <c r="BX254" s="224">
        <f t="shared" si="714"/>
        <v>0</v>
      </c>
      <c r="BY254" s="224">
        <f t="shared" si="714"/>
        <v>8617.7000000000007</v>
      </c>
      <c r="BZ254" s="198">
        <f t="shared" si="715"/>
        <v>14690.290471999997</v>
      </c>
      <c r="CA254" s="209"/>
      <c r="CB254" s="227">
        <f>+CB253</f>
        <v>7.9233999999999999E-2</v>
      </c>
      <c r="CC254" s="227"/>
      <c r="CD254" s="227">
        <f t="shared" si="731"/>
        <v>1</v>
      </c>
      <c r="CE254" s="239">
        <f t="shared" si="732"/>
        <v>5000000</v>
      </c>
      <c r="CF254" s="239">
        <f t="shared" si="733"/>
        <v>1205000</v>
      </c>
      <c r="CG254" s="209"/>
      <c r="CH254" s="1"/>
      <c r="CI254" s="1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>
      <c r="A255" s="256"/>
      <c r="B255" s="257"/>
      <c r="C255" s="217"/>
      <c r="D255" s="209"/>
      <c r="E255" s="240"/>
      <c r="F255" s="209"/>
      <c r="G255" s="213">
        <v>15000</v>
      </c>
      <c r="H255" s="213"/>
      <c r="I255" s="255">
        <v>0</v>
      </c>
      <c r="J255" s="212"/>
      <c r="K255" s="213">
        <f t="shared" si="725"/>
        <v>9307500</v>
      </c>
      <c r="L255" s="214"/>
      <c r="M255" s="215">
        <f t="shared" si="692"/>
        <v>527977.97</v>
      </c>
      <c r="N255" s="215"/>
      <c r="O255" s="215">
        <f t="shared" si="693"/>
        <v>549935.95747999998</v>
      </c>
      <c r="P255" s="216"/>
      <c r="Q255" s="267">
        <f t="shared" si="726"/>
        <v>21957.987480000011</v>
      </c>
      <c r="R255" s="217"/>
      <c r="S255" s="265">
        <f t="shared" si="727"/>
        <v>4.2000000000000003E-2</v>
      </c>
      <c r="T255" s="209"/>
      <c r="U255" s="218">
        <f t="shared" si="734"/>
        <v>1353</v>
      </c>
      <c r="V255" s="219">
        <f t="shared" ref="V255:W260" si="738">V$253</f>
        <v>2.6120000000000001E-2</v>
      </c>
      <c r="W255" s="219">
        <f t="shared" si="738"/>
        <v>2.6120000000000001E-2</v>
      </c>
      <c r="X255" s="219">
        <f t="shared" si="734"/>
        <v>0</v>
      </c>
      <c r="Y255" s="219">
        <f t="shared" si="734"/>
        <v>0</v>
      </c>
      <c r="Z255" s="219">
        <f t="shared" si="734"/>
        <v>0</v>
      </c>
      <c r="AA255" s="238">
        <f t="shared" si="630"/>
        <v>485664.9</v>
      </c>
      <c r="AB255" s="221"/>
      <c r="AC255" s="222">
        <f t="shared" si="716"/>
        <v>1</v>
      </c>
      <c r="AD255" s="223">
        <f t="shared" si="722"/>
        <v>1.26E-4</v>
      </c>
      <c r="AE255" s="222">
        <f t="shared" ref="AE255:AI260" si="739">AE$253</f>
        <v>8.6E-3</v>
      </c>
      <c r="AF255" s="222">
        <f t="shared" si="739"/>
        <v>-6.6E-4</v>
      </c>
      <c r="AG255" s="222">
        <f t="shared" si="739"/>
        <v>-6.7200000000000003E-3</v>
      </c>
      <c r="AH255" s="219">
        <f t="shared" si="739"/>
        <v>1.3999999999999999E-4</v>
      </c>
      <c r="AI255" s="219">
        <f t="shared" si="739"/>
        <v>1.04</v>
      </c>
      <c r="AJ255" s="234">
        <f t="shared" si="735"/>
        <v>0</v>
      </c>
      <c r="AK255" s="234">
        <f t="shared" ref="AK255:AM260" si="740">AK$253</f>
        <v>7.9233999999999999E-2</v>
      </c>
      <c r="AL255" s="234">
        <f t="shared" si="740"/>
        <v>-1.2123999999999999E-2</v>
      </c>
      <c r="AM255" s="234">
        <f t="shared" si="740"/>
        <v>0</v>
      </c>
      <c r="AN255" s="224">
        <f t="shared" ref="AN255:AN260" si="741">$AN$253</f>
        <v>16.079999999999998</v>
      </c>
      <c r="AO255" s="225">
        <f t="shared" ref="AO255:AO260" si="742">AO$253</f>
        <v>1.75</v>
      </c>
      <c r="AP255" s="253">
        <f t="shared" ref="AP255:AP260" si="743">AP254</f>
        <v>0</v>
      </c>
      <c r="AQ255" s="224">
        <f t="shared" si="723"/>
        <v>29431.95</v>
      </c>
      <c r="AR255" s="224">
        <f t="shared" si="621"/>
        <v>0</v>
      </c>
      <c r="AS255" s="224">
        <f t="shared" si="678"/>
        <v>12881.12</v>
      </c>
      <c r="AT255" s="209"/>
      <c r="AU255" s="227">
        <f>+AU253</f>
        <v>0.85</v>
      </c>
      <c r="AV255" s="227"/>
      <c r="AW255" s="227">
        <f t="shared" si="642"/>
        <v>1</v>
      </c>
      <c r="AX255" s="239">
        <f t="shared" si="728"/>
        <v>7500000</v>
      </c>
      <c r="AY255" s="239">
        <f t="shared" si="729"/>
        <v>1807500</v>
      </c>
      <c r="AZ255" s="209"/>
      <c r="BA255" s="218">
        <f t="shared" si="736"/>
        <v>1353</v>
      </c>
      <c r="BB255" s="219">
        <f t="shared" si="736"/>
        <v>2.6120000000000001E-2</v>
      </c>
      <c r="BC255" s="219">
        <f t="shared" si="736"/>
        <v>2.6120000000000001E-2</v>
      </c>
      <c r="BD255" s="219">
        <f t="shared" si="736"/>
        <v>0</v>
      </c>
      <c r="BE255" s="219">
        <f t="shared" si="736"/>
        <v>0</v>
      </c>
      <c r="BF255" s="219">
        <f t="shared" si="736"/>
        <v>0</v>
      </c>
      <c r="BG255" s="238">
        <f t="shared" si="730"/>
        <v>485664.9</v>
      </c>
      <c r="BH255" s="222">
        <f t="shared" si="657"/>
        <v>0</v>
      </c>
      <c r="BI255" s="222">
        <f t="shared" si="657"/>
        <v>1</v>
      </c>
      <c r="BJ255" s="222">
        <f t="shared" si="657"/>
        <v>1.26E-4</v>
      </c>
      <c r="BK255" s="222">
        <f t="shared" si="657"/>
        <v>8.6E-3</v>
      </c>
      <c r="BL255" s="222">
        <f t="shared" si="657"/>
        <v>-6.6E-4</v>
      </c>
      <c r="BM255" s="222">
        <f t="shared" si="697"/>
        <v>-6.7200000000000003E-3</v>
      </c>
      <c r="BN255" s="222">
        <f t="shared" si="695"/>
        <v>1.3999999999999999E-4</v>
      </c>
      <c r="BO255" s="222">
        <f t="shared" si="696"/>
        <v>1.04</v>
      </c>
      <c r="BP255" s="222">
        <v>0</v>
      </c>
      <c r="BQ255" s="222">
        <f t="shared" si="694"/>
        <v>0</v>
      </c>
      <c r="BR255" s="222">
        <f t="shared" si="671"/>
        <v>-1.2123999999999999E-2</v>
      </c>
      <c r="BS255" s="222">
        <v>0.1144</v>
      </c>
      <c r="BT255" s="224">
        <f t="shared" ref="BT255:BU260" si="744">BT254</f>
        <v>16.079999999999998</v>
      </c>
      <c r="BU255" s="224">
        <f t="shared" si="744"/>
        <v>1.75</v>
      </c>
      <c r="BV255" s="253">
        <f t="shared" si="737"/>
        <v>0</v>
      </c>
      <c r="BW255" s="224">
        <f t="shared" si="704"/>
        <v>29431.95</v>
      </c>
      <c r="BX255" s="224">
        <f t="shared" si="714"/>
        <v>0</v>
      </c>
      <c r="BY255" s="224">
        <f t="shared" si="714"/>
        <v>12881.12</v>
      </c>
      <c r="BZ255" s="198">
        <f t="shared" si="715"/>
        <v>21957.987480000003</v>
      </c>
      <c r="CA255" s="209"/>
      <c r="CB255" s="227">
        <f>+CB253</f>
        <v>7.9233999999999999E-2</v>
      </c>
      <c r="CC255" s="227"/>
      <c r="CD255" s="227">
        <f t="shared" si="731"/>
        <v>1</v>
      </c>
      <c r="CE255" s="239">
        <f t="shared" si="732"/>
        <v>7500000</v>
      </c>
      <c r="CF255" s="239">
        <f t="shared" si="733"/>
        <v>1807500</v>
      </c>
      <c r="CG255" s="209"/>
      <c r="CH255" s="1"/>
      <c r="CI255" s="1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>
      <c r="A256" s="256"/>
      <c r="B256" s="257"/>
      <c r="C256" s="208"/>
      <c r="D256" s="209"/>
      <c r="E256" s="210"/>
      <c r="F256" s="209"/>
      <c r="G256" s="213">
        <v>20000</v>
      </c>
      <c r="H256" s="213"/>
      <c r="I256" s="255">
        <v>0</v>
      </c>
      <c r="J256" s="212"/>
      <c r="K256" s="213">
        <f t="shared" si="725"/>
        <v>12410000</v>
      </c>
      <c r="L256" s="214"/>
      <c r="M256" s="215">
        <f t="shared" si="692"/>
        <v>703489</v>
      </c>
      <c r="N256" s="215"/>
      <c r="O256" s="215">
        <f t="shared" si="693"/>
        <v>732714.6833439999</v>
      </c>
      <c r="P256" s="216"/>
      <c r="Q256" s="267">
        <f t="shared" si="726"/>
        <v>29225.683343999903</v>
      </c>
      <c r="R256" s="217"/>
      <c r="S256" s="265">
        <f t="shared" si="727"/>
        <v>4.2000000000000003E-2</v>
      </c>
      <c r="T256" s="209"/>
      <c r="U256" s="218">
        <f t="shared" si="734"/>
        <v>1353</v>
      </c>
      <c r="V256" s="219">
        <f t="shared" si="738"/>
        <v>2.6120000000000001E-2</v>
      </c>
      <c r="W256" s="219">
        <f t="shared" si="738"/>
        <v>2.6120000000000001E-2</v>
      </c>
      <c r="X256" s="219">
        <f t="shared" si="734"/>
        <v>0</v>
      </c>
      <c r="Y256" s="219">
        <f t="shared" si="734"/>
        <v>0</v>
      </c>
      <c r="Z256" s="219">
        <f t="shared" si="734"/>
        <v>0</v>
      </c>
      <c r="AA256" s="238">
        <f t="shared" si="630"/>
        <v>647102.19999999995</v>
      </c>
      <c r="AB256" s="221"/>
      <c r="AC256" s="222">
        <f t="shared" si="716"/>
        <v>1</v>
      </c>
      <c r="AD256" s="223">
        <f t="shared" si="722"/>
        <v>1.26E-4</v>
      </c>
      <c r="AE256" s="222">
        <f t="shared" si="739"/>
        <v>8.6E-3</v>
      </c>
      <c r="AF256" s="222">
        <f t="shared" si="739"/>
        <v>-6.6E-4</v>
      </c>
      <c r="AG256" s="222">
        <f t="shared" si="739"/>
        <v>-6.7200000000000003E-3</v>
      </c>
      <c r="AH256" s="219">
        <f t="shared" si="739"/>
        <v>1.3999999999999999E-4</v>
      </c>
      <c r="AI256" s="219">
        <f t="shared" si="739"/>
        <v>1.04</v>
      </c>
      <c r="AJ256" s="234">
        <f t="shared" si="735"/>
        <v>0</v>
      </c>
      <c r="AK256" s="234">
        <f t="shared" si="740"/>
        <v>7.9233999999999999E-2</v>
      </c>
      <c r="AL256" s="234">
        <f t="shared" si="740"/>
        <v>-1.2123999999999999E-2</v>
      </c>
      <c r="AM256" s="234">
        <f t="shared" si="740"/>
        <v>0</v>
      </c>
      <c r="AN256" s="224">
        <f t="shared" si="741"/>
        <v>16.079999999999998</v>
      </c>
      <c r="AO256" s="225">
        <f t="shared" si="742"/>
        <v>1.75</v>
      </c>
      <c r="AP256" s="253">
        <f t="shared" si="743"/>
        <v>0</v>
      </c>
      <c r="AQ256" s="224">
        <f t="shared" si="723"/>
        <v>39242.26</v>
      </c>
      <c r="AR256" s="224">
        <f>ROUND((AA256+AQ256)*AM256,2)</f>
        <v>0</v>
      </c>
      <c r="AS256" s="224">
        <f t="shared" si="678"/>
        <v>17144.54</v>
      </c>
      <c r="AT256" s="209"/>
      <c r="AU256" s="227">
        <f>+AU253</f>
        <v>0.85</v>
      </c>
      <c r="AV256" s="227"/>
      <c r="AW256" s="227">
        <f t="shared" si="642"/>
        <v>1</v>
      </c>
      <c r="AX256" s="239">
        <f t="shared" si="728"/>
        <v>10000000</v>
      </c>
      <c r="AY256" s="239">
        <f t="shared" si="729"/>
        <v>2410000</v>
      </c>
      <c r="AZ256" s="209"/>
      <c r="BA256" s="218">
        <f t="shared" si="736"/>
        <v>1353</v>
      </c>
      <c r="BB256" s="219">
        <f t="shared" si="736"/>
        <v>2.6120000000000001E-2</v>
      </c>
      <c r="BC256" s="219">
        <f t="shared" si="736"/>
        <v>2.6120000000000001E-2</v>
      </c>
      <c r="BD256" s="219">
        <f t="shared" si="736"/>
        <v>0</v>
      </c>
      <c r="BE256" s="219">
        <f t="shared" si="736"/>
        <v>0</v>
      </c>
      <c r="BF256" s="219">
        <f t="shared" si="736"/>
        <v>0</v>
      </c>
      <c r="BG256" s="238">
        <f t="shared" si="730"/>
        <v>647102.19999999995</v>
      </c>
      <c r="BH256" s="222">
        <f t="shared" si="657"/>
        <v>0</v>
      </c>
      <c r="BI256" s="222">
        <f t="shared" si="657"/>
        <v>1</v>
      </c>
      <c r="BJ256" s="222">
        <f t="shared" si="657"/>
        <v>1.26E-4</v>
      </c>
      <c r="BK256" s="222">
        <f t="shared" si="657"/>
        <v>8.6E-3</v>
      </c>
      <c r="BL256" s="222">
        <f t="shared" si="657"/>
        <v>-6.6E-4</v>
      </c>
      <c r="BM256" s="222">
        <f t="shared" si="697"/>
        <v>-6.7200000000000003E-3</v>
      </c>
      <c r="BN256" s="222">
        <f t="shared" si="695"/>
        <v>1.3999999999999999E-4</v>
      </c>
      <c r="BO256" s="222">
        <f t="shared" si="696"/>
        <v>1.04</v>
      </c>
      <c r="BP256" s="222">
        <v>0</v>
      </c>
      <c r="BQ256" s="222">
        <f t="shared" si="694"/>
        <v>0</v>
      </c>
      <c r="BR256" s="222">
        <f t="shared" si="671"/>
        <v>-1.2123999999999999E-2</v>
      </c>
      <c r="BS256" s="222">
        <v>0.1144</v>
      </c>
      <c r="BT256" s="224">
        <f t="shared" si="744"/>
        <v>16.079999999999998</v>
      </c>
      <c r="BU256" s="224">
        <f t="shared" si="744"/>
        <v>1.75</v>
      </c>
      <c r="BV256" s="253">
        <f t="shared" si="737"/>
        <v>0</v>
      </c>
      <c r="BW256" s="224">
        <f t="shared" si="704"/>
        <v>39242.26</v>
      </c>
      <c r="BX256" s="224">
        <f t="shared" si="714"/>
        <v>0</v>
      </c>
      <c r="BY256" s="224">
        <f t="shared" si="714"/>
        <v>17144.54</v>
      </c>
      <c r="BZ256" s="198">
        <f t="shared" si="715"/>
        <v>29225.683343999994</v>
      </c>
      <c r="CA256" s="209"/>
      <c r="CB256" s="227">
        <f>+CB253</f>
        <v>7.9233999999999999E-2</v>
      </c>
      <c r="CC256" s="227"/>
      <c r="CD256" s="227">
        <f t="shared" si="731"/>
        <v>1</v>
      </c>
      <c r="CE256" s="239">
        <f t="shared" si="732"/>
        <v>10000000</v>
      </c>
      <c r="CF256" s="239">
        <f t="shared" si="733"/>
        <v>2410000</v>
      </c>
      <c r="CG256" s="209"/>
      <c r="CH256" s="1"/>
      <c r="CI256" s="1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>
      <c r="A257" s="256"/>
      <c r="B257" s="257"/>
      <c r="C257" s="208"/>
      <c r="D257" s="209"/>
      <c r="E257" s="210"/>
      <c r="F257" s="209"/>
      <c r="G257" s="213">
        <v>5000</v>
      </c>
      <c r="H257" s="213"/>
      <c r="I257" s="213">
        <v>500</v>
      </c>
      <c r="J257" s="212"/>
      <c r="K257" s="213">
        <f t="shared" si="725"/>
        <v>3102500</v>
      </c>
      <c r="L257" s="214"/>
      <c r="M257" s="215">
        <f t="shared" si="692"/>
        <v>177889.62999999998</v>
      </c>
      <c r="N257" s="215"/>
      <c r="O257" s="215">
        <f t="shared" si="693"/>
        <v>185412.324608</v>
      </c>
      <c r="P257" s="216"/>
      <c r="Q257" s="267">
        <f t="shared" si="726"/>
        <v>7522.6946080000198</v>
      </c>
      <c r="R257" s="217"/>
      <c r="S257" s="265">
        <f>ROUND(Q257/M257,3)</f>
        <v>4.2000000000000003E-2</v>
      </c>
      <c r="T257" s="209"/>
      <c r="U257" s="218">
        <f t="shared" si="734"/>
        <v>1353</v>
      </c>
      <c r="V257" s="219">
        <f t="shared" si="738"/>
        <v>2.6120000000000001E-2</v>
      </c>
      <c r="W257" s="219">
        <f t="shared" si="738"/>
        <v>2.6120000000000001E-2</v>
      </c>
      <c r="X257" s="219">
        <f t="shared" si="734"/>
        <v>0</v>
      </c>
      <c r="Y257" s="219">
        <f t="shared" si="734"/>
        <v>0</v>
      </c>
      <c r="Z257" s="219">
        <f t="shared" si="734"/>
        <v>0</v>
      </c>
      <c r="AA257" s="238">
        <f t="shared" si="630"/>
        <v>163665.29999999999</v>
      </c>
      <c r="AB257" s="221"/>
      <c r="AC257" s="222">
        <f t="shared" si="716"/>
        <v>1</v>
      </c>
      <c r="AD257" s="223">
        <f t="shared" si="722"/>
        <v>1.26E-4</v>
      </c>
      <c r="AE257" s="222">
        <f t="shared" si="739"/>
        <v>8.6E-3</v>
      </c>
      <c r="AF257" s="222">
        <f t="shared" si="739"/>
        <v>-6.6E-4</v>
      </c>
      <c r="AG257" s="222">
        <f t="shared" si="739"/>
        <v>-6.7200000000000003E-3</v>
      </c>
      <c r="AH257" s="219">
        <f t="shared" si="739"/>
        <v>1.3999999999999999E-4</v>
      </c>
      <c r="AI257" s="219">
        <f t="shared" si="739"/>
        <v>1.04</v>
      </c>
      <c r="AJ257" s="234">
        <f t="shared" si="735"/>
        <v>0</v>
      </c>
      <c r="AK257" s="234">
        <f t="shared" si="740"/>
        <v>7.9233999999999999E-2</v>
      </c>
      <c r="AL257" s="234">
        <f t="shared" si="740"/>
        <v>-1.2123999999999999E-2</v>
      </c>
      <c r="AM257" s="234">
        <f t="shared" si="740"/>
        <v>0</v>
      </c>
      <c r="AN257" s="224">
        <f t="shared" si="741"/>
        <v>16.079999999999998</v>
      </c>
      <c r="AO257" s="225">
        <f t="shared" si="742"/>
        <v>1.75</v>
      </c>
      <c r="AP257" s="253">
        <f t="shared" si="743"/>
        <v>0</v>
      </c>
      <c r="AQ257" s="224">
        <f t="shared" si="723"/>
        <v>9811.32</v>
      </c>
      <c r="AR257" s="224">
        <f>ROUND((AA257+AQ257)*AM257,2)</f>
        <v>0</v>
      </c>
      <c r="AS257" s="224">
        <f t="shared" si="678"/>
        <v>4413.01</v>
      </c>
      <c r="AT257" s="209"/>
      <c r="AU257" s="227">
        <f>+AU253</f>
        <v>0.85</v>
      </c>
      <c r="AV257" s="227"/>
      <c r="AW257" s="227">
        <f t="shared" si="642"/>
        <v>1</v>
      </c>
      <c r="AX257" s="239">
        <f t="shared" si="728"/>
        <v>2500000</v>
      </c>
      <c r="AY257" s="239">
        <f t="shared" si="729"/>
        <v>602500</v>
      </c>
      <c r="AZ257" s="209"/>
      <c r="BA257" s="218">
        <f t="shared" si="736"/>
        <v>1353</v>
      </c>
      <c r="BB257" s="219">
        <f t="shared" si="736"/>
        <v>2.6120000000000001E-2</v>
      </c>
      <c r="BC257" s="219">
        <f t="shared" si="736"/>
        <v>2.6120000000000001E-2</v>
      </c>
      <c r="BD257" s="219">
        <f t="shared" si="736"/>
        <v>0</v>
      </c>
      <c r="BE257" s="219">
        <f t="shared" si="736"/>
        <v>0</v>
      </c>
      <c r="BF257" s="219">
        <f t="shared" si="736"/>
        <v>0</v>
      </c>
      <c r="BG257" s="238">
        <f t="shared" si="730"/>
        <v>163665.29999999999</v>
      </c>
      <c r="BH257" s="222">
        <f t="shared" si="657"/>
        <v>0</v>
      </c>
      <c r="BI257" s="222">
        <f t="shared" si="657"/>
        <v>1</v>
      </c>
      <c r="BJ257" s="222">
        <f t="shared" si="657"/>
        <v>1.26E-4</v>
      </c>
      <c r="BK257" s="222">
        <f t="shared" si="657"/>
        <v>8.6E-3</v>
      </c>
      <c r="BL257" s="222">
        <f t="shared" si="657"/>
        <v>-6.6E-4</v>
      </c>
      <c r="BM257" s="222">
        <f t="shared" ref="BM257:BM260" si="745">BM256</f>
        <v>-6.7200000000000003E-3</v>
      </c>
      <c r="BN257" s="222">
        <f t="shared" si="695"/>
        <v>1.3999999999999999E-4</v>
      </c>
      <c r="BO257" s="222">
        <f t="shared" si="696"/>
        <v>1.04</v>
      </c>
      <c r="BP257" s="222">
        <v>0</v>
      </c>
      <c r="BQ257" s="222">
        <f t="shared" si="694"/>
        <v>0</v>
      </c>
      <c r="BR257" s="222">
        <f t="shared" si="671"/>
        <v>-1.2123999999999999E-2</v>
      </c>
      <c r="BS257" s="222">
        <v>0.1144</v>
      </c>
      <c r="BT257" s="224">
        <f t="shared" si="744"/>
        <v>16.079999999999998</v>
      </c>
      <c r="BU257" s="224">
        <f t="shared" si="744"/>
        <v>1.75</v>
      </c>
      <c r="BV257" s="253">
        <f t="shared" si="737"/>
        <v>0</v>
      </c>
      <c r="BW257" s="224">
        <f t="shared" si="704"/>
        <v>9811.32</v>
      </c>
      <c r="BX257" s="224">
        <f t="shared" si="714"/>
        <v>0</v>
      </c>
      <c r="BY257" s="224">
        <f t="shared" si="714"/>
        <v>4413.01</v>
      </c>
      <c r="BZ257" s="198">
        <f t="shared" si="715"/>
        <v>7522.6946079999989</v>
      </c>
      <c r="CA257" s="209"/>
      <c r="CB257" s="227">
        <f>+CB253</f>
        <v>7.9233999999999999E-2</v>
      </c>
      <c r="CC257" s="227"/>
      <c r="CD257" s="227">
        <f t="shared" si="731"/>
        <v>1</v>
      </c>
      <c r="CE257" s="239">
        <f t="shared" si="732"/>
        <v>2500000</v>
      </c>
      <c r="CF257" s="239">
        <f t="shared" si="733"/>
        <v>602500</v>
      </c>
      <c r="CG257" s="209"/>
      <c r="CH257" s="1"/>
      <c r="CI257" s="1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>
      <c r="A258" s="256"/>
      <c r="B258" s="257"/>
      <c r="C258" s="208"/>
      <c r="D258" s="209"/>
      <c r="E258" s="210"/>
      <c r="F258" s="209"/>
      <c r="G258" s="213">
        <v>10000</v>
      </c>
      <c r="H258" s="213"/>
      <c r="I258" s="213">
        <v>750</v>
      </c>
      <c r="J258" s="212"/>
      <c r="K258" s="213">
        <f t="shared" si="725"/>
        <v>6205000</v>
      </c>
      <c r="L258" s="214"/>
      <c r="M258" s="215">
        <f t="shared" si="692"/>
        <v>353867.51999999996</v>
      </c>
      <c r="N258" s="215"/>
      <c r="O258" s="215">
        <f t="shared" si="693"/>
        <v>368707.96047199995</v>
      </c>
      <c r="P258" s="216"/>
      <c r="Q258" s="267">
        <f t="shared" si="726"/>
        <v>14840.440471999987</v>
      </c>
      <c r="R258" s="217"/>
      <c r="S258" s="265">
        <f t="shared" si="727"/>
        <v>4.2000000000000003E-2</v>
      </c>
      <c r="T258" s="209"/>
      <c r="U258" s="218">
        <f t="shared" si="734"/>
        <v>1353</v>
      </c>
      <c r="V258" s="219">
        <f t="shared" si="738"/>
        <v>2.6120000000000001E-2</v>
      </c>
      <c r="W258" s="219">
        <f t="shared" si="738"/>
        <v>2.6120000000000001E-2</v>
      </c>
      <c r="X258" s="219">
        <f t="shared" si="734"/>
        <v>0</v>
      </c>
      <c r="Y258" s="219">
        <f t="shared" si="734"/>
        <v>0</v>
      </c>
      <c r="Z258" s="219">
        <f t="shared" si="734"/>
        <v>0</v>
      </c>
      <c r="AA258" s="238">
        <f t="shared" si="630"/>
        <v>325540.09999999998</v>
      </c>
      <c r="AB258" s="221"/>
      <c r="AC258" s="222">
        <f t="shared" si="716"/>
        <v>1</v>
      </c>
      <c r="AD258" s="223">
        <f t="shared" si="722"/>
        <v>1.26E-4</v>
      </c>
      <c r="AE258" s="222">
        <f t="shared" si="739"/>
        <v>8.6E-3</v>
      </c>
      <c r="AF258" s="222">
        <f t="shared" si="739"/>
        <v>-6.6E-4</v>
      </c>
      <c r="AG258" s="222">
        <f t="shared" si="739"/>
        <v>-6.7200000000000003E-3</v>
      </c>
      <c r="AH258" s="219">
        <f t="shared" si="739"/>
        <v>1.3999999999999999E-4</v>
      </c>
      <c r="AI258" s="219">
        <f t="shared" si="739"/>
        <v>1.04</v>
      </c>
      <c r="AJ258" s="234">
        <f t="shared" si="735"/>
        <v>0</v>
      </c>
      <c r="AK258" s="234">
        <f t="shared" si="740"/>
        <v>7.9233999999999999E-2</v>
      </c>
      <c r="AL258" s="234">
        <f t="shared" si="740"/>
        <v>-1.2123999999999999E-2</v>
      </c>
      <c r="AM258" s="234">
        <f t="shared" si="740"/>
        <v>0</v>
      </c>
      <c r="AN258" s="224">
        <f t="shared" si="741"/>
        <v>16.079999999999998</v>
      </c>
      <c r="AO258" s="225">
        <f t="shared" si="742"/>
        <v>1.75</v>
      </c>
      <c r="AP258" s="253">
        <f t="shared" si="743"/>
        <v>0</v>
      </c>
      <c r="AQ258" s="224">
        <f t="shared" si="723"/>
        <v>19621.63</v>
      </c>
      <c r="AR258" s="224">
        <f>ROUND((AA258+AQ258)*AM258,2)</f>
        <v>0</v>
      </c>
      <c r="AS258" s="224">
        <f t="shared" si="678"/>
        <v>8705.7900000000009</v>
      </c>
      <c r="AT258" s="209"/>
      <c r="AU258" s="227">
        <f>+AU253</f>
        <v>0.85</v>
      </c>
      <c r="AV258" s="227"/>
      <c r="AW258" s="227">
        <f t="shared" si="642"/>
        <v>1</v>
      </c>
      <c r="AX258" s="239">
        <f t="shared" si="728"/>
        <v>5000000</v>
      </c>
      <c r="AY258" s="239">
        <f t="shared" si="729"/>
        <v>1205000</v>
      </c>
      <c r="AZ258" s="209"/>
      <c r="BA258" s="218">
        <f t="shared" si="736"/>
        <v>1353</v>
      </c>
      <c r="BB258" s="219">
        <f t="shared" si="736"/>
        <v>2.6120000000000001E-2</v>
      </c>
      <c r="BC258" s="219">
        <f t="shared" si="736"/>
        <v>2.6120000000000001E-2</v>
      </c>
      <c r="BD258" s="219">
        <f t="shared" si="736"/>
        <v>0</v>
      </c>
      <c r="BE258" s="219">
        <f t="shared" si="736"/>
        <v>0</v>
      </c>
      <c r="BF258" s="219">
        <f t="shared" si="736"/>
        <v>0</v>
      </c>
      <c r="BG258" s="238">
        <f t="shared" si="730"/>
        <v>325540.09999999998</v>
      </c>
      <c r="BH258" s="222">
        <f t="shared" si="657"/>
        <v>0</v>
      </c>
      <c r="BI258" s="222">
        <f t="shared" si="657"/>
        <v>1</v>
      </c>
      <c r="BJ258" s="222">
        <f t="shared" si="657"/>
        <v>1.26E-4</v>
      </c>
      <c r="BK258" s="222">
        <f t="shared" si="657"/>
        <v>8.6E-3</v>
      </c>
      <c r="BL258" s="222">
        <f t="shared" si="657"/>
        <v>-6.6E-4</v>
      </c>
      <c r="BM258" s="222">
        <f t="shared" si="745"/>
        <v>-6.7200000000000003E-3</v>
      </c>
      <c r="BN258" s="222">
        <f t="shared" si="695"/>
        <v>1.3999999999999999E-4</v>
      </c>
      <c r="BO258" s="222">
        <f t="shared" si="696"/>
        <v>1.04</v>
      </c>
      <c r="BP258" s="222">
        <v>0</v>
      </c>
      <c r="BQ258" s="222">
        <f t="shared" si="694"/>
        <v>0</v>
      </c>
      <c r="BR258" s="222">
        <f t="shared" si="671"/>
        <v>-1.2123999999999999E-2</v>
      </c>
      <c r="BS258" s="222">
        <v>0.1144</v>
      </c>
      <c r="BT258" s="224">
        <f t="shared" si="744"/>
        <v>16.079999999999998</v>
      </c>
      <c r="BU258" s="224">
        <f t="shared" si="744"/>
        <v>1.75</v>
      </c>
      <c r="BV258" s="253">
        <f t="shared" si="737"/>
        <v>0</v>
      </c>
      <c r="BW258" s="224">
        <f t="shared" si="704"/>
        <v>19621.63</v>
      </c>
      <c r="BX258" s="224">
        <f t="shared" si="714"/>
        <v>0</v>
      </c>
      <c r="BY258" s="224">
        <f t="shared" si="714"/>
        <v>8705.7900000000009</v>
      </c>
      <c r="BZ258" s="198">
        <f t="shared" si="715"/>
        <v>14840.440471999997</v>
      </c>
      <c r="CA258" s="209"/>
      <c r="CB258" s="227">
        <f>+CB253</f>
        <v>7.9233999999999999E-2</v>
      </c>
      <c r="CC258" s="227"/>
      <c r="CD258" s="227">
        <f t="shared" si="731"/>
        <v>1</v>
      </c>
      <c r="CE258" s="239">
        <f t="shared" si="732"/>
        <v>5000000</v>
      </c>
      <c r="CF258" s="239">
        <f t="shared" si="733"/>
        <v>1205000</v>
      </c>
      <c r="CG258" s="209"/>
      <c r="CH258" s="1"/>
      <c r="CI258" s="1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>
      <c r="A259" s="256"/>
      <c r="B259" s="257"/>
      <c r="C259" s="208"/>
      <c r="D259" s="209"/>
      <c r="E259" s="210"/>
      <c r="F259" s="209"/>
      <c r="G259" s="213">
        <v>15000</v>
      </c>
      <c r="H259" s="213"/>
      <c r="I259" s="213">
        <v>1000</v>
      </c>
      <c r="J259" s="212"/>
      <c r="K259" s="213">
        <f t="shared" si="725"/>
        <v>9307500</v>
      </c>
      <c r="L259" s="214"/>
      <c r="M259" s="215">
        <f t="shared" si="692"/>
        <v>529845.42000000004</v>
      </c>
      <c r="N259" s="215"/>
      <c r="O259" s="215">
        <f t="shared" si="693"/>
        <v>552003.60748000001</v>
      </c>
      <c r="P259" s="216"/>
      <c r="Q259" s="267">
        <f t="shared" si="726"/>
        <v>22158.187479999964</v>
      </c>
      <c r="R259" s="217"/>
      <c r="S259" s="265">
        <f t="shared" si="727"/>
        <v>4.2000000000000003E-2</v>
      </c>
      <c r="T259" s="209"/>
      <c r="U259" s="218">
        <f t="shared" si="734"/>
        <v>1353</v>
      </c>
      <c r="V259" s="219">
        <f t="shared" si="738"/>
        <v>2.6120000000000001E-2</v>
      </c>
      <c r="W259" s="219">
        <f t="shared" si="738"/>
        <v>2.6120000000000001E-2</v>
      </c>
      <c r="X259" s="219">
        <f t="shared" si="734"/>
        <v>0</v>
      </c>
      <c r="Y259" s="219">
        <f t="shared" si="734"/>
        <v>0</v>
      </c>
      <c r="Z259" s="219">
        <f t="shared" si="734"/>
        <v>0</v>
      </c>
      <c r="AA259" s="238">
        <f t="shared" si="630"/>
        <v>487414.9</v>
      </c>
      <c r="AB259" s="221"/>
      <c r="AC259" s="222">
        <f t="shared" si="716"/>
        <v>1</v>
      </c>
      <c r="AD259" s="223">
        <f t="shared" si="722"/>
        <v>1.26E-4</v>
      </c>
      <c r="AE259" s="222">
        <f t="shared" si="739"/>
        <v>8.6E-3</v>
      </c>
      <c r="AF259" s="222">
        <f t="shared" si="739"/>
        <v>-6.6E-4</v>
      </c>
      <c r="AG259" s="222">
        <f t="shared" si="739"/>
        <v>-6.7200000000000003E-3</v>
      </c>
      <c r="AH259" s="219">
        <f t="shared" si="739"/>
        <v>1.3999999999999999E-4</v>
      </c>
      <c r="AI259" s="219">
        <f t="shared" si="739"/>
        <v>1.04</v>
      </c>
      <c r="AJ259" s="234">
        <f t="shared" si="735"/>
        <v>0</v>
      </c>
      <c r="AK259" s="234">
        <f t="shared" si="740"/>
        <v>7.9233999999999999E-2</v>
      </c>
      <c r="AL259" s="234">
        <f t="shared" si="740"/>
        <v>-1.2123999999999999E-2</v>
      </c>
      <c r="AM259" s="234">
        <f t="shared" si="740"/>
        <v>0</v>
      </c>
      <c r="AN259" s="224">
        <f t="shared" si="741"/>
        <v>16.079999999999998</v>
      </c>
      <c r="AO259" s="225">
        <f t="shared" si="742"/>
        <v>1.75</v>
      </c>
      <c r="AP259" s="253">
        <f t="shared" si="743"/>
        <v>0</v>
      </c>
      <c r="AQ259" s="224">
        <f t="shared" si="723"/>
        <v>29431.95</v>
      </c>
      <c r="AR259" s="224">
        <f>ROUND((AA259+AQ259)*AM259,2)</f>
        <v>0</v>
      </c>
      <c r="AS259" s="224">
        <f t="shared" si="678"/>
        <v>12998.57</v>
      </c>
      <c r="AT259" s="209"/>
      <c r="AU259" s="227">
        <f>+AU253</f>
        <v>0.85</v>
      </c>
      <c r="AV259" s="227"/>
      <c r="AW259" s="227">
        <f t="shared" si="642"/>
        <v>1</v>
      </c>
      <c r="AX259" s="239">
        <f t="shared" si="728"/>
        <v>7500000</v>
      </c>
      <c r="AY259" s="239">
        <f t="shared" si="729"/>
        <v>1807500</v>
      </c>
      <c r="AZ259" s="209"/>
      <c r="BA259" s="218">
        <f t="shared" si="736"/>
        <v>1353</v>
      </c>
      <c r="BB259" s="219">
        <f t="shared" si="736"/>
        <v>2.6120000000000001E-2</v>
      </c>
      <c r="BC259" s="219">
        <f t="shared" si="736"/>
        <v>2.6120000000000001E-2</v>
      </c>
      <c r="BD259" s="219">
        <f t="shared" si="736"/>
        <v>0</v>
      </c>
      <c r="BE259" s="219">
        <f t="shared" si="736"/>
        <v>0</v>
      </c>
      <c r="BF259" s="219">
        <f t="shared" si="736"/>
        <v>0</v>
      </c>
      <c r="BG259" s="238">
        <f t="shared" si="730"/>
        <v>487414.9</v>
      </c>
      <c r="BH259" s="222">
        <f t="shared" si="657"/>
        <v>0</v>
      </c>
      <c r="BI259" s="222">
        <f t="shared" si="657"/>
        <v>1</v>
      </c>
      <c r="BJ259" s="222">
        <f t="shared" si="657"/>
        <v>1.26E-4</v>
      </c>
      <c r="BK259" s="222">
        <f t="shared" si="657"/>
        <v>8.6E-3</v>
      </c>
      <c r="BL259" s="222">
        <f t="shared" si="657"/>
        <v>-6.6E-4</v>
      </c>
      <c r="BM259" s="222">
        <f t="shared" si="745"/>
        <v>-6.7200000000000003E-3</v>
      </c>
      <c r="BN259" s="222">
        <f t="shared" si="695"/>
        <v>1.3999999999999999E-4</v>
      </c>
      <c r="BO259" s="222">
        <f t="shared" si="696"/>
        <v>1.04</v>
      </c>
      <c r="BP259" s="222">
        <v>0</v>
      </c>
      <c r="BQ259" s="222">
        <f t="shared" si="694"/>
        <v>0</v>
      </c>
      <c r="BR259" s="222">
        <f t="shared" si="671"/>
        <v>-1.2123999999999999E-2</v>
      </c>
      <c r="BS259" s="222">
        <v>0.1144</v>
      </c>
      <c r="BT259" s="224">
        <f t="shared" si="744"/>
        <v>16.079999999999998</v>
      </c>
      <c r="BU259" s="224">
        <f t="shared" si="744"/>
        <v>1.75</v>
      </c>
      <c r="BV259" s="253">
        <f t="shared" si="737"/>
        <v>0</v>
      </c>
      <c r="BW259" s="224">
        <f t="shared" si="704"/>
        <v>29431.95</v>
      </c>
      <c r="BX259" s="224">
        <f t="shared" si="714"/>
        <v>0</v>
      </c>
      <c r="BY259" s="224">
        <f t="shared" si="714"/>
        <v>12998.57</v>
      </c>
      <c r="BZ259" s="198">
        <f t="shared" si="715"/>
        <v>22158.187480000001</v>
      </c>
      <c r="CA259" s="209"/>
      <c r="CB259" s="227">
        <f>+CB253</f>
        <v>7.9233999999999999E-2</v>
      </c>
      <c r="CC259" s="227"/>
      <c r="CD259" s="227">
        <f t="shared" si="731"/>
        <v>1</v>
      </c>
      <c r="CE259" s="239">
        <f t="shared" si="732"/>
        <v>7500000</v>
      </c>
      <c r="CF259" s="239">
        <f t="shared" si="733"/>
        <v>1807500</v>
      </c>
      <c r="CG259" s="209"/>
      <c r="CH259" s="1"/>
      <c r="CI259" s="1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>
      <c r="A260" s="256"/>
      <c r="B260" s="257"/>
      <c r="C260" s="208"/>
      <c r="D260" s="209"/>
      <c r="E260" s="210"/>
      <c r="F260" s="209"/>
      <c r="G260" s="213">
        <v>20000</v>
      </c>
      <c r="H260" s="213"/>
      <c r="I260" s="213">
        <v>1000</v>
      </c>
      <c r="J260" s="212"/>
      <c r="K260" s="213">
        <f t="shared" si="725"/>
        <v>12410000</v>
      </c>
      <c r="L260" s="214"/>
      <c r="M260" s="215">
        <f>AA260+SUM(AQ260:AS260)</f>
        <v>705356.44</v>
      </c>
      <c r="N260" s="215"/>
      <c r="O260" s="215">
        <f t="shared" si="693"/>
        <v>734782.32334399992</v>
      </c>
      <c r="P260" s="216"/>
      <c r="Q260" s="267">
        <f t="shared" si="726"/>
        <v>29425.883343999973</v>
      </c>
      <c r="R260" s="217"/>
      <c r="S260" s="265">
        <f>ROUND(Q260/M260,3)</f>
        <v>4.2000000000000003E-2</v>
      </c>
      <c r="T260" s="209"/>
      <c r="U260" s="218">
        <f t="shared" si="734"/>
        <v>1353</v>
      </c>
      <c r="V260" s="219">
        <f t="shared" si="738"/>
        <v>2.6120000000000001E-2</v>
      </c>
      <c r="W260" s="219">
        <f t="shared" si="738"/>
        <v>2.6120000000000001E-2</v>
      </c>
      <c r="X260" s="219">
        <f t="shared" si="734"/>
        <v>0</v>
      </c>
      <c r="Y260" s="219">
        <f t="shared" si="734"/>
        <v>0</v>
      </c>
      <c r="Z260" s="219">
        <f t="shared" si="734"/>
        <v>0</v>
      </c>
      <c r="AA260" s="238">
        <f>ROUND(U260+(V260*AX260)+(W260*AY260)+(AN260*G260)+(AO260*(I260)),2)</f>
        <v>648852.19999999995</v>
      </c>
      <c r="AB260" s="221"/>
      <c r="AC260" s="222">
        <f t="shared" si="716"/>
        <v>1</v>
      </c>
      <c r="AD260" s="223">
        <f t="shared" si="722"/>
        <v>1.26E-4</v>
      </c>
      <c r="AE260" s="222">
        <f t="shared" si="739"/>
        <v>8.6E-3</v>
      </c>
      <c r="AF260" s="222">
        <f t="shared" si="739"/>
        <v>-6.6E-4</v>
      </c>
      <c r="AG260" s="222">
        <f t="shared" si="739"/>
        <v>-6.7200000000000003E-3</v>
      </c>
      <c r="AH260" s="219">
        <f t="shared" si="739"/>
        <v>1.3999999999999999E-4</v>
      </c>
      <c r="AI260" s="219">
        <f t="shared" si="739"/>
        <v>1.04</v>
      </c>
      <c r="AJ260" s="234">
        <f t="shared" si="735"/>
        <v>0</v>
      </c>
      <c r="AK260" s="234">
        <f t="shared" si="740"/>
        <v>7.9233999999999999E-2</v>
      </c>
      <c r="AL260" s="234">
        <f t="shared" si="740"/>
        <v>-1.2123999999999999E-2</v>
      </c>
      <c r="AM260" s="234">
        <f t="shared" si="740"/>
        <v>0</v>
      </c>
      <c r="AN260" s="224">
        <f t="shared" si="741"/>
        <v>16.079999999999998</v>
      </c>
      <c r="AO260" s="225">
        <f t="shared" si="742"/>
        <v>1.75</v>
      </c>
      <c r="AP260" s="253">
        <f t="shared" si="743"/>
        <v>0</v>
      </c>
      <c r="AQ260" s="224">
        <f t="shared" si="723"/>
        <v>39242.26</v>
      </c>
      <c r="AR260" s="224">
        <f>ROUND((AA260+AQ260)*AM260,2)</f>
        <v>0</v>
      </c>
      <c r="AS260" s="224">
        <f t="shared" si="678"/>
        <v>17261.98</v>
      </c>
      <c r="AT260" s="209"/>
      <c r="AU260" s="227">
        <f>+AU253</f>
        <v>0.85</v>
      </c>
      <c r="AV260" s="227"/>
      <c r="AW260" s="227">
        <f t="shared" si="642"/>
        <v>1</v>
      </c>
      <c r="AX260" s="239">
        <f t="shared" si="728"/>
        <v>10000000</v>
      </c>
      <c r="AY260" s="239">
        <f t="shared" si="729"/>
        <v>2410000</v>
      </c>
      <c r="AZ260" s="209"/>
      <c r="BA260" s="218">
        <f t="shared" si="736"/>
        <v>1353</v>
      </c>
      <c r="BB260" s="219">
        <f t="shared" si="736"/>
        <v>2.6120000000000001E-2</v>
      </c>
      <c r="BC260" s="219">
        <f t="shared" si="736"/>
        <v>2.6120000000000001E-2</v>
      </c>
      <c r="BD260" s="219">
        <f t="shared" si="736"/>
        <v>0</v>
      </c>
      <c r="BE260" s="219">
        <f t="shared" si="736"/>
        <v>0</v>
      </c>
      <c r="BF260" s="219">
        <f t="shared" si="736"/>
        <v>0</v>
      </c>
      <c r="BG260" s="238">
        <f t="shared" si="730"/>
        <v>648852.19999999995</v>
      </c>
      <c r="BH260" s="222">
        <f t="shared" si="657"/>
        <v>0</v>
      </c>
      <c r="BI260" s="222">
        <f t="shared" si="657"/>
        <v>1</v>
      </c>
      <c r="BJ260" s="222">
        <f t="shared" si="657"/>
        <v>1.26E-4</v>
      </c>
      <c r="BK260" s="222">
        <f t="shared" si="657"/>
        <v>8.6E-3</v>
      </c>
      <c r="BL260" s="222">
        <f t="shared" si="657"/>
        <v>-6.6E-4</v>
      </c>
      <c r="BM260" s="222">
        <f t="shared" si="745"/>
        <v>-6.7200000000000003E-3</v>
      </c>
      <c r="BN260" s="222">
        <f t="shared" si="695"/>
        <v>1.3999999999999999E-4</v>
      </c>
      <c r="BO260" s="222">
        <f t="shared" si="696"/>
        <v>1.04</v>
      </c>
      <c r="BP260" s="222">
        <v>0</v>
      </c>
      <c r="BQ260" s="222">
        <f t="shared" si="694"/>
        <v>0</v>
      </c>
      <c r="BR260" s="222">
        <f t="shared" si="671"/>
        <v>-1.2123999999999999E-2</v>
      </c>
      <c r="BS260" s="222">
        <v>0.1144</v>
      </c>
      <c r="BT260" s="224">
        <f t="shared" si="744"/>
        <v>16.079999999999998</v>
      </c>
      <c r="BU260" s="224">
        <f t="shared" si="744"/>
        <v>1.75</v>
      </c>
      <c r="BV260" s="253">
        <f t="shared" si="737"/>
        <v>0</v>
      </c>
      <c r="BW260" s="224">
        <f t="shared" si="704"/>
        <v>39242.26</v>
      </c>
      <c r="BX260" s="224">
        <f t="shared" si="714"/>
        <v>0</v>
      </c>
      <c r="BY260" s="224">
        <f t="shared" si="714"/>
        <v>17261.98</v>
      </c>
      <c r="BZ260" s="198">
        <f t="shared" si="715"/>
        <v>29425.883343999994</v>
      </c>
      <c r="CA260" s="209"/>
      <c r="CB260" s="227">
        <f>+CB253</f>
        <v>7.9233999999999999E-2</v>
      </c>
      <c r="CC260" s="227"/>
      <c r="CD260" s="227">
        <f t="shared" si="731"/>
        <v>1</v>
      </c>
      <c r="CE260" s="239">
        <f t="shared" si="732"/>
        <v>10000000</v>
      </c>
      <c r="CF260" s="239">
        <f t="shared" si="733"/>
        <v>2410000</v>
      </c>
      <c r="CG260" s="209"/>
      <c r="CH260" s="1"/>
      <c r="CI260" s="1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59" customFormat="1">
      <c r="G261" s="258"/>
      <c r="H261" s="258"/>
      <c r="I261" s="258"/>
      <c r="K261" s="258"/>
      <c r="M261" s="259"/>
      <c r="N261" s="259"/>
      <c r="O261" s="259"/>
      <c r="P261" s="259"/>
      <c r="Q261" s="269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260"/>
      <c r="AH261" s="260"/>
      <c r="AI261" s="260"/>
      <c r="AJ261" s="260"/>
      <c r="AK261" s="260"/>
      <c r="AL261" s="260"/>
      <c r="AM261" s="260"/>
      <c r="AN261" s="260"/>
      <c r="AO261" s="260"/>
      <c r="AP261" s="260"/>
      <c r="AQ261" s="260"/>
      <c r="AR261" s="260"/>
      <c r="AS261" s="260"/>
      <c r="BH261" s="58"/>
      <c r="BI261" s="58"/>
      <c r="BK261" s="58"/>
      <c r="BL261" s="58"/>
      <c r="BM261" s="58"/>
      <c r="BN261" s="58"/>
    </row>
    <row r="262" spans="1:238" s="59" customFormat="1">
      <c r="G262" s="258"/>
      <c r="H262" s="258"/>
      <c r="I262" s="258"/>
      <c r="K262" s="258"/>
      <c r="M262" s="259"/>
      <c r="N262" s="259"/>
      <c r="O262" s="259"/>
      <c r="P262" s="259"/>
      <c r="Q262" s="269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260"/>
      <c r="AH262" s="260"/>
      <c r="AI262" s="260"/>
      <c r="AJ262" s="260"/>
      <c r="AK262" s="260"/>
      <c r="AL262" s="260"/>
      <c r="AM262" s="260"/>
      <c r="AN262" s="260"/>
      <c r="AO262" s="260"/>
      <c r="AP262" s="260"/>
      <c r="AQ262" s="260"/>
      <c r="AR262" s="260"/>
      <c r="AS262" s="260"/>
      <c r="BH262" s="58"/>
      <c r="BI262" s="58"/>
      <c r="BK262" s="58"/>
      <c r="BL262" s="58"/>
      <c r="BM262" s="58"/>
      <c r="BN262" s="58"/>
    </row>
    <row r="263" spans="1:238" s="59" customFormat="1">
      <c r="G263" s="258"/>
      <c r="H263" s="258"/>
      <c r="I263" s="258"/>
      <c r="K263" s="258"/>
      <c r="M263" s="259"/>
      <c r="N263" s="259"/>
      <c r="O263" s="259"/>
      <c r="P263" s="259"/>
      <c r="Q263" s="269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  <c r="AF263" s="260"/>
      <c r="AG263" s="260"/>
      <c r="AH263" s="260"/>
      <c r="AI263" s="260"/>
      <c r="AJ263" s="260"/>
      <c r="AK263" s="260"/>
      <c r="AL263" s="260"/>
      <c r="AM263" s="260"/>
      <c r="AN263" s="260"/>
      <c r="AO263" s="260"/>
      <c r="AP263" s="260"/>
      <c r="AQ263" s="260"/>
      <c r="AR263" s="260"/>
      <c r="AS263" s="260"/>
      <c r="BH263" s="58"/>
      <c r="BI263" s="58"/>
      <c r="BK263" s="58"/>
      <c r="BL263" s="58"/>
      <c r="BM263" s="58"/>
      <c r="BN263" s="58"/>
    </row>
    <row r="264" spans="1:238" s="59" customFormat="1">
      <c r="G264" s="258"/>
      <c r="H264" s="258"/>
      <c r="I264" s="258"/>
      <c r="K264" s="258"/>
      <c r="M264" s="259"/>
      <c r="N264" s="259"/>
      <c r="O264" s="259"/>
      <c r="P264" s="259"/>
      <c r="Q264" s="269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  <c r="AF264" s="260"/>
      <c r="AG264" s="260"/>
      <c r="AH264" s="260"/>
      <c r="AI264" s="260"/>
      <c r="AJ264" s="260"/>
      <c r="AK264" s="260"/>
      <c r="AL264" s="260"/>
      <c r="AM264" s="260"/>
      <c r="AN264" s="260"/>
      <c r="AO264" s="260"/>
      <c r="AP264" s="260"/>
      <c r="AQ264" s="260"/>
      <c r="AR264" s="260"/>
      <c r="AS264" s="260"/>
      <c r="BH264" s="58"/>
      <c r="BI264" s="58"/>
      <c r="BK264" s="58"/>
      <c r="BL264" s="58"/>
      <c r="BM264" s="58"/>
      <c r="BN264" s="58"/>
    </row>
    <row r="265" spans="1:238" s="59" customFormat="1">
      <c r="G265" s="258"/>
      <c r="H265" s="258"/>
      <c r="I265" s="258"/>
      <c r="K265" s="258"/>
      <c r="M265" s="259"/>
      <c r="N265" s="259"/>
      <c r="O265" s="259"/>
      <c r="P265" s="259"/>
      <c r="Q265" s="269"/>
      <c r="U265" s="260"/>
      <c r="V265" s="260"/>
      <c r="W265" s="260"/>
      <c r="X265" s="260"/>
      <c r="Y265" s="260"/>
      <c r="Z265" s="260"/>
      <c r="AA265" s="260"/>
      <c r="AB265" s="260"/>
      <c r="AC265" s="260"/>
      <c r="AD265" s="260"/>
      <c r="AE265" s="260"/>
      <c r="AF265" s="260"/>
      <c r="AG265" s="260"/>
      <c r="AH265" s="260"/>
      <c r="AI265" s="260"/>
      <c r="AJ265" s="260"/>
      <c r="AK265" s="260"/>
      <c r="AL265" s="260"/>
      <c r="AM265" s="260"/>
      <c r="AN265" s="260"/>
      <c r="AO265" s="260"/>
      <c r="AP265" s="260"/>
      <c r="AQ265" s="260"/>
      <c r="AR265" s="260"/>
      <c r="AS265" s="260"/>
      <c r="BH265" s="58"/>
      <c r="BI265" s="58"/>
      <c r="BK265" s="58"/>
      <c r="BL265" s="58"/>
      <c r="BM265" s="58"/>
      <c r="BN265" s="58"/>
    </row>
    <row r="266" spans="1:238" s="59" customFormat="1">
      <c r="G266" s="258"/>
      <c r="H266" s="258"/>
      <c r="I266" s="258"/>
      <c r="K266" s="258"/>
      <c r="M266" s="259"/>
      <c r="N266" s="259"/>
      <c r="O266" s="259"/>
      <c r="P266" s="259"/>
      <c r="Q266" s="269"/>
      <c r="U266" s="260"/>
      <c r="V266" s="260"/>
      <c r="W266" s="260"/>
      <c r="X266" s="260"/>
      <c r="Y266" s="260"/>
      <c r="Z266" s="260"/>
      <c r="AA266" s="260"/>
      <c r="AB266" s="260"/>
      <c r="AC266" s="260"/>
      <c r="AD266" s="260"/>
      <c r="AE266" s="260"/>
      <c r="AF266" s="260"/>
      <c r="AG266" s="260"/>
      <c r="AH266" s="260"/>
      <c r="AI266" s="260"/>
      <c r="AJ266" s="260"/>
      <c r="AK266" s="260"/>
      <c r="AL266" s="260"/>
      <c r="AM266" s="260"/>
      <c r="AN266" s="260"/>
      <c r="AO266" s="260"/>
      <c r="AP266" s="260"/>
      <c r="AQ266" s="260"/>
      <c r="AR266" s="260"/>
      <c r="AS266" s="260"/>
      <c r="BH266" s="58"/>
      <c r="BI266" s="58"/>
      <c r="BK266" s="58"/>
      <c r="BL266" s="58"/>
      <c r="BM266" s="58"/>
      <c r="BN266" s="58"/>
    </row>
    <row r="267" spans="1:238" s="59" customFormat="1">
      <c r="G267" s="258"/>
      <c r="H267" s="258"/>
      <c r="I267" s="258"/>
      <c r="K267" s="258"/>
      <c r="M267" s="259"/>
      <c r="N267" s="259"/>
      <c r="O267" s="259"/>
      <c r="P267" s="259"/>
      <c r="Q267" s="269"/>
      <c r="U267" s="260"/>
      <c r="V267" s="260"/>
      <c r="W267" s="260"/>
      <c r="X267" s="260"/>
      <c r="Y267" s="260"/>
      <c r="Z267" s="260"/>
      <c r="AA267" s="260"/>
      <c r="AB267" s="260"/>
      <c r="AC267" s="260"/>
      <c r="AD267" s="260"/>
      <c r="AE267" s="260"/>
      <c r="AF267" s="260"/>
      <c r="AG267" s="260"/>
      <c r="AH267" s="260"/>
      <c r="AI267" s="260"/>
      <c r="AJ267" s="260"/>
      <c r="AK267" s="260"/>
      <c r="AL267" s="260"/>
      <c r="AM267" s="260"/>
      <c r="AN267" s="260"/>
      <c r="AO267" s="260"/>
      <c r="AP267" s="260"/>
      <c r="AQ267" s="260"/>
      <c r="AR267" s="260"/>
      <c r="AS267" s="260"/>
      <c r="BH267" s="58"/>
      <c r="BI267" s="58"/>
      <c r="BK267" s="58"/>
      <c r="BL267" s="58"/>
      <c r="BM267" s="58"/>
      <c r="BN267" s="58"/>
    </row>
    <row r="268" spans="1:238" s="59" customFormat="1">
      <c r="G268" s="258"/>
      <c r="H268" s="258"/>
      <c r="I268" s="258"/>
      <c r="K268" s="258"/>
      <c r="M268" s="259"/>
      <c r="N268" s="259"/>
      <c r="O268" s="259"/>
      <c r="P268" s="259"/>
      <c r="Q268" s="269"/>
      <c r="U268" s="260"/>
      <c r="V268" s="260"/>
      <c r="W268" s="260"/>
      <c r="X268" s="260"/>
      <c r="Y268" s="260"/>
      <c r="Z268" s="260"/>
      <c r="AA268" s="260"/>
      <c r="AB268" s="260"/>
      <c r="AC268" s="260"/>
      <c r="AD268" s="260"/>
      <c r="AE268" s="260"/>
      <c r="AF268" s="260"/>
      <c r="AG268" s="260"/>
      <c r="AH268" s="260"/>
      <c r="AI268" s="260"/>
      <c r="AJ268" s="260"/>
      <c r="AK268" s="260"/>
      <c r="AL268" s="260"/>
      <c r="AM268" s="260"/>
      <c r="AN268" s="260"/>
      <c r="AO268" s="260"/>
      <c r="AP268" s="260"/>
      <c r="AQ268" s="260"/>
      <c r="AR268" s="260"/>
      <c r="AS268" s="260"/>
      <c r="BH268" s="58"/>
      <c r="BI268" s="58"/>
      <c r="BK268" s="58"/>
      <c r="BL268" s="58"/>
      <c r="BM268" s="58"/>
      <c r="BN268" s="58"/>
    </row>
    <row r="269" spans="1:238" s="59" customFormat="1">
      <c r="G269" s="258"/>
      <c r="H269" s="258"/>
      <c r="I269" s="258"/>
      <c r="K269" s="258"/>
      <c r="M269" s="259"/>
      <c r="N269" s="259"/>
      <c r="O269" s="259"/>
      <c r="P269" s="259"/>
      <c r="Q269" s="269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  <c r="AF269" s="260"/>
      <c r="AG269" s="260"/>
      <c r="AH269" s="260"/>
      <c r="AI269" s="260"/>
      <c r="AJ269" s="260"/>
      <c r="AK269" s="260"/>
      <c r="AL269" s="260"/>
      <c r="AM269" s="260"/>
      <c r="AN269" s="260"/>
      <c r="AO269" s="260"/>
      <c r="AP269" s="260"/>
      <c r="AQ269" s="260"/>
      <c r="AR269" s="260"/>
      <c r="AS269" s="260"/>
      <c r="BH269" s="58"/>
      <c r="BI269" s="58"/>
      <c r="BK269" s="58"/>
      <c r="BL269" s="58"/>
      <c r="BM269" s="58"/>
      <c r="BN269" s="58"/>
    </row>
    <row r="270" spans="1:238" s="59" customFormat="1">
      <c r="G270" s="258"/>
      <c r="H270" s="258"/>
      <c r="I270" s="258"/>
      <c r="K270" s="258"/>
      <c r="M270" s="259"/>
      <c r="N270" s="259"/>
      <c r="O270" s="259"/>
      <c r="P270" s="259"/>
      <c r="Q270" s="269"/>
      <c r="U270" s="260"/>
      <c r="V270" s="260"/>
      <c r="W270" s="260"/>
      <c r="X270" s="260"/>
      <c r="Y270" s="260"/>
      <c r="Z270" s="260"/>
      <c r="AA270" s="260"/>
      <c r="AB270" s="260"/>
      <c r="AC270" s="260"/>
      <c r="AD270" s="260"/>
      <c r="AE270" s="260"/>
      <c r="AF270" s="260"/>
      <c r="AG270" s="260"/>
      <c r="AH270" s="260"/>
      <c r="AI270" s="260"/>
      <c r="AJ270" s="260"/>
      <c r="AK270" s="260"/>
      <c r="AL270" s="260"/>
      <c r="AM270" s="260"/>
      <c r="AN270" s="260"/>
      <c r="AO270" s="260"/>
      <c r="AP270" s="260"/>
      <c r="AQ270" s="260"/>
      <c r="AR270" s="260"/>
      <c r="AS270" s="260"/>
      <c r="BH270" s="58"/>
      <c r="BI270" s="58"/>
      <c r="BK270" s="58"/>
      <c r="BL270" s="58"/>
      <c r="BM270" s="58"/>
      <c r="BN270" s="58"/>
    </row>
    <row r="271" spans="1:238" s="59" customFormat="1">
      <c r="G271" s="258"/>
      <c r="H271" s="258"/>
      <c r="I271" s="258"/>
      <c r="K271" s="258"/>
      <c r="M271" s="259"/>
      <c r="N271" s="259"/>
      <c r="O271" s="259"/>
      <c r="P271" s="259"/>
      <c r="Q271" s="269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  <c r="AF271" s="260"/>
      <c r="AG271" s="260"/>
      <c r="AH271" s="260"/>
      <c r="AI271" s="260"/>
      <c r="AJ271" s="260"/>
      <c r="AK271" s="260"/>
      <c r="AL271" s="260"/>
      <c r="AM271" s="260"/>
      <c r="AN271" s="260"/>
      <c r="AO271" s="260"/>
      <c r="AP271" s="260"/>
      <c r="AQ271" s="260"/>
      <c r="AR271" s="260"/>
      <c r="AS271" s="260"/>
      <c r="BH271" s="58"/>
      <c r="BI271" s="58"/>
      <c r="BK271" s="58"/>
      <c r="BL271" s="58"/>
      <c r="BM271" s="58"/>
      <c r="BN271" s="58"/>
    </row>
    <row r="272" spans="1:238" s="59" customFormat="1">
      <c r="G272" s="258"/>
      <c r="H272" s="258"/>
      <c r="I272" s="258"/>
      <c r="K272" s="258"/>
      <c r="M272" s="259"/>
      <c r="N272" s="259"/>
      <c r="O272" s="259"/>
      <c r="P272" s="259"/>
      <c r="Q272" s="269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  <c r="AF272" s="260"/>
      <c r="AG272" s="260"/>
      <c r="AH272" s="260"/>
      <c r="AI272" s="260"/>
      <c r="AJ272" s="260"/>
      <c r="AK272" s="260"/>
      <c r="AL272" s="260"/>
      <c r="AM272" s="260"/>
      <c r="AN272" s="260"/>
      <c r="AO272" s="260"/>
      <c r="AP272" s="260"/>
      <c r="AQ272" s="260"/>
      <c r="AR272" s="260"/>
      <c r="AS272" s="260"/>
      <c r="BH272" s="58"/>
      <c r="BI272" s="58"/>
      <c r="BK272" s="58"/>
      <c r="BL272" s="58"/>
      <c r="BM272" s="58"/>
      <c r="BN272" s="58"/>
    </row>
    <row r="273" spans="7:66" s="59" customFormat="1">
      <c r="G273" s="258"/>
      <c r="H273" s="258"/>
      <c r="I273" s="258"/>
      <c r="K273" s="258"/>
      <c r="M273" s="259"/>
      <c r="N273" s="259"/>
      <c r="O273" s="259"/>
      <c r="P273" s="259"/>
      <c r="Q273" s="269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  <c r="AF273" s="260"/>
      <c r="AG273" s="260"/>
      <c r="AH273" s="260"/>
      <c r="AI273" s="260"/>
      <c r="AJ273" s="260"/>
      <c r="AK273" s="260"/>
      <c r="AL273" s="260"/>
      <c r="AM273" s="260"/>
      <c r="AN273" s="260"/>
      <c r="AO273" s="260"/>
      <c r="AP273" s="260"/>
      <c r="AQ273" s="260"/>
      <c r="AR273" s="260"/>
      <c r="AS273" s="260"/>
      <c r="BH273" s="58"/>
      <c r="BI273" s="58"/>
      <c r="BK273" s="58"/>
      <c r="BL273" s="58"/>
      <c r="BM273" s="58"/>
      <c r="BN273" s="58"/>
    </row>
    <row r="274" spans="7:66" s="59" customFormat="1">
      <c r="G274" s="258"/>
      <c r="H274" s="258"/>
      <c r="I274" s="258"/>
      <c r="K274" s="258"/>
      <c r="M274" s="259"/>
      <c r="N274" s="259"/>
      <c r="O274" s="259"/>
      <c r="P274" s="259"/>
      <c r="Q274" s="269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260"/>
      <c r="AR274" s="260"/>
      <c r="AS274" s="260"/>
      <c r="BH274" s="58"/>
      <c r="BI274" s="58"/>
      <c r="BK274" s="58"/>
      <c r="BL274" s="58"/>
      <c r="BM274" s="58"/>
      <c r="BN274" s="58"/>
    </row>
    <row r="275" spans="7:66" s="59" customFormat="1">
      <c r="G275" s="258"/>
      <c r="H275" s="258"/>
      <c r="I275" s="258"/>
      <c r="K275" s="258"/>
      <c r="M275" s="259"/>
      <c r="N275" s="259"/>
      <c r="O275" s="259"/>
      <c r="P275" s="259"/>
      <c r="Q275" s="269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  <c r="AF275" s="260"/>
      <c r="AG275" s="260"/>
      <c r="AH275" s="260"/>
      <c r="AI275" s="260"/>
      <c r="AJ275" s="260"/>
      <c r="AK275" s="260"/>
      <c r="AL275" s="260"/>
      <c r="AM275" s="260"/>
      <c r="AN275" s="260"/>
      <c r="AO275" s="260"/>
      <c r="AP275" s="260"/>
      <c r="AQ275" s="260"/>
      <c r="AR275" s="260"/>
      <c r="AS275" s="260"/>
      <c r="BH275" s="58"/>
      <c r="BI275" s="58"/>
      <c r="BK275" s="58"/>
      <c r="BL275" s="58"/>
      <c r="BM275" s="58"/>
      <c r="BN275" s="58"/>
    </row>
    <row r="276" spans="7:66" s="59" customFormat="1">
      <c r="G276" s="258"/>
      <c r="H276" s="258"/>
      <c r="I276" s="258"/>
      <c r="K276" s="258"/>
      <c r="M276" s="259"/>
      <c r="N276" s="259"/>
      <c r="O276" s="259"/>
      <c r="P276" s="259"/>
      <c r="Q276" s="269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  <c r="AF276" s="260"/>
      <c r="AG276" s="260"/>
      <c r="AH276" s="260"/>
      <c r="AI276" s="260"/>
      <c r="AJ276" s="260"/>
      <c r="AK276" s="260"/>
      <c r="AL276" s="260"/>
      <c r="AM276" s="260"/>
      <c r="AN276" s="260"/>
      <c r="AO276" s="260"/>
      <c r="AP276" s="260"/>
      <c r="AQ276" s="260"/>
      <c r="AR276" s="260"/>
      <c r="AS276" s="260"/>
      <c r="BH276" s="58"/>
      <c r="BI276" s="58"/>
      <c r="BK276" s="58"/>
      <c r="BL276" s="58"/>
      <c r="BM276" s="58"/>
      <c r="BN276" s="58"/>
    </row>
    <row r="277" spans="7:66" s="59" customFormat="1">
      <c r="G277" s="258"/>
      <c r="H277" s="258"/>
      <c r="I277" s="258"/>
      <c r="K277" s="258"/>
      <c r="M277" s="259"/>
      <c r="N277" s="259"/>
      <c r="O277" s="259"/>
      <c r="P277" s="259"/>
      <c r="Q277" s="269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  <c r="AF277" s="260"/>
      <c r="AG277" s="260"/>
      <c r="AH277" s="260"/>
      <c r="AI277" s="260"/>
      <c r="AJ277" s="260"/>
      <c r="AK277" s="260"/>
      <c r="AL277" s="260"/>
      <c r="AM277" s="260"/>
      <c r="AN277" s="260"/>
      <c r="AO277" s="260"/>
      <c r="AP277" s="260"/>
      <c r="AQ277" s="260"/>
      <c r="AR277" s="260"/>
      <c r="AS277" s="260"/>
      <c r="BH277" s="58"/>
      <c r="BI277" s="58"/>
      <c r="BK277" s="58"/>
      <c r="BL277" s="58"/>
      <c r="BM277" s="58"/>
      <c r="BN277" s="58"/>
    </row>
    <row r="278" spans="7:66" s="59" customFormat="1">
      <c r="G278" s="258"/>
      <c r="H278" s="258"/>
      <c r="I278" s="258"/>
      <c r="K278" s="258"/>
      <c r="M278" s="259"/>
      <c r="N278" s="259"/>
      <c r="O278" s="259"/>
      <c r="P278" s="259"/>
      <c r="Q278" s="269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  <c r="AF278" s="260"/>
      <c r="AG278" s="260"/>
      <c r="AH278" s="260"/>
      <c r="AI278" s="260"/>
      <c r="AJ278" s="260"/>
      <c r="AK278" s="260"/>
      <c r="AL278" s="260"/>
      <c r="AM278" s="260"/>
      <c r="AN278" s="260"/>
      <c r="AO278" s="260"/>
      <c r="AP278" s="260"/>
      <c r="AQ278" s="260"/>
      <c r="AR278" s="260"/>
      <c r="AS278" s="260"/>
      <c r="BH278" s="58"/>
      <c r="BI278" s="58"/>
      <c r="BK278" s="58"/>
      <c r="BL278" s="58"/>
      <c r="BM278" s="58"/>
      <c r="BN278" s="58"/>
    </row>
    <row r="279" spans="7:66" s="59" customFormat="1">
      <c r="G279" s="258"/>
      <c r="H279" s="258"/>
      <c r="I279" s="258"/>
      <c r="K279" s="258"/>
      <c r="M279" s="259"/>
      <c r="N279" s="259"/>
      <c r="O279" s="259"/>
      <c r="P279" s="259"/>
      <c r="Q279" s="269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  <c r="AF279" s="260"/>
      <c r="AG279" s="260"/>
      <c r="AH279" s="260"/>
      <c r="AI279" s="260"/>
      <c r="AJ279" s="260"/>
      <c r="AK279" s="260"/>
      <c r="AL279" s="260"/>
      <c r="AM279" s="260"/>
      <c r="AN279" s="260"/>
      <c r="AO279" s="260"/>
      <c r="AP279" s="260"/>
      <c r="AQ279" s="260"/>
      <c r="AR279" s="260"/>
      <c r="AS279" s="260"/>
      <c r="BH279" s="58"/>
      <c r="BI279" s="58"/>
      <c r="BK279" s="58"/>
      <c r="BL279" s="58"/>
      <c r="BM279" s="58"/>
      <c r="BN279" s="58"/>
    </row>
    <row r="280" spans="7:66" s="59" customFormat="1">
      <c r="G280" s="258"/>
      <c r="H280" s="258"/>
      <c r="I280" s="258"/>
      <c r="K280" s="258"/>
      <c r="M280" s="259"/>
      <c r="N280" s="259"/>
      <c r="O280" s="259"/>
      <c r="P280" s="259"/>
      <c r="Q280" s="269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260"/>
      <c r="AR280" s="260"/>
      <c r="AS280" s="260"/>
      <c r="BH280" s="58"/>
      <c r="BI280" s="58"/>
      <c r="BK280" s="58"/>
      <c r="BL280" s="58"/>
      <c r="BM280" s="58"/>
      <c r="BN280" s="58"/>
    </row>
    <row r="281" spans="7:66" s="59" customFormat="1">
      <c r="G281" s="258"/>
      <c r="H281" s="258"/>
      <c r="I281" s="258"/>
      <c r="K281" s="258"/>
      <c r="M281" s="259"/>
      <c r="N281" s="259"/>
      <c r="O281" s="259"/>
      <c r="P281" s="259"/>
      <c r="Q281" s="269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  <c r="AF281" s="260"/>
      <c r="AG281" s="260"/>
      <c r="AH281" s="260"/>
      <c r="AI281" s="260"/>
      <c r="AJ281" s="260"/>
      <c r="AK281" s="260"/>
      <c r="AL281" s="260"/>
      <c r="AM281" s="260"/>
      <c r="AN281" s="260"/>
      <c r="AO281" s="260"/>
      <c r="AP281" s="260"/>
      <c r="AQ281" s="260"/>
      <c r="AR281" s="260"/>
      <c r="AS281" s="260"/>
      <c r="BH281" s="58"/>
      <c r="BI281" s="58"/>
      <c r="BK281" s="58"/>
      <c r="BL281" s="58"/>
      <c r="BM281" s="58"/>
      <c r="BN281" s="58"/>
    </row>
    <row r="282" spans="7:66" s="59" customFormat="1">
      <c r="G282" s="258"/>
      <c r="H282" s="258"/>
      <c r="I282" s="258"/>
      <c r="K282" s="258"/>
      <c r="M282" s="259"/>
      <c r="N282" s="259"/>
      <c r="O282" s="259"/>
      <c r="P282" s="259"/>
      <c r="Q282" s="269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  <c r="AF282" s="260"/>
      <c r="AG282" s="260"/>
      <c r="AH282" s="260"/>
      <c r="AI282" s="260"/>
      <c r="AJ282" s="260"/>
      <c r="AK282" s="260"/>
      <c r="AL282" s="260"/>
      <c r="AM282" s="260"/>
      <c r="AN282" s="260"/>
      <c r="AO282" s="260"/>
      <c r="AP282" s="260"/>
      <c r="AQ282" s="260"/>
      <c r="AR282" s="260"/>
      <c r="AS282" s="260"/>
      <c r="BH282" s="58"/>
      <c r="BI282" s="58"/>
      <c r="BK282" s="58"/>
      <c r="BL282" s="58"/>
      <c r="BM282" s="58"/>
      <c r="BN282" s="58"/>
    </row>
    <row r="283" spans="7:66" s="59" customFormat="1">
      <c r="G283" s="258"/>
      <c r="H283" s="258"/>
      <c r="I283" s="258"/>
      <c r="K283" s="258"/>
      <c r="M283" s="259"/>
      <c r="N283" s="259"/>
      <c r="O283" s="259"/>
      <c r="P283" s="259"/>
      <c r="Q283" s="269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0"/>
      <c r="AQ283" s="260"/>
      <c r="AR283" s="260"/>
      <c r="AS283" s="260"/>
      <c r="BH283" s="58"/>
      <c r="BI283" s="58"/>
      <c r="BK283" s="58"/>
      <c r="BL283" s="58"/>
      <c r="BM283" s="58"/>
      <c r="BN283" s="58"/>
    </row>
    <row r="284" spans="7:66" s="59" customFormat="1">
      <c r="G284" s="258"/>
      <c r="H284" s="258"/>
      <c r="I284" s="258"/>
      <c r="K284" s="258"/>
      <c r="M284" s="259"/>
      <c r="N284" s="259"/>
      <c r="O284" s="259"/>
      <c r="P284" s="259"/>
      <c r="Q284" s="269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  <c r="AF284" s="260"/>
      <c r="AG284" s="260"/>
      <c r="AH284" s="260"/>
      <c r="AI284" s="260"/>
      <c r="AJ284" s="260"/>
      <c r="AK284" s="260"/>
      <c r="AL284" s="260"/>
      <c r="AM284" s="260"/>
      <c r="AN284" s="260"/>
      <c r="AO284" s="260"/>
      <c r="AP284" s="260"/>
      <c r="AQ284" s="260"/>
      <c r="AR284" s="260"/>
      <c r="AS284" s="260"/>
      <c r="BH284" s="58"/>
      <c r="BI284" s="58"/>
      <c r="BK284" s="58"/>
      <c r="BL284" s="58"/>
      <c r="BM284" s="58"/>
      <c r="BN284" s="58"/>
    </row>
    <row r="285" spans="7:66" s="59" customFormat="1">
      <c r="G285" s="258"/>
      <c r="H285" s="258"/>
      <c r="I285" s="258"/>
      <c r="K285" s="258"/>
      <c r="M285" s="259"/>
      <c r="N285" s="259"/>
      <c r="O285" s="259"/>
      <c r="P285" s="259"/>
      <c r="Q285" s="269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260"/>
      <c r="AR285" s="260"/>
      <c r="AS285" s="260"/>
      <c r="BH285" s="58"/>
      <c r="BI285" s="58"/>
      <c r="BK285" s="58"/>
      <c r="BL285" s="58"/>
      <c r="BM285" s="58"/>
      <c r="BN285" s="58"/>
    </row>
    <row r="286" spans="7:66" s="59" customFormat="1">
      <c r="G286" s="258"/>
      <c r="H286" s="258"/>
      <c r="I286" s="258"/>
      <c r="K286" s="258"/>
      <c r="M286" s="259"/>
      <c r="N286" s="259"/>
      <c r="O286" s="259"/>
      <c r="P286" s="259"/>
      <c r="Q286" s="269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  <c r="AF286" s="260"/>
      <c r="AG286" s="260"/>
      <c r="AH286" s="260"/>
      <c r="AI286" s="260"/>
      <c r="AJ286" s="260"/>
      <c r="AK286" s="260"/>
      <c r="AL286" s="260"/>
      <c r="AM286" s="260"/>
      <c r="AN286" s="260"/>
      <c r="AO286" s="260"/>
      <c r="AP286" s="260"/>
      <c r="AQ286" s="260"/>
      <c r="AR286" s="260"/>
      <c r="AS286" s="260"/>
      <c r="BH286" s="58"/>
      <c r="BI286" s="58"/>
      <c r="BK286" s="58"/>
      <c r="BL286" s="58"/>
      <c r="BM286" s="58"/>
      <c r="BN286" s="58"/>
    </row>
    <row r="287" spans="7:66" s="59" customFormat="1">
      <c r="G287" s="258"/>
      <c r="H287" s="258"/>
      <c r="I287" s="258"/>
      <c r="K287" s="258"/>
      <c r="M287" s="259"/>
      <c r="N287" s="259"/>
      <c r="O287" s="259"/>
      <c r="P287" s="259"/>
      <c r="Q287" s="269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  <c r="AF287" s="260"/>
      <c r="AG287" s="260"/>
      <c r="AH287" s="260"/>
      <c r="AI287" s="260"/>
      <c r="AJ287" s="260"/>
      <c r="AK287" s="260"/>
      <c r="AL287" s="260"/>
      <c r="AM287" s="260"/>
      <c r="AN287" s="260"/>
      <c r="AO287" s="260"/>
      <c r="AP287" s="260"/>
      <c r="AQ287" s="260"/>
      <c r="AR287" s="260"/>
      <c r="AS287" s="260"/>
      <c r="BH287" s="58"/>
      <c r="BI287" s="58"/>
      <c r="BK287" s="58"/>
      <c r="BL287" s="58"/>
      <c r="BM287" s="58"/>
      <c r="BN287" s="58"/>
    </row>
    <row r="288" spans="7:66" s="59" customFormat="1">
      <c r="G288" s="258"/>
      <c r="H288" s="258"/>
      <c r="I288" s="258"/>
      <c r="K288" s="258"/>
      <c r="M288" s="259"/>
      <c r="N288" s="259"/>
      <c r="O288" s="259"/>
      <c r="P288" s="259"/>
      <c r="Q288" s="269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  <c r="AF288" s="260"/>
      <c r="AG288" s="260"/>
      <c r="AH288" s="260"/>
      <c r="AI288" s="260"/>
      <c r="AJ288" s="260"/>
      <c r="AK288" s="260"/>
      <c r="AL288" s="260"/>
      <c r="AM288" s="260"/>
      <c r="AN288" s="260"/>
      <c r="AO288" s="260"/>
      <c r="AP288" s="260"/>
      <c r="AQ288" s="260"/>
      <c r="AR288" s="260"/>
      <c r="AS288" s="260"/>
      <c r="BH288" s="58"/>
      <c r="BI288" s="58"/>
      <c r="BK288" s="58"/>
      <c r="BL288" s="58"/>
      <c r="BM288" s="58"/>
      <c r="BN288" s="58"/>
    </row>
    <row r="289" spans="7:66" s="59" customFormat="1">
      <c r="G289" s="258"/>
      <c r="H289" s="258"/>
      <c r="I289" s="258"/>
      <c r="K289" s="258"/>
      <c r="M289" s="259"/>
      <c r="N289" s="259"/>
      <c r="O289" s="259"/>
      <c r="P289" s="259"/>
      <c r="Q289" s="269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60"/>
      <c r="AI289" s="260"/>
      <c r="AJ289" s="260"/>
      <c r="AK289" s="260"/>
      <c r="AL289" s="260"/>
      <c r="AM289" s="260"/>
      <c r="AN289" s="260"/>
      <c r="AO289" s="260"/>
      <c r="AP289" s="260"/>
      <c r="AQ289" s="260"/>
      <c r="AR289" s="260"/>
      <c r="AS289" s="260"/>
      <c r="BH289" s="58"/>
      <c r="BI289" s="58"/>
      <c r="BK289" s="58"/>
      <c r="BL289" s="58"/>
      <c r="BM289" s="58"/>
      <c r="BN289" s="58"/>
    </row>
    <row r="290" spans="7:66" s="59" customFormat="1">
      <c r="G290" s="258"/>
      <c r="H290" s="258"/>
      <c r="I290" s="258"/>
      <c r="K290" s="258"/>
      <c r="M290" s="259"/>
      <c r="N290" s="259"/>
      <c r="O290" s="259"/>
      <c r="P290" s="259"/>
      <c r="Q290" s="269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  <c r="AF290" s="260"/>
      <c r="AG290" s="260"/>
      <c r="AH290" s="260"/>
      <c r="AI290" s="260"/>
      <c r="AJ290" s="260"/>
      <c r="AK290" s="260"/>
      <c r="AL290" s="260"/>
      <c r="AM290" s="260"/>
      <c r="AN290" s="260"/>
      <c r="AO290" s="260"/>
      <c r="AP290" s="260"/>
      <c r="AQ290" s="260"/>
      <c r="AR290" s="260"/>
      <c r="AS290" s="260"/>
      <c r="BH290" s="58"/>
      <c r="BI290" s="58"/>
      <c r="BK290" s="58"/>
      <c r="BL290" s="58"/>
      <c r="BM290" s="58"/>
      <c r="BN290" s="58"/>
    </row>
    <row r="291" spans="7:66" s="59" customFormat="1">
      <c r="G291" s="258"/>
      <c r="H291" s="258"/>
      <c r="I291" s="258"/>
      <c r="K291" s="258"/>
      <c r="M291" s="259"/>
      <c r="N291" s="259"/>
      <c r="O291" s="259"/>
      <c r="P291" s="259"/>
      <c r="Q291" s="269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  <c r="AF291" s="260"/>
      <c r="AG291" s="260"/>
      <c r="AH291" s="260"/>
      <c r="AI291" s="260"/>
      <c r="AJ291" s="260"/>
      <c r="AK291" s="260"/>
      <c r="AL291" s="260"/>
      <c r="AM291" s="260"/>
      <c r="AN291" s="260"/>
      <c r="AO291" s="260"/>
      <c r="AP291" s="260"/>
      <c r="AQ291" s="260"/>
      <c r="AR291" s="260"/>
      <c r="AS291" s="260"/>
      <c r="BH291" s="58"/>
      <c r="BI291" s="58"/>
      <c r="BK291" s="58"/>
      <c r="BL291" s="58"/>
      <c r="BM291" s="58"/>
      <c r="BN291" s="58"/>
    </row>
    <row r="292" spans="7:66" s="59" customFormat="1">
      <c r="G292" s="258"/>
      <c r="H292" s="258"/>
      <c r="I292" s="258"/>
      <c r="K292" s="258"/>
      <c r="M292" s="259"/>
      <c r="N292" s="259"/>
      <c r="O292" s="259"/>
      <c r="P292" s="259"/>
      <c r="Q292" s="269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  <c r="AF292" s="260"/>
      <c r="AG292" s="260"/>
      <c r="AH292" s="260"/>
      <c r="AI292" s="260"/>
      <c r="AJ292" s="260"/>
      <c r="AK292" s="260"/>
      <c r="AL292" s="260"/>
      <c r="AM292" s="260"/>
      <c r="AN292" s="260"/>
      <c r="AO292" s="260"/>
      <c r="AP292" s="260"/>
      <c r="AQ292" s="260"/>
      <c r="AR292" s="260"/>
      <c r="AS292" s="260"/>
      <c r="BH292" s="58"/>
      <c r="BI292" s="58"/>
      <c r="BK292" s="58"/>
      <c r="BL292" s="58"/>
      <c r="BM292" s="58"/>
      <c r="BN292" s="58"/>
    </row>
    <row r="293" spans="7:66" s="59" customFormat="1">
      <c r="G293" s="258"/>
      <c r="H293" s="258"/>
      <c r="I293" s="258"/>
      <c r="K293" s="258"/>
      <c r="M293" s="259"/>
      <c r="N293" s="259"/>
      <c r="O293" s="259"/>
      <c r="P293" s="259"/>
      <c r="Q293" s="269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  <c r="AF293" s="260"/>
      <c r="AG293" s="260"/>
      <c r="AH293" s="260"/>
      <c r="AI293" s="260"/>
      <c r="AJ293" s="260"/>
      <c r="AK293" s="260"/>
      <c r="AL293" s="260"/>
      <c r="AM293" s="260"/>
      <c r="AN293" s="260"/>
      <c r="AO293" s="260"/>
      <c r="AP293" s="260"/>
      <c r="AQ293" s="260"/>
      <c r="AR293" s="260"/>
      <c r="AS293" s="260"/>
      <c r="BH293" s="58"/>
      <c r="BI293" s="58"/>
      <c r="BK293" s="58"/>
      <c r="BL293" s="58"/>
      <c r="BM293" s="58"/>
      <c r="BN293" s="58"/>
    </row>
    <row r="294" spans="7:66" s="59" customFormat="1">
      <c r="G294" s="258"/>
      <c r="H294" s="258"/>
      <c r="I294" s="258"/>
      <c r="K294" s="258"/>
      <c r="M294" s="259"/>
      <c r="N294" s="259"/>
      <c r="O294" s="259"/>
      <c r="P294" s="259"/>
      <c r="Q294" s="269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  <c r="AF294" s="260"/>
      <c r="AG294" s="260"/>
      <c r="AH294" s="260"/>
      <c r="AI294" s="260"/>
      <c r="AJ294" s="260"/>
      <c r="AK294" s="260"/>
      <c r="AL294" s="260"/>
      <c r="AM294" s="260"/>
      <c r="AN294" s="260"/>
      <c r="AO294" s="260"/>
      <c r="AP294" s="260"/>
      <c r="AQ294" s="260"/>
      <c r="AR294" s="260"/>
      <c r="AS294" s="260"/>
      <c r="BH294" s="58"/>
      <c r="BI294" s="58"/>
      <c r="BK294" s="58"/>
      <c r="BL294" s="58"/>
      <c r="BM294" s="58"/>
      <c r="BN294" s="58"/>
    </row>
    <row r="295" spans="7:66" s="59" customFormat="1">
      <c r="G295" s="258"/>
      <c r="H295" s="258"/>
      <c r="I295" s="258"/>
      <c r="K295" s="258"/>
      <c r="M295" s="259"/>
      <c r="N295" s="259"/>
      <c r="O295" s="259"/>
      <c r="P295" s="259"/>
      <c r="Q295" s="269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  <c r="AF295" s="260"/>
      <c r="AG295" s="260"/>
      <c r="AH295" s="260"/>
      <c r="AI295" s="260"/>
      <c r="AJ295" s="260"/>
      <c r="AK295" s="260"/>
      <c r="AL295" s="260"/>
      <c r="AM295" s="260"/>
      <c r="AN295" s="260"/>
      <c r="AO295" s="260"/>
      <c r="AP295" s="260"/>
      <c r="AQ295" s="260"/>
      <c r="AR295" s="260"/>
      <c r="AS295" s="260"/>
      <c r="BH295" s="58"/>
      <c r="BI295" s="58"/>
      <c r="BK295" s="58"/>
      <c r="BL295" s="58"/>
      <c r="BM295" s="58"/>
      <c r="BN295" s="58"/>
    </row>
    <row r="296" spans="7:66" s="59" customFormat="1">
      <c r="G296" s="258"/>
      <c r="H296" s="258"/>
      <c r="I296" s="258"/>
      <c r="K296" s="258"/>
      <c r="M296" s="259"/>
      <c r="N296" s="259"/>
      <c r="O296" s="259"/>
      <c r="P296" s="259"/>
      <c r="Q296" s="269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0"/>
      <c r="AJ296" s="260"/>
      <c r="AK296" s="260"/>
      <c r="AL296" s="260"/>
      <c r="AM296" s="260"/>
      <c r="AN296" s="260"/>
      <c r="AO296" s="260"/>
      <c r="AP296" s="260"/>
      <c r="AQ296" s="260"/>
      <c r="AR296" s="260"/>
      <c r="AS296" s="260"/>
      <c r="BH296" s="58"/>
      <c r="BI296" s="58"/>
      <c r="BK296" s="58"/>
      <c r="BL296" s="58"/>
      <c r="BM296" s="58"/>
      <c r="BN296" s="58"/>
    </row>
    <row r="297" spans="7:66" s="59" customFormat="1">
      <c r="G297" s="258"/>
      <c r="H297" s="258"/>
      <c r="I297" s="258"/>
      <c r="K297" s="258"/>
      <c r="M297" s="259"/>
      <c r="N297" s="259"/>
      <c r="O297" s="259"/>
      <c r="P297" s="259"/>
      <c r="Q297" s="269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0"/>
      <c r="AJ297" s="260"/>
      <c r="AK297" s="260"/>
      <c r="AL297" s="260"/>
      <c r="AM297" s="260"/>
      <c r="AN297" s="260"/>
      <c r="AO297" s="260"/>
      <c r="AP297" s="260"/>
      <c r="AQ297" s="260"/>
      <c r="AR297" s="260"/>
      <c r="AS297" s="260"/>
      <c r="BH297" s="58"/>
      <c r="BI297" s="58"/>
      <c r="BK297" s="58"/>
      <c r="BL297" s="58"/>
      <c r="BM297" s="58"/>
      <c r="BN297" s="58"/>
    </row>
    <row r="298" spans="7:66" s="59" customFormat="1">
      <c r="G298" s="258"/>
      <c r="H298" s="258"/>
      <c r="I298" s="258"/>
      <c r="K298" s="258"/>
      <c r="M298" s="259"/>
      <c r="N298" s="259"/>
      <c r="O298" s="259"/>
      <c r="P298" s="259"/>
      <c r="Q298" s="269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0"/>
      <c r="AJ298" s="260"/>
      <c r="AK298" s="260"/>
      <c r="AL298" s="260"/>
      <c r="AM298" s="260"/>
      <c r="AN298" s="260"/>
      <c r="AO298" s="260"/>
      <c r="AP298" s="260"/>
      <c r="AQ298" s="260"/>
      <c r="AR298" s="260"/>
      <c r="AS298" s="260"/>
      <c r="BH298" s="58"/>
      <c r="BI298" s="58"/>
      <c r="BK298" s="58"/>
      <c r="BL298" s="58"/>
      <c r="BM298" s="58"/>
      <c r="BN298" s="58"/>
    </row>
    <row r="299" spans="7:66" s="59" customFormat="1">
      <c r="G299" s="258"/>
      <c r="H299" s="258"/>
      <c r="I299" s="258"/>
      <c r="K299" s="258"/>
      <c r="M299" s="259"/>
      <c r="N299" s="259"/>
      <c r="O299" s="259"/>
      <c r="P299" s="259"/>
      <c r="Q299" s="269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0"/>
      <c r="AJ299" s="260"/>
      <c r="AK299" s="260"/>
      <c r="AL299" s="260"/>
      <c r="AM299" s="260"/>
      <c r="AN299" s="260"/>
      <c r="AO299" s="260"/>
      <c r="AP299" s="260"/>
      <c r="AQ299" s="260"/>
      <c r="AR299" s="260"/>
      <c r="AS299" s="260"/>
      <c r="BH299" s="58"/>
      <c r="BI299" s="58"/>
      <c r="BK299" s="58"/>
      <c r="BL299" s="58"/>
      <c r="BM299" s="58"/>
      <c r="BN299" s="58"/>
    </row>
    <row r="300" spans="7:66" s="59" customFormat="1">
      <c r="G300" s="258"/>
      <c r="H300" s="258"/>
      <c r="I300" s="258"/>
      <c r="K300" s="258"/>
      <c r="M300" s="259"/>
      <c r="N300" s="259"/>
      <c r="O300" s="259"/>
      <c r="P300" s="259"/>
      <c r="Q300" s="269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0"/>
      <c r="AJ300" s="260"/>
      <c r="AK300" s="260"/>
      <c r="AL300" s="260"/>
      <c r="AM300" s="260"/>
      <c r="AN300" s="260"/>
      <c r="AO300" s="260"/>
      <c r="AP300" s="260"/>
      <c r="AQ300" s="260"/>
      <c r="AR300" s="260"/>
      <c r="AS300" s="260"/>
      <c r="BH300" s="58"/>
      <c r="BI300" s="58"/>
      <c r="BK300" s="58"/>
      <c r="BL300" s="58"/>
      <c r="BM300" s="58"/>
      <c r="BN300" s="58"/>
    </row>
    <row r="301" spans="7:66" s="59" customFormat="1">
      <c r="G301" s="258"/>
      <c r="H301" s="258"/>
      <c r="I301" s="258"/>
      <c r="K301" s="258"/>
      <c r="M301" s="259"/>
      <c r="N301" s="259"/>
      <c r="O301" s="259"/>
      <c r="P301" s="259"/>
      <c r="Q301" s="269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0"/>
      <c r="AJ301" s="260"/>
      <c r="AK301" s="260"/>
      <c r="AL301" s="260"/>
      <c r="AM301" s="260"/>
      <c r="AN301" s="260"/>
      <c r="AO301" s="260"/>
      <c r="AP301" s="260"/>
      <c r="AQ301" s="260"/>
      <c r="AR301" s="260"/>
      <c r="AS301" s="260"/>
      <c r="BH301" s="58"/>
      <c r="BI301" s="58"/>
      <c r="BK301" s="58"/>
      <c r="BL301" s="58"/>
      <c r="BM301" s="58"/>
      <c r="BN301" s="58"/>
    </row>
    <row r="302" spans="7:66" s="59" customFormat="1">
      <c r="G302" s="258"/>
      <c r="H302" s="258"/>
      <c r="I302" s="258"/>
      <c r="K302" s="258"/>
      <c r="M302" s="259"/>
      <c r="N302" s="259"/>
      <c r="O302" s="259"/>
      <c r="P302" s="259"/>
      <c r="Q302" s="269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0"/>
      <c r="AJ302" s="260"/>
      <c r="AK302" s="260"/>
      <c r="AL302" s="260"/>
      <c r="AM302" s="260"/>
      <c r="AN302" s="260"/>
      <c r="AO302" s="260"/>
      <c r="AP302" s="260"/>
      <c r="AQ302" s="260"/>
      <c r="AR302" s="260"/>
      <c r="AS302" s="260"/>
      <c r="BH302" s="58"/>
      <c r="BI302" s="58"/>
      <c r="BK302" s="58"/>
      <c r="BL302" s="58"/>
      <c r="BM302" s="58"/>
      <c r="BN302" s="58"/>
    </row>
    <row r="303" spans="7:66" s="59" customFormat="1">
      <c r="G303" s="258"/>
      <c r="H303" s="258"/>
      <c r="I303" s="258"/>
      <c r="K303" s="258"/>
      <c r="M303" s="259"/>
      <c r="N303" s="259"/>
      <c r="O303" s="259"/>
      <c r="P303" s="259"/>
      <c r="Q303" s="269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0"/>
      <c r="AJ303" s="260"/>
      <c r="AK303" s="260"/>
      <c r="AL303" s="260"/>
      <c r="AM303" s="260"/>
      <c r="AN303" s="260"/>
      <c r="AO303" s="260"/>
      <c r="AP303" s="260"/>
      <c r="AQ303" s="260"/>
      <c r="AR303" s="260"/>
      <c r="AS303" s="260"/>
      <c r="BH303" s="58"/>
      <c r="BI303" s="58"/>
      <c r="BK303" s="58"/>
      <c r="BL303" s="58"/>
      <c r="BM303" s="58"/>
      <c r="BN303" s="58"/>
    </row>
    <row r="304" spans="7:66" s="59" customFormat="1">
      <c r="G304" s="258"/>
      <c r="H304" s="258"/>
      <c r="I304" s="258"/>
      <c r="K304" s="258"/>
      <c r="M304" s="259"/>
      <c r="N304" s="259"/>
      <c r="O304" s="259"/>
      <c r="P304" s="259"/>
      <c r="Q304" s="269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0"/>
      <c r="AJ304" s="260"/>
      <c r="AK304" s="260"/>
      <c r="AL304" s="260"/>
      <c r="AM304" s="260"/>
      <c r="AN304" s="260"/>
      <c r="AO304" s="260"/>
      <c r="AP304" s="260"/>
      <c r="AQ304" s="260"/>
      <c r="AR304" s="260"/>
      <c r="AS304" s="260"/>
      <c r="BH304" s="58"/>
      <c r="BI304" s="58"/>
      <c r="BK304" s="58"/>
      <c r="BL304" s="58"/>
      <c r="BM304" s="58"/>
      <c r="BN304" s="58"/>
    </row>
    <row r="305" spans="7:66" s="59" customFormat="1">
      <c r="G305" s="258"/>
      <c r="H305" s="258"/>
      <c r="I305" s="258"/>
      <c r="K305" s="258"/>
      <c r="M305" s="259"/>
      <c r="N305" s="259"/>
      <c r="O305" s="259"/>
      <c r="P305" s="259"/>
      <c r="Q305" s="269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0"/>
      <c r="AJ305" s="260"/>
      <c r="AK305" s="260"/>
      <c r="AL305" s="260"/>
      <c r="AM305" s="260"/>
      <c r="AN305" s="260"/>
      <c r="AO305" s="260"/>
      <c r="AP305" s="260"/>
      <c r="AQ305" s="260"/>
      <c r="AR305" s="260"/>
      <c r="AS305" s="260"/>
      <c r="BH305" s="58"/>
      <c r="BI305" s="58"/>
      <c r="BK305" s="58"/>
      <c r="BL305" s="58"/>
      <c r="BM305" s="58"/>
      <c r="BN305" s="58"/>
    </row>
    <row r="306" spans="7:66" s="59" customFormat="1">
      <c r="G306" s="258"/>
      <c r="H306" s="258"/>
      <c r="I306" s="258"/>
      <c r="K306" s="258"/>
      <c r="M306" s="259"/>
      <c r="N306" s="259"/>
      <c r="O306" s="259"/>
      <c r="P306" s="259"/>
      <c r="Q306" s="269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0"/>
      <c r="AJ306" s="260"/>
      <c r="AK306" s="260"/>
      <c r="AL306" s="260"/>
      <c r="AM306" s="260"/>
      <c r="AN306" s="260"/>
      <c r="AO306" s="260"/>
      <c r="AP306" s="260"/>
      <c r="AQ306" s="260"/>
      <c r="AR306" s="260"/>
      <c r="AS306" s="260"/>
      <c r="BH306" s="58"/>
      <c r="BI306" s="58"/>
      <c r="BK306" s="58"/>
      <c r="BL306" s="58"/>
      <c r="BM306" s="58"/>
      <c r="BN306" s="58"/>
    </row>
    <row r="307" spans="7:66" s="59" customFormat="1">
      <c r="G307" s="258"/>
      <c r="H307" s="258"/>
      <c r="I307" s="258"/>
      <c r="K307" s="258"/>
      <c r="M307" s="259"/>
      <c r="N307" s="259"/>
      <c r="O307" s="259"/>
      <c r="P307" s="259"/>
      <c r="Q307" s="269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0"/>
      <c r="AJ307" s="260"/>
      <c r="AK307" s="260"/>
      <c r="AL307" s="260"/>
      <c r="AM307" s="260"/>
      <c r="AN307" s="260"/>
      <c r="AO307" s="260"/>
      <c r="AP307" s="260"/>
      <c r="AQ307" s="260"/>
      <c r="AR307" s="260"/>
      <c r="AS307" s="260"/>
      <c r="BH307" s="58"/>
      <c r="BI307" s="58"/>
      <c r="BK307" s="58"/>
      <c r="BL307" s="58"/>
      <c r="BM307" s="58"/>
      <c r="BN307" s="58"/>
    </row>
    <row r="308" spans="7:66" s="59" customFormat="1">
      <c r="G308" s="258"/>
      <c r="H308" s="258"/>
      <c r="I308" s="258"/>
      <c r="K308" s="258"/>
      <c r="M308" s="259"/>
      <c r="N308" s="259"/>
      <c r="O308" s="259"/>
      <c r="P308" s="259"/>
      <c r="Q308" s="269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  <c r="AF308" s="260"/>
      <c r="AG308" s="260"/>
      <c r="AH308" s="260"/>
      <c r="AI308" s="260"/>
      <c r="AJ308" s="260"/>
      <c r="AK308" s="260"/>
      <c r="AL308" s="260"/>
      <c r="AM308" s="260"/>
      <c r="AN308" s="260"/>
      <c r="AO308" s="260"/>
      <c r="AP308" s="260"/>
      <c r="AQ308" s="260"/>
      <c r="AR308" s="260"/>
      <c r="AS308" s="260"/>
      <c r="BH308" s="58"/>
      <c r="BI308" s="58"/>
      <c r="BK308" s="58"/>
      <c r="BL308" s="58"/>
      <c r="BM308" s="58"/>
      <c r="BN308" s="58"/>
    </row>
    <row r="309" spans="7:66" s="59" customFormat="1">
      <c r="G309" s="258"/>
      <c r="H309" s="258"/>
      <c r="I309" s="258"/>
      <c r="K309" s="258"/>
      <c r="M309" s="259"/>
      <c r="N309" s="259"/>
      <c r="O309" s="259"/>
      <c r="P309" s="259"/>
      <c r="Q309" s="269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260"/>
      <c r="AR309" s="260"/>
      <c r="AS309" s="260"/>
      <c r="BH309" s="58"/>
      <c r="BI309" s="58"/>
      <c r="BK309" s="58"/>
      <c r="BL309" s="58"/>
      <c r="BM309" s="58"/>
      <c r="BN309" s="58"/>
    </row>
    <row r="310" spans="7:66" s="59" customFormat="1">
      <c r="G310" s="258"/>
      <c r="H310" s="258"/>
      <c r="I310" s="258"/>
      <c r="K310" s="258"/>
      <c r="M310" s="259"/>
      <c r="N310" s="259"/>
      <c r="O310" s="259"/>
      <c r="P310" s="259"/>
      <c r="Q310" s="269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  <c r="AF310" s="260"/>
      <c r="AG310" s="260"/>
      <c r="AH310" s="260"/>
      <c r="AI310" s="260"/>
      <c r="AJ310" s="260"/>
      <c r="AK310" s="260"/>
      <c r="AL310" s="260"/>
      <c r="AM310" s="260"/>
      <c r="AN310" s="260"/>
      <c r="AO310" s="260"/>
      <c r="AP310" s="260"/>
      <c r="AQ310" s="260"/>
      <c r="AR310" s="260"/>
      <c r="AS310" s="260"/>
      <c r="BH310" s="58"/>
      <c r="BI310" s="58"/>
      <c r="BK310" s="58"/>
      <c r="BL310" s="58"/>
      <c r="BM310" s="58"/>
      <c r="BN310" s="58"/>
    </row>
    <row r="311" spans="7:66" s="59" customFormat="1">
      <c r="G311" s="258"/>
      <c r="H311" s="258"/>
      <c r="I311" s="258"/>
      <c r="K311" s="258"/>
      <c r="M311" s="259"/>
      <c r="N311" s="259"/>
      <c r="O311" s="259"/>
      <c r="P311" s="259"/>
      <c r="Q311" s="269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  <c r="AF311" s="260"/>
      <c r="AG311" s="260"/>
      <c r="AH311" s="260"/>
      <c r="AI311" s="260"/>
      <c r="AJ311" s="260"/>
      <c r="AK311" s="260"/>
      <c r="AL311" s="260"/>
      <c r="AM311" s="260"/>
      <c r="AN311" s="260"/>
      <c r="AO311" s="260"/>
      <c r="AP311" s="260"/>
      <c r="AQ311" s="260"/>
      <c r="AR311" s="260"/>
      <c r="AS311" s="260"/>
      <c r="BH311" s="58"/>
      <c r="BI311" s="58"/>
      <c r="BK311" s="58"/>
      <c r="BL311" s="58"/>
      <c r="BM311" s="58"/>
      <c r="BN311" s="58"/>
    </row>
    <row r="312" spans="7:66" s="59" customFormat="1">
      <c r="G312" s="258"/>
      <c r="H312" s="258"/>
      <c r="I312" s="258"/>
      <c r="K312" s="258"/>
      <c r="M312" s="259"/>
      <c r="N312" s="259"/>
      <c r="O312" s="259"/>
      <c r="P312" s="259"/>
      <c r="Q312" s="269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  <c r="AF312" s="260"/>
      <c r="AG312" s="260"/>
      <c r="AH312" s="260"/>
      <c r="AI312" s="260"/>
      <c r="AJ312" s="260"/>
      <c r="AK312" s="260"/>
      <c r="AL312" s="260"/>
      <c r="AM312" s="260"/>
      <c r="AN312" s="260"/>
      <c r="AO312" s="260"/>
      <c r="AP312" s="260"/>
      <c r="AQ312" s="260"/>
      <c r="AR312" s="260"/>
      <c r="AS312" s="260"/>
      <c r="BH312" s="58"/>
      <c r="BI312" s="58"/>
      <c r="BK312" s="58"/>
      <c r="BL312" s="58"/>
      <c r="BM312" s="58"/>
      <c r="BN312" s="58"/>
    </row>
    <row r="313" spans="7:66" s="59" customFormat="1">
      <c r="G313" s="258"/>
      <c r="H313" s="258"/>
      <c r="I313" s="258"/>
      <c r="K313" s="258"/>
      <c r="M313" s="259"/>
      <c r="N313" s="259"/>
      <c r="O313" s="259"/>
      <c r="P313" s="259"/>
      <c r="Q313" s="269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260"/>
      <c r="AR313" s="260"/>
      <c r="AS313" s="260"/>
      <c r="BH313" s="58"/>
      <c r="BI313" s="58"/>
      <c r="BK313" s="58"/>
      <c r="BL313" s="58"/>
      <c r="BM313" s="58"/>
      <c r="BN313" s="58"/>
    </row>
    <row r="314" spans="7:66" s="59" customFormat="1">
      <c r="G314" s="258"/>
      <c r="H314" s="258"/>
      <c r="I314" s="258"/>
      <c r="K314" s="258"/>
      <c r="M314" s="259"/>
      <c r="N314" s="259"/>
      <c r="O314" s="259"/>
      <c r="P314" s="259"/>
      <c r="Q314" s="269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  <c r="AF314" s="260"/>
      <c r="AG314" s="260"/>
      <c r="AH314" s="260"/>
      <c r="AI314" s="260"/>
      <c r="AJ314" s="260"/>
      <c r="AK314" s="260"/>
      <c r="AL314" s="260"/>
      <c r="AM314" s="260"/>
      <c r="AN314" s="260"/>
      <c r="AO314" s="260"/>
      <c r="AP314" s="260"/>
      <c r="AQ314" s="260"/>
      <c r="AR314" s="260"/>
      <c r="AS314" s="260"/>
      <c r="BH314" s="58"/>
      <c r="BI314" s="58"/>
      <c r="BK314" s="58"/>
      <c r="BL314" s="58"/>
      <c r="BM314" s="58"/>
      <c r="BN314" s="58"/>
    </row>
    <row r="315" spans="7:66" s="59" customFormat="1">
      <c r="G315" s="258"/>
      <c r="H315" s="258"/>
      <c r="I315" s="258"/>
      <c r="K315" s="258"/>
      <c r="M315" s="259"/>
      <c r="N315" s="259"/>
      <c r="O315" s="259"/>
      <c r="P315" s="259"/>
      <c r="Q315" s="269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  <c r="AF315" s="260"/>
      <c r="AG315" s="260"/>
      <c r="AH315" s="260"/>
      <c r="AI315" s="260"/>
      <c r="AJ315" s="260"/>
      <c r="AK315" s="260"/>
      <c r="AL315" s="260"/>
      <c r="AM315" s="260"/>
      <c r="AN315" s="260"/>
      <c r="AO315" s="260"/>
      <c r="AP315" s="260"/>
      <c r="AQ315" s="260"/>
      <c r="AR315" s="260"/>
      <c r="AS315" s="260"/>
      <c r="BH315" s="58"/>
      <c r="BI315" s="58"/>
      <c r="BK315" s="58"/>
      <c r="BL315" s="58"/>
      <c r="BM315" s="58"/>
      <c r="BN315" s="58"/>
    </row>
    <row r="316" spans="7:66" s="59" customFormat="1">
      <c r="G316" s="258"/>
      <c r="H316" s="258"/>
      <c r="I316" s="258"/>
      <c r="K316" s="258"/>
      <c r="M316" s="259"/>
      <c r="N316" s="259"/>
      <c r="O316" s="259"/>
      <c r="P316" s="259"/>
      <c r="Q316" s="269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  <c r="AF316" s="260"/>
      <c r="AG316" s="260"/>
      <c r="AH316" s="260"/>
      <c r="AI316" s="260"/>
      <c r="AJ316" s="260"/>
      <c r="AK316" s="260"/>
      <c r="AL316" s="260"/>
      <c r="AM316" s="260"/>
      <c r="AN316" s="260"/>
      <c r="AO316" s="260"/>
      <c r="AP316" s="260"/>
      <c r="AQ316" s="260"/>
      <c r="AR316" s="260"/>
      <c r="AS316" s="260"/>
      <c r="BH316" s="58"/>
      <c r="BI316" s="58"/>
      <c r="BK316" s="58"/>
      <c r="BL316" s="58"/>
      <c r="BM316" s="58"/>
      <c r="BN316" s="58"/>
    </row>
    <row r="317" spans="7:66" s="59" customFormat="1">
      <c r="G317" s="258"/>
      <c r="H317" s="258"/>
      <c r="I317" s="258"/>
      <c r="K317" s="258"/>
      <c r="M317" s="259"/>
      <c r="N317" s="259"/>
      <c r="O317" s="259"/>
      <c r="P317" s="259"/>
      <c r="Q317" s="269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  <c r="AF317" s="260"/>
      <c r="AG317" s="260"/>
      <c r="AH317" s="260"/>
      <c r="AI317" s="260"/>
      <c r="AJ317" s="260"/>
      <c r="AK317" s="260"/>
      <c r="AL317" s="260"/>
      <c r="AM317" s="260"/>
      <c r="AN317" s="260"/>
      <c r="AO317" s="260"/>
      <c r="AP317" s="260"/>
      <c r="AQ317" s="260"/>
      <c r="AR317" s="260"/>
      <c r="AS317" s="260"/>
      <c r="BH317" s="58"/>
      <c r="BI317" s="58"/>
      <c r="BK317" s="58"/>
      <c r="BL317" s="58"/>
      <c r="BM317" s="58"/>
      <c r="BN317" s="58"/>
    </row>
    <row r="318" spans="7:66" s="59" customFormat="1">
      <c r="G318" s="258"/>
      <c r="H318" s="258"/>
      <c r="I318" s="258"/>
      <c r="K318" s="258"/>
      <c r="M318" s="259"/>
      <c r="N318" s="259"/>
      <c r="O318" s="259"/>
      <c r="P318" s="259"/>
      <c r="Q318" s="269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  <c r="AF318" s="260"/>
      <c r="AG318" s="260"/>
      <c r="AH318" s="260"/>
      <c r="AI318" s="260"/>
      <c r="AJ318" s="260"/>
      <c r="AK318" s="260"/>
      <c r="AL318" s="260"/>
      <c r="AM318" s="260"/>
      <c r="AN318" s="260"/>
      <c r="AO318" s="260"/>
      <c r="AP318" s="260"/>
      <c r="AQ318" s="260"/>
      <c r="AR318" s="260"/>
      <c r="AS318" s="260"/>
      <c r="BH318" s="58"/>
      <c r="BI318" s="58"/>
      <c r="BK318" s="58"/>
      <c r="BL318" s="58"/>
      <c r="BM318" s="58"/>
      <c r="BN318" s="58"/>
    </row>
    <row r="319" spans="7:66" s="59" customFormat="1">
      <c r="G319" s="258"/>
      <c r="H319" s="258"/>
      <c r="I319" s="258"/>
      <c r="K319" s="258"/>
      <c r="M319" s="259"/>
      <c r="N319" s="259"/>
      <c r="O319" s="259"/>
      <c r="P319" s="259"/>
      <c r="Q319" s="269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  <c r="AF319" s="260"/>
      <c r="AG319" s="260"/>
      <c r="AH319" s="260"/>
      <c r="AI319" s="260"/>
      <c r="AJ319" s="260"/>
      <c r="AK319" s="260"/>
      <c r="AL319" s="260"/>
      <c r="AM319" s="260"/>
      <c r="AN319" s="260"/>
      <c r="AO319" s="260"/>
      <c r="AP319" s="260"/>
      <c r="AQ319" s="260"/>
      <c r="AR319" s="260"/>
      <c r="AS319" s="260"/>
      <c r="BH319" s="58"/>
      <c r="BI319" s="58"/>
      <c r="BK319" s="58"/>
      <c r="BL319" s="58"/>
      <c r="BM319" s="58"/>
      <c r="BN319" s="58"/>
    </row>
    <row r="320" spans="7:66" s="59" customFormat="1">
      <c r="G320" s="258"/>
      <c r="H320" s="258"/>
      <c r="I320" s="258"/>
      <c r="K320" s="258"/>
      <c r="M320" s="259"/>
      <c r="N320" s="259"/>
      <c r="O320" s="259"/>
      <c r="P320" s="259"/>
      <c r="Q320" s="269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260"/>
      <c r="AR320" s="260"/>
      <c r="AS320" s="260"/>
      <c r="BH320" s="58"/>
      <c r="BI320" s="58"/>
      <c r="BK320" s="58"/>
      <c r="BL320" s="58"/>
      <c r="BM320" s="58"/>
      <c r="BN320" s="58"/>
    </row>
    <row r="321" spans="7:66" s="59" customFormat="1">
      <c r="G321" s="258"/>
      <c r="H321" s="258"/>
      <c r="I321" s="258"/>
      <c r="K321" s="258"/>
      <c r="M321" s="259"/>
      <c r="N321" s="259"/>
      <c r="O321" s="259"/>
      <c r="P321" s="259"/>
      <c r="Q321" s="269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260"/>
      <c r="AR321" s="260"/>
      <c r="AS321" s="260"/>
      <c r="BH321" s="58"/>
      <c r="BI321" s="58"/>
      <c r="BK321" s="58"/>
      <c r="BL321" s="58"/>
      <c r="BM321" s="58"/>
      <c r="BN321" s="58"/>
    </row>
    <row r="322" spans="7:66" s="59" customFormat="1">
      <c r="G322" s="258"/>
      <c r="H322" s="258"/>
      <c r="I322" s="258"/>
      <c r="K322" s="258"/>
      <c r="M322" s="259"/>
      <c r="N322" s="259"/>
      <c r="O322" s="259"/>
      <c r="P322" s="259"/>
      <c r="Q322" s="269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260"/>
      <c r="AR322" s="260"/>
      <c r="AS322" s="260"/>
      <c r="BH322" s="58"/>
      <c r="BI322" s="58"/>
      <c r="BK322" s="58"/>
      <c r="BL322" s="58"/>
      <c r="BM322" s="58"/>
      <c r="BN322" s="58"/>
    </row>
    <row r="323" spans="7:66" s="59" customFormat="1">
      <c r="G323" s="258"/>
      <c r="H323" s="258"/>
      <c r="I323" s="258"/>
      <c r="K323" s="258"/>
      <c r="M323" s="259"/>
      <c r="N323" s="259"/>
      <c r="O323" s="259"/>
      <c r="P323" s="259"/>
      <c r="Q323" s="269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BH323" s="58"/>
      <c r="BI323" s="58"/>
      <c r="BK323" s="58"/>
      <c r="BL323" s="58"/>
      <c r="BM323" s="58"/>
      <c r="BN323" s="58"/>
    </row>
    <row r="324" spans="7:66" s="59" customFormat="1">
      <c r="G324" s="258"/>
      <c r="H324" s="258"/>
      <c r="I324" s="258"/>
      <c r="K324" s="258"/>
      <c r="M324" s="259"/>
      <c r="N324" s="259"/>
      <c r="O324" s="259"/>
      <c r="P324" s="259"/>
      <c r="Q324" s="269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  <c r="AF324" s="260"/>
      <c r="AG324" s="260"/>
      <c r="AH324" s="260"/>
      <c r="AI324" s="260"/>
      <c r="AJ324" s="260"/>
      <c r="AK324" s="260"/>
      <c r="AL324" s="260"/>
      <c r="AM324" s="260"/>
      <c r="AN324" s="260"/>
      <c r="AO324" s="260"/>
      <c r="AP324" s="260"/>
      <c r="AQ324" s="260"/>
      <c r="AR324" s="260"/>
      <c r="AS324" s="260"/>
      <c r="BH324" s="58"/>
      <c r="BI324" s="58"/>
      <c r="BK324" s="58"/>
      <c r="BL324" s="58"/>
      <c r="BM324" s="58"/>
      <c r="BN324" s="58"/>
    </row>
    <row r="325" spans="7:66" s="59" customFormat="1">
      <c r="G325" s="258"/>
      <c r="H325" s="258"/>
      <c r="I325" s="258"/>
      <c r="K325" s="258"/>
      <c r="M325" s="259"/>
      <c r="N325" s="259"/>
      <c r="O325" s="259"/>
      <c r="P325" s="259"/>
      <c r="Q325" s="269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  <c r="AF325" s="260"/>
      <c r="AG325" s="260"/>
      <c r="AH325" s="260"/>
      <c r="AI325" s="260"/>
      <c r="AJ325" s="260"/>
      <c r="AK325" s="260"/>
      <c r="AL325" s="260"/>
      <c r="AM325" s="260"/>
      <c r="AN325" s="260"/>
      <c r="AO325" s="260"/>
      <c r="AP325" s="260"/>
      <c r="AQ325" s="260"/>
      <c r="AR325" s="260"/>
      <c r="AS325" s="260"/>
      <c r="BH325" s="58"/>
      <c r="BI325" s="58"/>
      <c r="BK325" s="58"/>
      <c r="BL325" s="58"/>
      <c r="BM325" s="58"/>
      <c r="BN325" s="58"/>
    </row>
    <row r="326" spans="7:66" s="59" customFormat="1">
      <c r="G326" s="258"/>
      <c r="H326" s="258"/>
      <c r="I326" s="258"/>
      <c r="K326" s="258"/>
      <c r="M326" s="259"/>
      <c r="N326" s="259"/>
      <c r="O326" s="259"/>
      <c r="P326" s="259"/>
      <c r="Q326" s="269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  <c r="AF326" s="260"/>
      <c r="AG326" s="260"/>
      <c r="AH326" s="260"/>
      <c r="AI326" s="260"/>
      <c r="AJ326" s="260"/>
      <c r="AK326" s="260"/>
      <c r="AL326" s="260"/>
      <c r="AM326" s="260"/>
      <c r="AN326" s="260"/>
      <c r="AO326" s="260"/>
      <c r="AP326" s="260"/>
      <c r="AQ326" s="260"/>
      <c r="AR326" s="260"/>
      <c r="AS326" s="260"/>
      <c r="BH326" s="58"/>
      <c r="BI326" s="58"/>
      <c r="BK326" s="58"/>
      <c r="BL326" s="58"/>
      <c r="BM326" s="58"/>
      <c r="BN326" s="58"/>
    </row>
    <row r="327" spans="7:66" s="59" customFormat="1">
      <c r="G327" s="258"/>
      <c r="H327" s="258"/>
      <c r="I327" s="258"/>
      <c r="K327" s="258"/>
      <c r="M327" s="259"/>
      <c r="N327" s="259"/>
      <c r="O327" s="259"/>
      <c r="P327" s="259"/>
      <c r="Q327" s="269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  <c r="AF327" s="260"/>
      <c r="AG327" s="260"/>
      <c r="AH327" s="260"/>
      <c r="AI327" s="260"/>
      <c r="AJ327" s="260"/>
      <c r="AK327" s="260"/>
      <c r="AL327" s="260"/>
      <c r="AM327" s="260"/>
      <c r="AN327" s="260"/>
      <c r="AO327" s="260"/>
      <c r="AP327" s="260"/>
      <c r="AQ327" s="260"/>
      <c r="AR327" s="260"/>
      <c r="AS327" s="260"/>
      <c r="BH327" s="58"/>
      <c r="BI327" s="58"/>
      <c r="BK327" s="58"/>
      <c r="BL327" s="58"/>
      <c r="BM327" s="58"/>
      <c r="BN327" s="58"/>
    </row>
    <row r="328" spans="7:66" s="59" customFormat="1">
      <c r="G328" s="258"/>
      <c r="H328" s="258"/>
      <c r="I328" s="258"/>
      <c r="K328" s="258"/>
      <c r="M328" s="259"/>
      <c r="N328" s="259"/>
      <c r="O328" s="259"/>
      <c r="P328" s="259"/>
      <c r="Q328" s="269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  <c r="AF328" s="260"/>
      <c r="AG328" s="260"/>
      <c r="AH328" s="260"/>
      <c r="AI328" s="260"/>
      <c r="AJ328" s="260"/>
      <c r="AK328" s="260"/>
      <c r="AL328" s="260"/>
      <c r="AM328" s="260"/>
      <c r="AN328" s="260"/>
      <c r="AO328" s="260"/>
      <c r="AP328" s="260"/>
      <c r="AQ328" s="260"/>
      <c r="AR328" s="260"/>
      <c r="AS328" s="260"/>
      <c r="BH328" s="58"/>
      <c r="BI328" s="58"/>
      <c r="BK328" s="58"/>
      <c r="BL328" s="58"/>
      <c r="BM328" s="58"/>
      <c r="BN328" s="58"/>
    </row>
    <row r="329" spans="7:66" s="59" customFormat="1">
      <c r="G329" s="258"/>
      <c r="H329" s="258"/>
      <c r="I329" s="258"/>
      <c r="K329" s="258"/>
      <c r="M329" s="259"/>
      <c r="N329" s="259"/>
      <c r="O329" s="259"/>
      <c r="P329" s="259"/>
      <c r="Q329" s="269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260"/>
      <c r="AR329" s="260"/>
      <c r="AS329" s="260"/>
      <c r="BH329" s="58"/>
      <c r="BI329" s="58"/>
      <c r="BK329" s="58"/>
      <c r="BL329" s="58"/>
      <c r="BM329" s="58"/>
      <c r="BN329" s="58"/>
    </row>
    <row r="330" spans="7:66" s="59" customFormat="1">
      <c r="G330" s="258"/>
      <c r="H330" s="258"/>
      <c r="I330" s="258"/>
      <c r="K330" s="258"/>
      <c r="M330" s="259"/>
      <c r="N330" s="259"/>
      <c r="O330" s="259"/>
      <c r="P330" s="259"/>
      <c r="Q330" s="269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  <c r="AF330" s="260"/>
      <c r="AG330" s="260"/>
      <c r="AH330" s="260"/>
      <c r="AI330" s="260"/>
      <c r="AJ330" s="260"/>
      <c r="AK330" s="260"/>
      <c r="AL330" s="260"/>
      <c r="AM330" s="260"/>
      <c r="AN330" s="260"/>
      <c r="AO330" s="260"/>
      <c r="AP330" s="260"/>
      <c r="AQ330" s="260"/>
      <c r="AR330" s="260"/>
      <c r="AS330" s="260"/>
      <c r="BH330" s="58"/>
      <c r="BI330" s="58"/>
      <c r="BK330" s="58"/>
      <c r="BL330" s="58"/>
      <c r="BM330" s="58"/>
      <c r="BN330" s="58"/>
    </row>
    <row r="331" spans="7:66" s="59" customFormat="1">
      <c r="G331" s="258"/>
      <c r="H331" s="258"/>
      <c r="I331" s="258"/>
      <c r="K331" s="258"/>
      <c r="M331" s="259"/>
      <c r="N331" s="259"/>
      <c r="O331" s="259"/>
      <c r="P331" s="259"/>
      <c r="Q331" s="269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BH331" s="58"/>
      <c r="BI331" s="58"/>
      <c r="BK331" s="58"/>
      <c r="BL331" s="58"/>
      <c r="BM331" s="58"/>
      <c r="BN331" s="58"/>
    </row>
    <row r="332" spans="7:66" s="59" customFormat="1">
      <c r="G332" s="258"/>
      <c r="H332" s="258"/>
      <c r="I332" s="258"/>
      <c r="K332" s="258"/>
      <c r="M332" s="259"/>
      <c r="N332" s="259"/>
      <c r="O332" s="259"/>
      <c r="P332" s="259"/>
      <c r="Q332" s="269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  <c r="AF332" s="260"/>
      <c r="AG332" s="260"/>
      <c r="AH332" s="260"/>
      <c r="AI332" s="260"/>
      <c r="AJ332" s="260"/>
      <c r="AK332" s="260"/>
      <c r="AL332" s="260"/>
      <c r="AM332" s="260"/>
      <c r="AN332" s="260"/>
      <c r="AO332" s="260"/>
      <c r="AP332" s="260"/>
      <c r="AQ332" s="260"/>
      <c r="AR332" s="260"/>
      <c r="AS332" s="260"/>
      <c r="BH332" s="58"/>
      <c r="BI332" s="58"/>
      <c r="BK332" s="58"/>
      <c r="BL332" s="58"/>
      <c r="BM332" s="58"/>
      <c r="BN332" s="58"/>
    </row>
    <row r="333" spans="7:66" s="59" customFormat="1">
      <c r="G333" s="258"/>
      <c r="H333" s="258"/>
      <c r="I333" s="258"/>
      <c r="K333" s="258"/>
      <c r="M333" s="259"/>
      <c r="N333" s="259"/>
      <c r="O333" s="259"/>
      <c r="P333" s="259"/>
      <c r="Q333" s="269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  <c r="AF333" s="260"/>
      <c r="AG333" s="260"/>
      <c r="AH333" s="260"/>
      <c r="AI333" s="260"/>
      <c r="AJ333" s="260"/>
      <c r="AK333" s="260"/>
      <c r="AL333" s="260"/>
      <c r="AM333" s="260"/>
      <c r="AN333" s="260"/>
      <c r="AO333" s="260"/>
      <c r="AP333" s="260"/>
      <c r="AQ333" s="260"/>
      <c r="AR333" s="260"/>
      <c r="AS333" s="260"/>
      <c r="BH333" s="58"/>
      <c r="BI333" s="58"/>
      <c r="BK333" s="58"/>
      <c r="BL333" s="58"/>
      <c r="BM333" s="58"/>
      <c r="BN333" s="58"/>
    </row>
    <row r="334" spans="7:66" s="59" customFormat="1">
      <c r="G334" s="258"/>
      <c r="H334" s="258"/>
      <c r="I334" s="258"/>
      <c r="K334" s="258"/>
      <c r="M334" s="259"/>
      <c r="N334" s="259"/>
      <c r="O334" s="259"/>
      <c r="P334" s="259"/>
      <c r="Q334" s="269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260"/>
      <c r="AR334" s="260"/>
      <c r="AS334" s="260"/>
      <c r="BH334" s="58"/>
      <c r="BI334" s="58"/>
      <c r="BK334" s="58"/>
      <c r="BL334" s="58"/>
      <c r="BM334" s="58"/>
      <c r="BN334" s="58"/>
    </row>
    <row r="335" spans="7:66" s="59" customFormat="1">
      <c r="G335" s="258"/>
      <c r="H335" s="258"/>
      <c r="I335" s="258"/>
      <c r="K335" s="258"/>
      <c r="M335" s="259"/>
      <c r="N335" s="259"/>
      <c r="O335" s="259"/>
      <c r="P335" s="259"/>
      <c r="Q335" s="269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  <c r="AF335" s="260"/>
      <c r="AG335" s="260"/>
      <c r="AH335" s="260"/>
      <c r="AI335" s="260"/>
      <c r="AJ335" s="260"/>
      <c r="AK335" s="260"/>
      <c r="AL335" s="260"/>
      <c r="AM335" s="260"/>
      <c r="AN335" s="260"/>
      <c r="AO335" s="260"/>
      <c r="AP335" s="260"/>
      <c r="AQ335" s="260"/>
      <c r="AR335" s="260"/>
      <c r="AS335" s="260"/>
      <c r="BH335" s="58"/>
      <c r="BI335" s="58"/>
      <c r="BK335" s="58"/>
      <c r="BL335" s="58"/>
      <c r="BM335" s="58"/>
      <c r="BN335" s="58"/>
    </row>
    <row r="336" spans="7:66" s="59" customFormat="1">
      <c r="G336" s="258"/>
      <c r="H336" s="258"/>
      <c r="I336" s="258"/>
      <c r="K336" s="258"/>
      <c r="M336" s="259"/>
      <c r="N336" s="259"/>
      <c r="O336" s="259"/>
      <c r="P336" s="259"/>
      <c r="Q336" s="269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  <c r="AF336" s="260"/>
      <c r="AG336" s="260"/>
      <c r="AH336" s="260"/>
      <c r="AI336" s="260"/>
      <c r="AJ336" s="260"/>
      <c r="AK336" s="260"/>
      <c r="AL336" s="260"/>
      <c r="AM336" s="260"/>
      <c r="AN336" s="260"/>
      <c r="AO336" s="260"/>
      <c r="AP336" s="260"/>
      <c r="AQ336" s="260"/>
      <c r="AR336" s="260"/>
      <c r="AS336" s="260"/>
      <c r="BH336" s="58"/>
      <c r="BI336" s="58"/>
      <c r="BK336" s="58"/>
      <c r="BL336" s="58"/>
      <c r="BM336" s="58"/>
      <c r="BN336" s="58"/>
    </row>
    <row r="337" spans="7:66" s="59" customFormat="1">
      <c r="G337" s="258"/>
      <c r="H337" s="258"/>
      <c r="I337" s="258"/>
      <c r="K337" s="258"/>
      <c r="M337" s="259"/>
      <c r="N337" s="259"/>
      <c r="O337" s="259"/>
      <c r="P337" s="259"/>
      <c r="Q337" s="269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  <c r="AF337" s="260"/>
      <c r="AG337" s="260"/>
      <c r="AH337" s="260"/>
      <c r="AI337" s="260"/>
      <c r="AJ337" s="260"/>
      <c r="AK337" s="260"/>
      <c r="AL337" s="260"/>
      <c r="AM337" s="260"/>
      <c r="AN337" s="260"/>
      <c r="AO337" s="260"/>
      <c r="AP337" s="260"/>
      <c r="AQ337" s="260"/>
      <c r="AR337" s="260"/>
      <c r="AS337" s="260"/>
      <c r="BH337" s="58"/>
      <c r="BI337" s="58"/>
      <c r="BK337" s="58"/>
      <c r="BL337" s="58"/>
      <c r="BM337" s="58"/>
      <c r="BN337" s="58"/>
    </row>
    <row r="338" spans="7:66" s="59" customFormat="1">
      <c r="G338" s="258"/>
      <c r="H338" s="258"/>
      <c r="I338" s="258"/>
      <c r="K338" s="258"/>
      <c r="M338" s="259"/>
      <c r="N338" s="259"/>
      <c r="O338" s="259"/>
      <c r="P338" s="259"/>
      <c r="Q338" s="269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  <c r="AF338" s="260"/>
      <c r="AG338" s="260"/>
      <c r="AH338" s="260"/>
      <c r="AI338" s="260"/>
      <c r="AJ338" s="260"/>
      <c r="AK338" s="260"/>
      <c r="AL338" s="260"/>
      <c r="AM338" s="260"/>
      <c r="AN338" s="260"/>
      <c r="AO338" s="260"/>
      <c r="AP338" s="260"/>
      <c r="AQ338" s="260"/>
      <c r="AR338" s="260"/>
      <c r="AS338" s="260"/>
      <c r="BH338" s="58"/>
      <c r="BI338" s="58"/>
      <c r="BK338" s="58"/>
      <c r="BL338" s="58"/>
      <c r="BM338" s="58"/>
      <c r="BN338" s="58"/>
    </row>
    <row r="339" spans="7:66" s="59" customFormat="1">
      <c r="G339" s="258"/>
      <c r="H339" s="258"/>
      <c r="I339" s="258"/>
      <c r="K339" s="258"/>
      <c r="M339" s="259"/>
      <c r="N339" s="259"/>
      <c r="O339" s="259"/>
      <c r="P339" s="259"/>
      <c r="Q339" s="269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  <c r="AF339" s="260"/>
      <c r="AG339" s="260"/>
      <c r="AH339" s="260"/>
      <c r="AI339" s="260"/>
      <c r="AJ339" s="260"/>
      <c r="AK339" s="260"/>
      <c r="AL339" s="260"/>
      <c r="AM339" s="260"/>
      <c r="AN339" s="260"/>
      <c r="AO339" s="260"/>
      <c r="AP339" s="260"/>
      <c r="AQ339" s="260"/>
      <c r="AR339" s="260"/>
      <c r="AS339" s="260"/>
      <c r="BH339" s="58"/>
      <c r="BI339" s="58"/>
      <c r="BK339" s="58"/>
      <c r="BL339" s="58"/>
      <c r="BM339" s="58"/>
      <c r="BN339" s="58"/>
    </row>
    <row r="340" spans="7:66" s="59" customFormat="1">
      <c r="G340" s="258"/>
      <c r="H340" s="258"/>
      <c r="I340" s="258"/>
      <c r="K340" s="258"/>
      <c r="M340" s="259"/>
      <c r="N340" s="259"/>
      <c r="O340" s="259"/>
      <c r="P340" s="259"/>
      <c r="Q340" s="269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0"/>
      <c r="AM340" s="260"/>
      <c r="AN340" s="260"/>
      <c r="AO340" s="260"/>
      <c r="AP340" s="260"/>
      <c r="AQ340" s="260"/>
      <c r="AR340" s="260"/>
      <c r="AS340" s="260"/>
      <c r="BH340" s="58"/>
      <c r="BI340" s="58"/>
      <c r="BK340" s="58"/>
      <c r="BL340" s="58"/>
      <c r="BM340" s="58"/>
      <c r="BN340" s="58"/>
    </row>
    <row r="341" spans="7:66" s="59" customFormat="1">
      <c r="G341" s="258"/>
      <c r="H341" s="258"/>
      <c r="I341" s="258"/>
      <c r="K341" s="258"/>
      <c r="M341" s="259"/>
      <c r="N341" s="259"/>
      <c r="O341" s="259"/>
      <c r="P341" s="259"/>
      <c r="Q341" s="269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  <c r="AF341" s="260"/>
      <c r="AG341" s="260"/>
      <c r="AH341" s="260"/>
      <c r="AI341" s="260"/>
      <c r="AJ341" s="260"/>
      <c r="AK341" s="260"/>
      <c r="AL341" s="260"/>
      <c r="AM341" s="260"/>
      <c r="AN341" s="260"/>
      <c r="AO341" s="260"/>
      <c r="AP341" s="260"/>
      <c r="AQ341" s="260"/>
      <c r="AR341" s="260"/>
      <c r="AS341" s="260"/>
      <c r="BH341" s="58"/>
      <c r="BI341" s="58"/>
      <c r="BK341" s="58"/>
      <c r="BL341" s="58"/>
      <c r="BM341" s="58"/>
      <c r="BN341" s="58"/>
    </row>
    <row r="342" spans="7:66" s="59" customFormat="1">
      <c r="G342" s="258"/>
      <c r="H342" s="258"/>
      <c r="I342" s="258"/>
      <c r="K342" s="258"/>
      <c r="M342" s="259"/>
      <c r="N342" s="259"/>
      <c r="O342" s="259"/>
      <c r="P342" s="259"/>
      <c r="Q342" s="269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  <c r="AF342" s="260"/>
      <c r="AG342" s="260"/>
      <c r="AH342" s="260"/>
      <c r="AI342" s="260"/>
      <c r="AJ342" s="260"/>
      <c r="AK342" s="260"/>
      <c r="AL342" s="260"/>
      <c r="AM342" s="260"/>
      <c r="AN342" s="260"/>
      <c r="AO342" s="260"/>
      <c r="AP342" s="260"/>
      <c r="AQ342" s="260"/>
      <c r="AR342" s="260"/>
      <c r="AS342" s="260"/>
      <c r="BH342" s="58"/>
      <c r="BI342" s="58"/>
      <c r="BK342" s="58"/>
      <c r="BL342" s="58"/>
      <c r="BM342" s="58"/>
      <c r="BN342" s="58"/>
    </row>
    <row r="343" spans="7:66" s="59" customFormat="1">
      <c r="G343" s="258"/>
      <c r="H343" s="258"/>
      <c r="I343" s="258"/>
      <c r="K343" s="258"/>
      <c r="M343" s="259"/>
      <c r="N343" s="259"/>
      <c r="O343" s="259"/>
      <c r="P343" s="259"/>
      <c r="Q343" s="269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  <c r="AF343" s="260"/>
      <c r="AG343" s="260"/>
      <c r="AH343" s="260"/>
      <c r="AI343" s="260"/>
      <c r="AJ343" s="260"/>
      <c r="AK343" s="260"/>
      <c r="AL343" s="260"/>
      <c r="AM343" s="260"/>
      <c r="AN343" s="260"/>
      <c r="AO343" s="260"/>
      <c r="AP343" s="260"/>
      <c r="AQ343" s="260"/>
      <c r="AR343" s="260"/>
      <c r="AS343" s="260"/>
      <c r="BH343" s="58"/>
      <c r="BI343" s="58"/>
      <c r="BK343" s="58"/>
      <c r="BL343" s="58"/>
      <c r="BM343" s="58"/>
      <c r="BN343" s="58"/>
    </row>
    <row r="344" spans="7:66" s="59" customFormat="1">
      <c r="G344" s="258"/>
      <c r="H344" s="258"/>
      <c r="I344" s="258"/>
      <c r="K344" s="258"/>
      <c r="M344" s="259"/>
      <c r="N344" s="259"/>
      <c r="O344" s="259"/>
      <c r="P344" s="259"/>
      <c r="Q344" s="269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  <c r="AF344" s="260"/>
      <c r="AG344" s="260"/>
      <c r="AH344" s="260"/>
      <c r="AI344" s="260"/>
      <c r="AJ344" s="260"/>
      <c r="AK344" s="260"/>
      <c r="AL344" s="260"/>
      <c r="AM344" s="260"/>
      <c r="AN344" s="260"/>
      <c r="AO344" s="260"/>
      <c r="AP344" s="260"/>
      <c r="AQ344" s="260"/>
      <c r="AR344" s="260"/>
      <c r="AS344" s="260"/>
      <c r="BH344" s="58"/>
      <c r="BI344" s="58"/>
      <c r="BK344" s="58"/>
      <c r="BL344" s="58"/>
      <c r="BM344" s="58"/>
      <c r="BN344" s="58"/>
    </row>
    <row r="345" spans="7:66" s="59" customFormat="1">
      <c r="G345" s="258"/>
      <c r="H345" s="258"/>
      <c r="I345" s="258"/>
      <c r="K345" s="258"/>
      <c r="M345" s="259"/>
      <c r="N345" s="259"/>
      <c r="O345" s="259"/>
      <c r="P345" s="259"/>
      <c r="Q345" s="269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  <c r="AF345" s="260"/>
      <c r="AG345" s="260"/>
      <c r="AH345" s="260"/>
      <c r="AI345" s="260"/>
      <c r="AJ345" s="260"/>
      <c r="AK345" s="260"/>
      <c r="AL345" s="260"/>
      <c r="AM345" s="260"/>
      <c r="AN345" s="260"/>
      <c r="AO345" s="260"/>
      <c r="AP345" s="260"/>
      <c r="AQ345" s="260"/>
      <c r="AR345" s="260"/>
      <c r="AS345" s="260"/>
      <c r="BH345" s="58"/>
      <c r="BI345" s="58"/>
      <c r="BK345" s="58"/>
      <c r="BL345" s="58"/>
      <c r="BM345" s="58"/>
      <c r="BN345" s="58"/>
    </row>
    <row r="346" spans="7:66" s="59" customFormat="1">
      <c r="G346" s="258"/>
      <c r="H346" s="258"/>
      <c r="I346" s="258"/>
      <c r="K346" s="258"/>
      <c r="M346" s="259"/>
      <c r="N346" s="259"/>
      <c r="O346" s="259"/>
      <c r="P346" s="259"/>
      <c r="Q346" s="269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  <c r="AF346" s="260"/>
      <c r="AG346" s="260"/>
      <c r="AH346" s="260"/>
      <c r="AI346" s="260"/>
      <c r="AJ346" s="260"/>
      <c r="AK346" s="260"/>
      <c r="AL346" s="260"/>
      <c r="AM346" s="260"/>
      <c r="AN346" s="260"/>
      <c r="AO346" s="260"/>
      <c r="AP346" s="260"/>
      <c r="AQ346" s="260"/>
      <c r="AR346" s="260"/>
      <c r="AS346" s="260"/>
      <c r="BH346" s="58"/>
      <c r="BI346" s="58"/>
      <c r="BK346" s="58"/>
      <c r="BL346" s="58"/>
      <c r="BM346" s="58"/>
      <c r="BN346" s="58"/>
    </row>
    <row r="347" spans="7:66" s="59" customFormat="1">
      <c r="G347" s="258"/>
      <c r="H347" s="258"/>
      <c r="I347" s="258"/>
      <c r="K347" s="258"/>
      <c r="M347" s="259"/>
      <c r="N347" s="259"/>
      <c r="O347" s="259"/>
      <c r="P347" s="259"/>
      <c r="Q347" s="269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260"/>
      <c r="AR347" s="260"/>
      <c r="AS347" s="260"/>
      <c r="BH347" s="58"/>
      <c r="BI347" s="58"/>
      <c r="BK347" s="58"/>
      <c r="BL347" s="58"/>
      <c r="BM347" s="58"/>
      <c r="BN347" s="58"/>
    </row>
    <row r="348" spans="7:66" s="59" customFormat="1">
      <c r="G348" s="258"/>
      <c r="H348" s="258"/>
      <c r="I348" s="258"/>
      <c r="K348" s="258"/>
      <c r="M348" s="259"/>
      <c r="N348" s="259"/>
      <c r="O348" s="259"/>
      <c r="P348" s="259"/>
      <c r="Q348" s="269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260"/>
      <c r="AR348" s="260"/>
      <c r="AS348" s="260"/>
      <c r="BH348" s="58"/>
      <c r="BI348" s="58"/>
      <c r="BK348" s="58"/>
      <c r="BL348" s="58"/>
      <c r="BM348" s="58"/>
      <c r="BN348" s="58"/>
    </row>
    <row r="349" spans="7:66" s="59" customFormat="1">
      <c r="G349" s="258"/>
      <c r="H349" s="258"/>
      <c r="I349" s="258"/>
      <c r="K349" s="258"/>
      <c r="M349" s="259"/>
      <c r="N349" s="259"/>
      <c r="O349" s="259"/>
      <c r="P349" s="259"/>
      <c r="Q349" s="269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  <c r="AF349" s="260"/>
      <c r="AG349" s="260"/>
      <c r="AH349" s="260"/>
      <c r="AI349" s="260"/>
      <c r="AJ349" s="260"/>
      <c r="AK349" s="260"/>
      <c r="AL349" s="260"/>
      <c r="AM349" s="260"/>
      <c r="AN349" s="260"/>
      <c r="AO349" s="260"/>
      <c r="AP349" s="260"/>
      <c r="AQ349" s="260"/>
      <c r="AR349" s="260"/>
      <c r="AS349" s="260"/>
      <c r="BH349" s="58"/>
      <c r="BI349" s="58"/>
      <c r="BK349" s="58"/>
      <c r="BL349" s="58"/>
      <c r="BM349" s="58"/>
      <c r="BN349" s="58"/>
    </row>
    <row r="350" spans="7:66" s="59" customFormat="1">
      <c r="G350" s="258"/>
      <c r="H350" s="258"/>
      <c r="I350" s="258"/>
      <c r="K350" s="258"/>
      <c r="M350" s="259"/>
      <c r="N350" s="259"/>
      <c r="O350" s="259"/>
      <c r="P350" s="259"/>
      <c r="Q350" s="269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  <c r="AF350" s="260"/>
      <c r="AG350" s="260"/>
      <c r="AH350" s="260"/>
      <c r="AI350" s="260"/>
      <c r="AJ350" s="260"/>
      <c r="AK350" s="260"/>
      <c r="AL350" s="260"/>
      <c r="AM350" s="260"/>
      <c r="AN350" s="260"/>
      <c r="AO350" s="260"/>
      <c r="AP350" s="260"/>
      <c r="AQ350" s="260"/>
      <c r="AR350" s="260"/>
      <c r="AS350" s="260"/>
      <c r="BH350" s="58"/>
      <c r="BI350" s="58"/>
      <c r="BK350" s="58"/>
      <c r="BL350" s="58"/>
      <c r="BM350" s="58"/>
      <c r="BN350" s="58"/>
    </row>
    <row r="351" spans="7:66" s="59" customFormat="1">
      <c r="G351" s="258"/>
      <c r="H351" s="258"/>
      <c r="I351" s="258"/>
      <c r="K351" s="258"/>
      <c r="M351" s="259"/>
      <c r="N351" s="259"/>
      <c r="O351" s="259"/>
      <c r="P351" s="259"/>
      <c r="Q351" s="269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  <c r="AF351" s="260"/>
      <c r="AG351" s="260"/>
      <c r="AH351" s="260"/>
      <c r="AI351" s="260"/>
      <c r="AJ351" s="260"/>
      <c r="AK351" s="260"/>
      <c r="AL351" s="260"/>
      <c r="AM351" s="260"/>
      <c r="AN351" s="260"/>
      <c r="AO351" s="260"/>
      <c r="AP351" s="260"/>
      <c r="AQ351" s="260"/>
      <c r="AR351" s="260"/>
      <c r="AS351" s="260"/>
      <c r="BH351" s="58"/>
      <c r="BI351" s="58"/>
      <c r="BK351" s="58"/>
      <c r="BL351" s="58"/>
      <c r="BM351" s="58"/>
      <c r="BN351" s="58"/>
    </row>
    <row r="352" spans="7:66" s="59" customFormat="1">
      <c r="G352" s="258"/>
      <c r="H352" s="258"/>
      <c r="I352" s="258"/>
      <c r="K352" s="258"/>
      <c r="M352" s="259"/>
      <c r="N352" s="259"/>
      <c r="O352" s="259"/>
      <c r="P352" s="259"/>
      <c r="Q352" s="269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  <c r="AF352" s="260"/>
      <c r="AG352" s="260"/>
      <c r="AH352" s="260"/>
      <c r="AI352" s="260"/>
      <c r="AJ352" s="260"/>
      <c r="AK352" s="260"/>
      <c r="AL352" s="260"/>
      <c r="AM352" s="260"/>
      <c r="AN352" s="260"/>
      <c r="AO352" s="260"/>
      <c r="AP352" s="260"/>
      <c r="AQ352" s="260"/>
      <c r="AR352" s="260"/>
      <c r="AS352" s="260"/>
      <c r="BH352" s="58"/>
      <c r="BI352" s="58"/>
      <c r="BK352" s="58"/>
      <c r="BL352" s="58"/>
      <c r="BM352" s="58"/>
      <c r="BN352" s="58"/>
    </row>
    <row r="353" spans="7:66" s="59" customFormat="1">
      <c r="G353" s="258"/>
      <c r="H353" s="258"/>
      <c r="I353" s="258"/>
      <c r="K353" s="258"/>
      <c r="M353" s="259"/>
      <c r="N353" s="259"/>
      <c r="O353" s="259"/>
      <c r="P353" s="259"/>
      <c r="Q353" s="269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  <c r="AF353" s="260"/>
      <c r="AG353" s="260"/>
      <c r="AH353" s="260"/>
      <c r="AI353" s="260"/>
      <c r="AJ353" s="260"/>
      <c r="AK353" s="260"/>
      <c r="AL353" s="260"/>
      <c r="AM353" s="260"/>
      <c r="AN353" s="260"/>
      <c r="AO353" s="260"/>
      <c r="AP353" s="260"/>
      <c r="AQ353" s="260"/>
      <c r="AR353" s="260"/>
      <c r="AS353" s="260"/>
      <c r="BH353" s="58"/>
      <c r="BI353" s="58"/>
      <c r="BK353" s="58"/>
      <c r="BL353" s="58"/>
      <c r="BM353" s="58"/>
      <c r="BN353" s="58"/>
    </row>
    <row r="354" spans="7:66" s="59" customFormat="1">
      <c r="G354" s="258"/>
      <c r="H354" s="258"/>
      <c r="I354" s="258"/>
      <c r="K354" s="258"/>
      <c r="M354" s="259"/>
      <c r="N354" s="259"/>
      <c r="O354" s="259"/>
      <c r="P354" s="259"/>
      <c r="Q354" s="269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  <c r="AF354" s="260"/>
      <c r="AG354" s="260"/>
      <c r="AH354" s="260"/>
      <c r="AI354" s="260"/>
      <c r="AJ354" s="260"/>
      <c r="AK354" s="260"/>
      <c r="AL354" s="260"/>
      <c r="AM354" s="260"/>
      <c r="AN354" s="260"/>
      <c r="AO354" s="260"/>
      <c r="AP354" s="260"/>
      <c r="AQ354" s="260"/>
      <c r="AR354" s="260"/>
      <c r="AS354" s="260"/>
      <c r="BH354" s="58"/>
      <c r="BI354" s="58"/>
      <c r="BK354" s="58"/>
      <c r="BL354" s="58"/>
      <c r="BM354" s="58"/>
      <c r="BN354" s="58"/>
    </row>
    <row r="355" spans="7:66" s="59" customFormat="1">
      <c r="G355" s="258"/>
      <c r="H355" s="258"/>
      <c r="I355" s="258"/>
      <c r="K355" s="258"/>
      <c r="M355" s="259"/>
      <c r="N355" s="259"/>
      <c r="O355" s="259"/>
      <c r="P355" s="259"/>
      <c r="Q355" s="269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  <c r="AF355" s="260"/>
      <c r="AG355" s="260"/>
      <c r="AH355" s="260"/>
      <c r="AI355" s="260"/>
      <c r="AJ355" s="260"/>
      <c r="AK355" s="260"/>
      <c r="AL355" s="260"/>
      <c r="AM355" s="260"/>
      <c r="AN355" s="260"/>
      <c r="AO355" s="260"/>
      <c r="AP355" s="260"/>
      <c r="AQ355" s="260"/>
      <c r="AR355" s="260"/>
      <c r="AS355" s="260"/>
      <c r="BH355" s="58"/>
      <c r="BI355" s="58"/>
      <c r="BK355" s="58"/>
      <c r="BL355" s="58"/>
      <c r="BM355" s="58"/>
      <c r="BN355" s="58"/>
    </row>
    <row r="356" spans="7:66" s="59" customFormat="1">
      <c r="G356" s="258"/>
      <c r="H356" s="258"/>
      <c r="I356" s="258"/>
      <c r="K356" s="258"/>
      <c r="M356" s="259"/>
      <c r="N356" s="259"/>
      <c r="O356" s="259"/>
      <c r="P356" s="259"/>
      <c r="Q356" s="269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  <c r="AF356" s="260"/>
      <c r="AG356" s="260"/>
      <c r="AH356" s="260"/>
      <c r="AI356" s="260"/>
      <c r="AJ356" s="260"/>
      <c r="AK356" s="260"/>
      <c r="AL356" s="260"/>
      <c r="AM356" s="260"/>
      <c r="AN356" s="260"/>
      <c r="AO356" s="260"/>
      <c r="AP356" s="260"/>
      <c r="AQ356" s="260"/>
      <c r="AR356" s="260"/>
      <c r="AS356" s="260"/>
      <c r="BH356" s="58"/>
      <c r="BI356" s="58"/>
      <c r="BK356" s="58"/>
      <c r="BL356" s="58"/>
      <c r="BM356" s="58"/>
      <c r="BN356" s="58"/>
    </row>
    <row r="357" spans="7:66" s="59" customFormat="1">
      <c r="G357" s="258"/>
      <c r="H357" s="258"/>
      <c r="I357" s="258"/>
      <c r="K357" s="258"/>
      <c r="M357" s="259"/>
      <c r="N357" s="259"/>
      <c r="O357" s="259"/>
      <c r="P357" s="259"/>
      <c r="Q357" s="269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  <c r="AF357" s="260"/>
      <c r="AG357" s="260"/>
      <c r="AH357" s="260"/>
      <c r="AI357" s="260"/>
      <c r="AJ357" s="260"/>
      <c r="AK357" s="260"/>
      <c r="AL357" s="260"/>
      <c r="AM357" s="260"/>
      <c r="AN357" s="260"/>
      <c r="AO357" s="260"/>
      <c r="AP357" s="260"/>
      <c r="AQ357" s="260"/>
      <c r="AR357" s="260"/>
      <c r="AS357" s="260"/>
      <c r="BH357" s="58"/>
      <c r="BI357" s="58"/>
      <c r="BK357" s="58"/>
      <c r="BL357" s="58"/>
      <c r="BM357" s="58"/>
      <c r="BN357" s="58"/>
    </row>
    <row r="358" spans="7:66" s="59" customFormat="1">
      <c r="G358" s="258"/>
      <c r="H358" s="258"/>
      <c r="I358" s="258"/>
      <c r="K358" s="258"/>
      <c r="M358" s="259"/>
      <c r="N358" s="259"/>
      <c r="O358" s="259"/>
      <c r="P358" s="259"/>
      <c r="Q358" s="269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  <c r="AF358" s="260"/>
      <c r="AG358" s="260"/>
      <c r="AH358" s="260"/>
      <c r="AI358" s="260"/>
      <c r="AJ358" s="260"/>
      <c r="AK358" s="260"/>
      <c r="AL358" s="260"/>
      <c r="AM358" s="260"/>
      <c r="AN358" s="260"/>
      <c r="AO358" s="260"/>
      <c r="AP358" s="260"/>
      <c r="AQ358" s="260"/>
      <c r="AR358" s="260"/>
      <c r="AS358" s="260"/>
      <c r="BH358" s="58"/>
      <c r="BI358" s="58"/>
      <c r="BK358" s="58"/>
      <c r="BL358" s="58"/>
      <c r="BM358" s="58"/>
      <c r="BN358" s="58"/>
    </row>
    <row r="359" spans="7:66" s="59" customFormat="1">
      <c r="G359" s="258"/>
      <c r="H359" s="258"/>
      <c r="I359" s="258"/>
      <c r="K359" s="258"/>
      <c r="M359" s="259"/>
      <c r="N359" s="259"/>
      <c r="O359" s="259"/>
      <c r="P359" s="259"/>
      <c r="Q359" s="269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  <c r="AF359" s="260"/>
      <c r="AG359" s="260"/>
      <c r="AH359" s="260"/>
      <c r="AI359" s="260"/>
      <c r="AJ359" s="260"/>
      <c r="AK359" s="260"/>
      <c r="AL359" s="260"/>
      <c r="AM359" s="260"/>
      <c r="AN359" s="260"/>
      <c r="AO359" s="260"/>
      <c r="AP359" s="260"/>
      <c r="AQ359" s="260"/>
      <c r="AR359" s="260"/>
      <c r="AS359" s="260"/>
      <c r="BH359" s="58"/>
      <c r="BI359" s="58"/>
      <c r="BK359" s="58"/>
      <c r="BL359" s="58"/>
      <c r="BM359" s="58"/>
      <c r="BN359" s="58"/>
    </row>
    <row r="360" spans="7:66" s="59" customFormat="1">
      <c r="G360" s="258"/>
      <c r="H360" s="258"/>
      <c r="I360" s="258"/>
      <c r="K360" s="258"/>
      <c r="M360" s="259"/>
      <c r="N360" s="259"/>
      <c r="O360" s="259"/>
      <c r="P360" s="259"/>
      <c r="Q360" s="269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  <c r="AF360" s="260"/>
      <c r="AG360" s="260"/>
      <c r="AH360" s="260"/>
      <c r="AI360" s="260"/>
      <c r="AJ360" s="260"/>
      <c r="AK360" s="260"/>
      <c r="AL360" s="260"/>
      <c r="AM360" s="260"/>
      <c r="AN360" s="260"/>
      <c r="AO360" s="260"/>
      <c r="AP360" s="260"/>
      <c r="AQ360" s="260"/>
      <c r="AR360" s="260"/>
      <c r="AS360" s="260"/>
      <c r="BH360" s="58"/>
      <c r="BI360" s="58"/>
      <c r="BK360" s="58"/>
      <c r="BL360" s="58"/>
      <c r="BM360" s="58"/>
      <c r="BN360" s="58"/>
    </row>
    <row r="361" spans="7:66" s="59" customFormat="1">
      <c r="G361" s="258"/>
      <c r="H361" s="258"/>
      <c r="I361" s="258"/>
      <c r="K361" s="258"/>
      <c r="M361" s="259"/>
      <c r="N361" s="259"/>
      <c r="O361" s="259"/>
      <c r="P361" s="259"/>
      <c r="Q361" s="269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  <c r="AF361" s="260"/>
      <c r="AG361" s="260"/>
      <c r="AH361" s="260"/>
      <c r="AI361" s="260"/>
      <c r="AJ361" s="260"/>
      <c r="AK361" s="260"/>
      <c r="AL361" s="260"/>
      <c r="AM361" s="260"/>
      <c r="AN361" s="260"/>
      <c r="AO361" s="260"/>
      <c r="AP361" s="260"/>
      <c r="AQ361" s="260"/>
      <c r="AR361" s="260"/>
      <c r="AS361" s="260"/>
      <c r="BH361" s="58"/>
      <c r="BI361" s="58"/>
      <c r="BK361" s="58"/>
      <c r="BL361" s="58"/>
      <c r="BM361" s="58"/>
      <c r="BN361" s="58"/>
    </row>
    <row r="362" spans="7:66" s="59" customFormat="1">
      <c r="G362" s="258"/>
      <c r="H362" s="258"/>
      <c r="I362" s="258"/>
      <c r="K362" s="258"/>
      <c r="M362" s="259"/>
      <c r="N362" s="259"/>
      <c r="O362" s="259"/>
      <c r="P362" s="259"/>
      <c r="Q362" s="269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  <c r="AF362" s="260"/>
      <c r="AG362" s="260"/>
      <c r="AH362" s="260"/>
      <c r="AI362" s="260"/>
      <c r="AJ362" s="260"/>
      <c r="AK362" s="260"/>
      <c r="AL362" s="260"/>
      <c r="AM362" s="260"/>
      <c r="AN362" s="260"/>
      <c r="AO362" s="260"/>
      <c r="AP362" s="260"/>
      <c r="AQ362" s="260"/>
      <c r="AR362" s="260"/>
      <c r="AS362" s="260"/>
      <c r="BH362" s="58"/>
      <c r="BI362" s="58"/>
      <c r="BK362" s="58"/>
      <c r="BL362" s="58"/>
      <c r="BM362" s="58"/>
      <c r="BN362" s="58"/>
    </row>
    <row r="363" spans="7:66" s="59" customFormat="1">
      <c r="G363" s="258"/>
      <c r="H363" s="258"/>
      <c r="I363" s="258"/>
      <c r="K363" s="258"/>
      <c r="M363" s="259"/>
      <c r="N363" s="259"/>
      <c r="O363" s="259"/>
      <c r="P363" s="259"/>
      <c r="Q363" s="269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  <c r="AF363" s="260"/>
      <c r="AG363" s="260"/>
      <c r="AH363" s="260"/>
      <c r="AI363" s="260"/>
      <c r="AJ363" s="260"/>
      <c r="AK363" s="260"/>
      <c r="AL363" s="260"/>
      <c r="AM363" s="260"/>
      <c r="AN363" s="260"/>
      <c r="AO363" s="260"/>
      <c r="AP363" s="260"/>
      <c r="AQ363" s="260"/>
      <c r="AR363" s="260"/>
      <c r="AS363" s="260"/>
      <c r="BH363" s="58"/>
      <c r="BI363" s="58"/>
      <c r="BK363" s="58"/>
      <c r="BL363" s="58"/>
      <c r="BM363" s="58"/>
      <c r="BN363" s="58"/>
    </row>
    <row r="364" spans="7:66" s="59" customFormat="1">
      <c r="G364" s="258"/>
      <c r="H364" s="258"/>
      <c r="I364" s="258"/>
      <c r="K364" s="258"/>
      <c r="M364" s="259"/>
      <c r="N364" s="259"/>
      <c r="O364" s="259"/>
      <c r="P364" s="259"/>
      <c r="Q364" s="269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  <c r="AF364" s="260"/>
      <c r="AG364" s="260"/>
      <c r="AH364" s="260"/>
      <c r="AI364" s="260"/>
      <c r="AJ364" s="260"/>
      <c r="AK364" s="260"/>
      <c r="AL364" s="260"/>
      <c r="AM364" s="260"/>
      <c r="AN364" s="260"/>
      <c r="AO364" s="260"/>
      <c r="AP364" s="260"/>
      <c r="AQ364" s="260"/>
      <c r="AR364" s="260"/>
      <c r="AS364" s="260"/>
      <c r="BH364" s="58"/>
      <c r="BI364" s="58"/>
      <c r="BK364" s="58"/>
      <c r="BL364" s="58"/>
      <c r="BM364" s="58"/>
      <c r="BN364" s="58"/>
    </row>
    <row r="365" spans="7:66" s="59" customFormat="1">
      <c r="G365" s="258"/>
      <c r="H365" s="258"/>
      <c r="I365" s="258"/>
      <c r="K365" s="258"/>
      <c r="M365" s="259"/>
      <c r="N365" s="259"/>
      <c r="O365" s="259"/>
      <c r="P365" s="259"/>
      <c r="Q365" s="269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  <c r="AF365" s="260"/>
      <c r="AG365" s="260"/>
      <c r="AH365" s="260"/>
      <c r="AI365" s="260"/>
      <c r="AJ365" s="260"/>
      <c r="AK365" s="260"/>
      <c r="AL365" s="260"/>
      <c r="AM365" s="260"/>
      <c r="AN365" s="260"/>
      <c r="AO365" s="260"/>
      <c r="AP365" s="260"/>
      <c r="AQ365" s="260"/>
      <c r="AR365" s="260"/>
      <c r="AS365" s="260"/>
      <c r="BH365" s="58"/>
      <c r="BI365" s="58"/>
      <c r="BK365" s="58"/>
      <c r="BL365" s="58"/>
      <c r="BM365" s="58"/>
      <c r="BN365" s="58"/>
    </row>
    <row r="366" spans="7:66" s="59" customFormat="1">
      <c r="G366" s="258"/>
      <c r="H366" s="258"/>
      <c r="I366" s="258"/>
      <c r="K366" s="258"/>
      <c r="M366" s="259"/>
      <c r="N366" s="259"/>
      <c r="O366" s="259"/>
      <c r="P366" s="259"/>
      <c r="Q366" s="269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  <c r="AF366" s="260"/>
      <c r="AG366" s="260"/>
      <c r="AH366" s="260"/>
      <c r="AI366" s="260"/>
      <c r="AJ366" s="260"/>
      <c r="AK366" s="260"/>
      <c r="AL366" s="260"/>
      <c r="AM366" s="260"/>
      <c r="AN366" s="260"/>
      <c r="AO366" s="260"/>
      <c r="AP366" s="260"/>
      <c r="AQ366" s="260"/>
      <c r="AR366" s="260"/>
      <c r="AS366" s="260"/>
      <c r="BH366" s="58"/>
      <c r="BI366" s="58"/>
      <c r="BK366" s="58"/>
      <c r="BL366" s="58"/>
      <c r="BM366" s="58"/>
      <c r="BN366" s="58"/>
    </row>
    <row r="367" spans="7:66" s="59" customFormat="1">
      <c r="G367" s="258"/>
      <c r="H367" s="258"/>
      <c r="I367" s="258"/>
      <c r="K367" s="258"/>
      <c r="M367" s="259"/>
      <c r="N367" s="259"/>
      <c r="O367" s="259"/>
      <c r="P367" s="259"/>
      <c r="Q367" s="269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  <c r="AF367" s="260"/>
      <c r="AG367" s="260"/>
      <c r="AH367" s="260"/>
      <c r="AI367" s="260"/>
      <c r="AJ367" s="260"/>
      <c r="AK367" s="260"/>
      <c r="AL367" s="260"/>
      <c r="AM367" s="260"/>
      <c r="AN367" s="260"/>
      <c r="AO367" s="260"/>
      <c r="AP367" s="260"/>
      <c r="AQ367" s="260"/>
      <c r="AR367" s="260"/>
      <c r="AS367" s="260"/>
      <c r="BH367" s="58"/>
      <c r="BI367" s="58"/>
      <c r="BK367" s="58"/>
      <c r="BL367" s="58"/>
      <c r="BM367" s="58"/>
      <c r="BN367" s="58"/>
    </row>
    <row r="368" spans="7:66" s="59" customFormat="1">
      <c r="G368" s="258"/>
      <c r="H368" s="258"/>
      <c r="I368" s="258"/>
      <c r="K368" s="258"/>
      <c r="M368" s="259"/>
      <c r="N368" s="259"/>
      <c r="O368" s="259"/>
      <c r="P368" s="259"/>
      <c r="Q368" s="269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  <c r="AF368" s="260"/>
      <c r="AG368" s="260"/>
      <c r="AH368" s="260"/>
      <c r="AI368" s="260"/>
      <c r="AJ368" s="260"/>
      <c r="AK368" s="260"/>
      <c r="AL368" s="260"/>
      <c r="AM368" s="260"/>
      <c r="AN368" s="260"/>
      <c r="AO368" s="260"/>
      <c r="AP368" s="260"/>
      <c r="AQ368" s="260"/>
      <c r="AR368" s="260"/>
      <c r="AS368" s="260"/>
      <c r="BH368" s="58"/>
      <c r="BI368" s="58"/>
      <c r="BK368" s="58"/>
      <c r="BL368" s="58"/>
      <c r="BM368" s="58"/>
      <c r="BN368" s="58"/>
    </row>
    <row r="369" spans="7:66" s="59" customFormat="1">
      <c r="G369" s="258"/>
      <c r="H369" s="258"/>
      <c r="I369" s="258"/>
      <c r="K369" s="258"/>
      <c r="M369" s="259"/>
      <c r="N369" s="259"/>
      <c r="O369" s="259"/>
      <c r="P369" s="259"/>
      <c r="Q369" s="269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  <c r="AF369" s="260"/>
      <c r="AG369" s="260"/>
      <c r="AH369" s="260"/>
      <c r="AI369" s="260"/>
      <c r="AJ369" s="260"/>
      <c r="AK369" s="260"/>
      <c r="AL369" s="260"/>
      <c r="AM369" s="260"/>
      <c r="AN369" s="260"/>
      <c r="AO369" s="260"/>
      <c r="AP369" s="260"/>
      <c r="AQ369" s="260"/>
      <c r="AR369" s="260"/>
      <c r="AS369" s="260"/>
      <c r="BH369" s="58"/>
      <c r="BI369" s="58"/>
      <c r="BK369" s="58"/>
      <c r="BL369" s="58"/>
      <c r="BM369" s="58"/>
      <c r="BN369" s="58"/>
    </row>
    <row r="370" spans="7:66" s="59" customFormat="1">
      <c r="G370" s="258"/>
      <c r="H370" s="258"/>
      <c r="I370" s="258"/>
      <c r="K370" s="258"/>
      <c r="M370" s="259"/>
      <c r="N370" s="259"/>
      <c r="O370" s="259"/>
      <c r="P370" s="259"/>
      <c r="Q370" s="269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260"/>
      <c r="AR370" s="260"/>
      <c r="AS370" s="260"/>
      <c r="BH370" s="58"/>
      <c r="BI370" s="58"/>
      <c r="BK370" s="58"/>
      <c r="BL370" s="58"/>
      <c r="BM370" s="58"/>
      <c r="BN370" s="58"/>
    </row>
    <row r="371" spans="7:66" s="59" customFormat="1">
      <c r="G371" s="258"/>
      <c r="H371" s="258"/>
      <c r="I371" s="258"/>
      <c r="K371" s="258"/>
      <c r="M371" s="259"/>
      <c r="N371" s="259"/>
      <c r="O371" s="259"/>
      <c r="P371" s="259"/>
      <c r="Q371" s="269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260"/>
      <c r="AR371" s="260"/>
      <c r="AS371" s="260"/>
      <c r="BH371" s="58"/>
      <c r="BI371" s="58"/>
      <c r="BK371" s="58"/>
      <c r="BL371" s="58"/>
      <c r="BM371" s="58"/>
      <c r="BN371" s="58"/>
    </row>
    <row r="372" spans="7:66" s="59" customFormat="1">
      <c r="G372" s="258"/>
      <c r="H372" s="258"/>
      <c r="I372" s="258"/>
      <c r="K372" s="258"/>
      <c r="M372" s="259"/>
      <c r="N372" s="259"/>
      <c r="O372" s="259"/>
      <c r="P372" s="259"/>
      <c r="Q372" s="269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  <c r="AF372" s="260"/>
      <c r="AG372" s="260"/>
      <c r="AH372" s="260"/>
      <c r="AI372" s="260"/>
      <c r="AJ372" s="260"/>
      <c r="AK372" s="260"/>
      <c r="AL372" s="260"/>
      <c r="AM372" s="260"/>
      <c r="AN372" s="260"/>
      <c r="AO372" s="260"/>
      <c r="AP372" s="260"/>
      <c r="AQ372" s="260"/>
      <c r="AR372" s="260"/>
      <c r="AS372" s="260"/>
      <c r="BH372" s="58"/>
      <c r="BI372" s="58"/>
      <c r="BK372" s="58"/>
      <c r="BL372" s="58"/>
      <c r="BM372" s="58"/>
      <c r="BN372" s="58"/>
    </row>
    <row r="373" spans="7:66" s="59" customFormat="1">
      <c r="G373" s="258"/>
      <c r="H373" s="258"/>
      <c r="I373" s="258"/>
      <c r="K373" s="258"/>
      <c r="M373" s="259"/>
      <c r="N373" s="259"/>
      <c r="O373" s="259"/>
      <c r="P373" s="259"/>
      <c r="Q373" s="269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  <c r="AF373" s="260"/>
      <c r="AG373" s="260"/>
      <c r="AH373" s="260"/>
      <c r="AI373" s="260"/>
      <c r="AJ373" s="260"/>
      <c r="AK373" s="260"/>
      <c r="AL373" s="260"/>
      <c r="AM373" s="260"/>
      <c r="AN373" s="260"/>
      <c r="AO373" s="260"/>
      <c r="AP373" s="260"/>
      <c r="AQ373" s="260"/>
      <c r="AR373" s="260"/>
      <c r="AS373" s="260"/>
      <c r="BH373" s="58"/>
      <c r="BI373" s="58"/>
      <c r="BK373" s="58"/>
      <c r="BL373" s="58"/>
      <c r="BM373" s="58"/>
      <c r="BN373" s="58"/>
    </row>
    <row r="374" spans="7:66" s="59" customFormat="1">
      <c r="G374" s="258"/>
      <c r="H374" s="258"/>
      <c r="I374" s="258"/>
      <c r="K374" s="258"/>
      <c r="M374" s="259"/>
      <c r="N374" s="259"/>
      <c r="O374" s="259"/>
      <c r="P374" s="259"/>
      <c r="Q374" s="269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0"/>
      <c r="AM374" s="260"/>
      <c r="AN374" s="260"/>
      <c r="AO374" s="260"/>
      <c r="AP374" s="260"/>
      <c r="AQ374" s="260"/>
      <c r="AR374" s="260"/>
      <c r="AS374" s="260"/>
      <c r="BH374" s="58"/>
      <c r="BI374" s="58"/>
      <c r="BK374" s="58"/>
      <c r="BL374" s="58"/>
      <c r="BM374" s="58"/>
      <c r="BN374" s="58"/>
    </row>
    <row r="375" spans="7:66" s="59" customFormat="1">
      <c r="G375" s="258"/>
      <c r="H375" s="258"/>
      <c r="I375" s="258"/>
      <c r="K375" s="258"/>
      <c r="M375" s="259"/>
      <c r="N375" s="259"/>
      <c r="O375" s="259"/>
      <c r="P375" s="259"/>
      <c r="Q375" s="269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260"/>
      <c r="AR375" s="260"/>
      <c r="AS375" s="260"/>
      <c r="BH375" s="58"/>
      <c r="BI375" s="58"/>
      <c r="BK375" s="58"/>
      <c r="BL375" s="58"/>
      <c r="BM375" s="58"/>
      <c r="BN375" s="58"/>
    </row>
    <row r="376" spans="7:66" s="59" customFormat="1">
      <c r="G376" s="258"/>
      <c r="H376" s="258"/>
      <c r="I376" s="258"/>
      <c r="K376" s="258"/>
      <c r="M376" s="259"/>
      <c r="N376" s="259"/>
      <c r="O376" s="259"/>
      <c r="P376" s="259"/>
      <c r="Q376" s="269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  <c r="AF376" s="260"/>
      <c r="AG376" s="260"/>
      <c r="AH376" s="260"/>
      <c r="AI376" s="260"/>
      <c r="AJ376" s="260"/>
      <c r="AK376" s="260"/>
      <c r="AL376" s="260"/>
      <c r="AM376" s="260"/>
      <c r="AN376" s="260"/>
      <c r="AO376" s="260"/>
      <c r="AP376" s="260"/>
      <c r="AQ376" s="260"/>
      <c r="AR376" s="260"/>
      <c r="AS376" s="260"/>
      <c r="BH376" s="58"/>
      <c r="BI376" s="58"/>
      <c r="BK376" s="58"/>
      <c r="BL376" s="58"/>
      <c r="BM376" s="58"/>
      <c r="BN376" s="58"/>
    </row>
    <row r="377" spans="7:66" s="59" customFormat="1">
      <c r="G377" s="258"/>
      <c r="H377" s="258"/>
      <c r="I377" s="258"/>
      <c r="K377" s="258"/>
      <c r="M377" s="259"/>
      <c r="N377" s="259"/>
      <c r="O377" s="259"/>
      <c r="P377" s="259"/>
      <c r="Q377" s="269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  <c r="AF377" s="260"/>
      <c r="AG377" s="260"/>
      <c r="AH377" s="260"/>
      <c r="AI377" s="260"/>
      <c r="AJ377" s="260"/>
      <c r="AK377" s="260"/>
      <c r="AL377" s="260"/>
      <c r="AM377" s="260"/>
      <c r="AN377" s="260"/>
      <c r="AO377" s="260"/>
      <c r="AP377" s="260"/>
      <c r="AQ377" s="260"/>
      <c r="AR377" s="260"/>
      <c r="AS377" s="260"/>
      <c r="BH377" s="58"/>
      <c r="BI377" s="58"/>
      <c r="BK377" s="58"/>
      <c r="BL377" s="58"/>
      <c r="BM377" s="58"/>
      <c r="BN377" s="58"/>
    </row>
    <row r="378" spans="7:66" s="59" customFormat="1">
      <c r="G378" s="258"/>
      <c r="H378" s="258"/>
      <c r="I378" s="258"/>
      <c r="K378" s="258"/>
      <c r="M378" s="259"/>
      <c r="N378" s="259"/>
      <c r="O378" s="259"/>
      <c r="P378" s="259"/>
      <c r="Q378" s="269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  <c r="AF378" s="260"/>
      <c r="AG378" s="260"/>
      <c r="AH378" s="260"/>
      <c r="AI378" s="260"/>
      <c r="AJ378" s="260"/>
      <c r="AK378" s="260"/>
      <c r="AL378" s="260"/>
      <c r="AM378" s="260"/>
      <c r="AN378" s="260"/>
      <c r="AO378" s="260"/>
      <c r="AP378" s="260"/>
      <c r="AQ378" s="260"/>
      <c r="AR378" s="260"/>
      <c r="AS378" s="260"/>
      <c r="BH378" s="58"/>
      <c r="BI378" s="58"/>
      <c r="BK378" s="58"/>
      <c r="BL378" s="58"/>
      <c r="BM378" s="58"/>
      <c r="BN378" s="58"/>
    </row>
    <row r="379" spans="7:66" s="59" customFormat="1">
      <c r="G379" s="258"/>
      <c r="H379" s="258"/>
      <c r="I379" s="258"/>
      <c r="K379" s="258"/>
      <c r="M379" s="259"/>
      <c r="N379" s="259"/>
      <c r="O379" s="259"/>
      <c r="P379" s="259"/>
      <c r="Q379" s="269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  <c r="AF379" s="260"/>
      <c r="AG379" s="260"/>
      <c r="AH379" s="260"/>
      <c r="AI379" s="260"/>
      <c r="AJ379" s="260"/>
      <c r="AK379" s="260"/>
      <c r="AL379" s="260"/>
      <c r="AM379" s="260"/>
      <c r="AN379" s="260"/>
      <c r="AO379" s="260"/>
      <c r="AP379" s="260"/>
      <c r="AQ379" s="260"/>
      <c r="AR379" s="260"/>
      <c r="AS379" s="260"/>
      <c r="BH379" s="58"/>
      <c r="BI379" s="58"/>
      <c r="BK379" s="58"/>
      <c r="BL379" s="58"/>
      <c r="BM379" s="58"/>
      <c r="BN379" s="58"/>
    </row>
    <row r="380" spans="7:66" s="59" customFormat="1">
      <c r="G380" s="258"/>
      <c r="H380" s="258"/>
      <c r="I380" s="258"/>
      <c r="K380" s="258"/>
      <c r="M380" s="259"/>
      <c r="N380" s="259"/>
      <c r="O380" s="259"/>
      <c r="P380" s="259"/>
      <c r="Q380" s="269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0"/>
      <c r="AM380" s="260"/>
      <c r="AN380" s="260"/>
      <c r="AO380" s="260"/>
      <c r="AP380" s="260"/>
      <c r="AQ380" s="260"/>
      <c r="AR380" s="260"/>
      <c r="AS380" s="260"/>
      <c r="BH380" s="58"/>
      <c r="BI380" s="58"/>
      <c r="BK380" s="58"/>
      <c r="BL380" s="58"/>
      <c r="BM380" s="58"/>
      <c r="BN380" s="58"/>
    </row>
    <row r="381" spans="7:66" s="59" customFormat="1">
      <c r="G381" s="258"/>
      <c r="H381" s="258"/>
      <c r="I381" s="258"/>
      <c r="K381" s="258"/>
      <c r="M381" s="259"/>
      <c r="N381" s="259"/>
      <c r="O381" s="259"/>
      <c r="P381" s="259"/>
      <c r="Q381" s="269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0"/>
      <c r="AM381" s="260"/>
      <c r="AN381" s="260"/>
      <c r="AO381" s="260"/>
      <c r="AP381" s="260"/>
      <c r="AQ381" s="260"/>
      <c r="AR381" s="260"/>
      <c r="AS381" s="260"/>
      <c r="BH381" s="58"/>
      <c r="BI381" s="58"/>
      <c r="BK381" s="58"/>
      <c r="BL381" s="58"/>
      <c r="BM381" s="58"/>
      <c r="BN381" s="58"/>
    </row>
    <row r="382" spans="7:66" s="59" customFormat="1">
      <c r="G382" s="258"/>
      <c r="H382" s="258"/>
      <c r="I382" s="258"/>
      <c r="K382" s="258"/>
      <c r="M382" s="259"/>
      <c r="N382" s="259"/>
      <c r="O382" s="259"/>
      <c r="P382" s="259"/>
      <c r="Q382" s="269"/>
      <c r="AB382" s="58"/>
      <c r="AC382" s="58"/>
      <c r="AE382" s="58"/>
      <c r="AF382" s="58"/>
      <c r="AG382" s="58"/>
      <c r="AH382" s="58"/>
      <c r="AI382" s="58"/>
      <c r="BH382" s="58"/>
      <c r="BI382" s="58"/>
      <c r="BK382" s="58"/>
      <c r="BL382" s="58"/>
      <c r="BM382" s="58"/>
      <c r="BN382" s="58"/>
    </row>
    <row r="383" spans="7:66" s="59" customFormat="1">
      <c r="G383" s="258"/>
      <c r="H383" s="258"/>
      <c r="I383" s="258"/>
      <c r="K383" s="258"/>
      <c r="M383" s="259"/>
      <c r="N383" s="259"/>
      <c r="O383" s="259"/>
      <c r="P383" s="259"/>
      <c r="Q383" s="269"/>
      <c r="AB383" s="58"/>
      <c r="AC383" s="58"/>
      <c r="AE383" s="58"/>
      <c r="AF383" s="58"/>
      <c r="AG383" s="58"/>
      <c r="AH383" s="58"/>
      <c r="AI383" s="58"/>
      <c r="BH383" s="58"/>
      <c r="BI383" s="58"/>
      <c r="BK383" s="58"/>
      <c r="BL383" s="58"/>
      <c r="BM383" s="58"/>
      <c r="BN383" s="58"/>
    </row>
  </sheetData>
  <mergeCells count="6">
    <mergeCell ref="BQ3:BS3"/>
    <mergeCell ref="AB3:AC3"/>
    <mergeCell ref="AD3:AJ3"/>
    <mergeCell ref="AK3:AM3"/>
    <mergeCell ref="BH3:BI3"/>
    <mergeCell ref="BJ3:BO3"/>
  </mergeCells>
  <printOptions horizontalCentered="1"/>
  <pageMargins left="0.66" right="0.61" top="1.1000000000000001" bottom="0.5" header="0.56999999999999995" footer="0.28000000000000003"/>
  <pageSetup scale="70" fitToHeight="100" orientation="portrait" r:id="rId1"/>
  <headerFooter alignWithMargins="0">
    <oddHeader>&amp;CKENTUCKY POWER COMPANY
TYPICAL ELECTRIC BILL COMPARISON
GOING LEVEL VS PROPOSED RATES
&amp;RPage &amp;P of &amp;N</oddHeader>
  </headerFooter>
  <rowBreaks count="1" manualBreakCount="1">
    <brk id="9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91"/>
  <sheetViews>
    <sheetView zoomScale="80" zoomScaleNormal="80" workbookViewId="0">
      <pane xSplit="1" ySplit="3" topLeftCell="B4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10.28515625" defaultRowHeight="12.75"/>
  <cols>
    <col min="1" max="1" width="64.42578125" style="157" customWidth="1"/>
    <col min="2" max="2" width="20.140625" style="146" bestFit="1" customWidth="1"/>
    <col min="3" max="3" width="14.28515625" style="147" customWidth="1"/>
    <col min="4" max="4" width="11.28515625" style="146" bestFit="1" customWidth="1"/>
    <col min="5" max="5" width="15.5703125" style="146" bestFit="1" customWidth="1"/>
    <col min="6" max="6" width="12" style="146" bestFit="1" customWidth="1"/>
    <col min="7" max="7" width="25.5703125" style="175" bestFit="1" customWidth="1"/>
    <col min="8" max="16384" width="10.28515625" style="157"/>
  </cols>
  <sheetData>
    <row r="3" spans="1:7">
      <c r="A3" s="167"/>
      <c r="B3" s="168" t="s">
        <v>55</v>
      </c>
      <c r="C3" s="169" t="s">
        <v>29</v>
      </c>
      <c r="D3" s="168" t="s">
        <v>56</v>
      </c>
      <c r="E3" s="168" t="s">
        <v>57</v>
      </c>
      <c r="F3" s="168" t="s">
        <v>58</v>
      </c>
      <c r="G3" s="170"/>
    </row>
    <row r="4" spans="1:7">
      <c r="A4" s="171" t="s">
        <v>59</v>
      </c>
      <c r="B4" s="144">
        <f>[2]RS!F125</f>
        <v>20</v>
      </c>
      <c r="C4" s="145">
        <f>[2]RS!F122</f>
        <v>0.12947</v>
      </c>
      <c r="D4" s="144"/>
      <c r="E4" s="144"/>
      <c r="F4" s="144"/>
      <c r="G4" s="172"/>
    </row>
    <row r="5" spans="1:7">
      <c r="A5" s="173" t="s">
        <v>60</v>
      </c>
      <c r="B5" s="144"/>
      <c r="C5" s="145">
        <f>[2]RS!F123</f>
        <v>0.12947</v>
      </c>
      <c r="D5" s="144"/>
      <c r="E5" s="144"/>
      <c r="F5" s="144"/>
      <c r="G5" s="172"/>
    </row>
    <row r="6" spans="1:7">
      <c r="A6" s="173" t="s">
        <v>61</v>
      </c>
      <c r="B6" s="144"/>
      <c r="C6" s="145">
        <f>[2]RS!F124</f>
        <v>8.6029999999999995E-2</v>
      </c>
      <c r="D6" s="144"/>
      <c r="E6" s="144"/>
      <c r="F6" s="144"/>
      <c r="G6" s="172"/>
    </row>
    <row r="7" spans="1:7">
      <c r="A7" s="174" t="s">
        <v>62</v>
      </c>
      <c r="B7" s="144"/>
      <c r="C7" s="145"/>
      <c r="D7" s="144"/>
      <c r="E7" s="144"/>
      <c r="F7" s="144"/>
      <c r="G7" s="172"/>
    </row>
    <row r="8" spans="1:7">
      <c r="A8" s="173" t="s">
        <v>63</v>
      </c>
      <c r="B8" s="144"/>
      <c r="C8" s="145">
        <f>[2]RS!F86</f>
        <v>0.18645999999999999</v>
      </c>
      <c r="D8" s="144"/>
      <c r="E8" s="144"/>
      <c r="F8" s="144"/>
      <c r="G8" s="172"/>
    </row>
    <row r="9" spans="1:7">
      <c r="A9" s="173" t="s">
        <v>64</v>
      </c>
      <c r="B9" s="144"/>
      <c r="C9" s="145">
        <f>[2]RS!F87</f>
        <v>8.6029999999999995E-2</v>
      </c>
      <c r="D9" s="144"/>
      <c r="E9" s="144"/>
      <c r="F9" s="144"/>
      <c r="G9" s="172"/>
    </row>
    <row r="10" spans="1:7">
      <c r="A10" s="173" t="s">
        <v>65</v>
      </c>
      <c r="B10" s="144">
        <f>[2]RS!F89</f>
        <v>4.3</v>
      </c>
      <c r="C10" s="145"/>
      <c r="D10" s="144"/>
      <c r="E10" s="144"/>
      <c r="F10" s="144"/>
      <c r="G10" s="172"/>
    </row>
    <row r="11" spans="1:7">
      <c r="A11" s="171" t="s">
        <v>66</v>
      </c>
      <c r="B11" s="144">
        <f>[2]RS!F88</f>
        <v>23</v>
      </c>
      <c r="C11" s="145"/>
      <c r="D11" s="144"/>
      <c r="E11" s="144"/>
      <c r="F11" s="144"/>
      <c r="G11" s="172"/>
    </row>
    <row r="12" spans="1:7">
      <c r="A12" s="173" t="s">
        <v>63</v>
      </c>
      <c r="B12" s="144"/>
      <c r="C12" s="145">
        <f>C8</f>
        <v>0.18645999999999999</v>
      </c>
      <c r="D12" s="144"/>
      <c r="E12" s="144"/>
      <c r="F12" s="144"/>
      <c r="G12" s="172"/>
    </row>
    <row r="13" spans="1:7">
      <c r="A13" s="173" t="s">
        <v>64</v>
      </c>
      <c r="B13" s="144"/>
      <c r="C13" s="145">
        <f>C9</f>
        <v>8.6029999999999995E-2</v>
      </c>
      <c r="D13" s="144"/>
      <c r="E13" s="144"/>
      <c r="F13" s="144"/>
      <c r="G13" s="172"/>
    </row>
    <row r="15" spans="1:7">
      <c r="A15" s="171" t="s">
        <v>67</v>
      </c>
      <c r="B15" s="148">
        <f>'[2]SGS TOD'!G82</f>
        <v>28</v>
      </c>
      <c r="C15" s="145"/>
      <c r="D15" s="144"/>
    </row>
    <row r="16" spans="1:7">
      <c r="A16" s="173" t="s">
        <v>68</v>
      </c>
      <c r="B16" s="144"/>
      <c r="C16" s="145">
        <f>'[2]SGS TOD'!G79</f>
        <v>0.19545000000000001</v>
      </c>
      <c r="D16" s="144"/>
    </row>
    <row r="17" spans="1:5">
      <c r="A17" s="173" t="s">
        <v>69</v>
      </c>
      <c r="B17" s="144"/>
      <c r="C17" s="145">
        <f>'[2]SGS TOD'!G80</f>
        <v>0.13783999999999999</v>
      </c>
      <c r="D17" s="144"/>
    </row>
    <row r="18" spans="1:5">
      <c r="A18" s="173" t="s">
        <v>70</v>
      </c>
      <c r="B18" s="144"/>
      <c r="C18" s="145">
        <f>'[2]SGS TOD'!G81</f>
        <v>0.12349</v>
      </c>
      <c r="D18" s="144"/>
    </row>
    <row r="20" spans="1:5">
      <c r="A20" s="171" t="s">
        <v>71</v>
      </c>
      <c r="B20" s="144">
        <f>[2]GS!D121</f>
        <v>28</v>
      </c>
      <c r="C20" s="145"/>
      <c r="D20" s="144">
        <f>[2]GS!F110</f>
        <v>8.82</v>
      </c>
    </row>
    <row r="21" spans="1:5">
      <c r="A21" s="173" t="s">
        <v>72</v>
      </c>
      <c r="B21" s="144"/>
      <c r="C21" s="145">
        <f>[2]GS!D118</f>
        <v>0.12292</v>
      </c>
      <c r="D21" s="144"/>
    </row>
    <row r="22" spans="1:5">
      <c r="A22" s="173" t="s">
        <v>73</v>
      </c>
      <c r="B22" s="144"/>
      <c r="C22" s="145">
        <f>[2]GS!D119</f>
        <v>0.10813</v>
      </c>
      <c r="D22" s="144"/>
    </row>
    <row r="23" spans="1:5">
      <c r="A23" s="171" t="s">
        <v>74</v>
      </c>
      <c r="B23" s="144">
        <f>[2]GS!F45</f>
        <v>28</v>
      </c>
      <c r="C23" s="145">
        <f>[2]GS!F46</f>
        <v>0.13336000000000001</v>
      </c>
      <c r="D23" s="144"/>
    </row>
    <row r="24" spans="1:5">
      <c r="A24" s="171" t="s">
        <v>75</v>
      </c>
      <c r="B24" s="144">
        <f>B30</f>
        <v>28</v>
      </c>
      <c r="C24" s="145">
        <f>C31</f>
        <v>0.18567</v>
      </c>
      <c r="D24" s="144"/>
    </row>
    <row r="25" spans="1:5">
      <c r="A25" s="173" t="s">
        <v>63</v>
      </c>
      <c r="B25" s="149"/>
      <c r="C25" s="145">
        <f>C32</f>
        <v>8.5580000000000003E-2</v>
      </c>
      <c r="D25" s="144"/>
    </row>
    <row r="26" spans="1:5">
      <c r="A26" s="173" t="s">
        <v>64</v>
      </c>
      <c r="B26" s="149"/>
      <c r="C26" s="145"/>
      <c r="D26" s="144"/>
    </row>
    <row r="27" spans="1:5">
      <c r="A27" s="171" t="s">
        <v>76</v>
      </c>
      <c r="B27" s="144">
        <f>'[2]GS AF NM TODs'!E111</f>
        <v>15</v>
      </c>
      <c r="C27" s="150"/>
      <c r="D27" s="144"/>
    </row>
    <row r="28" spans="1:5">
      <c r="A28" s="173" t="s">
        <v>72</v>
      </c>
      <c r="B28" s="144"/>
      <c r="C28" s="145">
        <f>C21</f>
        <v>0.12292</v>
      </c>
      <c r="D28" s="144"/>
    </row>
    <row r="29" spans="1:5">
      <c r="A29" s="173" t="s">
        <v>73</v>
      </c>
      <c r="B29" s="144"/>
      <c r="C29" s="145">
        <f>C22</f>
        <v>0.10813</v>
      </c>
      <c r="D29" s="144"/>
    </row>
    <row r="30" spans="1:5">
      <c r="A30" s="171" t="s">
        <v>77</v>
      </c>
      <c r="B30" s="144">
        <f>'[2]MGS used or not'!E236</f>
        <v>28</v>
      </c>
      <c r="C30" s="145"/>
      <c r="D30" s="144"/>
    </row>
    <row r="31" spans="1:5">
      <c r="A31" s="173" t="s">
        <v>63</v>
      </c>
      <c r="B31" s="144"/>
      <c r="C31" s="145">
        <f>'[2]GS AF NM TODs'!E130</f>
        <v>0.18567</v>
      </c>
      <c r="D31" s="144"/>
    </row>
    <row r="32" spans="1:5">
      <c r="A32" s="173" t="s">
        <v>64</v>
      </c>
      <c r="B32" s="144"/>
      <c r="C32" s="145">
        <f>'[2]GS AF NM TODs'!E131</f>
        <v>8.5580000000000003E-2</v>
      </c>
      <c r="D32" s="144"/>
      <c r="E32" s="144"/>
    </row>
    <row r="33" spans="1:5">
      <c r="A33" s="171" t="s">
        <v>78</v>
      </c>
      <c r="B33" s="144">
        <f>[2]GS!D127</f>
        <v>120</v>
      </c>
      <c r="C33" s="145"/>
      <c r="D33" s="144">
        <f>[2]GS!D126</f>
        <v>8.0299999999999994</v>
      </c>
      <c r="E33" s="144"/>
    </row>
    <row r="34" spans="1:5">
      <c r="A34" s="173" t="s">
        <v>72</v>
      </c>
      <c r="B34" s="144"/>
      <c r="C34" s="145">
        <f>[2]GS!D124</f>
        <v>0.1079</v>
      </c>
      <c r="D34" s="144"/>
      <c r="E34" s="144"/>
    </row>
    <row r="35" spans="1:5">
      <c r="A35" s="173" t="s">
        <v>73</v>
      </c>
      <c r="B35" s="144"/>
      <c r="C35" s="145">
        <f>[2]GS!D125</f>
        <v>9.5329999999999998E-2</v>
      </c>
      <c r="D35" s="144"/>
      <c r="E35" s="144"/>
    </row>
    <row r="36" spans="1:5">
      <c r="A36" s="171" t="s">
        <v>79</v>
      </c>
      <c r="B36" s="144">
        <f>[2]GS!D132</f>
        <v>460</v>
      </c>
      <c r="C36" s="145"/>
      <c r="D36" s="144">
        <f>[2]GS!D131</f>
        <v>6.38</v>
      </c>
      <c r="E36" s="144"/>
    </row>
    <row r="37" spans="1:5">
      <c r="A37" s="173" t="s">
        <v>72</v>
      </c>
      <c r="B37" s="144"/>
      <c r="C37" s="145">
        <f>[2]GS!D129</f>
        <v>9.7629999999999995E-2</v>
      </c>
      <c r="D37" s="144"/>
      <c r="E37" s="144"/>
    </row>
    <row r="38" spans="1:5">
      <c r="A38" s="173" t="s">
        <v>73</v>
      </c>
      <c r="B38" s="144"/>
      <c r="C38" s="145">
        <f>[2]GS!D130</f>
        <v>8.6290000000000006E-2</v>
      </c>
      <c r="D38" s="144"/>
      <c r="E38" s="144"/>
    </row>
    <row r="40" spans="1:5">
      <c r="A40" s="171" t="s">
        <v>80</v>
      </c>
      <c r="B40" s="144">
        <f>[2]LGS!F216</f>
        <v>97</v>
      </c>
      <c r="C40" s="145">
        <f>[2]LGS!F215</f>
        <v>8.796000000000001E-2</v>
      </c>
      <c r="D40" s="144">
        <f>[2]LGS!F213</f>
        <v>10.39</v>
      </c>
      <c r="E40" s="144">
        <f>[2]LGS!F214</f>
        <v>3.46</v>
      </c>
    </row>
    <row r="41" spans="1:5">
      <c r="A41" s="171" t="s">
        <v>141</v>
      </c>
      <c r="B41" s="144">
        <f>[2]LGS!F306</f>
        <v>97</v>
      </c>
      <c r="C41" s="145"/>
      <c r="D41" s="144"/>
      <c r="E41" s="144"/>
    </row>
    <row r="42" spans="1:5">
      <c r="A42" s="173" t="s">
        <v>63</v>
      </c>
      <c r="B42" s="144"/>
      <c r="C42" s="145">
        <f>[2]LGS!F304</f>
        <v>0.14934</v>
      </c>
      <c r="D42" s="144"/>
      <c r="E42" s="144"/>
    </row>
    <row r="43" spans="1:5">
      <c r="A43" s="173" t="s">
        <v>64</v>
      </c>
      <c r="B43" s="144"/>
      <c r="C43" s="145">
        <f>[2]LGS!F305</f>
        <v>8.695E-2</v>
      </c>
      <c r="D43" s="144"/>
      <c r="E43" s="144"/>
    </row>
    <row r="44" spans="1:5">
      <c r="A44" s="176" t="s">
        <v>81</v>
      </c>
      <c r="B44" s="144">
        <f>[2]LGS!F225</f>
        <v>145</v>
      </c>
      <c r="C44" s="145">
        <f>[2]LGS!F223</f>
        <v>7.8670000000000004E-2</v>
      </c>
      <c r="D44" s="144">
        <f>[2]LGS!F221</f>
        <v>8.9499999999999993</v>
      </c>
      <c r="E44" s="144">
        <f>[2]LGS!F222</f>
        <v>3.46</v>
      </c>
    </row>
    <row r="45" spans="1:5">
      <c r="A45" s="171" t="s">
        <v>82</v>
      </c>
      <c r="B45" s="144">
        <f>[2]LGS!F233</f>
        <v>750</v>
      </c>
      <c r="C45" s="145">
        <f>[2]LGS!F232</f>
        <v>5.9750000000000004E-2</v>
      </c>
      <c r="D45" s="144">
        <f>[2]LGS!F230</f>
        <v>5.39</v>
      </c>
      <c r="E45" s="144">
        <f>[2]LGS!F231</f>
        <v>3.46</v>
      </c>
    </row>
    <row r="46" spans="1:5">
      <c r="A46" s="171" t="s">
        <v>83</v>
      </c>
      <c r="B46" s="144">
        <f>[2]LGS!F241</f>
        <v>750</v>
      </c>
      <c r="C46" s="145">
        <f>[2]LGS!F240</f>
        <v>5.8739999999999994E-2</v>
      </c>
      <c r="D46" s="144">
        <f>[2]LGS!F238</f>
        <v>5.2499999999999991</v>
      </c>
      <c r="E46" s="144">
        <f>[2]LGS!F239</f>
        <v>3.46</v>
      </c>
    </row>
    <row r="47" spans="1:5">
      <c r="A47" s="171" t="s">
        <v>84</v>
      </c>
      <c r="B47" s="144">
        <f>[2]LGS!F313</f>
        <v>97</v>
      </c>
      <c r="C47" s="145"/>
      <c r="D47" s="151">
        <f>[2]LGS!F311</f>
        <v>9.1300000000000008</v>
      </c>
      <c r="E47" s="151">
        <f>[2]LGS!F312</f>
        <v>3.46</v>
      </c>
    </row>
    <row r="48" spans="1:5">
      <c r="A48" s="173" t="s">
        <v>63</v>
      </c>
      <c r="B48" s="144"/>
      <c r="C48" s="145">
        <f>[2]LGS!F309</f>
        <v>0.11792999999999999</v>
      </c>
      <c r="D48" s="144"/>
      <c r="E48" s="144"/>
    </row>
    <row r="49" spans="1:5">
      <c r="A49" s="173" t="s">
        <v>64</v>
      </c>
      <c r="B49" s="144"/>
      <c r="C49" s="145">
        <f>[2]LGS!F310</f>
        <v>6.1940000000000002E-2</v>
      </c>
      <c r="D49" s="144"/>
      <c r="E49" s="144"/>
    </row>
    <row r="50" spans="1:5">
      <c r="A50" s="171" t="s">
        <v>85</v>
      </c>
      <c r="B50" s="144">
        <f>'[2]LGS-TOD'!F18</f>
        <v>145</v>
      </c>
      <c r="C50" s="145"/>
      <c r="D50" s="144">
        <f>'[2]LGS-TOD'!F53</f>
        <v>7.76</v>
      </c>
      <c r="E50" s="151">
        <f>E47</f>
        <v>3.46</v>
      </c>
    </row>
    <row r="51" spans="1:5">
      <c r="A51" s="173" t="s">
        <v>63</v>
      </c>
      <c r="B51" s="144"/>
      <c r="C51" s="145">
        <f>'[2]LGS-TOD'!F77</f>
        <v>0.11237999999999999</v>
      </c>
      <c r="D51" s="144"/>
      <c r="E51" s="144"/>
    </row>
    <row r="52" spans="1:5">
      <c r="A52" s="173" t="s">
        <v>64</v>
      </c>
      <c r="B52" s="144"/>
      <c r="C52" s="145">
        <f>'[2]LGS-TOD'!F42</f>
        <v>6.021E-2</v>
      </c>
      <c r="D52" s="144"/>
      <c r="E52" s="144"/>
    </row>
    <row r="53" spans="1:5">
      <c r="A53" s="171" t="s">
        <v>86</v>
      </c>
      <c r="B53" s="144">
        <f>'[2]LGS-TOD'!H18</f>
        <v>750</v>
      </c>
      <c r="C53" s="145"/>
      <c r="D53" s="144">
        <f>'[2]LGS-TOD'!F54</f>
        <v>4.4000000000000004</v>
      </c>
      <c r="E53" s="151">
        <f>E47</f>
        <v>3.46</v>
      </c>
    </row>
    <row r="54" spans="1:5">
      <c r="A54" s="173" t="s">
        <v>63</v>
      </c>
      <c r="B54" s="144"/>
      <c r="C54" s="145">
        <f>'[2]LGS-TOD'!H77</f>
        <v>0.11075</v>
      </c>
      <c r="D54" s="144"/>
      <c r="E54" s="144"/>
    </row>
    <row r="55" spans="1:5">
      <c r="A55" s="173" t="s">
        <v>64</v>
      </c>
      <c r="B55" s="144"/>
      <c r="C55" s="145">
        <f>'[2]LGS-TOD'!H42</f>
        <v>5.9700000000000003E-2</v>
      </c>
      <c r="D55" s="144"/>
      <c r="E55" s="144"/>
    </row>
    <row r="56" spans="1:5">
      <c r="A56" s="171" t="s">
        <v>87</v>
      </c>
      <c r="B56" s="144">
        <f>'[2]LGS-TOD'!J18</f>
        <v>750</v>
      </c>
      <c r="C56" s="145"/>
      <c r="D56" s="144">
        <f>'[2]LGS-TOD'!F55</f>
        <v>4.33</v>
      </c>
      <c r="E56" s="151">
        <f>E47</f>
        <v>3.46</v>
      </c>
    </row>
    <row r="57" spans="1:5">
      <c r="A57" s="173" t="s">
        <v>63</v>
      </c>
      <c r="B57" s="144"/>
      <c r="C57" s="145">
        <f>'[2]LGS-TOD'!J77</f>
        <v>0.10938000000000001</v>
      </c>
      <c r="D57" s="144"/>
      <c r="E57" s="144"/>
    </row>
    <row r="58" spans="1:5">
      <c r="A58" s="173" t="s">
        <v>64</v>
      </c>
      <c r="B58" s="144"/>
      <c r="C58" s="145">
        <f>'[2]LGS-TOD'!J42</f>
        <v>5.9270000000000003E-2</v>
      </c>
      <c r="D58" s="144"/>
      <c r="E58" s="144"/>
    </row>
    <row r="60" spans="1:5">
      <c r="A60" s="171" t="s">
        <v>88</v>
      </c>
      <c r="B60" s="144">
        <f>B40</f>
        <v>97</v>
      </c>
      <c r="C60" s="152">
        <f>[2]LGS!F215</f>
        <v>8.796000000000001E-2</v>
      </c>
      <c r="D60" s="144">
        <f>D40</f>
        <v>10.39</v>
      </c>
      <c r="E60" s="144">
        <f>E40</f>
        <v>3.46</v>
      </c>
    </row>
    <row r="61" spans="1:5">
      <c r="A61" s="171" t="s">
        <v>89</v>
      </c>
      <c r="B61" s="144">
        <f>B44</f>
        <v>145</v>
      </c>
      <c r="C61" s="152">
        <f>[2]LGS!F223</f>
        <v>7.8670000000000004E-2</v>
      </c>
      <c r="D61" s="144">
        <f t="shared" ref="D61:E61" si="0">D44</f>
        <v>8.9499999999999993</v>
      </c>
      <c r="E61" s="144">
        <f t="shared" si="0"/>
        <v>3.46</v>
      </c>
    </row>
    <row r="63" spans="1:5">
      <c r="A63" s="171" t="s">
        <v>90</v>
      </c>
      <c r="B63" s="144">
        <f>[2]IGS!F247</f>
        <v>276</v>
      </c>
      <c r="C63" s="145">
        <f>[2]IGS!F246</f>
        <v>3.2140000000000002E-2</v>
      </c>
      <c r="D63" s="144"/>
      <c r="E63" s="144">
        <f>[2]IGS!F245</f>
        <v>0.69</v>
      </c>
    </row>
    <row r="64" spans="1:5">
      <c r="A64" s="173" t="s">
        <v>63</v>
      </c>
      <c r="B64" s="144"/>
      <c r="C64" s="145"/>
      <c r="D64" s="144">
        <f>[2]IGS!F242</f>
        <v>27.32</v>
      </c>
      <c r="E64" s="144"/>
    </row>
    <row r="65" spans="1:10">
      <c r="A65" s="173" t="s">
        <v>64</v>
      </c>
      <c r="B65" s="144"/>
      <c r="C65" s="145"/>
      <c r="D65" s="144">
        <f>[2]IGS!F243</f>
        <v>1.84</v>
      </c>
      <c r="E65" s="144"/>
    </row>
    <row r="66" spans="1:10">
      <c r="A66" s="173" t="s">
        <v>91</v>
      </c>
      <c r="B66" s="144"/>
      <c r="C66" s="145"/>
      <c r="D66" s="144">
        <f>[2]IGS!F244</f>
        <v>26.009999999999998</v>
      </c>
      <c r="E66" s="144"/>
      <c r="J66" s="177"/>
    </row>
    <row r="67" spans="1:10">
      <c r="A67" s="171" t="s">
        <v>92</v>
      </c>
      <c r="B67" s="144">
        <f>[2]IGS!F259</f>
        <v>276</v>
      </c>
      <c r="C67" s="145">
        <f>[2]IGS!F258</f>
        <v>3.0630000000000001E-2</v>
      </c>
      <c r="D67" s="144"/>
      <c r="E67" s="144">
        <f>[2]IGS!F257</f>
        <v>0.69</v>
      </c>
    </row>
    <row r="68" spans="1:10">
      <c r="A68" s="173" t="s">
        <v>63</v>
      </c>
      <c r="B68" s="144"/>
      <c r="C68" s="145"/>
      <c r="D68" s="144">
        <f>[2]IGS!F252</f>
        <v>25.310000000000002</v>
      </c>
      <c r="E68" s="144"/>
    </row>
    <row r="69" spans="1:10">
      <c r="A69" s="173" t="s">
        <v>64</v>
      </c>
      <c r="B69" s="144"/>
      <c r="C69" s="145"/>
      <c r="D69" s="144">
        <f>[2]IGS!F253</f>
        <v>1.78</v>
      </c>
      <c r="E69" s="144"/>
    </row>
    <row r="70" spans="1:10">
      <c r="A70" s="173" t="s">
        <v>91</v>
      </c>
      <c r="B70" s="144"/>
      <c r="C70" s="145"/>
      <c r="D70" s="144">
        <f>[2]IGS!F254</f>
        <v>24.05</v>
      </c>
      <c r="E70" s="144"/>
      <c r="J70" s="177"/>
    </row>
    <row r="71" spans="1:10">
      <c r="A71" s="171" t="s">
        <v>93</v>
      </c>
      <c r="B71" s="144">
        <f>[2]IGS!F271</f>
        <v>794</v>
      </c>
      <c r="C71" s="145">
        <f>[2]IGS!F270</f>
        <v>3.0179999999999998E-2</v>
      </c>
      <c r="D71" s="144"/>
      <c r="E71" s="144">
        <f>[2]IGS!F269</f>
        <v>0.69</v>
      </c>
    </row>
    <row r="72" spans="1:10">
      <c r="A72" s="173" t="s">
        <v>63</v>
      </c>
      <c r="B72" s="144"/>
      <c r="C72" s="145"/>
      <c r="D72" s="144">
        <f>[2]IGS!F264</f>
        <v>17.89</v>
      </c>
      <c r="E72" s="144"/>
    </row>
    <row r="73" spans="1:10">
      <c r="A73" s="173" t="s">
        <v>64</v>
      </c>
      <c r="B73" s="144"/>
      <c r="C73" s="145"/>
      <c r="D73" s="144">
        <f>[2]IGS!F265</f>
        <v>1.75</v>
      </c>
      <c r="E73" s="144"/>
      <c r="F73" s="144"/>
    </row>
    <row r="74" spans="1:10">
      <c r="A74" s="173" t="s">
        <v>91</v>
      </c>
      <c r="B74" s="144"/>
      <c r="C74" s="145"/>
      <c r="D74" s="144">
        <f>[2]IGS!F266</f>
        <v>16.64</v>
      </c>
      <c r="E74" s="144"/>
      <c r="F74" s="144"/>
      <c r="J74" s="177"/>
    </row>
    <row r="75" spans="1:10">
      <c r="A75" s="171" t="s">
        <v>94</v>
      </c>
      <c r="B75" s="144">
        <f>[2]IGS!F282</f>
        <v>1353</v>
      </c>
      <c r="C75" s="145">
        <f>[2]IGS!F281</f>
        <v>2.981E-2</v>
      </c>
      <c r="D75" s="144"/>
      <c r="E75" s="144">
        <f>[2]IGS!F280</f>
        <v>0.69</v>
      </c>
      <c r="F75" s="144"/>
    </row>
    <row r="76" spans="1:10">
      <c r="A76" s="173" t="s">
        <v>63</v>
      </c>
      <c r="B76" s="144"/>
      <c r="C76" s="145"/>
      <c r="D76" s="144">
        <f>[2]IGS!F276</f>
        <v>17.52</v>
      </c>
      <c r="E76" s="144"/>
      <c r="F76" s="144"/>
    </row>
    <row r="77" spans="1:10">
      <c r="A77" s="173" t="s">
        <v>64</v>
      </c>
      <c r="B77" s="144"/>
      <c r="C77" s="145"/>
      <c r="D77" s="144">
        <f>[2]IGS!F277</f>
        <v>1.73</v>
      </c>
      <c r="E77" s="144"/>
      <c r="F77" s="144"/>
    </row>
    <row r="78" spans="1:10">
      <c r="A78" s="173" t="s">
        <v>91</v>
      </c>
      <c r="B78" s="144"/>
      <c r="C78" s="145"/>
      <c r="D78" s="144">
        <f>[2]IGS!F278</f>
        <v>16.29</v>
      </c>
      <c r="E78" s="144"/>
      <c r="F78" s="144"/>
      <c r="J78" s="177"/>
    </row>
    <row r="79" spans="1:10">
      <c r="A79" s="173"/>
      <c r="B79" s="144"/>
      <c r="C79" s="145"/>
      <c r="D79" s="144"/>
      <c r="E79" s="144"/>
      <c r="F79" s="144"/>
    </row>
    <row r="80" spans="1:10">
      <c r="A80" s="171" t="s">
        <v>95</v>
      </c>
      <c r="B80" s="148">
        <f>[2]MW!D59</f>
        <v>28</v>
      </c>
      <c r="C80" s="145">
        <f>[2]MW!D57</f>
        <v>0.10506</v>
      </c>
      <c r="D80" s="144">
        <f>[2]MW!D58</f>
        <v>9.5500000000000007</v>
      </c>
      <c r="E80" s="144"/>
      <c r="F80" s="144"/>
    </row>
    <row r="82" spans="1:6">
      <c r="A82" s="178" t="s">
        <v>96</v>
      </c>
      <c r="B82" s="144"/>
      <c r="C82" s="145"/>
      <c r="D82" s="144"/>
      <c r="E82" s="144"/>
      <c r="F82" s="144"/>
    </row>
    <row r="83" spans="1:6">
      <c r="A83" s="179" t="s">
        <v>97</v>
      </c>
      <c r="B83" s="144"/>
      <c r="C83" s="145"/>
      <c r="D83" s="144"/>
      <c r="E83" s="144"/>
      <c r="F83" s="144"/>
    </row>
    <row r="84" spans="1:6">
      <c r="A84" s="173" t="s">
        <v>98</v>
      </c>
      <c r="B84" s="144"/>
      <c r="C84" s="145"/>
      <c r="D84" s="144"/>
      <c r="E84" s="144"/>
      <c r="F84" s="144"/>
    </row>
    <row r="85" spans="1:6">
      <c r="A85" s="173" t="s">
        <v>99</v>
      </c>
      <c r="B85" s="144"/>
      <c r="C85" s="145"/>
      <c r="D85" s="144"/>
      <c r="E85" s="144"/>
      <c r="F85" s="144">
        <f>'[2]OL 1'!K7</f>
        <v>10.53</v>
      </c>
    </row>
    <row r="86" spans="1:6">
      <c r="A86" s="173" t="s">
        <v>100</v>
      </c>
      <c r="B86" s="144"/>
      <c r="C86" s="145"/>
      <c r="D86" s="144"/>
      <c r="E86" s="144"/>
      <c r="F86" s="144">
        <f>'[2]OL 1'!K8</f>
        <v>12.01</v>
      </c>
    </row>
    <row r="87" spans="1:6">
      <c r="A87" s="173" t="s">
        <v>101</v>
      </c>
      <c r="B87" s="144"/>
      <c r="C87" s="145"/>
      <c r="D87" s="144"/>
      <c r="E87" s="144"/>
      <c r="F87" s="144">
        <f>'[2]OL 1'!K9</f>
        <v>14.55</v>
      </c>
    </row>
    <row r="88" spans="1:6">
      <c r="A88" s="173" t="s">
        <v>102</v>
      </c>
      <c r="B88" s="144"/>
      <c r="C88" s="145"/>
      <c r="D88" s="144"/>
      <c r="E88" s="144"/>
      <c r="F88" s="144">
        <f>'[2]OL 1'!K10</f>
        <v>20.74</v>
      </c>
    </row>
    <row r="89" spans="1:6">
      <c r="A89" s="173" t="s">
        <v>103</v>
      </c>
      <c r="B89" s="144"/>
      <c r="C89" s="145"/>
      <c r="D89" s="144"/>
      <c r="E89" s="144"/>
      <c r="F89" s="144">
        <f>'[2]OL 1'!K11</f>
        <v>22.99</v>
      </c>
    </row>
    <row r="91" spans="1:6">
      <c r="A91" s="173" t="s">
        <v>104</v>
      </c>
      <c r="B91" s="144"/>
      <c r="C91" s="145"/>
      <c r="D91" s="144"/>
      <c r="E91" s="144"/>
      <c r="F91" s="144"/>
    </row>
    <row r="92" spans="1:6">
      <c r="A92" s="173" t="s">
        <v>105</v>
      </c>
      <c r="B92" s="144"/>
      <c r="C92" s="145"/>
      <c r="D92" s="144"/>
      <c r="E92" s="144"/>
      <c r="F92" s="144">
        <f>'[2]OL 1'!K29</f>
        <v>13.43</v>
      </c>
    </row>
    <row r="93" spans="1:6">
      <c r="A93" s="173" t="s">
        <v>106</v>
      </c>
      <c r="B93" s="144"/>
      <c r="C93" s="145"/>
      <c r="D93" s="144"/>
      <c r="E93" s="144"/>
      <c r="F93" s="144">
        <f>'[2]OL 1'!K30</f>
        <v>23.11</v>
      </c>
    </row>
    <row r="95" spans="1:6">
      <c r="A95" s="179" t="s">
        <v>107</v>
      </c>
      <c r="B95" s="144"/>
      <c r="C95" s="145"/>
      <c r="D95" s="144"/>
      <c r="E95" s="144"/>
      <c r="F95" s="144"/>
    </row>
    <row r="96" spans="1:6">
      <c r="A96" s="173" t="s">
        <v>108</v>
      </c>
      <c r="B96" s="144"/>
      <c r="C96" s="145"/>
      <c r="D96" s="144"/>
      <c r="E96" s="144"/>
      <c r="F96" s="144"/>
    </row>
    <row r="97" spans="1:6">
      <c r="A97" s="173" t="s">
        <v>109</v>
      </c>
      <c r="B97" s="144"/>
      <c r="C97" s="145"/>
      <c r="D97" s="144"/>
      <c r="E97" s="144"/>
      <c r="F97" s="144">
        <f>'[2]OL 1'!K12</f>
        <v>19.09</v>
      </c>
    </row>
    <row r="98" spans="1:6">
      <c r="A98" s="173" t="s">
        <v>110</v>
      </c>
      <c r="B98" s="144"/>
      <c r="C98" s="145"/>
      <c r="D98" s="144"/>
      <c r="E98" s="144"/>
      <c r="F98" s="144">
        <f>'[2]OL 1'!K13</f>
        <v>30.03</v>
      </c>
    </row>
    <row r="100" spans="1:6">
      <c r="A100" s="173" t="s">
        <v>111</v>
      </c>
      <c r="B100" s="144"/>
      <c r="C100" s="145"/>
      <c r="D100" s="144"/>
      <c r="E100" s="144"/>
      <c r="F100" s="144"/>
    </row>
    <row r="101" spans="1:6">
      <c r="A101" s="173" t="s">
        <v>112</v>
      </c>
      <c r="B101" s="144"/>
      <c r="C101" s="145"/>
      <c r="D101" s="144"/>
      <c r="E101" s="144"/>
      <c r="F101" s="144">
        <f>'[2]OL 1'!K31</f>
        <v>15.4</v>
      </c>
    </row>
    <row r="103" spans="1:6">
      <c r="A103" s="173" t="s">
        <v>113</v>
      </c>
      <c r="B103" s="144"/>
      <c r="C103" s="145"/>
      <c r="D103" s="144"/>
      <c r="E103" s="144"/>
      <c r="F103" s="144"/>
    </row>
    <row r="104" spans="1:6">
      <c r="A104" s="173" t="s">
        <v>114</v>
      </c>
      <c r="B104" s="144"/>
      <c r="C104" s="145"/>
      <c r="D104" s="144"/>
      <c r="E104" s="144"/>
      <c r="F104" s="144">
        <f>'[2]OL 1'!K16</f>
        <v>0</v>
      </c>
    </row>
    <row r="105" spans="1:6">
      <c r="A105" s="173" t="s">
        <v>115</v>
      </c>
      <c r="B105" s="144"/>
      <c r="C105" s="145"/>
      <c r="D105" s="144"/>
      <c r="E105" s="144"/>
      <c r="F105" s="144">
        <f>'[2]OL 1'!K17</f>
        <v>34.96</v>
      </c>
    </row>
    <row r="106" spans="1:6">
      <c r="A106" s="173" t="s">
        <v>116</v>
      </c>
      <c r="B106" s="144"/>
      <c r="C106" s="145"/>
      <c r="D106" s="144"/>
      <c r="E106" s="144"/>
      <c r="F106" s="144">
        <f>'[2]OL 1'!K18</f>
        <v>45.88</v>
      </c>
    </row>
    <row r="108" spans="1:6">
      <c r="A108" s="179" t="s">
        <v>117</v>
      </c>
      <c r="B108" s="144"/>
      <c r="C108" s="145"/>
      <c r="D108" s="144"/>
      <c r="E108" s="144"/>
      <c r="F108" s="144"/>
    </row>
    <row r="109" spans="1:6">
      <c r="A109" s="173" t="s">
        <v>118</v>
      </c>
      <c r="B109" s="144"/>
      <c r="C109" s="145"/>
      <c r="D109" s="144"/>
      <c r="E109" s="144"/>
      <c r="F109" s="144"/>
    </row>
    <row r="110" spans="1:6">
      <c r="A110" s="173" t="s">
        <v>119</v>
      </c>
      <c r="B110" s="144"/>
      <c r="C110" s="145"/>
      <c r="D110" s="144"/>
      <c r="E110" s="144"/>
      <c r="F110" s="144">
        <f>'[2]OL 1'!K14</f>
        <v>16.72</v>
      </c>
    </row>
    <row r="111" spans="1:6">
      <c r="A111" s="173" t="s">
        <v>120</v>
      </c>
      <c r="B111" s="144"/>
      <c r="C111" s="145"/>
      <c r="D111" s="144"/>
      <c r="E111" s="144"/>
      <c r="F111" s="144">
        <f>'[2]OL 1'!K15</f>
        <v>24.41</v>
      </c>
    </row>
    <row r="113" spans="1:6">
      <c r="A113" s="173" t="s">
        <v>121</v>
      </c>
      <c r="B113" s="144"/>
      <c r="C113" s="145"/>
      <c r="D113" s="144"/>
      <c r="E113" s="144"/>
      <c r="F113" s="144"/>
    </row>
    <row r="114" spans="1:6">
      <c r="A114" s="173" t="s">
        <v>122</v>
      </c>
      <c r="B114" s="144"/>
      <c r="C114" s="145"/>
      <c r="D114" s="144"/>
      <c r="E114" s="144"/>
      <c r="F114" s="144">
        <f>'[2]OL 1'!K21</f>
        <v>20.29</v>
      </c>
    </row>
    <row r="115" spans="1:6">
      <c r="A115" s="173" t="s">
        <v>123</v>
      </c>
      <c r="B115" s="144"/>
      <c r="C115" s="145"/>
      <c r="D115" s="144"/>
      <c r="E115" s="144"/>
      <c r="F115" s="144">
        <f>'[2]OL 1'!K22</f>
        <v>25.55</v>
      </c>
    </row>
    <row r="116" spans="1:6">
      <c r="A116" s="173" t="s">
        <v>124</v>
      </c>
      <c r="B116" s="144"/>
      <c r="C116" s="145"/>
      <c r="D116" s="144"/>
      <c r="E116" s="144"/>
      <c r="F116" s="144">
        <f>'[2]OL 1'!K23</f>
        <v>46.51</v>
      </c>
    </row>
    <row r="118" spans="1:6">
      <c r="A118" s="173" t="s">
        <v>125</v>
      </c>
      <c r="B118" s="144"/>
      <c r="C118" s="145"/>
      <c r="D118" s="144"/>
      <c r="E118" s="144"/>
      <c r="F118" s="144"/>
    </row>
    <row r="119" spans="1:6">
      <c r="A119" s="173" t="s">
        <v>126</v>
      </c>
      <c r="B119" s="144"/>
      <c r="C119" s="145"/>
      <c r="D119" s="144"/>
      <c r="E119" s="144"/>
      <c r="F119" s="144">
        <f>'[2]OL 1'!K24</f>
        <v>26.46</v>
      </c>
    </row>
    <row r="120" spans="1:6">
      <c r="A120" s="173" t="s">
        <v>127</v>
      </c>
      <c r="B120" s="144"/>
      <c r="C120" s="145"/>
      <c r="D120" s="144"/>
      <c r="E120" s="144"/>
      <c r="F120" s="144">
        <f>'[2]OL 1'!K25</f>
        <v>32.29</v>
      </c>
    </row>
    <row r="122" spans="1:6">
      <c r="A122" s="173" t="s">
        <v>128</v>
      </c>
      <c r="B122" s="144"/>
      <c r="C122" s="145"/>
      <c r="D122" s="144"/>
      <c r="E122" s="144"/>
      <c r="F122" s="144"/>
    </row>
    <row r="124" spans="1:6">
      <c r="A124" s="173" t="s">
        <v>129</v>
      </c>
      <c r="B124" s="144"/>
      <c r="C124" s="145"/>
      <c r="D124" s="144"/>
      <c r="E124" s="144"/>
      <c r="F124" s="144"/>
    </row>
    <row r="125" spans="1:6">
      <c r="A125" s="173" t="s">
        <v>130</v>
      </c>
      <c r="B125" s="144"/>
      <c r="C125" s="145"/>
      <c r="D125" s="144"/>
      <c r="E125" s="144"/>
      <c r="F125" s="144">
        <f>'[2]OL 1'!K49</f>
        <v>4.2</v>
      </c>
    </row>
    <row r="126" spans="1:6">
      <c r="A126" s="173" t="s">
        <v>131</v>
      </c>
      <c r="B126" s="144"/>
      <c r="C126" s="145"/>
      <c r="D126" s="144"/>
      <c r="E126" s="144"/>
      <c r="F126" s="144">
        <f>'[2]OL 1'!K50</f>
        <v>2.33</v>
      </c>
    </row>
    <row r="127" spans="1:6">
      <c r="A127" s="173" t="s">
        <v>132</v>
      </c>
      <c r="B127" s="144"/>
      <c r="C127" s="145"/>
      <c r="D127" s="144"/>
      <c r="E127" s="144"/>
      <c r="F127" s="144">
        <f>'[2]OL 1'!K51</f>
        <v>7.87</v>
      </c>
    </row>
    <row r="130" spans="1:6">
      <c r="A130" s="180" t="s">
        <v>133</v>
      </c>
      <c r="B130" s="144"/>
      <c r="C130" s="145"/>
      <c r="D130" s="144"/>
      <c r="E130" s="144"/>
      <c r="F130" s="144"/>
    </row>
    <row r="131" spans="1:6">
      <c r="A131" s="173" t="s">
        <v>134</v>
      </c>
      <c r="B131" s="144"/>
      <c r="C131" s="145"/>
      <c r="D131" s="144"/>
      <c r="E131" s="144"/>
      <c r="F131" s="144"/>
    </row>
    <row r="132" spans="1:6">
      <c r="A132" s="173" t="s">
        <v>98</v>
      </c>
      <c r="B132" s="144"/>
      <c r="C132" s="145"/>
      <c r="D132" s="144"/>
      <c r="E132" s="144"/>
      <c r="F132" s="144"/>
    </row>
    <row r="133" spans="1:6">
      <c r="A133" s="173" t="s">
        <v>135</v>
      </c>
      <c r="B133" s="144"/>
      <c r="C133" s="145"/>
      <c r="D133" s="144"/>
      <c r="E133" s="144"/>
      <c r="F133" s="144">
        <f>'[2]SL 1'!I13</f>
        <v>8.49</v>
      </c>
    </row>
    <row r="134" spans="1:6">
      <c r="A134" s="173" t="s">
        <v>136</v>
      </c>
      <c r="B134" s="144"/>
      <c r="C134" s="145"/>
      <c r="D134" s="144"/>
      <c r="E134" s="144"/>
      <c r="F134" s="144">
        <f>'[2]SL 1'!I14</f>
        <v>9.32</v>
      </c>
    </row>
    <row r="135" spans="1:6">
      <c r="A135" s="173" t="s">
        <v>137</v>
      </c>
      <c r="B135" s="144"/>
      <c r="C135" s="145"/>
      <c r="D135" s="144"/>
      <c r="E135" s="144"/>
      <c r="F135" s="144">
        <f>'[2]SL 1'!I15</f>
        <v>11.04</v>
      </c>
    </row>
    <row r="136" spans="1:6">
      <c r="A136" s="173" t="s">
        <v>138</v>
      </c>
      <c r="B136" s="144"/>
      <c r="C136" s="145"/>
      <c r="D136" s="144"/>
      <c r="E136" s="144"/>
      <c r="F136" s="144">
        <f>'[2]SL 1'!I16</f>
        <v>14.5</v>
      </c>
    </row>
    <row r="138" spans="1:6">
      <c r="A138" s="173" t="s">
        <v>139</v>
      </c>
      <c r="B138" s="144"/>
      <c r="C138" s="145"/>
      <c r="D138" s="144"/>
      <c r="E138" s="144"/>
      <c r="F138" s="144"/>
    </row>
    <row r="139" spans="1:6">
      <c r="A139" s="173" t="s">
        <v>98</v>
      </c>
      <c r="B139" s="144"/>
      <c r="C139" s="145"/>
      <c r="D139" s="144"/>
      <c r="E139" s="144"/>
      <c r="F139" s="144"/>
    </row>
    <row r="140" spans="1:6">
      <c r="A140" s="173" t="s">
        <v>135</v>
      </c>
      <c r="B140" s="144"/>
      <c r="C140" s="145"/>
      <c r="D140" s="144"/>
      <c r="E140" s="144"/>
      <c r="F140" s="144">
        <f>'[2]SL 1'!I26</f>
        <v>13.27</v>
      </c>
    </row>
    <row r="141" spans="1:6">
      <c r="A141" s="173" t="s">
        <v>136</v>
      </c>
      <c r="B141" s="144"/>
      <c r="C141" s="145"/>
      <c r="D141" s="144"/>
      <c r="E141" s="144"/>
      <c r="F141" s="144">
        <f>'[2]SL 1'!I27</f>
        <v>14.22</v>
      </c>
    </row>
    <row r="142" spans="1:6">
      <c r="A142" s="173" t="s">
        <v>137</v>
      </c>
      <c r="B142" s="144"/>
      <c r="C142" s="145"/>
      <c r="D142" s="144"/>
      <c r="E142" s="144"/>
      <c r="F142" s="144">
        <f>'[2]SL 1'!I28</f>
        <v>15.94</v>
      </c>
    </row>
    <row r="143" spans="1:6">
      <c r="A143" s="173" t="s">
        <v>138</v>
      </c>
      <c r="B143" s="144"/>
      <c r="C143" s="145"/>
      <c r="D143" s="144"/>
      <c r="E143" s="144"/>
      <c r="F143" s="144">
        <f>'[2]SL 1'!I29</f>
        <v>20.46</v>
      </c>
    </row>
    <row r="145" spans="1:6">
      <c r="A145" s="173" t="s">
        <v>140</v>
      </c>
      <c r="B145" s="144"/>
      <c r="C145" s="145"/>
      <c r="D145" s="144"/>
      <c r="E145" s="144"/>
      <c r="F145" s="144"/>
    </row>
    <row r="146" spans="1:6">
      <c r="A146" s="173" t="s">
        <v>98</v>
      </c>
      <c r="B146" s="144"/>
      <c r="C146" s="145"/>
      <c r="D146" s="144"/>
      <c r="E146" s="144"/>
      <c r="F146" s="144"/>
    </row>
    <row r="147" spans="1:6">
      <c r="A147" s="173" t="s">
        <v>135</v>
      </c>
      <c r="B147" s="144"/>
      <c r="C147" s="145"/>
      <c r="D147" s="144"/>
      <c r="E147" s="144"/>
      <c r="F147" s="144">
        <f>'[2]SL 1'!I41</f>
        <v>27.65</v>
      </c>
    </row>
    <row r="148" spans="1:6">
      <c r="A148" s="173" t="s">
        <v>136</v>
      </c>
      <c r="B148" s="144"/>
      <c r="C148" s="145"/>
      <c r="D148" s="144"/>
      <c r="E148" s="144"/>
      <c r="F148" s="144">
        <f>'[2]SL 1'!I42</f>
        <v>28.66</v>
      </c>
    </row>
    <row r="149" spans="1:6">
      <c r="A149" s="173" t="s">
        <v>137</v>
      </c>
      <c r="B149" s="144"/>
      <c r="C149" s="145"/>
      <c r="D149" s="144"/>
      <c r="E149" s="144"/>
      <c r="F149" s="144">
        <f>'[2]SL 1'!I43</f>
        <v>30.38</v>
      </c>
    </row>
    <row r="150" spans="1:6">
      <c r="A150" s="173" t="s">
        <v>138</v>
      </c>
      <c r="B150" s="144"/>
      <c r="C150" s="145"/>
      <c r="D150" s="144"/>
      <c r="E150" s="144"/>
      <c r="F150" s="144">
        <f>'[2]SL 1'!I44</f>
        <v>33.840000000000003</v>
      </c>
    </row>
    <row r="154" spans="1:6" ht="18.75">
      <c r="A154" s="181" t="s">
        <v>176</v>
      </c>
    </row>
    <row r="156" spans="1:6" ht="15">
      <c r="A156" s="182" t="s">
        <v>158</v>
      </c>
    </row>
    <row r="157" spans="1:6" ht="15">
      <c r="A157" s="183">
        <f>'[2]OL 1'!A34</f>
        <v>150151152153</v>
      </c>
      <c r="F157" s="146">
        <f>'[2]OL 1'!U34</f>
        <v>7.7</v>
      </c>
    </row>
    <row r="158" spans="1:6" ht="15">
      <c r="A158" s="183">
        <f>'[2]OL 1'!A35</f>
        <v>160</v>
      </c>
      <c r="F158" s="146">
        <f>'[2]OL 1'!U35</f>
        <v>22.15</v>
      </c>
    </row>
    <row r="159" spans="1:6" ht="15">
      <c r="A159" s="183">
        <f>'[2]OL 1'!A36</f>
        <v>165</v>
      </c>
      <c r="F159" s="146">
        <f>'[2]OL 1'!U36</f>
        <v>28.77</v>
      </c>
    </row>
    <row r="160" spans="1:6" ht="15">
      <c r="A160" s="183">
        <f>'[2]OL 1'!A37</f>
        <v>166</v>
      </c>
      <c r="F160" s="146">
        <f>'[2]OL 1'!U37</f>
        <v>35.340000000000003</v>
      </c>
    </row>
    <row r="161" spans="1:6" ht="15">
      <c r="A161" s="184"/>
    </row>
    <row r="162" spans="1:6" ht="15">
      <c r="A162" s="184" t="s">
        <v>177</v>
      </c>
    </row>
    <row r="163" spans="1:6" ht="15">
      <c r="A163" s="184" t="str">
        <f>'[2]SL 1'!A18</f>
        <v>LED - 7,900-9,900 Lumens</v>
      </c>
      <c r="F163" s="146">
        <f>'[2]SL 1'!R18</f>
        <v>9.7100000000000009</v>
      </c>
    </row>
    <row r="164" spans="1:6" ht="15">
      <c r="A164" s="184" t="str">
        <f>'[2]SL 1'!A19</f>
        <v>LED - 10,500-12,500 Lumens</v>
      </c>
      <c r="F164" s="146">
        <f>'[2]SL 1'!R19</f>
        <v>12.48</v>
      </c>
    </row>
    <row r="165" spans="1:6" ht="15">
      <c r="A165" s="184" t="str">
        <f>'[2]SL 1'!A20</f>
        <v>LED - 24,000-26,000 Lumens</v>
      </c>
      <c r="F165" s="146">
        <f>'[2]SL 1'!R20</f>
        <v>14.87</v>
      </c>
    </row>
    <row r="166" spans="1:6" ht="15">
      <c r="A166" s="184" t="str">
        <f>'[2]SL 1'!A21</f>
        <v>Post Top 4,300-6,300 Lumens</v>
      </c>
      <c r="F166" s="146">
        <f>'[2]SL 1'!R21</f>
        <v>10.09</v>
      </c>
    </row>
    <row r="167" spans="1:6" ht="15">
      <c r="A167" s="184"/>
    </row>
    <row r="168" spans="1:6" ht="15">
      <c r="A168" s="184" t="str">
        <f>'[2]SL 1'!A31</f>
        <v>LED - 7,900-9,900 Lumens</v>
      </c>
      <c r="F168" s="146">
        <f>'[2]SL 1'!R31</f>
        <v>16.010000000000002</v>
      </c>
    </row>
    <row r="169" spans="1:6" ht="15">
      <c r="A169" s="184" t="str">
        <f>'[2]SL 1'!A47</f>
        <v>LED - 10,500-12,500 Lumens</v>
      </c>
      <c r="F169" s="146">
        <f>'[2]SL 1'!R47</f>
        <v>29.86</v>
      </c>
    </row>
    <row r="170" spans="1:6" ht="15">
      <c r="A170" s="184" t="str">
        <f>'[2]SL 1'!A48</f>
        <v>LED - 24,000-26,000 Lumens</v>
      </c>
      <c r="F170" s="146">
        <f>'[2]SL 1'!R48</f>
        <v>31.34</v>
      </c>
    </row>
    <row r="171" spans="1:6" ht="15">
      <c r="A171" s="184" t="s">
        <v>159</v>
      </c>
    </row>
    <row r="172" spans="1:6">
      <c r="A172" s="157" t="s">
        <v>160</v>
      </c>
      <c r="C172" s="147">
        <f>'[2]RS-D'!B20</f>
        <v>0.11842999999999999</v>
      </c>
      <c r="D172" s="147"/>
    </row>
    <row r="173" spans="1:6">
      <c r="A173" s="157" t="s">
        <v>161</v>
      </c>
      <c r="C173" s="147">
        <f>'[2]RS-D'!B21</f>
        <v>8.6029999999999995E-2</v>
      </c>
      <c r="D173" s="147"/>
    </row>
    <row r="174" spans="1:6">
      <c r="A174" s="157" t="s">
        <v>162</v>
      </c>
      <c r="D174" s="146">
        <f>'[2]RS-D'!B22</f>
        <v>6.77</v>
      </c>
      <c r="E174" s="147"/>
    </row>
    <row r="175" spans="1:6">
      <c r="A175" s="157" t="s">
        <v>163</v>
      </c>
      <c r="B175" s="146">
        <f>'[2]RS-D'!B23</f>
        <v>23</v>
      </c>
    </row>
    <row r="177" spans="1:4">
      <c r="A177" s="157" t="s">
        <v>164</v>
      </c>
    </row>
    <row r="178" spans="1:4" ht="15">
      <c r="A178" s="185" t="s">
        <v>165</v>
      </c>
      <c r="B178" s="146">
        <f>'[2]RS TOD2'!G58</f>
        <v>23</v>
      </c>
    </row>
    <row r="179" spans="1:4" ht="15">
      <c r="A179" s="185" t="s">
        <v>166</v>
      </c>
      <c r="C179" s="147">
        <f>'[2]RS TOD2'!G60</f>
        <v>0.18920999999999999</v>
      </c>
    </row>
    <row r="180" spans="1:4" ht="15">
      <c r="A180" s="185" t="s">
        <v>167</v>
      </c>
      <c r="C180" s="147">
        <f>'[2]RS TOD2'!G61</f>
        <v>0.13642000000000001</v>
      </c>
    </row>
    <row r="181" spans="1:4" ht="15">
      <c r="A181" s="185" t="s">
        <v>168</v>
      </c>
      <c r="C181" s="147">
        <f>'[2]RS TOD2'!G62</f>
        <v>0.12277</v>
      </c>
    </row>
    <row r="184" spans="1:4">
      <c r="A184" s="157" t="s">
        <v>169</v>
      </c>
    </row>
    <row r="185" spans="1:4">
      <c r="A185" s="157" t="s">
        <v>170</v>
      </c>
      <c r="D185" s="153">
        <f>'[2]AFS Rate'!F23</f>
        <v>6.38</v>
      </c>
    </row>
    <row r="186" spans="1:4">
      <c r="A186" s="157" t="s">
        <v>171</v>
      </c>
      <c r="B186" s="146">
        <f>'[2]AFS Rate'!F36</f>
        <v>15.75</v>
      </c>
    </row>
    <row r="188" spans="1:4">
      <c r="A188" s="157" t="s">
        <v>174</v>
      </c>
    </row>
    <row r="189" spans="1:4">
      <c r="A189" s="157" t="s">
        <v>163</v>
      </c>
      <c r="B189" s="146">
        <f>B4</f>
        <v>20</v>
      </c>
    </row>
    <row r="190" spans="1:4">
      <c r="A190" s="157" t="s">
        <v>145</v>
      </c>
      <c r="C190" s="147">
        <f>'[2]RS Seasonal Rate'!J25</f>
        <v>0.11947000000000001</v>
      </c>
    </row>
    <row r="191" spans="1:4">
      <c r="A191" s="157" t="s">
        <v>175</v>
      </c>
      <c r="C191" s="147">
        <f>'[2]RS Seasonal Rate'!J26</f>
        <v>0.13761999999999999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33"/>
    <pageSetUpPr fitToPage="1"/>
  </sheetPr>
  <dimension ref="A1:AK80"/>
  <sheetViews>
    <sheetView showGridLines="0" zoomScale="70" zoomScaleNormal="70" workbookViewId="0">
      <selection activeCell="H23" sqref="H23"/>
    </sheetView>
  </sheetViews>
  <sheetFormatPr defaultColWidth="9.140625" defaultRowHeight="12.75" outlineLevelCol="1"/>
  <cols>
    <col min="1" max="1" width="9.85546875" style="110" customWidth="1"/>
    <col min="2" max="2" width="28.42578125" style="110" customWidth="1"/>
    <col min="3" max="3" width="15.42578125" style="110" customWidth="1"/>
    <col min="4" max="5" width="12.85546875" style="110" bestFit="1" customWidth="1" outlineLevel="1"/>
    <col min="6" max="13" width="10.85546875" style="110" customWidth="1" outlineLevel="1"/>
    <col min="14" max="15" width="11" style="110" customWidth="1" outlineLevel="1"/>
    <col min="16" max="16" width="11.140625" style="110" bestFit="1" customWidth="1"/>
    <col min="17" max="17" width="18" style="110" customWidth="1"/>
    <col min="18" max="18" width="2.140625" style="110" customWidth="1"/>
    <col min="19" max="19" width="10.5703125" style="110" bestFit="1" customWidth="1"/>
    <col min="20" max="20" width="15.5703125" style="110" customWidth="1"/>
    <col min="21" max="21" width="12.5703125" style="110" customWidth="1"/>
    <col min="22" max="16384" width="9.140625" style="110"/>
  </cols>
  <sheetData>
    <row r="1" spans="1:20" ht="15.75">
      <c r="A1" s="108"/>
      <c r="B1" s="109" t="s">
        <v>142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5.75">
      <c r="A2" s="108"/>
      <c r="B2" s="109" t="s">
        <v>143</v>
      </c>
      <c r="C2" s="108"/>
      <c r="T2" s="108"/>
    </row>
    <row r="3" spans="1:20" ht="15.75">
      <c r="A3" s="108"/>
      <c r="B3" s="109" t="s">
        <v>144</v>
      </c>
      <c r="C3" s="108"/>
      <c r="D3" s="124" t="s">
        <v>146</v>
      </c>
      <c r="E3" s="124" t="s">
        <v>147</v>
      </c>
      <c r="F3" s="124" t="s">
        <v>148</v>
      </c>
      <c r="G3" s="124" t="s">
        <v>149</v>
      </c>
      <c r="H3" s="124" t="s">
        <v>150</v>
      </c>
      <c r="I3" s="124" t="s">
        <v>151</v>
      </c>
      <c r="J3" s="124" t="s">
        <v>152</v>
      </c>
      <c r="K3" s="124" t="s">
        <v>153</v>
      </c>
      <c r="L3" s="124" t="s">
        <v>154</v>
      </c>
      <c r="M3" s="124" t="s">
        <v>155</v>
      </c>
      <c r="N3" s="124" t="s">
        <v>156</v>
      </c>
      <c r="O3" s="124" t="s">
        <v>157</v>
      </c>
      <c r="P3" s="124" t="s">
        <v>184</v>
      </c>
      <c r="Q3" s="108"/>
      <c r="R3" s="108"/>
      <c r="S3" s="108"/>
      <c r="T3" s="108"/>
    </row>
    <row r="4" spans="1:20" ht="15">
      <c r="A4" s="108"/>
      <c r="B4" s="108" t="s">
        <v>182</v>
      </c>
      <c r="C4" s="108"/>
      <c r="D4" s="161">
        <v>2173.2117638129935</v>
      </c>
      <c r="E4" s="161">
        <v>1802.8867941712203</v>
      </c>
      <c r="F4" s="161">
        <v>1185.7140255009108</v>
      </c>
      <c r="G4" s="161">
        <v>1017.2386839708561</v>
      </c>
      <c r="H4" s="161">
        <v>871.97112173649055</v>
      </c>
      <c r="I4" s="161">
        <v>963.85363539769276</v>
      </c>
      <c r="J4" s="161">
        <v>1155.1286202185793</v>
      </c>
      <c r="K4" s="161">
        <v>1194.0391165755921</v>
      </c>
      <c r="L4" s="161">
        <v>1077.9369839101396</v>
      </c>
      <c r="M4" s="161">
        <v>913.76211293260474</v>
      </c>
      <c r="N4" s="161">
        <v>939.90780965391616</v>
      </c>
      <c r="O4" s="161">
        <v>1493.1605646630237</v>
      </c>
      <c r="P4" s="161">
        <f>SUM(D4:O4)</f>
        <v>14788.811232544018</v>
      </c>
      <c r="Q4" s="108"/>
      <c r="R4" s="108"/>
      <c r="S4" s="108"/>
      <c r="T4" s="108"/>
    </row>
    <row r="5" spans="1:20" ht="15">
      <c r="A5" s="108"/>
      <c r="B5" s="108" t="s">
        <v>183</v>
      </c>
      <c r="D5" s="162">
        <f t="shared" ref="D5:O5" si="0">D4/$P$4</f>
        <v>0.14694972636006462</v>
      </c>
      <c r="E5" s="162">
        <f t="shared" si="0"/>
        <v>0.12190883809537152</v>
      </c>
      <c r="F5" s="162">
        <f t="shared" si="0"/>
        <v>8.0176425735399723E-2</v>
      </c>
      <c r="G5" s="162">
        <f t="shared" si="0"/>
        <v>6.8784344324602453E-2</v>
      </c>
      <c r="H5" s="162">
        <f t="shared" si="0"/>
        <v>5.8961542481362199E-2</v>
      </c>
      <c r="I5" s="162">
        <f t="shared" si="0"/>
        <v>6.517451742684037E-2</v>
      </c>
      <c r="J5" s="162">
        <f t="shared" si="0"/>
        <v>7.8108280784369058E-2</v>
      </c>
      <c r="K5" s="162">
        <f t="shared" si="0"/>
        <v>8.0739357464243572E-2</v>
      </c>
      <c r="L5" s="162">
        <f t="shared" si="0"/>
        <v>7.2888683678512908E-2</v>
      </c>
      <c r="M5" s="162">
        <f t="shared" si="0"/>
        <v>6.1787394440588617E-2</v>
      </c>
      <c r="N5" s="162">
        <f t="shared" si="0"/>
        <v>6.3555332127410644E-2</v>
      </c>
      <c r="O5" s="162">
        <f t="shared" si="0"/>
        <v>0.10096555708123442</v>
      </c>
      <c r="P5" s="163">
        <f>SUM(D5:O5)</f>
        <v>1</v>
      </c>
      <c r="Q5" s="108"/>
      <c r="R5" s="108"/>
      <c r="S5" s="108"/>
      <c r="T5" s="108"/>
    </row>
    <row r="6" spans="1:20" ht="15">
      <c r="A6" s="108"/>
      <c r="B6" s="11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108"/>
      <c r="R6" s="108"/>
      <c r="S6" s="108"/>
      <c r="T6" s="108"/>
    </row>
    <row r="7" spans="1:20" ht="15">
      <c r="A7" s="108"/>
      <c r="B7" s="11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08"/>
      <c r="R7" s="108"/>
      <c r="S7" s="108"/>
      <c r="T7" s="108"/>
    </row>
    <row r="8" spans="1:20" ht="15.75">
      <c r="A8" s="108"/>
      <c r="B8" s="109" t="s">
        <v>188</v>
      </c>
      <c r="C8" s="115" t="s">
        <v>8</v>
      </c>
      <c r="D8" s="117" t="s">
        <v>146</v>
      </c>
      <c r="E8" s="117" t="s">
        <v>147</v>
      </c>
      <c r="F8" s="117" t="s">
        <v>148</v>
      </c>
      <c r="G8" s="113" t="s">
        <v>149</v>
      </c>
      <c r="H8" s="113" t="s">
        <v>150</v>
      </c>
      <c r="I8" s="113" t="s">
        <v>151</v>
      </c>
      <c r="J8" s="113" t="s">
        <v>152</v>
      </c>
      <c r="K8" s="113" t="s">
        <v>153</v>
      </c>
      <c r="L8" s="113" t="s">
        <v>154</v>
      </c>
      <c r="M8" s="113" t="s">
        <v>155</v>
      </c>
      <c r="N8" s="113" t="s">
        <v>156</v>
      </c>
      <c r="O8" s="117" t="s">
        <v>157</v>
      </c>
      <c r="P8" s="108"/>
      <c r="Q8" s="108"/>
      <c r="R8" s="108"/>
      <c r="S8" s="108"/>
      <c r="T8" s="108"/>
    </row>
    <row r="9" spans="1:20" ht="15">
      <c r="A9" s="108"/>
      <c r="B9" s="108"/>
      <c r="C9" s="120" t="s">
        <v>21</v>
      </c>
      <c r="D9" s="117" t="s">
        <v>145</v>
      </c>
      <c r="E9" s="117" t="s">
        <v>145</v>
      </c>
      <c r="F9" s="117" t="s">
        <v>145</v>
      </c>
      <c r="G9" s="108"/>
      <c r="H9" s="108"/>
      <c r="I9" s="108"/>
      <c r="J9" s="108"/>
      <c r="K9" s="108"/>
      <c r="L9" s="108"/>
      <c r="M9" s="108"/>
      <c r="N9" s="108"/>
      <c r="O9" s="117" t="s">
        <v>145</v>
      </c>
      <c r="P9" s="113" t="s">
        <v>181</v>
      </c>
      <c r="Q9" s="113" t="s">
        <v>145</v>
      </c>
      <c r="R9" s="113"/>
      <c r="S9" s="113" t="s">
        <v>175</v>
      </c>
      <c r="T9" s="108"/>
    </row>
    <row r="10" spans="1:20" ht="15">
      <c r="A10" s="108"/>
      <c r="B10" s="108"/>
      <c r="C10" s="111">
        <f>'Typical Bill'!K5</f>
        <v>250</v>
      </c>
      <c r="D10" s="112">
        <f>$C10*12*D$5</f>
        <v>440.84917908019384</v>
      </c>
      <c r="E10" s="112">
        <f t="shared" ref="E10:O11" si="1">$C10*12*E$5</f>
        <v>365.72651428611459</v>
      </c>
      <c r="F10" s="112">
        <f t="shared" si="1"/>
        <v>240.52927720619917</v>
      </c>
      <c r="G10" s="112">
        <f t="shared" si="1"/>
        <v>206.35303297380736</v>
      </c>
      <c r="H10" s="112">
        <f t="shared" si="1"/>
        <v>176.88462744408659</v>
      </c>
      <c r="I10" s="112">
        <f t="shared" si="1"/>
        <v>195.5235522805211</v>
      </c>
      <c r="J10" s="112">
        <f t="shared" si="1"/>
        <v>234.32484235310719</v>
      </c>
      <c r="K10" s="112">
        <f t="shared" si="1"/>
        <v>242.2180723927307</v>
      </c>
      <c r="L10" s="112">
        <f t="shared" si="1"/>
        <v>218.66605103553871</v>
      </c>
      <c r="M10" s="112">
        <f t="shared" si="1"/>
        <v>185.36218332176585</v>
      </c>
      <c r="N10" s="112">
        <f t="shared" si="1"/>
        <v>190.66599638223192</v>
      </c>
      <c r="O10" s="112">
        <f t="shared" si="1"/>
        <v>302.89667124370328</v>
      </c>
      <c r="P10" s="114">
        <f>SUM(D10:O10)/12</f>
        <v>250</v>
      </c>
      <c r="Q10" s="158">
        <f>AVERAGE(D10:F10,O10)</f>
        <v>337.50041045405271</v>
      </c>
      <c r="R10" s="108"/>
      <c r="S10" s="158">
        <f>AVERAGE(G10:N10)</f>
        <v>206.24979477297367</v>
      </c>
      <c r="T10" s="108"/>
    </row>
    <row r="11" spans="1:20" ht="15">
      <c r="A11" s="108"/>
      <c r="B11" s="108"/>
      <c r="C11" s="111">
        <f>'Typical Bill'!K6</f>
        <v>500</v>
      </c>
      <c r="D11" s="112">
        <f>$C11*12*D$5</f>
        <v>881.69835816038767</v>
      </c>
      <c r="E11" s="112">
        <f t="shared" si="1"/>
        <v>731.45302857222919</v>
      </c>
      <c r="F11" s="112">
        <f t="shared" si="1"/>
        <v>481.05855441239834</v>
      </c>
      <c r="G11" s="112">
        <f t="shared" si="1"/>
        <v>412.70606594761472</v>
      </c>
      <c r="H11" s="112">
        <f t="shared" si="1"/>
        <v>353.76925488817318</v>
      </c>
      <c r="I11" s="112">
        <f t="shared" si="1"/>
        <v>391.0471045610422</v>
      </c>
      <c r="J11" s="112">
        <f t="shared" si="1"/>
        <v>468.64968470621437</v>
      </c>
      <c r="K11" s="112">
        <f t="shared" si="1"/>
        <v>484.43614478546141</v>
      </c>
      <c r="L11" s="112">
        <f t="shared" si="1"/>
        <v>437.33210207107743</v>
      </c>
      <c r="M11" s="112">
        <f t="shared" si="1"/>
        <v>370.72436664353171</v>
      </c>
      <c r="N11" s="112">
        <f t="shared" si="1"/>
        <v>381.33199276446385</v>
      </c>
      <c r="O11" s="112">
        <f t="shared" si="1"/>
        <v>605.79334248740656</v>
      </c>
      <c r="P11" s="114">
        <f t="shared" ref="P11:P19" si="2">SUM(D11:O11)/12</f>
        <v>500</v>
      </c>
      <c r="Q11" s="158">
        <f t="shared" ref="Q11:Q19" si="3">AVERAGE(D11:F11,O11)</f>
        <v>675.00082090810542</v>
      </c>
      <c r="R11" s="108"/>
      <c r="S11" s="158">
        <f t="shared" ref="S11:S19" si="4">AVERAGE(G11:N11)</f>
        <v>412.49958954594734</v>
      </c>
      <c r="T11" s="108"/>
    </row>
    <row r="12" spans="1:20" ht="15">
      <c r="A12" s="108"/>
      <c r="B12" s="108"/>
      <c r="C12" s="111">
        <f>'Typical Bill'!K7</f>
        <v>1000</v>
      </c>
      <c r="D12" s="112">
        <f t="shared" ref="D12:O19" si="5">$C12*12*D$5</f>
        <v>1763.3967163207753</v>
      </c>
      <c r="E12" s="112">
        <f t="shared" si="5"/>
        <v>1462.9060571444584</v>
      </c>
      <c r="F12" s="112">
        <f t="shared" si="5"/>
        <v>962.11710882479667</v>
      </c>
      <c r="G12" s="112">
        <f t="shared" si="5"/>
        <v>825.41213189522944</v>
      </c>
      <c r="H12" s="112">
        <f t="shared" si="5"/>
        <v>707.53850977634636</v>
      </c>
      <c r="I12" s="112">
        <f t="shared" si="5"/>
        <v>782.09420912208441</v>
      </c>
      <c r="J12" s="112">
        <f t="shared" si="5"/>
        <v>937.29936941242875</v>
      </c>
      <c r="K12" s="112">
        <f t="shared" si="5"/>
        <v>968.87228957092282</v>
      </c>
      <c r="L12" s="112">
        <f t="shared" si="5"/>
        <v>874.66420414215486</v>
      </c>
      <c r="M12" s="112">
        <f t="shared" si="5"/>
        <v>741.44873328706342</v>
      </c>
      <c r="N12" s="112">
        <f t="shared" si="5"/>
        <v>762.6639855289277</v>
      </c>
      <c r="O12" s="112">
        <f t="shared" si="5"/>
        <v>1211.5866849748131</v>
      </c>
      <c r="P12" s="114">
        <f t="shared" si="2"/>
        <v>1000</v>
      </c>
      <c r="Q12" s="158">
        <f t="shared" si="3"/>
        <v>1350.0016418162108</v>
      </c>
      <c r="R12" s="108"/>
      <c r="S12" s="158">
        <f t="shared" si="4"/>
        <v>824.99917909189469</v>
      </c>
      <c r="T12" s="108"/>
    </row>
    <row r="13" spans="1:20" ht="15.75">
      <c r="A13" s="108"/>
      <c r="B13" s="109"/>
      <c r="C13" s="111">
        <f>'Typical Bill'!K8</f>
        <v>1200</v>
      </c>
      <c r="D13" s="112">
        <f t="shared" si="5"/>
        <v>2116.0760595849306</v>
      </c>
      <c r="E13" s="112">
        <f t="shared" si="5"/>
        <v>1755.4872685733499</v>
      </c>
      <c r="F13" s="112">
        <f t="shared" si="5"/>
        <v>1154.5405305897559</v>
      </c>
      <c r="G13" s="112">
        <f t="shared" si="5"/>
        <v>990.49455827427528</v>
      </c>
      <c r="H13" s="112">
        <f t="shared" si="5"/>
        <v>849.0462117316157</v>
      </c>
      <c r="I13" s="112">
        <f t="shared" si="5"/>
        <v>938.51305094650138</v>
      </c>
      <c r="J13" s="112">
        <f t="shared" si="5"/>
        <v>1124.7592432949145</v>
      </c>
      <c r="K13" s="112">
        <f t="shared" si="5"/>
        <v>1162.6467474851074</v>
      </c>
      <c r="L13" s="112">
        <f t="shared" si="5"/>
        <v>1049.5970449705858</v>
      </c>
      <c r="M13" s="112">
        <f t="shared" si="5"/>
        <v>889.73847994447613</v>
      </c>
      <c r="N13" s="112">
        <f t="shared" si="5"/>
        <v>915.19678263471326</v>
      </c>
      <c r="O13" s="112">
        <f t="shared" si="5"/>
        <v>1453.9040219697756</v>
      </c>
      <c r="P13" s="114">
        <f t="shared" si="2"/>
        <v>1200</v>
      </c>
      <c r="Q13" s="158">
        <f t="shared" si="3"/>
        <v>1620.0019701794529</v>
      </c>
      <c r="R13" s="108"/>
      <c r="S13" s="158">
        <f t="shared" si="4"/>
        <v>989.99901491027367</v>
      </c>
      <c r="T13" s="108"/>
    </row>
    <row r="14" spans="1:20" ht="15.75">
      <c r="A14" s="108"/>
      <c r="B14" s="109"/>
      <c r="C14" s="111">
        <f>'Typical Bill'!K9</f>
        <v>1400</v>
      </c>
      <c r="D14" s="112">
        <f t="shared" si="5"/>
        <v>2468.7554028490854</v>
      </c>
      <c r="E14" s="112">
        <f t="shared" si="5"/>
        <v>2048.0684800022414</v>
      </c>
      <c r="F14" s="112">
        <f t="shared" si="5"/>
        <v>1346.9639523547153</v>
      </c>
      <c r="G14" s="112">
        <f t="shared" si="5"/>
        <v>1155.5769846533212</v>
      </c>
      <c r="H14" s="112">
        <f t="shared" si="5"/>
        <v>990.55391368688493</v>
      </c>
      <c r="I14" s="112">
        <f t="shared" si="5"/>
        <v>1094.9318927709182</v>
      </c>
      <c r="J14" s="112">
        <f t="shared" si="5"/>
        <v>1312.2191171774002</v>
      </c>
      <c r="K14" s="112">
        <f t="shared" si="5"/>
        <v>1356.4212053992919</v>
      </c>
      <c r="L14" s="112">
        <f t="shared" si="5"/>
        <v>1224.5298857990169</v>
      </c>
      <c r="M14" s="112">
        <f t="shared" si="5"/>
        <v>1038.0282266018887</v>
      </c>
      <c r="N14" s="112">
        <f t="shared" si="5"/>
        <v>1067.7295797404988</v>
      </c>
      <c r="O14" s="112">
        <f t="shared" si="5"/>
        <v>1696.2213589647383</v>
      </c>
      <c r="P14" s="114">
        <f t="shared" si="2"/>
        <v>1400</v>
      </c>
      <c r="Q14" s="158">
        <f t="shared" si="3"/>
        <v>1890.0022985426949</v>
      </c>
      <c r="R14" s="108"/>
      <c r="S14" s="158">
        <f t="shared" si="4"/>
        <v>1154.9988507286525</v>
      </c>
      <c r="T14" s="108"/>
    </row>
    <row r="15" spans="1:20" ht="15.75">
      <c r="A15" s="108"/>
      <c r="B15" s="109"/>
      <c r="C15" s="111">
        <f>'Typical Bill'!K10</f>
        <v>1500</v>
      </c>
      <c r="D15" s="112">
        <f t="shared" si="5"/>
        <v>2645.095074481163</v>
      </c>
      <c r="E15" s="112">
        <f t="shared" si="5"/>
        <v>2194.3590857166873</v>
      </c>
      <c r="F15" s="112">
        <f t="shared" si="5"/>
        <v>1443.1756632371951</v>
      </c>
      <c r="G15" s="112">
        <f t="shared" si="5"/>
        <v>1238.1181978428442</v>
      </c>
      <c r="H15" s="112">
        <f t="shared" si="5"/>
        <v>1061.3077646645195</v>
      </c>
      <c r="I15" s="112">
        <f t="shared" si="5"/>
        <v>1173.1413136831266</v>
      </c>
      <c r="J15" s="112">
        <f t="shared" si="5"/>
        <v>1405.9490541186431</v>
      </c>
      <c r="K15" s="112">
        <f t="shared" si="5"/>
        <v>1453.3084343563844</v>
      </c>
      <c r="L15" s="112">
        <f t="shared" si="5"/>
        <v>1311.9963062132324</v>
      </c>
      <c r="M15" s="112">
        <f t="shared" si="5"/>
        <v>1112.1730999305951</v>
      </c>
      <c r="N15" s="112">
        <f t="shared" si="5"/>
        <v>1143.9959782933915</v>
      </c>
      <c r="O15" s="112">
        <f t="shared" si="5"/>
        <v>1817.3800274622195</v>
      </c>
      <c r="P15" s="114">
        <f t="shared" si="2"/>
        <v>1500</v>
      </c>
      <c r="Q15" s="158">
        <f t="shared" si="3"/>
        <v>2025.0024627243165</v>
      </c>
      <c r="R15" s="108"/>
      <c r="S15" s="158">
        <f t="shared" si="4"/>
        <v>1237.498768637842</v>
      </c>
      <c r="T15" s="108"/>
    </row>
    <row r="16" spans="1:20" ht="15">
      <c r="A16" s="108"/>
      <c r="B16" s="108"/>
      <c r="C16" s="111">
        <f>'Typical Bill'!K11</f>
        <v>1700</v>
      </c>
      <c r="D16" s="112">
        <f t="shared" si="5"/>
        <v>2997.7744177453183</v>
      </c>
      <c r="E16" s="112">
        <f t="shared" si="5"/>
        <v>2486.9402971455788</v>
      </c>
      <c r="F16" s="112">
        <f t="shared" si="5"/>
        <v>1635.5990850021544</v>
      </c>
      <c r="G16" s="112">
        <f t="shared" si="5"/>
        <v>1403.2006242218899</v>
      </c>
      <c r="H16" s="112">
        <f t="shared" si="5"/>
        <v>1202.8154666197888</v>
      </c>
      <c r="I16" s="112">
        <f t="shared" si="5"/>
        <v>1329.5601555075436</v>
      </c>
      <c r="J16" s="112">
        <f t="shared" si="5"/>
        <v>1593.4089280011287</v>
      </c>
      <c r="K16" s="112">
        <f t="shared" si="5"/>
        <v>1647.0828922705689</v>
      </c>
      <c r="L16" s="112">
        <f t="shared" si="5"/>
        <v>1486.9291470416633</v>
      </c>
      <c r="M16" s="112">
        <f t="shared" si="5"/>
        <v>1260.4628465880078</v>
      </c>
      <c r="N16" s="112">
        <f t="shared" si="5"/>
        <v>1296.5287753991772</v>
      </c>
      <c r="O16" s="112">
        <f t="shared" si="5"/>
        <v>2059.6973644571822</v>
      </c>
      <c r="P16" s="114">
        <f t="shared" si="2"/>
        <v>1700</v>
      </c>
      <c r="Q16" s="158">
        <f t="shared" si="3"/>
        <v>2295.0027910875583</v>
      </c>
      <c r="R16" s="108"/>
      <c r="S16" s="158">
        <f t="shared" si="4"/>
        <v>1402.4986044562213</v>
      </c>
      <c r="T16" s="108"/>
    </row>
    <row r="17" spans="1:20" ht="15">
      <c r="A17" s="108"/>
      <c r="B17" s="108"/>
      <c r="C17" s="111">
        <f>'Typical Bill'!K12</f>
        <v>2000</v>
      </c>
      <c r="D17" s="112">
        <f t="shared" si="5"/>
        <v>3526.7934326415507</v>
      </c>
      <c r="E17" s="112">
        <f t="shared" si="5"/>
        <v>2925.8121142889167</v>
      </c>
      <c r="F17" s="112">
        <f t="shared" si="5"/>
        <v>1924.2342176495933</v>
      </c>
      <c r="G17" s="112">
        <f t="shared" si="5"/>
        <v>1650.8242637904589</v>
      </c>
      <c r="H17" s="112">
        <f t="shared" si="5"/>
        <v>1415.0770195526927</v>
      </c>
      <c r="I17" s="112">
        <f t="shared" si="5"/>
        <v>1564.1884182441688</v>
      </c>
      <c r="J17" s="112">
        <f t="shared" si="5"/>
        <v>1874.5987388248575</v>
      </c>
      <c r="K17" s="112">
        <f t="shared" si="5"/>
        <v>1937.7445791418456</v>
      </c>
      <c r="L17" s="112">
        <f t="shared" si="5"/>
        <v>1749.3284082843097</v>
      </c>
      <c r="M17" s="112">
        <f t="shared" si="5"/>
        <v>1482.8974665741268</v>
      </c>
      <c r="N17" s="112">
        <f t="shared" si="5"/>
        <v>1525.3279710578554</v>
      </c>
      <c r="O17" s="112">
        <f t="shared" si="5"/>
        <v>2423.1733699496262</v>
      </c>
      <c r="P17" s="114">
        <f t="shared" si="2"/>
        <v>2000</v>
      </c>
      <c r="Q17" s="158">
        <f t="shared" si="3"/>
        <v>2700.0032836324217</v>
      </c>
      <c r="R17" s="108"/>
      <c r="S17" s="158">
        <f t="shared" si="4"/>
        <v>1649.9983581837894</v>
      </c>
      <c r="T17" s="108"/>
    </row>
    <row r="18" spans="1:20" ht="15">
      <c r="A18" s="108"/>
      <c r="B18" s="108"/>
      <c r="C18" s="111">
        <f>'Typical Bill'!K13</f>
        <v>4000</v>
      </c>
      <c r="D18" s="112">
        <f t="shared" si="5"/>
        <v>7053.5868652831014</v>
      </c>
      <c r="E18" s="112">
        <f t="shared" si="5"/>
        <v>5851.6242285778335</v>
      </c>
      <c r="F18" s="112">
        <f t="shared" si="5"/>
        <v>3848.4684352991867</v>
      </c>
      <c r="G18" s="112">
        <f t="shared" si="5"/>
        <v>3301.6485275809177</v>
      </c>
      <c r="H18" s="112">
        <f t="shared" si="5"/>
        <v>2830.1540391053854</v>
      </c>
      <c r="I18" s="112">
        <f t="shared" si="5"/>
        <v>3128.3768364883376</v>
      </c>
      <c r="J18" s="112">
        <f t="shared" si="5"/>
        <v>3749.197477649715</v>
      </c>
      <c r="K18" s="112">
        <f t="shared" si="5"/>
        <v>3875.4891582836913</v>
      </c>
      <c r="L18" s="112">
        <f t="shared" si="5"/>
        <v>3498.6568165686194</v>
      </c>
      <c r="M18" s="112">
        <f t="shared" si="5"/>
        <v>2965.7949331482537</v>
      </c>
      <c r="N18" s="112">
        <f t="shared" si="5"/>
        <v>3050.6559421157108</v>
      </c>
      <c r="O18" s="112">
        <f t="shared" si="5"/>
        <v>4846.3467398992525</v>
      </c>
      <c r="P18" s="114">
        <f t="shared" si="2"/>
        <v>4000</v>
      </c>
      <c r="Q18" s="158">
        <f t="shared" si="3"/>
        <v>5400.0065672648434</v>
      </c>
      <c r="R18" s="108"/>
      <c r="S18" s="158">
        <f t="shared" si="4"/>
        <v>3299.9967163675788</v>
      </c>
      <c r="T18" s="108"/>
    </row>
    <row r="19" spans="1:20" ht="15">
      <c r="A19" s="108"/>
      <c r="B19" s="108"/>
      <c r="C19" s="111">
        <f>'Typical Bill'!K14</f>
        <v>5000</v>
      </c>
      <c r="D19" s="112">
        <f t="shared" si="5"/>
        <v>8816.9835816038776</v>
      </c>
      <c r="E19" s="112">
        <f t="shared" si="5"/>
        <v>7314.5302857222914</v>
      </c>
      <c r="F19" s="112">
        <f t="shared" si="5"/>
        <v>4810.5855441239837</v>
      </c>
      <c r="G19" s="112">
        <f t="shared" si="5"/>
        <v>4127.0606594761475</v>
      </c>
      <c r="H19" s="112">
        <f t="shared" si="5"/>
        <v>3537.6925488817319</v>
      </c>
      <c r="I19" s="112">
        <f t="shared" si="5"/>
        <v>3910.4710456104222</v>
      </c>
      <c r="J19" s="112">
        <f t="shared" si="5"/>
        <v>4686.4968470621434</v>
      </c>
      <c r="K19" s="112">
        <f t="shared" si="5"/>
        <v>4844.3614478546142</v>
      </c>
      <c r="L19" s="112">
        <f t="shared" si="5"/>
        <v>4373.3210207107741</v>
      </c>
      <c r="M19" s="112">
        <f t="shared" si="5"/>
        <v>3707.2436664353172</v>
      </c>
      <c r="N19" s="112">
        <f t="shared" si="5"/>
        <v>3813.3199276446385</v>
      </c>
      <c r="O19" s="112">
        <f t="shared" si="5"/>
        <v>6057.9334248740652</v>
      </c>
      <c r="P19" s="114">
        <f t="shared" si="2"/>
        <v>5000.0000000000009</v>
      </c>
      <c r="Q19" s="158">
        <f t="shared" si="3"/>
        <v>6750.0082090810538</v>
      </c>
      <c r="R19" s="108"/>
      <c r="S19" s="158">
        <f t="shared" si="4"/>
        <v>4124.995895459474</v>
      </c>
      <c r="T19" s="108"/>
    </row>
    <row r="20" spans="1:20" ht="15">
      <c r="A20" s="108"/>
      <c r="B20" s="108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4"/>
      <c r="Q20" s="158"/>
      <c r="R20" s="108"/>
      <c r="S20" s="158"/>
      <c r="T20" s="108"/>
    </row>
    <row r="21" spans="1:20" ht="15">
      <c r="A21" s="108"/>
      <c r="B21" s="108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4"/>
      <c r="Q21" s="158"/>
      <c r="R21" s="108"/>
      <c r="S21" s="158"/>
      <c r="T21" s="108"/>
    </row>
    <row r="22" spans="1:20" ht="15">
      <c r="A22" s="108"/>
      <c r="B22" s="108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4"/>
      <c r="Q22" s="158"/>
      <c r="R22" s="108"/>
      <c r="S22" s="158"/>
      <c r="T22" s="108"/>
    </row>
    <row r="23" spans="1:20" ht="15.75">
      <c r="A23" s="108"/>
      <c r="B23" s="109" t="s">
        <v>189</v>
      </c>
      <c r="C23" s="115" t="s">
        <v>8</v>
      </c>
      <c r="D23" s="188" t="s">
        <v>146</v>
      </c>
      <c r="E23" s="188" t="s">
        <v>147</v>
      </c>
      <c r="F23" s="188" t="s">
        <v>148</v>
      </c>
      <c r="G23" s="188" t="s">
        <v>149</v>
      </c>
      <c r="H23" s="188" t="s">
        <v>150</v>
      </c>
      <c r="I23" s="188" t="s">
        <v>151</v>
      </c>
      <c r="J23" s="188" t="s">
        <v>152</v>
      </c>
      <c r="K23" s="188" t="s">
        <v>153</v>
      </c>
      <c r="L23" s="188" t="s">
        <v>154</v>
      </c>
      <c r="M23" s="188" t="s">
        <v>155</v>
      </c>
      <c r="N23" s="188" t="s">
        <v>156</v>
      </c>
      <c r="O23" s="188" t="s">
        <v>157</v>
      </c>
      <c r="P23" s="118" t="s">
        <v>0</v>
      </c>
      <c r="Q23" s="113"/>
      <c r="S23" s="116"/>
      <c r="T23" s="108"/>
    </row>
    <row r="24" spans="1:20" ht="15">
      <c r="A24" s="108"/>
      <c r="B24" s="108"/>
      <c r="C24" s="120" t="s">
        <v>21</v>
      </c>
      <c r="D24" s="188"/>
      <c r="E24" s="188"/>
      <c r="F24" s="188"/>
      <c r="G24" s="122"/>
      <c r="H24" s="122"/>
      <c r="I24" s="122"/>
      <c r="J24" s="122"/>
      <c r="K24" s="122"/>
      <c r="L24" s="122"/>
      <c r="M24" s="122"/>
      <c r="N24" s="122"/>
      <c r="O24" s="188"/>
      <c r="P24" s="123" t="s">
        <v>9</v>
      </c>
      <c r="Q24" s="124"/>
      <c r="S24" s="121"/>
      <c r="T24" s="108"/>
    </row>
    <row r="25" spans="1:20" ht="15.75">
      <c r="A25" s="108"/>
      <c r="B25" s="108"/>
      <c r="C25" s="131">
        <f>C10</f>
        <v>250</v>
      </c>
      <c r="D25" s="127">
        <f t="shared" ref="D25:O25" si="6">((($D$66+$D$69)*D10)+$D$68+$D$70)+((($D$66+$D$69)*D10)+$D$68+$D$70)*$D$71</f>
        <v>73.394367778120269</v>
      </c>
      <c r="E25" s="127">
        <f t="shared" si="6"/>
        <v>64.044084703142829</v>
      </c>
      <c r="F25" s="127">
        <f t="shared" si="6"/>
        <v>48.461176267837494</v>
      </c>
      <c r="G25" s="127">
        <f t="shared" si="6"/>
        <v>44.207366064373915</v>
      </c>
      <c r="H25" s="127">
        <f t="shared" si="6"/>
        <v>40.539525816342191</v>
      </c>
      <c r="I25" s="127">
        <f t="shared" si="6"/>
        <v>42.859454481168072</v>
      </c>
      <c r="J25" s="127">
        <f t="shared" si="6"/>
        <v>47.688929671478235</v>
      </c>
      <c r="K25" s="127">
        <f t="shared" si="6"/>
        <v>48.671375321518752</v>
      </c>
      <c r="L25" s="127">
        <f t="shared" si="6"/>
        <v>45.739928902767424</v>
      </c>
      <c r="M25" s="127">
        <f t="shared" si="6"/>
        <v>41.594700675454582</v>
      </c>
      <c r="N25" s="127">
        <f t="shared" si="6"/>
        <v>42.254849694769305</v>
      </c>
      <c r="O25" s="127">
        <f t="shared" si="6"/>
        <v>56.223850695026954</v>
      </c>
      <c r="P25" s="128">
        <f>ROUND(SUM(D25:O25)/12,2)</f>
        <v>49.64</v>
      </c>
      <c r="Q25" s="126"/>
      <c r="S25" s="127"/>
      <c r="T25" s="108"/>
    </row>
    <row r="26" spans="1:20" ht="15.75">
      <c r="A26" s="108"/>
      <c r="B26" s="108"/>
      <c r="C26" s="131">
        <f t="shared" ref="C26:C34" si="7">C11</f>
        <v>500</v>
      </c>
      <c r="D26" s="127">
        <f t="shared" ref="D26:O26" si="8">((($D$66+$D$69)*D11)+$D$68+$D$70)+((($D$66+$D$69)*D11)+$D$68+$D$70)*$D$71</f>
        <v>128.26548595624055</v>
      </c>
      <c r="E26" s="127">
        <f t="shared" si="8"/>
        <v>109.56491980628566</v>
      </c>
      <c r="F26" s="127">
        <f t="shared" si="8"/>
        <v>78.399102935675003</v>
      </c>
      <c r="G26" s="127">
        <f t="shared" si="8"/>
        <v>69.891482528747844</v>
      </c>
      <c r="H26" s="127">
        <f t="shared" si="8"/>
        <v>62.555802032684383</v>
      </c>
      <c r="I26" s="127">
        <f t="shared" si="8"/>
        <v>67.195659362336144</v>
      </c>
      <c r="J26" s="127">
        <f t="shared" si="8"/>
        <v>76.85460974295647</v>
      </c>
      <c r="K26" s="127">
        <f t="shared" si="8"/>
        <v>78.819501043037505</v>
      </c>
      <c r="L26" s="127">
        <f t="shared" si="8"/>
        <v>72.956608205534863</v>
      </c>
      <c r="M26" s="127">
        <f t="shared" si="8"/>
        <v>64.666151750909165</v>
      </c>
      <c r="N26" s="127">
        <f t="shared" si="8"/>
        <v>65.986449789538625</v>
      </c>
      <c r="O26" s="127">
        <f t="shared" si="8"/>
        <v>93.924451790053908</v>
      </c>
      <c r="P26" s="128">
        <f t="shared" ref="P26:P34" si="9">ROUND(SUM(D26:O26)/12,2)</f>
        <v>80.760000000000005</v>
      </c>
      <c r="Q26" s="126"/>
      <c r="S26" s="127"/>
      <c r="T26" s="108"/>
    </row>
    <row r="27" spans="1:20" ht="15.75">
      <c r="A27" s="108"/>
      <c r="B27" s="108"/>
      <c r="C27" s="131">
        <f t="shared" si="7"/>
        <v>1000</v>
      </c>
      <c r="D27" s="127">
        <f t="shared" ref="D27:O27" si="10">((($D$66+$D$69)*D12)+$D$68+$D$70)+((($D$66+$D$69)*D12)+$D$68+$D$70)*$D$71</f>
        <v>238.00772231248112</v>
      </c>
      <c r="E27" s="127">
        <f t="shared" si="10"/>
        <v>200.60659001257133</v>
      </c>
      <c r="F27" s="127">
        <f t="shared" si="10"/>
        <v>138.27495627135002</v>
      </c>
      <c r="G27" s="127">
        <f t="shared" si="10"/>
        <v>121.25971545749567</v>
      </c>
      <c r="H27" s="127">
        <f t="shared" si="10"/>
        <v>106.58835446536878</v>
      </c>
      <c r="I27" s="127">
        <f t="shared" si="10"/>
        <v>115.86806912467229</v>
      </c>
      <c r="J27" s="127">
        <f t="shared" si="10"/>
        <v>135.18596988591295</v>
      </c>
      <c r="K27" s="127">
        <f t="shared" si="10"/>
        <v>139.11575248607502</v>
      </c>
      <c r="L27" s="127">
        <f t="shared" si="10"/>
        <v>127.38996681106971</v>
      </c>
      <c r="M27" s="127">
        <f t="shared" si="10"/>
        <v>110.80905390181834</v>
      </c>
      <c r="N27" s="127">
        <f t="shared" si="10"/>
        <v>113.44964997907724</v>
      </c>
      <c r="O27" s="127">
        <f t="shared" si="10"/>
        <v>169.32565398010783</v>
      </c>
      <c r="P27" s="128">
        <f t="shared" si="9"/>
        <v>142.99</v>
      </c>
      <c r="Q27" s="126"/>
      <c r="S27" s="127"/>
      <c r="T27" s="108"/>
    </row>
    <row r="28" spans="1:20" ht="15.75">
      <c r="A28" s="108"/>
      <c r="B28" s="108"/>
      <c r="C28" s="131">
        <f t="shared" si="7"/>
        <v>1200</v>
      </c>
      <c r="D28" s="127">
        <f t="shared" ref="D28:O28" si="11">((($D$66+$D$69)*D13)+$D$68+$D$70)+((($D$66+$D$69)*D13)+$D$68+$D$70)*$D$71</f>
        <v>281.90461685497741</v>
      </c>
      <c r="E28" s="127">
        <f t="shared" si="11"/>
        <v>237.02325809508557</v>
      </c>
      <c r="F28" s="127">
        <f t="shared" si="11"/>
        <v>162.22529760562</v>
      </c>
      <c r="G28" s="127">
        <f t="shared" si="11"/>
        <v>141.80700862899482</v>
      </c>
      <c r="H28" s="127">
        <f t="shared" si="11"/>
        <v>124.20137543844254</v>
      </c>
      <c r="I28" s="127">
        <f t="shared" si="11"/>
        <v>135.33703302960677</v>
      </c>
      <c r="J28" s="127">
        <f t="shared" si="11"/>
        <v>158.51851394309554</v>
      </c>
      <c r="K28" s="127">
        <f t="shared" si="11"/>
        <v>163.23425306329003</v>
      </c>
      <c r="L28" s="127">
        <f t="shared" si="11"/>
        <v>149.16331025328364</v>
      </c>
      <c r="M28" s="127">
        <f t="shared" si="11"/>
        <v>129.26621476218202</v>
      </c>
      <c r="N28" s="127">
        <f t="shared" si="11"/>
        <v>132.4349300548927</v>
      </c>
      <c r="O28" s="127">
        <f t="shared" si="11"/>
        <v>199.48613485612935</v>
      </c>
      <c r="P28" s="128">
        <f t="shared" si="9"/>
        <v>167.88</v>
      </c>
      <c r="Q28" s="126"/>
      <c r="S28" s="127"/>
      <c r="T28" s="108"/>
    </row>
    <row r="29" spans="1:20" ht="15.75">
      <c r="A29" s="108"/>
      <c r="B29" s="108"/>
      <c r="C29" s="131">
        <f t="shared" si="7"/>
        <v>1400</v>
      </c>
      <c r="D29" s="127">
        <f t="shared" ref="D29:O29" si="12">((($D$66+$D$69)*D14)+$D$68+$D$70)+((($D$66+$D$69)*D14)+$D$68+$D$70)*$D$71</f>
        <v>325.80151139747352</v>
      </c>
      <c r="E29" s="127">
        <f t="shared" si="12"/>
        <v>273.43992617759977</v>
      </c>
      <c r="F29" s="127">
        <f t="shared" si="12"/>
        <v>186.17563893989001</v>
      </c>
      <c r="G29" s="127">
        <f t="shared" si="12"/>
        <v>162.35430180049397</v>
      </c>
      <c r="H29" s="127">
        <f t="shared" si="12"/>
        <v>141.8143964115163</v>
      </c>
      <c r="I29" s="127">
        <f t="shared" si="12"/>
        <v>154.80599693454124</v>
      </c>
      <c r="J29" s="127">
        <f t="shared" si="12"/>
        <v>181.8510580002781</v>
      </c>
      <c r="K29" s="127">
        <f t="shared" si="12"/>
        <v>187.35275364050503</v>
      </c>
      <c r="L29" s="127">
        <f t="shared" si="12"/>
        <v>170.93665369549763</v>
      </c>
      <c r="M29" s="127">
        <f t="shared" si="12"/>
        <v>147.72337562254566</v>
      </c>
      <c r="N29" s="127">
        <f t="shared" si="12"/>
        <v>151.42021013070817</v>
      </c>
      <c r="O29" s="127">
        <f t="shared" si="12"/>
        <v>229.64661573215093</v>
      </c>
      <c r="P29" s="128">
        <f t="shared" si="9"/>
        <v>192.78</v>
      </c>
      <c r="Q29" s="126"/>
      <c r="S29" s="127"/>
      <c r="T29" s="108"/>
    </row>
    <row r="30" spans="1:20" ht="15.75">
      <c r="A30" s="108"/>
      <c r="B30" s="108"/>
      <c r="C30" s="131">
        <f t="shared" si="7"/>
        <v>1500</v>
      </c>
      <c r="D30" s="127">
        <f t="shared" ref="D30:O30" si="13">((($D$66+$D$69)*D15)+$D$68+$D$70)+((($D$66+$D$69)*D15)+$D$68+$D$70)*$D$71</f>
        <v>347.74995866872166</v>
      </c>
      <c r="E30" s="127">
        <f t="shared" si="13"/>
        <v>291.64826021885699</v>
      </c>
      <c r="F30" s="127">
        <f t="shared" si="13"/>
        <v>198.15080960702505</v>
      </c>
      <c r="G30" s="127">
        <f t="shared" si="13"/>
        <v>172.62794838624356</v>
      </c>
      <c r="H30" s="127">
        <f t="shared" si="13"/>
        <v>150.62090689805316</v>
      </c>
      <c r="I30" s="127">
        <f t="shared" si="13"/>
        <v>164.54047888700845</v>
      </c>
      <c r="J30" s="127">
        <f t="shared" si="13"/>
        <v>193.5173300288694</v>
      </c>
      <c r="K30" s="127">
        <f t="shared" si="13"/>
        <v>199.41200392911253</v>
      </c>
      <c r="L30" s="127">
        <f t="shared" si="13"/>
        <v>181.82332541660463</v>
      </c>
      <c r="M30" s="127">
        <f t="shared" si="13"/>
        <v>156.95195605272752</v>
      </c>
      <c r="N30" s="127">
        <f t="shared" si="13"/>
        <v>160.91285016861588</v>
      </c>
      <c r="O30" s="127">
        <f t="shared" si="13"/>
        <v>244.72685617016168</v>
      </c>
      <c r="P30" s="128">
        <f t="shared" si="9"/>
        <v>205.22</v>
      </c>
      <c r="Q30" s="126"/>
      <c r="S30" s="127"/>
      <c r="T30" s="108"/>
    </row>
    <row r="31" spans="1:20" ht="15.75">
      <c r="A31" s="108"/>
      <c r="B31" s="108"/>
      <c r="C31" s="131">
        <f t="shared" si="7"/>
        <v>1700</v>
      </c>
      <c r="D31" s="127">
        <f t="shared" ref="D31:O31" si="14">((($D$66+$D$69)*D16)+$D$68+$D$70)+((($D$66+$D$69)*D16)+$D$68+$D$70)*$D$71</f>
        <v>391.64685321121789</v>
      </c>
      <c r="E31" s="127">
        <f t="shared" si="14"/>
        <v>328.0649283013712</v>
      </c>
      <c r="F31" s="127">
        <f t="shared" si="14"/>
        <v>222.10115094129503</v>
      </c>
      <c r="G31" s="127">
        <f t="shared" si="14"/>
        <v>193.17524155774265</v>
      </c>
      <c r="H31" s="127">
        <f t="shared" si="14"/>
        <v>168.23392787112695</v>
      </c>
      <c r="I31" s="127">
        <f t="shared" si="14"/>
        <v>184.00944279194292</v>
      </c>
      <c r="J31" s="127">
        <f t="shared" si="14"/>
        <v>216.84987408605198</v>
      </c>
      <c r="K31" s="127">
        <f t="shared" si="14"/>
        <v>223.53050450632756</v>
      </c>
      <c r="L31" s="127">
        <f t="shared" si="14"/>
        <v>203.59666885881853</v>
      </c>
      <c r="M31" s="127">
        <f t="shared" si="14"/>
        <v>175.40911691309117</v>
      </c>
      <c r="N31" s="127">
        <f t="shared" si="14"/>
        <v>179.89813024443134</v>
      </c>
      <c r="O31" s="127">
        <f t="shared" si="14"/>
        <v>274.88733704618323</v>
      </c>
      <c r="P31" s="128">
        <f t="shared" si="9"/>
        <v>230.12</v>
      </c>
      <c r="Q31" s="126"/>
      <c r="S31" s="127"/>
      <c r="T31" s="108"/>
    </row>
    <row r="32" spans="1:20" ht="15.75">
      <c r="A32" s="108"/>
      <c r="B32" s="108"/>
      <c r="C32" s="131">
        <f t="shared" si="7"/>
        <v>2000</v>
      </c>
      <c r="D32" s="127">
        <f t="shared" ref="D32:O32" si="15">((($D$66+$D$69)*D17)+$D$68+$D$70)+((($D$66+$D$69)*D17)+$D$68+$D$70)*$D$71</f>
        <v>457.4921950249622</v>
      </c>
      <c r="E32" s="127">
        <f t="shared" si="15"/>
        <v>382.68993042514268</v>
      </c>
      <c r="F32" s="127">
        <f t="shared" si="15"/>
        <v>258.02666294270006</v>
      </c>
      <c r="G32" s="127">
        <f t="shared" si="15"/>
        <v>223.99618131499136</v>
      </c>
      <c r="H32" s="127">
        <f t="shared" si="15"/>
        <v>194.65345933073758</v>
      </c>
      <c r="I32" s="127">
        <f t="shared" si="15"/>
        <v>213.21288864934459</v>
      </c>
      <c r="J32" s="127">
        <f t="shared" si="15"/>
        <v>251.84869017182587</v>
      </c>
      <c r="K32" s="127">
        <f t="shared" si="15"/>
        <v>259.70825537215001</v>
      </c>
      <c r="L32" s="127">
        <f t="shared" si="15"/>
        <v>236.25668402213944</v>
      </c>
      <c r="M32" s="127">
        <f t="shared" si="15"/>
        <v>203.0948582036367</v>
      </c>
      <c r="N32" s="127">
        <f t="shared" si="15"/>
        <v>208.37605035815449</v>
      </c>
      <c r="O32" s="127">
        <f t="shared" si="15"/>
        <v>320.12805836021562</v>
      </c>
      <c r="P32" s="128">
        <f t="shared" si="9"/>
        <v>267.45999999999998</v>
      </c>
      <c r="Q32" s="126"/>
      <c r="S32" s="127"/>
      <c r="T32" s="108"/>
    </row>
    <row r="33" spans="1:20" ht="15.75">
      <c r="A33" s="108"/>
      <c r="B33" s="108"/>
      <c r="C33" s="131">
        <f t="shared" si="7"/>
        <v>4000</v>
      </c>
      <c r="D33" s="127">
        <f t="shared" ref="D33:O33" si="16">((($D$66+$D$69)*D18)+$D$68+$D$70)+((($D$66+$D$69)*D18)+$D$68+$D$70)*$D$71</f>
        <v>896.46114044992441</v>
      </c>
      <c r="E33" s="127">
        <f t="shared" si="16"/>
        <v>746.85661125028525</v>
      </c>
      <c r="F33" s="127">
        <f t="shared" si="16"/>
        <v>497.53007628540007</v>
      </c>
      <c r="G33" s="127">
        <f t="shared" si="16"/>
        <v>429.46911302998274</v>
      </c>
      <c r="H33" s="127">
        <f t="shared" si="16"/>
        <v>370.78366906147511</v>
      </c>
      <c r="I33" s="127">
        <f t="shared" si="16"/>
        <v>407.9025276986892</v>
      </c>
      <c r="J33" s="127">
        <f t="shared" si="16"/>
        <v>485.17413074365169</v>
      </c>
      <c r="K33" s="127">
        <f t="shared" si="16"/>
        <v>500.89326114430003</v>
      </c>
      <c r="L33" s="127">
        <f t="shared" si="16"/>
        <v>453.99011844427889</v>
      </c>
      <c r="M33" s="127">
        <f t="shared" si="16"/>
        <v>387.66646680727337</v>
      </c>
      <c r="N33" s="127">
        <f t="shared" si="16"/>
        <v>398.22885111630899</v>
      </c>
      <c r="O33" s="127">
        <f t="shared" si="16"/>
        <v>621.73286712043125</v>
      </c>
      <c r="P33" s="128">
        <f t="shared" si="9"/>
        <v>516.39</v>
      </c>
      <c r="Q33" s="126"/>
      <c r="S33" s="127"/>
      <c r="T33" s="108"/>
    </row>
    <row r="34" spans="1:20" ht="15.75">
      <c r="A34" s="108"/>
      <c r="B34" s="108"/>
      <c r="C34" s="131">
        <f t="shared" si="7"/>
        <v>5000</v>
      </c>
      <c r="D34" s="127">
        <f t="shared" ref="D34:O34" si="17">((($D$66+$D$69)*D19)+$D$68+$D$70)+((($D$66+$D$69)*D19)+$D$68+$D$70)*$D$71</f>
        <v>1115.9456131624054</v>
      </c>
      <c r="E34" s="127">
        <f t="shared" si="17"/>
        <v>928.93995166285652</v>
      </c>
      <c r="F34" s="127">
        <f t="shared" si="17"/>
        <v>617.28178295675002</v>
      </c>
      <c r="G34" s="127">
        <f t="shared" si="17"/>
        <v>532.2055788874784</v>
      </c>
      <c r="H34" s="127">
        <f t="shared" si="17"/>
        <v>458.84877392684388</v>
      </c>
      <c r="I34" s="127">
        <f t="shared" si="17"/>
        <v>505.24734722336149</v>
      </c>
      <c r="J34" s="127">
        <f t="shared" si="17"/>
        <v>601.83685102956463</v>
      </c>
      <c r="K34" s="127">
        <f t="shared" si="17"/>
        <v>621.48576403037498</v>
      </c>
      <c r="L34" s="127">
        <f t="shared" si="17"/>
        <v>562.8568356553485</v>
      </c>
      <c r="M34" s="127">
        <f t="shared" si="17"/>
        <v>479.95227110909178</v>
      </c>
      <c r="N34" s="127">
        <f t="shared" si="17"/>
        <v>493.15525149538621</v>
      </c>
      <c r="O34" s="127">
        <f t="shared" si="17"/>
        <v>772.5352715005389</v>
      </c>
      <c r="P34" s="128">
        <f t="shared" si="9"/>
        <v>640.86</v>
      </c>
      <c r="Q34" s="126"/>
      <c r="S34" s="127"/>
      <c r="T34" s="108"/>
    </row>
    <row r="35" spans="1:20" ht="15.75">
      <c r="A35" s="108"/>
      <c r="B35" s="108"/>
      <c r="C35" s="131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6"/>
      <c r="S35" s="127"/>
      <c r="T35" s="108"/>
    </row>
    <row r="36" spans="1:20" ht="15.75">
      <c r="A36" s="108"/>
      <c r="B36" s="108"/>
      <c r="C36" s="131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Q36" s="126"/>
      <c r="S36" s="127"/>
      <c r="T36" s="108"/>
    </row>
    <row r="37" spans="1:20" ht="15.75">
      <c r="A37" s="108"/>
      <c r="B37" s="109" t="s">
        <v>195</v>
      </c>
      <c r="C37" s="115" t="s">
        <v>8</v>
      </c>
      <c r="D37" s="188" t="s">
        <v>146</v>
      </c>
      <c r="E37" s="188" t="s">
        <v>147</v>
      </c>
      <c r="F37" s="188" t="s">
        <v>148</v>
      </c>
      <c r="G37" s="188" t="s">
        <v>149</v>
      </c>
      <c r="H37" s="188" t="s">
        <v>150</v>
      </c>
      <c r="I37" s="188" t="s">
        <v>151</v>
      </c>
      <c r="J37" s="188" t="s">
        <v>152</v>
      </c>
      <c r="K37" s="188" t="s">
        <v>153</v>
      </c>
      <c r="L37" s="188" t="s">
        <v>154</v>
      </c>
      <c r="M37" s="188" t="s">
        <v>155</v>
      </c>
      <c r="N37" s="188" t="s">
        <v>156</v>
      </c>
      <c r="O37" s="188" t="s">
        <v>157</v>
      </c>
      <c r="P37" s="118" t="s">
        <v>1</v>
      </c>
      <c r="Q37" s="116" t="s">
        <v>9</v>
      </c>
      <c r="R37" s="113"/>
      <c r="S37" s="119" t="s">
        <v>10</v>
      </c>
      <c r="T37" s="108"/>
    </row>
    <row r="38" spans="1:20" ht="15">
      <c r="A38" s="108"/>
      <c r="B38" s="108"/>
      <c r="C38" s="120" t="s">
        <v>21</v>
      </c>
      <c r="D38" s="188"/>
      <c r="E38" s="188"/>
      <c r="F38" s="188"/>
      <c r="G38" s="122"/>
      <c r="H38" s="122"/>
      <c r="I38" s="122"/>
      <c r="J38" s="122"/>
      <c r="K38" s="122"/>
      <c r="L38" s="122"/>
      <c r="M38" s="122"/>
      <c r="N38" s="122"/>
      <c r="O38" s="188"/>
      <c r="P38" s="123" t="s">
        <v>9</v>
      </c>
      <c r="Q38" s="121" t="s">
        <v>22</v>
      </c>
      <c r="R38" s="124"/>
      <c r="S38" s="125" t="s">
        <v>23</v>
      </c>
      <c r="T38" s="108"/>
    </row>
    <row r="39" spans="1:20" ht="15.75">
      <c r="A39" s="108"/>
      <c r="B39" s="108"/>
      <c r="C39" s="131">
        <f>C10</f>
        <v>250</v>
      </c>
      <c r="D39" s="127">
        <f t="shared" ref="D39:O39" si="18">((($E$66+$E$69)*D10)+$E$68+$E$70)+((($E$66+$E$69)*D10)+$E$68+$E$70)*$E$71</f>
        <v>86.783698811006744</v>
      </c>
      <c r="E39" s="127">
        <f t="shared" si="18"/>
        <v>75.634279309231985</v>
      </c>
      <c r="F39" s="127">
        <f t="shared" si="18"/>
        <v>57.052982699302021</v>
      </c>
      <c r="G39" s="127">
        <f t="shared" si="18"/>
        <v>51.980674828081796</v>
      </c>
      <c r="H39" s="127">
        <f t="shared" si="18"/>
        <v>47.607086428363964</v>
      </c>
      <c r="I39" s="127">
        <f t="shared" si="18"/>
        <v>50.3734045912393</v>
      </c>
      <c r="J39" s="127">
        <f t="shared" si="18"/>
        <v>56.132144132962893</v>
      </c>
      <c r="K39" s="127">
        <f t="shared" si="18"/>
        <v>57.30362724231486</v>
      </c>
      <c r="L39" s="127">
        <f t="shared" si="18"/>
        <v>53.808126025127088</v>
      </c>
      <c r="M39" s="127">
        <f t="shared" si="18"/>
        <v>48.86529295084388</v>
      </c>
      <c r="N39" s="127">
        <f t="shared" si="18"/>
        <v>49.652464664363663</v>
      </c>
      <c r="O39" s="127">
        <f t="shared" si="18"/>
        <v>66.3093135451618</v>
      </c>
      <c r="P39" s="128">
        <f>ROUND(SUM(D39:O39)/12,2)</f>
        <v>58.46</v>
      </c>
      <c r="Q39" s="128">
        <f t="shared" ref="Q39:Q47" si="19">P39-P25</f>
        <v>8.82</v>
      </c>
      <c r="R39" s="109"/>
      <c r="S39" s="129">
        <f>Q39/P25</f>
        <v>0.17767929089443998</v>
      </c>
      <c r="T39" s="108"/>
    </row>
    <row r="40" spans="1:20" ht="15.75">
      <c r="A40" s="108"/>
      <c r="B40" s="108"/>
      <c r="C40" s="131">
        <f t="shared" ref="C40:C48" si="20">C11</f>
        <v>500</v>
      </c>
      <c r="D40" s="127">
        <f t="shared" ref="D40:O40" si="21">((($E$66+$E$69)*D11)+$E$68+$E$70)+((($E$66+$E$69)*D11)+$E$68+$E$70)*$E$71</f>
        <v>152.21285322201351</v>
      </c>
      <c r="E40" s="127">
        <f t="shared" si="21"/>
        <v>129.91401421846393</v>
      </c>
      <c r="F40" s="127">
        <f t="shared" si="21"/>
        <v>92.751420998604047</v>
      </c>
      <c r="G40" s="127">
        <f t="shared" si="21"/>
        <v>82.606805256163597</v>
      </c>
      <c r="H40" s="127">
        <f t="shared" si="21"/>
        <v>73.859628456727933</v>
      </c>
      <c r="I40" s="127">
        <f t="shared" si="21"/>
        <v>79.392264782478605</v>
      </c>
      <c r="J40" s="127">
        <f t="shared" si="21"/>
        <v>90.90974386592579</v>
      </c>
      <c r="K40" s="127">
        <f t="shared" si="21"/>
        <v>93.252710084629712</v>
      </c>
      <c r="L40" s="127">
        <f t="shared" si="21"/>
        <v>86.261707650254181</v>
      </c>
      <c r="M40" s="127">
        <f t="shared" si="21"/>
        <v>76.376041501687752</v>
      </c>
      <c r="N40" s="127">
        <f t="shared" si="21"/>
        <v>77.950384928727331</v>
      </c>
      <c r="O40" s="127">
        <f t="shared" si="21"/>
        <v>111.2640826903236</v>
      </c>
      <c r="P40" s="128">
        <f t="shared" ref="P40:P48" si="22">ROUND(SUM(D40:O40)/12,2)</f>
        <v>95.56</v>
      </c>
      <c r="Q40" s="128">
        <f t="shared" si="19"/>
        <v>14.799999999999997</v>
      </c>
      <c r="R40" s="109"/>
      <c r="S40" s="129">
        <f t="shared" ref="S40:S48" si="23">Q40/P26</f>
        <v>0.18325903912828129</v>
      </c>
      <c r="T40" s="108"/>
    </row>
    <row r="41" spans="1:20" ht="15.75">
      <c r="A41" s="108"/>
      <c r="B41" s="108"/>
      <c r="C41" s="131">
        <f t="shared" si="20"/>
        <v>1000</v>
      </c>
      <c r="D41" s="127">
        <f t="shared" ref="D41:O41" si="24">((($E$66+$E$69)*D12)+$E$68+$E$70)+((($E$66+$E$69)*D12)+$E$68+$E$70)*$E$71</f>
        <v>283.07116204402701</v>
      </c>
      <c r="E41" s="127">
        <f t="shared" si="24"/>
        <v>238.47348403692791</v>
      </c>
      <c r="F41" s="127">
        <f t="shared" si="24"/>
        <v>164.14829759720811</v>
      </c>
      <c r="G41" s="127">
        <f t="shared" si="24"/>
        <v>143.85906611232721</v>
      </c>
      <c r="H41" s="127">
        <f t="shared" si="24"/>
        <v>126.36471251345587</v>
      </c>
      <c r="I41" s="127">
        <f t="shared" si="24"/>
        <v>137.42998516495723</v>
      </c>
      <c r="J41" s="127">
        <f t="shared" si="24"/>
        <v>160.4649433318516</v>
      </c>
      <c r="K41" s="127">
        <f t="shared" si="24"/>
        <v>165.15087576925944</v>
      </c>
      <c r="L41" s="127">
        <f t="shared" si="24"/>
        <v>151.16887090050838</v>
      </c>
      <c r="M41" s="127">
        <f t="shared" si="24"/>
        <v>131.39753860337552</v>
      </c>
      <c r="N41" s="127">
        <f t="shared" si="24"/>
        <v>134.54622545745468</v>
      </c>
      <c r="O41" s="127">
        <f t="shared" si="24"/>
        <v>201.17362098064723</v>
      </c>
      <c r="P41" s="128">
        <f t="shared" si="22"/>
        <v>169.77</v>
      </c>
      <c r="Q41" s="128">
        <f t="shared" si="19"/>
        <v>26.78</v>
      </c>
      <c r="R41" s="109"/>
      <c r="S41" s="129">
        <f t="shared" si="23"/>
        <v>0.18728582418350934</v>
      </c>
      <c r="T41" s="108"/>
    </row>
    <row r="42" spans="1:20" ht="15.75">
      <c r="A42" s="108"/>
      <c r="B42" s="109"/>
      <c r="C42" s="131">
        <f t="shared" si="20"/>
        <v>1200</v>
      </c>
      <c r="D42" s="127">
        <f t="shared" ref="D42:O42" si="25">((($E$66+$E$69)*D13)+$E$68+$E$70)+((($E$66+$E$69)*D13)+$E$68+$E$70)*$E$71</f>
        <v>335.41448557283235</v>
      </c>
      <c r="E42" s="127">
        <f t="shared" si="25"/>
        <v>281.89727196431346</v>
      </c>
      <c r="F42" s="127">
        <f t="shared" si="25"/>
        <v>192.70704823664971</v>
      </c>
      <c r="G42" s="127">
        <f t="shared" si="25"/>
        <v>168.35997045479266</v>
      </c>
      <c r="H42" s="127">
        <f t="shared" si="25"/>
        <v>147.36674613614707</v>
      </c>
      <c r="I42" s="127">
        <f t="shared" si="25"/>
        <v>160.64507331794869</v>
      </c>
      <c r="J42" s="127">
        <f t="shared" si="25"/>
        <v>188.28702311822192</v>
      </c>
      <c r="K42" s="127">
        <f t="shared" si="25"/>
        <v>193.91014204311134</v>
      </c>
      <c r="L42" s="127">
        <f t="shared" si="25"/>
        <v>177.13173620061005</v>
      </c>
      <c r="M42" s="127">
        <f t="shared" si="25"/>
        <v>153.40613744405067</v>
      </c>
      <c r="N42" s="127">
        <f t="shared" si="25"/>
        <v>157.18456166894561</v>
      </c>
      <c r="O42" s="127">
        <f t="shared" si="25"/>
        <v>237.13743629677666</v>
      </c>
      <c r="P42" s="128">
        <f t="shared" si="22"/>
        <v>199.45</v>
      </c>
      <c r="Q42" s="128">
        <f t="shared" si="19"/>
        <v>31.569999999999993</v>
      </c>
      <c r="R42" s="109"/>
      <c r="S42" s="129">
        <f t="shared" si="23"/>
        <v>0.18805098880152488</v>
      </c>
      <c r="T42" s="108"/>
    </row>
    <row r="43" spans="1:20" ht="15.75">
      <c r="A43" s="108"/>
      <c r="B43" s="109"/>
      <c r="C43" s="131">
        <f t="shared" si="20"/>
        <v>1400</v>
      </c>
      <c r="D43" s="127">
        <f t="shared" ref="D43:O43" si="26">((($E$66+$E$69)*D14)+$E$68+$E$70)+((($E$66+$E$69)*D14)+$E$68+$E$70)*$E$71</f>
        <v>387.75780910163775</v>
      </c>
      <c r="E43" s="127">
        <f t="shared" si="26"/>
        <v>325.32105989169901</v>
      </c>
      <c r="F43" s="127">
        <f t="shared" si="26"/>
        <v>221.26579887609134</v>
      </c>
      <c r="G43" s="127">
        <f t="shared" si="26"/>
        <v>192.86087479725811</v>
      </c>
      <c r="H43" s="127">
        <f t="shared" si="26"/>
        <v>168.36877975883823</v>
      </c>
      <c r="I43" s="127">
        <f t="shared" si="26"/>
        <v>183.86016147094014</v>
      </c>
      <c r="J43" s="127">
        <f t="shared" si="26"/>
        <v>216.10910290459225</v>
      </c>
      <c r="K43" s="127">
        <f t="shared" si="26"/>
        <v>222.66940831696323</v>
      </c>
      <c r="L43" s="127">
        <f t="shared" si="26"/>
        <v>203.09460150071175</v>
      </c>
      <c r="M43" s="127">
        <f t="shared" si="26"/>
        <v>175.41473628472573</v>
      </c>
      <c r="N43" s="127">
        <f t="shared" si="26"/>
        <v>179.82289788043659</v>
      </c>
      <c r="O43" s="127">
        <f t="shared" si="26"/>
        <v>273.10125161290603</v>
      </c>
      <c r="P43" s="128">
        <f t="shared" si="22"/>
        <v>229.14</v>
      </c>
      <c r="Q43" s="128">
        <f t="shared" si="19"/>
        <v>36.359999999999985</v>
      </c>
      <c r="R43" s="109"/>
      <c r="S43" s="129">
        <f t="shared" si="23"/>
        <v>0.18860877684407087</v>
      </c>
      <c r="T43" s="108"/>
    </row>
    <row r="44" spans="1:20" ht="15.75">
      <c r="A44" s="108"/>
      <c r="B44" s="109"/>
      <c r="C44" s="131">
        <f t="shared" si="20"/>
        <v>1500</v>
      </c>
      <c r="D44" s="127">
        <f t="shared" ref="D44:O44" si="27">((($E$66+$E$69)*D15)+$E$68+$E$70)+((($E$66+$E$69)*D15)+$E$68+$E$70)*$E$71</f>
        <v>413.92947086604045</v>
      </c>
      <c r="E44" s="127">
        <f t="shared" si="27"/>
        <v>347.03295385539178</v>
      </c>
      <c r="F44" s="127">
        <f t="shared" si="27"/>
        <v>235.54517419581217</v>
      </c>
      <c r="G44" s="127">
        <f t="shared" si="27"/>
        <v>205.11132696849083</v>
      </c>
      <c r="H44" s="127">
        <f t="shared" si="27"/>
        <v>178.86979657018384</v>
      </c>
      <c r="I44" s="127">
        <f t="shared" si="27"/>
        <v>195.46770554743583</v>
      </c>
      <c r="J44" s="127">
        <f t="shared" si="27"/>
        <v>230.0201427977774</v>
      </c>
      <c r="K44" s="127">
        <f t="shared" si="27"/>
        <v>237.04904145388917</v>
      </c>
      <c r="L44" s="127">
        <f t="shared" si="27"/>
        <v>216.07603415076258</v>
      </c>
      <c r="M44" s="127">
        <f t="shared" si="27"/>
        <v>186.41903570506327</v>
      </c>
      <c r="N44" s="127">
        <f t="shared" si="27"/>
        <v>191.14206598618205</v>
      </c>
      <c r="O44" s="127">
        <f t="shared" si="27"/>
        <v>291.08315927097078</v>
      </c>
      <c r="P44" s="128">
        <f t="shared" si="22"/>
        <v>243.98</v>
      </c>
      <c r="Q44" s="128">
        <f t="shared" si="19"/>
        <v>38.759999999999991</v>
      </c>
      <c r="R44" s="109"/>
      <c r="S44" s="129">
        <f t="shared" si="23"/>
        <v>0.18887048045999411</v>
      </c>
      <c r="T44" s="108"/>
    </row>
    <row r="45" spans="1:20" ht="15.75">
      <c r="A45" s="108"/>
      <c r="B45" s="108"/>
      <c r="C45" s="131">
        <f t="shared" si="20"/>
        <v>1700</v>
      </c>
      <c r="D45" s="127">
        <f t="shared" ref="D45:O45" si="28">((($E$66+$E$69)*D16)+$E$68+$E$70)+((($E$66+$E$69)*D16)+$E$68+$E$70)*$E$71</f>
        <v>466.2727943948459</v>
      </c>
      <c r="E45" s="127">
        <f t="shared" si="28"/>
        <v>390.45674178277739</v>
      </c>
      <c r="F45" s="127">
        <f t="shared" si="28"/>
        <v>264.10392483525379</v>
      </c>
      <c r="G45" s="127">
        <f t="shared" si="28"/>
        <v>229.61223131095625</v>
      </c>
      <c r="H45" s="127">
        <f t="shared" si="28"/>
        <v>199.871830192875</v>
      </c>
      <c r="I45" s="127">
        <f t="shared" si="28"/>
        <v>218.68279370042731</v>
      </c>
      <c r="J45" s="127">
        <f t="shared" si="28"/>
        <v>257.84222258414769</v>
      </c>
      <c r="K45" s="127">
        <f t="shared" si="28"/>
        <v>265.80830772774107</v>
      </c>
      <c r="L45" s="127">
        <f t="shared" si="28"/>
        <v>242.03889945086428</v>
      </c>
      <c r="M45" s="127">
        <f t="shared" si="28"/>
        <v>208.42763454573839</v>
      </c>
      <c r="N45" s="127">
        <f t="shared" si="28"/>
        <v>213.780402197673</v>
      </c>
      <c r="O45" s="127">
        <f t="shared" si="28"/>
        <v>327.04697458710029</v>
      </c>
      <c r="P45" s="128">
        <f t="shared" si="22"/>
        <v>273.66000000000003</v>
      </c>
      <c r="Q45" s="128">
        <f t="shared" si="19"/>
        <v>43.54000000000002</v>
      </c>
      <c r="R45" s="109"/>
      <c r="S45" s="129">
        <f t="shared" si="23"/>
        <v>0.18920563184425526</v>
      </c>
      <c r="T45" s="108"/>
    </row>
    <row r="46" spans="1:20" ht="15.75">
      <c r="A46" s="108"/>
      <c r="B46" s="108"/>
      <c r="C46" s="131">
        <f t="shared" si="20"/>
        <v>2000</v>
      </c>
      <c r="D46" s="127">
        <f t="shared" ref="D46:O46" si="29">((($E$66+$E$69)*D17)+$E$68+$E$70)+((($E$66+$E$69)*D17)+$E$68+$E$70)*$E$71</f>
        <v>544.78777968805389</v>
      </c>
      <c r="E46" s="127">
        <f t="shared" si="29"/>
        <v>455.59242367385582</v>
      </c>
      <c r="F46" s="127">
        <f t="shared" si="29"/>
        <v>306.94205079441622</v>
      </c>
      <c r="G46" s="127">
        <f t="shared" si="29"/>
        <v>266.36358782465442</v>
      </c>
      <c r="H46" s="127">
        <f t="shared" si="29"/>
        <v>231.37488062691176</v>
      </c>
      <c r="I46" s="127">
        <f t="shared" si="29"/>
        <v>253.50542592991445</v>
      </c>
      <c r="J46" s="127">
        <f t="shared" si="29"/>
        <v>299.57534226370319</v>
      </c>
      <c r="K46" s="127">
        <f t="shared" si="29"/>
        <v>308.94720713851888</v>
      </c>
      <c r="L46" s="127">
        <f t="shared" si="29"/>
        <v>280.98319740101675</v>
      </c>
      <c r="M46" s="127">
        <f t="shared" si="29"/>
        <v>241.44053280675107</v>
      </c>
      <c r="N46" s="127">
        <f t="shared" si="29"/>
        <v>247.73790651490935</v>
      </c>
      <c r="O46" s="127">
        <f t="shared" si="29"/>
        <v>380.99269756129445</v>
      </c>
      <c r="P46" s="128">
        <f t="shared" si="22"/>
        <v>318.19</v>
      </c>
      <c r="Q46" s="128">
        <f t="shared" si="19"/>
        <v>50.730000000000018</v>
      </c>
      <c r="R46" s="109"/>
      <c r="S46" s="129">
        <f t="shared" si="23"/>
        <v>0.18967322216406199</v>
      </c>
      <c r="T46" s="108"/>
    </row>
    <row r="47" spans="1:20" ht="15.75">
      <c r="A47" s="108"/>
      <c r="B47" s="108"/>
      <c r="C47" s="131">
        <f t="shared" si="20"/>
        <v>4000</v>
      </c>
      <c r="D47" s="127">
        <f t="shared" ref="D47:O47" si="30">((($E$66+$E$69)*D18)+$E$68+$E$70)+((($E$66+$E$69)*D18)+$E$68+$E$70)*$E$71</f>
        <v>1068.2210149761079</v>
      </c>
      <c r="E47" s="127">
        <f t="shared" si="30"/>
        <v>889.83030294771152</v>
      </c>
      <c r="F47" s="127">
        <f t="shared" si="30"/>
        <v>592.52955718883231</v>
      </c>
      <c r="G47" s="127">
        <f t="shared" si="30"/>
        <v>511.37263124930882</v>
      </c>
      <c r="H47" s="127">
        <f t="shared" si="30"/>
        <v>441.39521685382351</v>
      </c>
      <c r="I47" s="127">
        <f t="shared" si="30"/>
        <v>485.65630745982889</v>
      </c>
      <c r="J47" s="127">
        <f t="shared" si="30"/>
        <v>577.79614012740637</v>
      </c>
      <c r="K47" s="127">
        <f t="shared" si="30"/>
        <v>596.53986987703775</v>
      </c>
      <c r="L47" s="127">
        <f t="shared" si="30"/>
        <v>540.61185040203338</v>
      </c>
      <c r="M47" s="127">
        <f t="shared" si="30"/>
        <v>461.52652121350206</v>
      </c>
      <c r="N47" s="127">
        <f t="shared" si="30"/>
        <v>474.1212686298187</v>
      </c>
      <c r="O47" s="127">
        <f t="shared" si="30"/>
        <v>740.63085072258878</v>
      </c>
      <c r="P47" s="128">
        <f t="shared" si="22"/>
        <v>615.02</v>
      </c>
      <c r="Q47" s="128">
        <f t="shared" si="19"/>
        <v>98.63</v>
      </c>
      <c r="R47" s="109"/>
      <c r="S47" s="129">
        <f t="shared" si="23"/>
        <v>0.19099905110478513</v>
      </c>
      <c r="T47" s="108"/>
    </row>
    <row r="48" spans="1:20" ht="15.75">
      <c r="A48" s="108"/>
      <c r="B48" s="108"/>
      <c r="C48" s="131">
        <f t="shared" si="20"/>
        <v>5000</v>
      </c>
      <c r="D48" s="127">
        <f>((($E$66+$E$69)*D19)+$E$68+$E$70)+((($E$66+$E$69)*D19)+$E$68+$E$70)*$E$71</f>
        <v>1329.937632620135</v>
      </c>
      <c r="E48" s="127">
        <f t="shared" ref="E48:O48" si="31">((($E$66+$E$69)*E19)+$E$68+$E$70)+((($E$66+$E$69)*E19)+$E$68+$E$70)*$E$71</f>
        <v>1106.9492425846393</v>
      </c>
      <c r="F48" s="127">
        <f t="shared" si="31"/>
        <v>735.32331038604048</v>
      </c>
      <c r="G48" s="127">
        <f t="shared" si="31"/>
        <v>633.87715296163594</v>
      </c>
      <c r="H48" s="127">
        <f t="shared" si="31"/>
        <v>546.40538496727936</v>
      </c>
      <c r="I48" s="127">
        <f t="shared" si="31"/>
        <v>601.73174822478609</v>
      </c>
      <c r="J48" s="127">
        <f t="shared" si="31"/>
        <v>716.90653905925785</v>
      </c>
      <c r="K48" s="127">
        <f t="shared" si="31"/>
        <v>740.33620124629715</v>
      </c>
      <c r="L48" s="127">
        <f t="shared" si="31"/>
        <v>670.42617690254178</v>
      </c>
      <c r="M48" s="127">
        <f t="shared" si="31"/>
        <v>571.56951541687761</v>
      </c>
      <c r="N48" s="127">
        <f t="shared" si="31"/>
        <v>587.31294968727332</v>
      </c>
      <c r="O48" s="127">
        <f t="shared" si="31"/>
        <v>920.44992730323588</v>
      </c>
      <c r="P48" s="128">
        <f t="shared" si="22"/>
        <v>763.44</v>
      </c>
      <c r="Q48" s="128">
        <f>P48-P34</f>
        <v>122.58000000000004</v>
      </c>
      <c r="R48" s="109"/>
      <c r="S48" s="129">
        <f t="shared" si="23"/>
        <v>0.1912742252598072</v>
      </c>
      <c r="T48" s="108"/>
    </row>
    <row r="49" spans="1:37" ht="15">
      <c r="A49" s="108"/>
      <c r="B49" s="108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4"/>
      <c r="T49" s="108"/>
    </row>
    <row r="50" spans="1:37" ht="15">
      <c r="A50" s="108"/>
      <c r="B50" s="108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4"/>
      <c r="Q50" s="158"/>
      <c r="R50" s="108"/>
      <c r="S50" s="158"/>
      <c r="T50" s="108"/>
    </row>
    <row r="51" spans="1:37" ht="15.75">
      <c r="A51" s="108"/>
      <c r="B51" s="109" t="s">
        <v>193</v>
      </c>
      <c r="C51" s="115" t="s">
        <v>8</v>
      </c>
      <c r="D51" s="117" t="s">
        <v>146</v>
      </c>
      <c r="E51" s="117" t="s">
        <v>147</v>
      </c>
      <c r="F51" s="117" t="s">
        <v>148</v>
      </c>
      <c r="G51" s="113" t="s">
        <v>149</v>
      </c>
      <c r="H51" s="113" t="s">
        <v>150</v>
      </c>
      <c r="I51" s="113" t="s">
        <v>151</v>
      </c>
      <c r="J51" s="113" t="s">
        <v>152</v>
      </c>
      <c r="K51" s="113" t="s">
        <v>153</v>
      </c>
      <c r="L51" s="113" t="s">
        <v>154</v>
      </c>
      <c r="M51" s="113" t="s">
        <v>155</v>
      </c>
      <c r="N51" s="113" t="s">
        <v>156</v>
      </c>
      <c r="O51" s="117" t="s">
        <v>157</v>
      </c>
      <c r="P51" s="118" t="s">
        <v>1</v>
      </c>
      <c r="Q51" s="116" t="s">
        <v>9</v>
      </c>
      <c r="R51" s="113"/>
      <c r="S51" s="119" t="s">
        <v>10</v>
      </c>
      <c r="T51" s="119"/>
      <c r="W51" s="116"/>
      <c r="X51" s="113"/>
      <c r="Y51" s="119"/>
    </row>
    <row r="52" spans="1:37" ht="15">
      <c r="A52" s="108"/>
      <c r="B52" s="108"/>
      <c r="C52" s="120" t="s">
        <v>21</v>
      </c>
      <c r="D52" s="117" t="s">
        <v>145</v>
      </c>
      <c r="E52" s="117" t="s">
        <v>145</v>
      </c>
      <c r="F52" s="117" t="s">
        <v>145</v>
      </c>
      <c r="G52" s="108"/>
      <c r="H52" s="108"/>
      <c r="I52" s="108"/>
      <c r="J52" s="108"/>
      <c r="K52" s="108"/>
      <c r="L52" s="108"/>
      <c r="M52" s="108"/>
      <c r="N52" s="108"/>
      <c r="O52" s="117" t="s">
        <v>145</v>
      </c>
      <c r="P52" s="123" t="s">
        <v>9</v>
      </c>
      <c r="Q52" s="121" t="s">
        <v>22</v>
      </c>
      <c r="R52" s="124"/>
      <c r="S52" s="125" t="s">
        <v>23</v>
      </c>
      <c r="T52" s="125"/>
      <c r="W52" s="121"/>
      <c r="X52" s="124"/>
      <c r="Y52" s="125"/>
    </row>
    <row r="53" spans="1:37" ht="15.75">
      <c r="A53" s="108"/>
      <c r="B53" s="108"/>
      <c r="C53" s="131">
        <f t="shared" ref="C53:C62" si="32">C10</f>
        <v>250</v>
      </c>
      <c r="D53" s="127">
        <f t="shared" ref="D53:F62" si="33">((($F$67+$F$69)*D10)+$F$68+$F$70)+((($F$67+$F$69)*D10)+$F$68+$F$70)*$F$71</f>
        <v>82.146194688656237</v>
      </c>
      <c r="E53" s="127">
        <f t="shared" si="33"/>
        <v>71.787026556729472</v>
      </c>
      <c r="F53" s="127">
        <f t="shared" si="33"/>
        <v>54.522739778316961</v>
      </c>
      <c r="G53" s="127">
        <f t="shared" ref="G53:N62" si="34">((($F$66+$F$69)*G10)+$F$68+$F$70)+((($F$66+$F$69)*G10)+$F$68+$F$70)*$F$71</f>
        <v>53.749817009777246</v>
      </c>
      <c r="H53" s="127">
        <f t="shared" si="34"/>
        <v>49.123584883438966</v>
      </c>
      <c r="I53" s="127">
        <f t="shared" si="34"/>
        <v>52.049701560900573</v>
      </c>
      <c r="J53" s="127">
        <f t="shared" si="34"/>
        <v>58.141099159461774</v>
      </c>
      <c r="K53" s="127">
        <f t="shared" si="34"/>
        <v>59.380253899376569</v>
      </c>
      <c r="L53" s="127">
        <f t="shared" si="34"/>
        <v>55.682832342823168</v>
      </c>
      <c r="M53" s="127">
        <f t="shared" si="34"/>
        <v>50.454472681714741</v>
      </c>
      <c r="N53" s="127">
        <f t="shared" si="34"/>
        <v>51.287115979896377</v>
      </c>
      <c r="O53" s="127">
        <f t="shared" ref="O53:O62" si="35">((($F$67+$F$69)*O10)+$F$68+$F$70)+((($F$67+$F$69)*O10)+$F$68+$F$70)*$F$71</f>
        <v>63.122998069947094</v>
      </c>
      <c r="P53" s="128">
        <f>ROUND(SUM(D53:O53)/12,2)</f>
        <v>58.45</v>
      </c>
      <c r="Q53" s="128">
        <f t="shared" ref="Q53:Q62" si="36">P53-P25</f>
        <v>8.8100000000000023</v>
      </c>
      <c r="R53" s="109"/>
      <c r="S53" s="129">
        <f t="shared" ref="S53:S62" si="37">Q53/P25</f>
        <v>0.17747784045124904</v>
      </c>
      <c r="T53" s="129"/>
      <c r="V53" s="128"/>
      <c r="W53" s="109"/>
      <c r="X53" s="129"/>
      <c r="Y53" s="129"/>
      <c r="Z53" s="139"/>
      <c r="AF53" s="139"/>
    </row>
    <row r="54" spans="1:37" ht="15.75">
      <c r="A54" s="108"/>
      <c r="B54" s="108"/>
      <c r="C54" s="131">
        <f t="shared" si="32"/>
        <v>500</v>
      </c>
      <c r="D54" s="127">
        <f t="shared" si="33"/>
        <v>142.93784497731247</v>
      </c>
      <c r="E54" s="127">
        <f t="shared" si="33"/>
        <v>122.21950871345896</v>
      </c>
      <c r="F54" s="127">
        <f t="shared" si="33"/>
        <v>87.690935156633927</v>
      </c>
      <c r="G54" s="127">
        <f t="shared" si="34"/>
        <v>86.145089619554497</v>
      </c>
      <c r="H54" s="127">
        <f t="shared" si="34"/>
        <v>76.892625366877937</v>
      </c>
      <c r="I54" s="127">
        <f t="shared" si="34"/>
        <v>82.744858721801151</v>
      </c>
      <c r="J54" s="127">
        <f t="shared" si="34"/>
        <v>94.927653918923554</v>
      </c>
      <c r="K54" s="127">
        <f t="shared" si="34"/>
        <v>97.40596339875313</v>
      </c>
      <c r="L54" s="127">
        <f t="shared" si="34"/>
        <v>90.011120285646328</v>
      </c>
      <c r="M54" s="127">
        <f t="shared" si="34"/>
        <v>79.554400963429487</v>
      </c>
      <c r="N54" s="127">
        <f t="shared" si="34"/>
        <v>81.21968755979276</v>
      </c>
      <c r="O54" s="127">
        <f t="shared" si="35"/>
        <v>104.89145173989419</v>
      </c>
      <c r="P54" s="128">
        <f t="shared" ref="P54:P62" si="38">ROUND(SUM(D54:O54)/12,2)</f>
        <v>95.55</v>
      </c>
      <c r="Q54" s="128">
        <f t="shared" si="36"/>
        <v>14.789999999999992</v>
      </c>
      <c r="R54" s="109"/>
      <c r="S54" s="129">
        <f t="shared" si="37"/>
        <v>0.18313521545319453</v>
      </c>
      <c r="T54" s="129"/>
      <c r="V54" s="128"/>
      <c r="W54" s="109"/>
      <c r="X54" s="129"/>
      <c r="Y54" s="129"/>
      <c r="Z54" s="139"/>
      <c r="AF54" s="139"/>
    </row>
    <row r="55" spans="1:37" s="130" customFormat="1" ht="15.75">
      <c r="A55" s="122"/>
      <c r="B55" s="108"/>
      <c r="C55" s="131">
        <f t="shared" si="32"/>
        <v>1000</v>
      </c>
      <c r="D55" s="127">
        <f t="shared" si="33"/>
        <v>264.52114555462492</v>
      </c>
      <c r="E55" s="127">
        <f t="shared" si="33"/>
        <v>223.08447302691795</v>
      </c>
      <c r="F55" s="127">
        <f t="shared" si="33"/>
        <v>154.02732591326787</v>
      </c>
      <c r="G55" s="127">
        <f t="shared" si="34"/>
        <v>150.93563483910901</v>
      </c>
      <c r="H55" s="127">
        <f t="shared" si="34"/>
        <v>132.43070633375586</v>
      </c>
      <c r="I55" s="127">
        <f t="shared" si="34"/>
        <v>144.13517304360232</v>
      </c>
      <c r="J55" s="127">
        <f t="shared" si="34"/>
        <v>168.50076343784713</v>
      </c>
      <c r="K55" s="127">
        <f t="shared" si="34"/>
        <v>173.45738239750628</v>
      </c>
      <c r="L55" s="127">
        <f t="shared" si="34"/>
        <v>158.66769617129268</v>
      </c>
      <c r="M55" s="127">
        <f t="shared" si="34"/>
        <v>137.75425752685896</v>
      </c>
      <c r="N55" s="127">
        <f t="shared" si="34"/>
        <v>141.08483071958554</v>
      </c>
      <c r="O55" s="127">
        <f t="shared" si="35"/>
        <v>188.42835907978841</v>
      </c>
      <c r="P55" s="128">
        <f t="shared" si="38"/>
        <v>169.75</v>
      </c>
      <c r="Q55" s="128">
        <f t="shared" si="36"/>
        <v>26.759999999999991</v>
      </c>
      <c r="R55" s="109"/>
      <c r="S55" s="129">
        <f t="shared" si="37"/>
        <v>0.18714595426253577</v>
      </c>
      <c r="T55" s="129"/>
      <c r="U55" s="110"/>
      <c r="V55" s="128"/>
      <c r="W55" s="109"/>
      <c r="X55" s="129"/>
      <c r="Y55" s="129"/>
      <c r="Z55" s="139"/>
      <c r="AA55" s="110"/>
      <c r="AB55" s="110"/>
      <c r="AC55" s="110"/>
      <c r="AD55" s="110"/>
      <c r="AE55" s="110"/>
      <c r="AF55" s="139"/>
      <c r="AG55" s="110"/>
      <c r="AH55" s="110"/>
      <c r="AI55" s="110"/>
      <c r="AJ55" s="110"/>
      <c r="AK55" s="110"/>
    </row>
    <row r="56" spans="1:37" ht="15.75">
      <c r="A56" s="108"/>
      <c r="B56" s="109"/>
      <c r="C56" s="131">
        <f t="shared" si="32"/>
        <v>1200</v>
      </c>
      <c r="D56" s="127">
        <f t="shared" si="33"/>
        <v>313.15446578554997</v>
      </c>
      <c r="E56" s="127">
        <f t="shared" si="33"/>
        <v>263.43045875230149</v>
      </c>
      <c r="F56" s="127">
        <f t="shared" si="33"/>
        <v>180.56188221592143</v>
      </c>
      <c r="G56" s="127">
        <f t="shared" si="34"/>
        <v>176.8518529269308</v>
      </c>
      <c r="H56" s="127">
        <f t="shared" si="34"/>
        <v>154.64593872050705</v>
      </c>
      <c r="I56" s="127">
        <f t="shared" si="34"/>
        <v>168.6912987723228</v>
      </c>
      <c r="J56" s="127">
        <f t="shared" si="34"/>
        <v>197.93000724541653</v>
      </c>
      <c r="K56" s="127">
        <f t="shared" si="34"/>
        <v>203.87794999700753</v>
      </c>
      <c r="L56" s="127">
        <f t="shared" si="34"/>
        <v>186.13032652555123</v>
      </c>
      <c r="M56" s="127">
        <f t="shared" si="34"/>
        <v>161.0342001522308</v>
      </c>
      <c r="N56" s="127">
        <f t="shared" si="34"/>
        <v>165.03088798350265</v>
      </c>
      <c r="O56" s="127">
        <f t="shared" si="35"/>
        <v>221.84312201574605</v>
      </c>
      <c r="P56" s="128">
        <f t="shared" si="38"/>
        <v>199.43</v>
      </c>
      <c r="Q56" s="128">
        <f t="shared" si="36"/>
        <v>31.550000000000011</v>
      </c>
      <c r="R56" s="109"/>
      <c r="S56" s="129">
        <f t="shared" si="37"/>
        <v>0.18793185608768176</v>
      </c>
      <c r="T56" s="129"/>
      <c r="V56" s="128"/>
      <c r="W56" s="109"/>
      <c r="X56" s="129"/>
      <c r="Y56" s="129"/>
      <c r="Z56" s="139"/>
      <c r="AF56" s="139"/>
    </row>
    <row r="57" spans="1:37" ht="15.75">
      <c r="A57" s="108"/>
      <c r="B57" s="109"/>
      <c r="C57" s="131">
        <f t="shared" si="32"/>
        <v>1400</v>
      </c>
      <c r="D57" s="127">
        <f t="shared" si="33"/>
        <v>361.78778601647491</v>
      </c>
      <c r="E57" s="127">
        <f t="shared" si="33"/>
        <v>303.77644447768506</v>
      </c>
      <c r="F57" s="127">
        <f t="shared" si="33"/>
        <v>207.09643851857501</v>
      </c>
      <c r="G57" s="127">
        <f t="shared" si="34"/>
        <v>202.76807101475262</v>
      </c>
      <c r="H57" s="127">
        <f t="shared" si="34"/>
        <v>176.86117110725823</v>
      </c>
      <c r="I57" s="127">
        <f t="shared" si="34"/>
        <v>193.24742450104324</v>
      </c>
      <c r="J57" s="127">
        <f t="shared" si="34"/>
        <v>227.35925105298597</v>
      </c>
      <c r="K57" s="127">
        <f t="shared" si="34"/>
        <v>234.29851759650879</v>
      </c>
      <c r="L57" s="127">
        <f t="shared" si="34"/>
        <v>213.59295687980978</v>
      </c>
      <c r="M57" s="127">
        <f t="shared" si="34"/>
        <v>184.31414277760257</v>
      </c>
      <c r="N57" s="127">
        <f t="shared" si="34"/>
        <v>188.97694524741974</v>
      </c>
      <c r="O57" s="127">
        <f t="shared" si="35"/>
        <v>255.25788495170372</v>
      </c>
      <c r="P57" s="128">
        <f t="shared" si="38"/>
        <v>229.11</v>
      </c>
      <c r="Q57" s="128">
        <f t="shared" si="36"/>
        <v>36.330000000000013</v>
      </c>
      <c r="R57" s="109"/>
      <c r="S57" s="129">
        <f t="shared" si="37"/>
        <v>0.1884531590413944</v>
      </c>
      <c r="T57" s="129"/>
      <c r="V57" s="128"/>
      <c r="W57" s="109"/>
      <c r="X57" s="129"/>
      <c r="Y57" s="129"/>
      <c r="Z57" s="139"/>
      <c r="AF57" s="139"/>
    </row>
    <row r="58" spans="1:37" ht="15.75">
      <c r="A58" s="108"/>
      <c r="B58" s="109"/>
      <c r="C58" s="131">
        <f t="shared" si="32"/>
        <v>1500</v>
      </c>
      <c r="D58" s="127">
        <f t="shared" si="33"/>
        <v>386.10444613193744</v>
      </c>
      <c r="E58" s="127">
        <f t="shared" si="33"/>
        <v>323.9494373403769</v>
      </c>
      <c r="F58" s="127">
        <f t="shared" si="33"/>
        <v>220.36371666990181</v>
      </c>
      <c r="G58" s="127">
        <f t="shared" si="34"/>
        <v>215.72618005866354</v>
      </c>
      <c r="H58" s="127">
        <f t="shared" si="34"/>
        <v>187.96878730063381</v>
      </c>
      <c r="I58" s="127">
        <f t="shared" si="34"/>
        <v>205.52548736540348</v>
      </c>
      <c r="J58" s="127">
        <f t="shared" si="34"/>
        <v>242.07387295677066</v>
      </c>
      <c r="K58" s="127">
        <f t="shared" si="34"/>
        <v>249.50880139625946</v>
      </c>
      <c r="L58" s="127">
        <f t="shared" si="34"/>
        <v>227.32427205693904</v>
      </c>
      <c r="M58" s="127">
        <f t="shared" si="34"/>
        <v>195.95411409028844</v>
      </c>
      <c r="N58" s="127">
        <f t="shared" si="34"/>
        <v>200.94997387937829</v>
      </c>
      <c r="O58" s="127">
        <f t="shared" si="35"/>
        <v>271.96526641968256</v>
      </c>
      <c r="P58" s="128">
        <f t="shared" si="38"/>
        <v>243.95</v>
      </c>
      <c r="Q58" s="128">
        <f t="shared" si="36"/>
        <v>38.72999999999999</v>
      </c>
      <c r="R58" s="109"/>
      <c r="S58" s="129">
        <f t="shared" si="37"/>
        <v>0.18872429587759473</v>
      </c>
      <c r="T58" s="129"/>
      <c r="V58" s="128"/>
      <c r="W58" s="109"/>
      <c r="X58" s="129"/>
      <c r="Y58" s="129"/>
      <c r="Z58" s="139"/>
      <c r="AF58" s="139"/>
    </row>
    <row r="59" spans="1:37" ht="15.75">
      <c r="A59" s="108"/>
      <c r="B59" s="108"/>
      <c r="C59" s="131">
        <f t="shared" si="32"/>
        <v>1700</v>
      </c>
      <c r="D59" s="127">
        <f t="shared" si="33"/>
        <v>434.73776636286243</v>
      </c>
      <c r="E59" s="127">
        <f t="shared" si="33"/>
        <v>364.29542306576042</v>
      </c>
      <c r="F59" s="127">
        <f t="shared" si="33"/>
        <v>246.89827297255539</v>
      </c>
      <c r="G59" s="127">
        <f t="shared" si="34"/>
        <v>241.64239814648533</v>
      </c>
      <c r="H59" s="127">
        <f t="shared" si="34"/>
        <v>210.18401968738496</v>
      </c>
      <c r="I59" s="127">
        <f t="shared" si="34"/>
        <v>230.08161309412398</v>
      </c>
      <c r="J59" s="127">
        <f t="shared" si="34"/>
        <v>271.50311676434006</v>
      </c>
      <c r="K59" s="127">
        <f t="shared" si="34"/>
        <v>279.92936899576068</v>
      </c>
      <c r="L59" s="127">
        <f t="shared" si="34"/>
        <v>254.78690241119756</v>
      </c>
      <c r="M59" s="127">
        <f t="shared" si="34"/>
        <v>219.23405671566024</v>
      </c>
      <c r="N59" s="127">
        <f t="shared" si="34"/>
        <v>224.8960311432954</v>
      </c>
      <c r="O59" s="127">
        <f t="shared" si="35"/>
        <v>305.38002935564026</v>
      </c>
      <c r="P59" s="128">
        <f t="shared" si="38"/>
        <v>273.63</v>
      </c>
      <c r="Q59" s="128">
        <f t="shared" si="36"/>
        <v>43.509999999999991</v>
      </c>
      <c r="R59" s="109"/>
      <c r="S59" s="129">
        <f t="shared" si="37"/>
        <v>0.18907526507908912</v>
      </c>
      <c r="T59" s="129"/>
      <c r="V59" s="128"/>
      <c r="W59" s="109"/>
      <c r="X59" s="129"/>
      <c r="Y59" s="129"/>
      <c r="Z59" s="139"/>
      <c r="AF59" s="139"/>
    </row>
    <row r="60" spans="1:37" ht="15.75">
      <c r="A60" s="108"/>
      <c r="B60" s="108"/>
      <c r="C60" s="131">
        <f t="shared" si="32"/>
        <v>2000</v>
      </c>
      <c r="D60" s="127">
        <f t="shared" si="33"/>
        <v>507.68774670924989</v>
      </c>
      <c r="E60" s="127">
        <f t="shared" si="33"/>
        <v>424.81440165383589</v>
      </c>
      <c r="F60" s="127">
        <f t="shared" si="33"/>
        <v>286.70010742653574</v>
      </c>
      <c r="G60" s="127">
        <f t="shared" si="34"/>
        <v>280.51672527821802</v>
      </c>
      <c r="H60" s="127">
        <f t="shared" si="34"/>
        <v>243.50686826751175</v>
      </c>
      <c r="I60" s="127">
        <f t="shared" si="34"/>
        <v>266.91580168720463</v>
      </c>
      <c r="J60" s="127">
        <f t="shared" si="34"/>
        <v>315.64698247569424</v>
      </c>
      <c r="K60" s="127">
        <f t="shared" si="34"/>
        <v>325.56022039501255</v>
      </c>
      <c r="L60" s="127">
        <f t="shared" si="34"/>
        <v>295.98084794258534</v>
      </c>
      <c r="M60" s="127">
        <f t="shared" si="34"/>
        <v>254.15397065371795</v>
      </c>
      <c r="N60" s="127">
        <f t="shared" si="34"/>
        <v>260.81511703917107</v>
      </c>
      <c r="O60" s="127">
        <f t="shared" si="35"/>
        <v>355.50217375957681</v>
      </c>
      <c r="P60" s="128">
        <f t="shared" si="38"/>
        <v>318.14999999999998</v>
      </c>
      <c r="Q60" s="128">
        <f t="shared" si="36"/>
        <v>50.69</v>
      </c>
      <c r="R60" s="109"/>
      <c r="S60" s="129">
        <f t="shared" si="37"/>
        <v>0.18952366709040605</v>
      </c>
      <c r="T60" s="129"/>
      <c r="V60" s="128"/>
      <c r="W60" s="109"/>
      <c r="X60" s="129"/>
      <c r="Y60" s="129"/>
      <c r="Z60" s="139"/>
      <c r="AF60" s="139"/>
    </row>
    <row r="61" spans="1:37" ht="15.75">
      <c r="A61" s="108"/>
      <c r="B61" s="108"/>
      <c r="C61" s="131">
        <f t="shared" si="32"/>
        <v>4000</v>
      </c>
      <c r="D61" s="127">
        <f t="shared" si="33"/>
        <v>994.02094901849966</v>
      </c>
      <c r="E61" s="127">
        <f t="shared" si="33"/>
        <v>828.27425890767165</v>
      </c>
      <c r="F61" s="127">
        <f t="shared" si="33"/>
        <v>552.04567045307147</v>
      </c>
      <c r="G61" s="127">
        <f t="shared" si="34"/>
        <v>539.67890615643603</v>
      </c>
      <c r="H61" s="127">
        <f t="shared" si="34"/>
        <v>465.65919213502349</v>
      </c>
      <c r="I61" s="127">
        <f t="shared" si="34"/>
        <v>512.47705897440926</v>
      </c>
      <c r="J61" s="127">
        <f t="shared" si="34"/>
        <v>609.93942055138837</v>
      </c>
      <c r="K61" s="127">
        <f t="shared" si="34"/>
        <v>629.76589639002509</v>
      </c>
      <c r="L61" s="127">
        <f t="shared" si="34"/>
        <v>570.60715148517068</v>
      </c>
      <c r="M61" s="127">
        <f t="shared" si="34"/>
        <v>486.95339690743589</v>
      </c>
      <c r="N61" s="127">
        <f t="shared" si="34"/>
        <v>500.27568967834208</v>
      </c>
      <c r="O61" s="127">
        <f t="shared" si="35"/>
        <v>689.64980311915349</v>
      </c>
      <c r="P61" s="128">
        <f t="shared" si="38"/>
        <v>614.95000000000005</v>
      </c>
      <c r="Q61" s="128">
        <f t="shared" si="36"/>
        <v>98.560000000000059</v>
      </c>
      <c r="R61" s="109"/>
      <c r="S61" s="129">
        <f t="shared" si="37"/>
        <v>0.19086349464551997</v>
      </c>
      <c r="T61" s="129"/>
      <c r="V61" s="128"/>
      <c r="W61" s="109"/>
      <c r="X61" s="129"/>
      <c r="Y61" s="129"/>
      <c r="Z61" s="139"/>
      <c r="AF61" s="139"/>
    </row>
    <row r="62" spans="1:37" ht="15.75">
      <c r="A62" s="108"/>
      <c r="B62" s="108"/>
      <c r="C62" s="131">
        <f t="shared" si="32"/>
        <v>5000</v>
      </c>
      <c r="D62" s="127">
        <f t="shared" si="33"/>
        <v>1237.1875501731247</v>
      </c>
      <c r="E62" s="127">
        <f t="shared" si="33"/>
        <v>1030.0041875345896</v>
      </c>
      <c r="F62" s="127">
        <f t="shared" si="33"/>
        <v>684.71845196633922</v>
      </c>
      <c r="G62" s="127">
        <f t="shared" si="34"/>
        <v>669.25999659554509</v>
      </c>
      <c r="H62" s="127">
        <f t="shared" si="34"/>
        <v>576.73535406877932</v>
      </c>
      <c r="I62" s="127">
        <f t="shared" si="34"/>
        <v>635.25768761801157</v>
      </c>
      <c r="J62" s="127">
        <f t="shared" si="34"/>
        <v>757.08563958923548</v>
      </c>
      <c r="K62" s="127">
        <f t="shared" si="34"/>
        <v>781.86873438753139</v>
      </c>
      <c r="L62" s="127">
        <f t="shared" si="34"/>
        <v>707.92030325646317</v>
      </c>
      <c r="M62" s="127">
        <f t="shared" si="34"/>
        <v>603.35311003429479</v>
      </c>
      <c r="N62" s="127">
        <f t="shared" si="34"/>
        <v>620.00597599792752</v>
      </c>
      <c r="O62" s="127">
        <f t="shared" si="35"/>
        <v>856.72361779894175</v>
      </c>
      <c r="P62" s="128">
        <f t="shared" si="38"/>
        <v>763.34</v>
      </c>
      <c r="Q62" s="128">
        <f t="shared" si="36"/>
        <v>122.48000000000002</v>
      </c>
      <c r="R62" s="109"/>
      <c r="S62" s="129">
        <f t="shared" si="37"/>
        <v>0.19111818493898827</v>
      </c>
      <c r="T62" s="129"/>
      <c r="V62" s="128"/>
      <c r="W62" s="109"/>
      <c r="X62" s="129"/>
      <c r="Y62" s="129"/>
      <c r="Z62" s="139"/>
      <c r="AF62" s="139"/>
    </row>
    <row r="63" spans="1:37" ht="15.75">
      <c r="A63" s="108"/>
      <c r="B63" s="108"/>
      <c r="C63" s="108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8"/>
      <c r="R63" s="109"/>
      <c r="S63" s="129"/>
      <c r="T63" s="129"/>
    </row>
    <row r="64" spans="1:37" ht="15.75">
      <c r="A64" s="108"/>
      <c r="B64" s="108"/>
      <c r="C64" s="131"/>
      <c r="D64" s="132"/>
      <c r="E64" s="133"/>
      <c r="F64" s="187" t="s">
        <v>1</v>
      </c>
      <c r="G64" s="133"/>
      <c r="H64" s="133"/>
      <c r="I64" s="133"/>
      <c r="J64" s="133"/>
      <c r="K64" s="133"/>
      <c r="L64" s="133"/>
      <c r="M64" s="133"/>
      <c r="N64" s="133"/>
      <c r="O64" s="133"/>
      <c r="P64" s="128"/>
      <c r="Q64" s="128"/>
      <c r="R64" s="109"/>
      <c r="S64" s="129"/>
      <c r="T64" s="129"/>
    </row>
    <row r="65" spans="1:21" ht="15">
      <c r="A65" s="108"/>
      <c r="B65" s="108"/>
      <c r="C65" s="136"/>
      <c r="D65" s="164" t="s">
        <v>0</v>
      </c>
      <c r="E65" s="164" t="s">
        <v>1</v>
      </c>
      <c r="F65" s="164" t="s">
        <v>194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27"/>
      <c r="Q65" s="108"/>
      <c r="R65" s="108"/>
      <c r="S65" s="108"/>
      <c r="T65" s="108"/>
    </row>
    <row r="66" spans="1:21" ht="15">
      <c r="A66" s="108"/>
      <c r="B66" s="134" t="s">
        <v>180</v>
      </c>
      <c r="C66" s="136"/>
      <c r="D66" s="136">
        <f>'Typical Bill'!V5</f>
        <v>0.10799</v>
      </c>
      <c r="E66" s="154">
        <f>'Rate Export from RD'!C4</f>
        <v>0.12947</v>
      </c>
      <c r="F66" s="154">
        <f>'Rate Export from RD'!C191</f>
        <v>0.13761999999999999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35"/>
      <c r="Q66" s="108"/>
      <c r="R66" s="108"/>
      <c r="S66" s="108"/>
      <c r="T66" s="108"/>
    </row>
    <row r="67" spans="1:21" ht="15">
      <c r="A67" s="108"/>
      <c r="B67" s="134" t="s">
        <v>179</v>
      </c>
      <c r="C67" s="136"/>
      <c r="D67" s="136"/>
      <c r="E67" s="154"/>
      <c r="F67" s="154">
        <f>'Rate Export from RD'!C190</f>
        <v>0.11947000000000001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</row>
    <row r="68" spans="1:21" ht="15">
      <c r="A68" s="108"/>
      <c r="B68" s="134" t="s">
        <v>55</v>
      </c>
      <c r="C68" s="136"/>
      <c r="D68" s="136">
        <f>'Typical Bill'!U5</f>
        <v>17.5</v>
      </c>
      <c r="E68" s="155">
        <f>'Rate Export from RD'!B4</f>
        <v>20</v>
      </c>
      <c r="F68" s="155">
        <f>'Rate Export from RD'!B189</f>
        <v>20</v>
      </c>
      <c r="Q68" s="137"/>
      <c r="R68" s="137"/>
      <c r="S68" s="137"/>
      <c r="T68" s="137"/>
      <c r="U68" s="137"/>
    </row>
    <row r="69" spans="1:21" ht="15">
      <c r="B69" s="134" t="s">
        <v>185</v>
      </c>
      <c r="C69" s="141"/>
      <c r="D69" s="141">
        <f>SUM('Typical Bill'!AD5:AH5,'Typical Bill'!AJ5)</f>
        <v>1.1617000000000001E-2</v>
      </c>
      <c r="E69" s="156">
        <f>SUM('Typical Bill'!BJ5:BN5,'Typical Bill'!BP5)</f>
        <v>1.1617000000000001E-2</v>
      </c>
      <c r="F69" s="156">
        <f>SUM('Typical Bill'!BJ5:BN5,'Typical Bill'!BP5)</f>
        <v>1.1617000000000001E-2</v>
      </c>
      <c r="Q69" s="137"/>
      <c r="R69" s="137"/>
      <c r="S69" s="138"/>
      <c r="T69" s="127"/>
      <c r="U69" s="140"/>
    </row>
    <row r="70" spans="1:21" ht="15">
      <c r="B70" s="134" t="s">
        <v>186</v>
      </c>
      <c r="C70" s="141"/>
      <c r="D70" s="159">
        <f>SUM('Typical Bill'!AB5:AC5)</f>
        <v>0.3</v>
      </c>
      <c r="E70" s="160">
        <f>SUM('Typical Bill'!BH5:BI5)</f>
        <v>0.3</v>
      </c>
      <c r="F70" s="160">
        <f>SUM('Typical Bill'!BH5:BI5)</f>
        <v>0.3</v>
      </c>
      <c r="Q70" s="137"/>
      <c r="R70" s="137"/>
      <c r="S70" s="138"/>
      <c r="T70" s="127"/>
      <c r="U70" s="140"/>
    </row>
    <row r="71" spans="1:21" ht="15">
      <c r="B71" s="134" t="s">
        <v>187</v>
      </c>
      <c r="C71" s="141"/>
      <c r="D71" s="141">
        <f>SUM('Typical Bill'!AK5:AM5)</f>
        <v>4.0632000000000001E-2</v>
      </c>
      <c r="E71" s="156">
        <f>SUM('Typical Bill'!BQ5:BS5)</f>
        <v>5.1948000000000001E-2</v>
      </c>
      <c r="F71" s="156">
        <f>SUM('Typical Bill'!BQ5:BS5)</f>
        <v>5.1948000000000001E-2</v>
      </c>
      <c r="G71" s="165" t="s">
        <v>190</v>
      </c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66"/>
      <c r="S71" s="138"/>
      <c r="T71" s="127"/>
      <c r="U71" s="140"/>
    </row>
    <row r="72" spans="1:21">
      <c r="G72" s="165" t="s">
        <v>191</v>
      </c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</row>
    <row r="76" spans="1:21" ht="15">
      <c r="C76" s="110" t="s">
        <v>196</v>
      </c>
      <c r="D76" s="117" t="s">
        <v>146</v>
      </c>
      <c r="E76" s="117" t="s">
        <v>147</v>
      </c>
      <c r="F76" s="117" t="s">
        <v>148</v>
      </c>
      <c r="G76" s="113" t="s">
        <v>149</v>
      </c>
      <c r="H76" s="113" t="s">
        <v>150</v>
      </c>
      <c r="I76" s="113" t="s">
        <v>151</v>
      </c>
      <c r="J76" s="113" t="s">
        <v>152</v>
      </c>
      <c r="K76" s="113" t="s">
        <v>153</v>
      </c>
      <c r="L76" s="113" t="s">
        <v>154</v>
      </c>
      <c r="M76" s="113" t="s">
        <v>155</v>
      </c>
      <c r="N76" s="113" t="s">
        <v>156</v>
      </c>
      <c r="O76" s="117" t="s">
        <v>157</v>
      </c>
    </row>
    <row r="77" spans="1:21">
      <c r="C77" s="110" t="s">
        <v>197</v>
      </c>
      <c r="D77" s="139">
        <f>D41</f>
        <v>283.07116204402701</v>
      </c>
      <c r="E77" s="139">
        <f t="shared" ref="E77:O77" si="39">E41</f>
        <v>238.47348403692791</v>
      </c>
      <c r="F77" s="139">
        <f t="shared" si="39"/>
        <v>164.14829759720811</v>
      </c>
      <c r="G77" s="139">
        <f t="shared" si="39"/>
        <v>143.85906611232721</v>
      </c>
      <c r="H77" s="139">
        <f t="shared" si="39"/>
        <v>126.36471251345587</v>
      </c>
      <c r="I77" s="139">
        <f t="shared" si="39"/>
        <v>137.42998516495723</v>
      </c>
      <c r="J77" s="139">
        <f t="shared" si="39"/>
        <v>160.4649433318516</v>
      </c>
      <c r="K77" s="139">
        <f t="shared" si="39"/>
        <v>165.15087576925944</v>
      </c>
      <c r="L77" s="139">
        <f t="shared" si="39"/>
        <v>151.16887090050838</v>
      </c>
      <c r="M77" s="139">
        <f t="shared" si="39"/>
        <v>131.39753860337552</v>
      </c>
      <c r="N77" s="139">
        <f t="shared" si="39"/>
        <v>134.54622545745468</v>
      </c>
      <c r="O77" s="139">
        <f t="shared" si="39"/>
        <v>201.17362098064723</v>
      </c>
      <c r="P77" s="139"/>
    </row>
    <row r="78" spans="1:21">
      <c r="C78" s="110" t="s">
        <v>194</v>
      </c>
      <c r="D78" s="139">
        <f>D55</f>
        <v>264.52114555462492</v>
      </c>
      <c r="E78" s="139">
        <f t="shared" ref="E78:O78" si="40">E55</f>
        <v>223.08447302691795</v>
      </c>
      <c r="F78" s="139">
        <f t="shared" si="40"/>
        <v>154.02732591326787</v>
      </c>
      <c r="G78" s="139">
        <f t="shared" si="40"/>
        <v>150.93563483910901</v>
      </c>
      <c r="H78" s="139">
        <f t="shared" si="40"/>
        <v>132.43070633375586</v>
      </c>
      <c r="I78" s="139">
        <f t="shared" si="40"/>
        <v>144.13517304360232</v>
      </c>
      <c r="J78" s="139">
        <f t="shared" si="40"/>
        <v>168.50076343784713</v>
      </c>
      <c r="K78" s="139">
        <f t="shared" si="40"/>
        <v>173.45738239750628</v>
      </c>
      <c r="L78" s="139">
        <f t="shared" si="40"/>
        <v>158.66769617129268</v>
      </c>
      <c r="M78" s="139">
        <f t="shared" si="40"/>
        <v>137.75425752685896</v>
      </c>
      <c r="N78" s="139">
        <f t="shared" si="40"/>
        <v>141.08483071958554</v>
      </c>
      <c r="O78" s="139">
        <f t="shared" si="40"/>
        <v>188.42835907978841</v>
      </c>
      <c r="P78" s="139"/>
    </row>
    <row r="79" spans="1:21">
      <c r="C79" s="110" t="s">
        <v>199</v>
      </c>
      <c r="D79" s="139">
        <f>D78-D77</f>
        <v>-18.550016489402083</v>
      </c>
      <c r="E79" s="139">
        <f t="shared" ref="E79:O79" si="41">E78-E77</f>
        <v>-15.389011010009966</v>
      </c>
      <c r="F79" s="139">
        <f t="shared" si="41"/>
        <v>-10.12097168394024</v>
      </c>
      <c r="G79" s="139">
        <f t="shared" si="41"/>
        <v>7.0765687267818009</v>
      </c>
      <c r="H79" s="139">
        <f t="shared" si="41"/>
        <v>6.0659938202999939</v>
      </c>
      <c r="I79" s="139">
        <f t="shared" si="41"/>
        <v>6.7051878786450914</v>
      </c>
      <c r="J79" s="139">
        <f t="shared" si="41"/>
        <v>8.0358201059955263</v>
      </c>
      <c r="K79" s="139">
        <f t="shared" si="41"/>
        <v>8.3065066282468365</v>
      </c>
      <c r="L79" s="139">
        <f t="shared" si="41"/>
        <v>7.4988252707842946</v>
      </c>
      <c r="M79" s="139">
        <f t="shared" si="41"/>
        <v>6.3567189234834416</v>
      </c>
      <c r="N79" s="139">
        <f t="shared" si="41"/>
        <v>6.5386052621308579</v>
      </c>
      <c r="O79" s="139">
        <f t="shared" si="41"/>
        <v>-12.745261900858821</v>
      </c>
      <c r="P79" s="139"/>
    </row>
    <row r="80" spans="1:21">
      <c r="C80" s="110" t="s">
        <v>198</v>
      </c>
      <c r="D80" s="189">
        <f>D79/D77</f>
        <v>-6.5531283213218786E-2</v>
      </c>
      <c r="E80" s="189">
        <f t="shared" ref="E80:O80" si="42">E79/E77</f>
        <v>-6.4531329645131363E-2</v>
      </c>
      <c r="F80" s="189">
        <f t="shared" si="42"/>
        <v>-6.1657487967224471E-2</v>
      </c>
      <c r="G80" s="189">
        <f t="shared" si="42"/>
        <v>4.9190981966032749E-2</v>
      </c>
      <c r="H80" s="189">
        <f t="shared" si="42"/>
        <v>4.8003858827709203E-2</v>
      </c>
      <c r="I80" s="189">
        <f t="shared" si="42"/>
        <v>4.8789846485080043E-2</v>
      </c>
      <c r="J80" s="189">
        <f t="shared" si="42"/>
        <v>5.00783531850751E-2</v>
      </c>
      <c r="K80" s="189">
        <f t="shared" si="42"/>
        <v>5.0296473388686556E-2</v>
      </c>
      <c r="L80" s="189">
        <f t="shared" si="42"/>
        <v>4.9605618048967487E-2</v>
      </c>
      <c r="M80" s="189">
        <f t="shared" si="42"/>
        <v>4.8377762559702477E-2</v>
      </c>
      <c r="N80" s="189">
        <f t="shared" si="42"/>
        <v>4.8597463361753336E-2</v>
      </c>
      <c r="O80" s="189">
        <f t="shared" si="42"/>
        <v>-6.3354538426710072E-2</v>
      </c>
    </row>
  </sheetData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AzNzA3PC9Vc2VyTmFtZT48RGF0ZVRpbWU+NS8yMy8yMDIzIDEyOjA2OjUxIFBNPC9EYXRlVGltZT48TGFiZWxTdHJpbmc+VW5jYXRlZ29yaXplZDwvTGFiZWxTdHJpbmc+PC9pdGVtPjwvbGFiZWxIaXN0b3J5Pg==</Value>
</WrappedLabelHistor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803EA0F3-DE87-4E77-90EA-EF24DC029B3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30C4654-AB64-4BDB-AA35-6D6D11AB9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03297-8C99-4833-82BC-AE3D4FE1D9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ED092B-177D-4674-A0EC-BE2BE7E55BA8}">
  <ds:schemaRefs>
    <ds:schemaRef ds:uri="http://purl.org/dc/terms/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b640fb8-5a34-41c1-9307-1b790ff29a8b"/>
    <ds:schemaRef ds:uri="http://purl.org/dc/elements/1.1/"/>
    <ds:schemaRef ds:uri="http://purl.org/dc/dcmitype/"/>
    <ds:schemaRef ds:uri="http://www.w3.org/XML/1998/namespace"/>
    <ds:schemaRef ds:uri="a1040523-5304-4b09-b6d4-64a124c994e2"/>
    <ds:schemaRef ds:uri="http://schemas.microsoft.com/sharepoint/v3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FEBDD851-456D-46C9-B143-F3C9AFB544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Typical Bill</vt:lpstr>
      <vt:lpstr>Rate Export from RD</vt:lpstr>
      <vt:lpstr>Res seasonal - save</vt:lpstr>
      <vt:lpstr>'Res seasonal - save'!Print_Area</vt:lpstr>
      <vt:lpstr>'Typical Bill'!Print_Area</vt:lpstr>
      <vt:lpstr>'Typical Bill'!Print_Titles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s148685</dc:creator>
  <cp:keywords/>
  <cp:lastModifiedBy>s251635</cp:lastModifiedBy>
  <cp:lastPrinted>2017-06-14T20:08:59Z</cp:lastPrinted>
  <dcterms:created xsi:type="dcterms:W3CDTF">2006-04-28T20:07:59Z</dcterms:created>
  <dcterms:modified xsi:type="dcterms:W3CDTF">2023-10-20T13:40:38Z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6b6dd554-4fa1-4beb-9e6e-ec27e61ce4a8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{803EA0F3-DE87-4E77-90EA-EF24DC029B3C}</vt:lpwstr>
  </property>
  <property fmtid="{D5CDD505-2E9C-101B-9397-08002B2CF9AE}" pid="12" name="{A44787D4-0540-4523-9961-78E4036D8C6D}">
    <vt:lpwstr>{79927EF3-FB1B-4144-A7D0-0D343D0DAACE}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