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3 Cases\00_2023-00159 Base Rate Case\00_Interim-Final-Appeal Order Implementation\01-2nd Appeal Implementation\"/>
    </mc:Choice>
  </mc:AlternateContent>
  <xr:revisionPtr revIDLastSave="0" documentId="13_ncr:1_{C4844DA4-5BA4-44BD-8AE3-3DCC802E3124}" xr6:coauthVersionLast="47" xr6:coauthVersionMax="47" xr10:uidLastSave="{00000000-0000-0000-0000-000000000000}"/>
  <bookViews>
    <workbookView xWindow="-120" yWindow="-120" windowWidth="38640" windowHeight="21120" tabRatio="735" xr2:uid="{1AFDD29D-7824-4ACC-972B-2FA42BDF6054}"/>
  </bookViews>
  <sheets>
    <sheet name="Recommendation-22Mos" sheetId="16" r:id="rId1"/>
    <sheet name="&gt;" sheetId="6" r:id="rId2"/>
    <sheet name="Principal to be Recovered" sheetId="8" r:id="rId3"/>
    <sheet name="CC Calc" sheetId="1" r:id="rId4"/>
    <sheet name="Allocation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B4" i="1"/>
  <c r="B2" i="1"/>
  <c r="H9" i="1" s="1"/>
  <c r="J14" i="1" l="1"/>
  <c r="D4" i="16" s="1"/>
  <c r="D6" i="16" s="1"/>
  <c r="D8" i="16" s="1"/>
  <c r="I9" i="1"/>
  <c r="E10" i="1" s="1"/>
  <c r="G10" i="1" s="1"/>
  <c r="H10" i="1" s="1"/>
  <c r="J8" i="1"/>
  <c r="C10" i="1" l="1"/>
  <c r="I10" i="1" s="1"/>
  <c r="C11" i="1" l="1"/>
  <c r="E11" i="1"/>
  <c r="B8" i="8" l="1"/>
  <c r="B7" i="8"/>
  <c r="G11" i="1" l="1"/>
  <c r="H11" i="1" s="1"/>
  <c r="I11" i="1" s="1"/>
  <c r="E12" i="1" s="1"/>
  <c r="C12" i="1" l="1"/>
  <c r="G12" i="1" l="1"/>
  <c r="H12" i="1" s="1"/>
  <c r="I12" i="1" s="1"/>
  <c r="E13" i="1" l="1"/>
  <c r="G13" i="1" s="1"/>
  <c r="H13" i="1" s="1"/>
  <c r="C13" i="1"/>
  <c r="I13" i="1" l="1"/>
  <c r="C14" i="1" l="1"/>
  <c r="E14" i="1"/>
  <c r="G14" i="1"/>
  <c r="H14" i="1" s="1"/>
  <c r="I14" i="1" l="1"/>
  <c r="E15" i="1" s="1"/>
  <c r="G15" i="1" s="1"/>
  <c r="H15" i="1" s="1"/>
  <c r="C15" i="1" l="1"/>
  <c r="I15" i="1" s="1"/>
  <c r="E16" i="1" s="1"/>
  <c r="C16" i="1" l="1"/>
  <c r="G16" i="1"/>
  <c r="H16" i="1" s="1"/>
  <c r="I16" i="1" l="1"/>
  <c r="E17" i="1" l="1"/>
  <c r="G17" i="1" s="1"/>
  <c r="H17" i="1" s="1"/>
  <c r="C17" i="1"/>
  <c r="I17" i="1" l="1"/>
  <c r="E18" i="1" l="1"/>
  <c r="G18" i="1" s="1"/>
  <c r="H18" i="1" s="1"/>
  <c r="C18" i="1"/>
  <c r="I18" i="1" l="1"/>
  <c r="E19" i="1" l="1"/>
  <c r="G19" i="1" s="1"/>
  <c r="H19" i="1" s="1"/>
  <c r="C19" i="1"/>
  <c r="I19" i="1" l="1"/>
  <c r="E20" i="1" l="1"/>
  <c r="G20" i="1" s="1"/>
  <c r="H20" i="1" s="1"/>
  <c r="C20" i="1"/>
  <c r="I20" i="1" l="1"/>
  <c r="E21" i="1" l="1"/>
  <c r="G21" i="1" s="1"/>
  <c r="H21" i="1" s="1"/>
  <c r="C21" i="1"/>
  <c r="I21" i="1" l="1"/>
  <c r="E22" i="1" l="1"/>
  <c r="G22" i="1" s="1"/>
  <c r="H22" i="1" s="1"/>
  <c r="C22" i="1"/>
  <c r="I22" i="1" l="1"/>
  <c r="E23" i="1" l="1"/>
  <c r="G23" i="1" s="1"/>
  <c r="H23" i="1" s="1"/>
  <c r="C23" i="1"/>
  <c r="I23" i="1" l="1"/>
  <c r="E24" i="1" l="1"/>
  <c r="G24" i="1" s="1"/>
  <c r="H24" i="1" s="1"/>
  <c r="C24" i="1"/>
  <c r="I24" i="1" l="1"/>
  <c r="E25" i="1" l="1"/>
  <c r="G25" i="1" s="1"/>
  <c r="H25" i="1" s="1"/>
  <c r="C25" i="1"/>
  <c r="I25" i="1" l="1"/>
  <c r="E26" i="1" s="1"/>
  <c r="G26" i="1" s="1"/>
  <c r="H26" i="1" s="1"/>
  <c r="C26" i="1" l="1"/>
  <c r="I26" i="1" s="1"/>
  <c r="E27" i="1"/>
  <c r="G27" i="1" s="1"/>
  <c r="H27" i="1" s="1"/>
  <c r="C27" i="1"/>
  <c r="I27" i="1" s="1"/>
  <c r="E28" i="1" l="1"/>
  <c r="G28" i="1" s="1"/>
  <c r="H28" i="1" s="1"/>
  <c r="C28" i="1"/>
  <c r="I28" i="1" s="1"/>
  <c r="E29" i="1" l="1"/>
  <c r="G29" i="1" s="1"/>
  <c r="H29" i="1" s="1"/>
  <c r="C29" i="1"/>
  <c r="I29" i="1" l="1"/>
  <c r="C30" i="1" l="1"/>
  <c r="E30" i="1"/>
  <c r="G30" i="1" s="1"/>
  <c r="H30" i="1" s="1"/>
  <c r="I30" i="1" l="1"/>
  <c r="E31" i="1" l="1"/>
  <c r="G31" i="1" s="1"/>
  <c r="H31" i="1" s="1"/>
  <c r="C31" i="1"/>
  <c r="I31" i="1" s="1"/>
  <c r="E32" i="1" l="1"/>
  <c r="G32" i="1" s="1"/>
  <c r="H32" i="1" s="1"/>
  <c r="C32" i="1"/>
  <c r="I32" i="1" l="1"/>
  <c r="E33" i="1" l="1"/>
  <c r="G33" i="1" s="1"/>
  <c r="H33" i="1" s="1"/>
  <c r="C33" i="1"/>
  <c r="I33" i="1" s="1"/>
</calcChain>
</file>

<file path=xl/sharedStrings.xml><?xml version="1.0" encoding="utf-8"?>
<sst xmlns="http://schemas.openxmlformats.org/spreadsheetml/2006/main" count="55" uniqueCount="44">
  <si>
    <t>Month</t>
  </si>
  <si>
    <t>Year</t>
  </si>
  <si>
    <t>November</t>
  </si>
  <si>
    <t>WACC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</si>
  <si>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</si>
  <si>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</si>
  <si>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</si>
  <si>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</si>
  <si>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</si>
  <si>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</si>
  <si>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</si>
  <si>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</si>
  <si>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</si>
  <si>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</si>
  <si>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</si>
  <si>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Or as updated by Commission Order</t>
  </si>
  <si>
    <t>* Utilizes the information contained within the Company's 2025 annual PPA update</t>
  </si>
  <si>
    <t>** From 2025-00257, based on 12-mos ended May 2025</t>
  </si>
  <si>
    <t>$ / kWh Rate</t>
  </si>
  <si>
    <t>Avg Monthly Res Usage**</t>
  </si>
  <si>
    <t>PJM LSE OATT expense</t>
  </si>
  <si>
    <t>Rate Case Expense</t>
  </si>
  <si>
    <t>Start Date</t>
  </si>
  <si>
    <t>End Date</t>
  </si>
  <si>
    <t>Days Between</t>
  </si>
  <si>
    <t>Principal</t>
  </si>
  <si>
    <t>Principal $</t>
  </si>
  <si>
    <t>…</t>
  </si>
  <si>
    <t>Monthly WACC</t>
  </si>
  <si>
    <t>Income Tax Rate</t>
  </si>
  <si>
    <t>September*</t>
  </si>
  <si>
    <t>CC</t>
  </si>
  <si>
    <t>Beginning Bal</t>
  </si>
  <si>
    <t>Monthly Payment</t>
  </si>
  <si>
    <t>Levelized Payment</t>
  </si>
  <si>
    <t>Change in Reg Asset</t>
  </si>
  <si>
    <t>Monthly Change in ADIT on Reg Asset</t>
  </si>
  <si>
    <t>Ending Balance</t>
  </si>
  <si>
    <t>Additions</t>
  </si>
  <si>
    <t>Impact on Avg Monthly Residential Customer</t>
  </si>
  <si>
    <t>Forecast Billing Energy (Denominator)*</t>
  </si>
  <si>
    <t>Annual Revenue Requirement (Numerator)</t>
  </si>
  <si>
    <t>Recommendation-22 Mos</t>
  </si>
  <si>
    <t>Recommendation: Temporary Rider (Recovered Over 22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</si>
</sst>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_(* #,##0_);_(* \(#,##0\);_(* &quot;-&quot;??_);_(@_)"/>
    <numFmt numFmtId="167" formatCode="_(* #,##0.00000_);_(* \(#,##0.0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Aptos Narrow"/>
      <family val="2"/>
      <scheme val="minor"/>
    </font>
    <font>
      <i/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8"/>
      <color theme="1"/>
      <name val="Times New Roman"/>
      <family val="1"/>
    </font>
    <font>
      <b/>
      <sz val="18"/>
      <color theme="1" tint="4.9989318521683403E-2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2" applyNumberFormat="1" applyFont="1" applyAlignment="1">
      <alignment horizontal="center"/>
    </xf>
    <xf numFmtId="165" fontId="2" fillId="0" borderId="0" xfId="3" applyNumberFormat="1" applyFont="1" applyFill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2" borderId="0" xfId="0" applyFont="1" applyFill="1"/>
    <xf numFmtId="16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165" fontId="2" fillId="0" borderId="0" xfId="3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6" fillId="0" borderId="0" xfId="0" applyFont="1"/>
    <xf numFmtId="10" fontId="2" fillId="0" borderId="0" xfId="3" applyNumberFormat="1" applyFont="1" applyFill="1" applyBorder="1" applyAlignment="1">
      <alignment horizontal="center" vertical="center" wrapText="1"/>
    </xf>
    <xf numFmtId="165" fontId="2" fillId="0" borderId="0" xfId="3" applyNumberFormat="1" applyFont="1" applyFill="1" applyBorder="1" applyAlignment="1">
      <alignment horizontal="left"/>
    </xf>
    <xf numFmtId="164" fontId="2" fillId="0" borderId="0" xfId="2" applyNumberFormat="1" applyFont="1" applyFill="1" applyBorder="1"/>
    <xf numFmtId="0" fontId="9" fillId="3" borderId="0" xfId="0" applyFont="1" applyFill="1" applyBorder="1" applyAlignment="1">
      <alignment horizontal="left"/>
    </xf>
    <xf numFmtId="164" fontId="8" fillId="3" borderId="0" xfId="2" applyNumberFormat="1" applyFont="1" applyFill="1" applyBorder="1" applyAlignment="1">
      <alignment horizontal="center"/>
    </xf>
    <xf numFmtId="0" fontId="8" fillId="3" borderId="0" xfId="0" applyFont="1" applyFill="1" applyBorder="1"/>
    <xf numFmtId="0" fontId="2" fillId="3" borderId="0" xfId="0" applyFont="1" applyFill="1" applyBorder="1"/>
    <xf numFmtId="166" fontId="2" fillId="0" borderId="0" xfId="1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/>
    <xf numFmtId="3" fontId="6" fillId="0" borderId="2" xfId="0" applyNumberFormat="1" applyFont="1" applyBorder="1"/>
    <xf numFmtId="14" fontId="2" fillId="0" borderId="0" xfId="0" applyNumberFormat="1" applyFont="1"/>
    <xf numFmtId="166" fontId="2" fillId="0" borderId="0" xfId="1" applyNumberFormat="1" applyFont="1"/>
    <xf numFmtId="3" fontId="6" fillId="0" borderId="0" xfId="0" applyNumberFormat="1" applyFont="1" applyFill="1"/>
    <xf numFmtId="166" fontId="2" fillId="2" borderId="0" xfId="0" applyNumberFormat="1" applyFont="1" applyFill="1"/>
    <xf numFmtId="10" fontId="2" fillId="0" borderId="0" xfId="3" applyNumberFormat="1" applyFont="1" applyFill="1" applyAlignment="1">
      <alignment horizontal="right"/>
    </xf>
    <xf numFmtId="9" fontId="2" fillId="0" borderId="0" xfId="3" applyNumberFormat="1" applyFont="1" applyFill="1" applyAlignment="1">
      <alignment horizontal="right"/>
    </xf>
    <xf numFmtId="164" fontId="2" fillId="0" borderId="0" xfId="2" applyNumberFormat="1" applyFont="1"/>
    <xf numFmtId="166" fontId="2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3" fillId="0" borderId="3" xfId="2" applyNumberFormat="1" applyFont="1" applyBorder="1" applyAlignment="1">
      <alignment horizontal="center" vertical="center" wrapText="1"/>
    </xf>
    <xf numFmtId="164" fontId="2" fillId="0" borderId="0" xfId="2" applyNumberFormat="1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2" applyNumberFormat="1" applyFont="1" applyFill="1"/>
    <xf numFmtId="0" fontId="2" fillId="2" borderId="0" xfId="0" applyFont="1" applyFill="1" applyBorder="1"/>
    <xf numFmtId="0" fontId="10" fillId="0" borderId="0" xfId="0" applyFont="1" applyFill="1" applyBorder="1"/>
    <xf numFmtId="167" fontId="2" fillId="0" borderId="0" xfId="1" applyNumberFormat="1" applyFont="1" applyFill="1" applyBorder="1"/>
    <xf numFmtId="44" fontId="2" fillId="2" borderId="0" xfId="2" applyNumberFormat="1" applyFont="1" applyFill="1" applyBorder="1"/>
    <xf numFmtId="0" fontId="2" fillId="0" borderId="0" xfId="0" applyFont="1" applyFill="1"/>
    <xf numFmtId="165" fontId="2" fillId="2" borderId="0" xfId="3" applyNumberFormat="1" applyFont="1" applyFill="1" applyBorder="1" applyAlignment="1">
      <alignment horizontal="left"/>
    </xf>
  </cellXfs>
  <cellStyles count="7">
    <cellStyle name="Comma" xfId="1" builtinId="3"/>
    <cellStyle name="Comma 10" xfId="5" xr:uid="{2C3AE0D5-BA06-4A16-A98A-D274344A8FCE}"/>
    <cellStyle name="Currency" xfId="2" builtinId="4"/>
    <cellStyle name="Currency 4" xfId="4" xr:uid="{2BE4BA94-52FD-40AC-909A-9E804E3B67D4}"/>
    <cellStyle name="Normal" xfId="0" builtinId="0"/>
    <cellStyle name="Normal 2" xfId="6" xr:uid="{0E6C91CD-58C5-451F-B7EE-931B90398B6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1</xdr:row>
      <xdr:rowOff>47627</xdr:rowOff>
    </xdr:from>
    <xdr:to>
      <xdr:col>11</xdr:col>
      <xdr:colOff>477937</xdr:colOff>
      <xdr:row>15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C5D98C-4369-4907-5801-CC8A75D6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238127"/>
          <a:ext cx="6840636" cy="26193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18</xdr:row>
      <xdr:rowOff>38100</xdr:rowOff>
    </xdr:from>
    <xdr:to>
      <xdr:col>11</xdr:col>
      <xdr:colOff>345789</xdr:colOff>
      <xdr:row>59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7A55DA-BD4A-E695-D57F-2C03FA3F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3467100"/>
          <a:ext cx="6794214" cy="789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7D53-47CD-489A-8C59-9DCD5524A394}">
  <dimension ref="A1:J44"/>
  <sheetViews>
    <sheetView showGridLines="0" tabSelected="1" zoomScaleNormal="100" workbookViewId="0">
      <selection activeCell="A2" sqref="A2"/>
    </sheetView>
  </sheetViews>
  <sheetFormatPr defaultRowHeight="12.75" x14ac:dyDescent="0.2"/>
  <cols>
    <col min="1" max="1" width="3" style="14" customWidth="1"/>
    <col min="2" max="2" width="35.42578125" style="14" customWidth="1"/>
    <col min="3" max="8" width="16.140625" style="12" customWidth="1"/>
    <col min="9" max="9" width="13.7109375" style="12" customWidth="1"/>
    <col min="10" max="10" width="16.140625" style="12" customWidth="1"/>
    <col min="11" max="11" width="2.85546875" style="12" customWidth="1"/>
    <col min="12" max="13" width="14.5703125" style="12" customWidth="1"/>
    <col min="14" max="15" width="9.140625" style="12"/>
    <col min="16" max="16" width="26.28515625" style="12" customWidth="1"/>
    <col min="17" max="25" width="14.28515625" style="12" customWidth="1"/>
    <col min="26" max="16384" width="9.140625" style="12"/>
  </cols>
  <sheetData>
    <row r="1" spans="1:10" ht="23.25" x14ac:dyDescent="0.35">
      <c r="A1" s="22" t="s">
        <v>43</v>
      </c>
      <c r="B1" s="23"/>
      <c r="C1" s="24"/>
      <c r="D1" s="24"/>
      <c r="E1" s="25"/>
      <c r="F1" s="25"/>
      <c r="G1" s="25"/>
      <c r="H1" s="25"/>
      <c r="I1" s="25"/>
      <c r="J1" s="25"/>
    </row>
    <row r="2" spans="1:10" x14ac:dyDescent="0.2">
      <c r="A2" s="11"/>
      <c r="B2" s="13"/>
    </row>
    <row r="3" spans="1:10" x14ac:dyDescent="0.2">
      <c r="A3" s="11"/>
      <c r="B3" s="13"/>
    </row>
    <row r="4" spans="1:10" x14ac:dyDescent="0.2">
      <c r="A4" s="11"/>
      <c r="B4" s="20" t="s">
        <v>41</v>
      </c>
      <c r="D4" s="21">
        <f>'CC Calc'!J14</f>
        <v>9190685.0205013696</v>
      </c>
      <c r="E4" s="44"/>
    </row>
    <row r="5" spans="1:10" x14ac:dyDescent="0.2">
      <c r="A5" s="11"/>
      <c r="B5" s="20" t="s">
        <v>40</v>
      </c>
      <c r="D5" s="26">
        <v>1860915465.7408028</v>
      </c>
      <c r="E5" s="44"/>
    </row>
    <row r="6" spans="1:10" x14ac:dyDescent="0.2">
      <c r="A6" s="11"/>
      <c r="B6" s="20" t="s">
        <v>18</v>
      </c>
      <c r="D6" s="45">
        <f>+D4/D5</f>
        <v>4.9387976991435746E-3</v>
      </c>
      <c r="E6" s="44"/>
    </row>
    <row r="7" spans="1:10" s="16" customFormat="1" x14ac:dyDescent="0.2">
      <c r="A7" s="15"/>
      <c r="B7" s="27" t="s">
        <v>19</v>
      </c>
      <c r="C7" s="19"/>
      <c r="D7" s="26">
        <v>1208</v>
      </c>
    </row>
    <row r="8" spans="1:10" x14ac:dyDescent="0.2">
      <c r="A8" s="11"/>
      <c r="B8" s="48" t="s">
        <v>39</v>
      </c>
      <c r="C8" s="43"/>
      <c r="D8" s="46">
        <f>+D6*D7</f>
        <v>5.9660676205654379</v>
      </c>
      <c r="E8" s="44"/>
    </row>
    <row r="9" spans="1:10" x14ac:dyDescent="0.2">
      <c r="A9" s="11"/>
      <c r="B9" s="20"/>
      <c r="D9" s="21"/>
      <c r="E9" s="44"/>
    </row>
    <row r="10" spans="1:10" x14ac:dyDescent="0.2">
      <c r="A10" s="11"/>
      <c r="B10" s="20"/>
      <c r="D10" s="21"/>
      <c r="E10" s="44"/>
    </row>
    <row r="11" spans="1:10" x14ac:dyDescent="0.2">
      <c r="A11" s="11"/>
      <c r="B11" s="17" t="s">
        <v>16</v>
      </c>
      <c r="D11" s="21"/>
      <c r="E11" s="44"/>
    </row>
    <row r="12" spans="1:10" x14ac:dyDescent="0.2">
      <c r="A12" s="11"/>
      <c r="B12" s="17" t="s">
        <v>17</v>
      </c>
      <c r="D12" s="21"/>
      <c r="E12" s="44"/>
    </row>
    <row r="13" spans="1:10" x14ac:dyDescent="0.2">
      <c r="A13" s="11"/>
      <c r="B13" s="20"/>
      <c r="D13" s="21"/>
      <c r="E13" s="44"/>
    </row>
    <row r="14" spans="1:10" x14ac:dyDescent="0.2">
      <c r="A14" s="11"/>
      <c r="B14" s="20"/>
      <c r="D14" s="21"/>
      <c r="E14" s="44"/>
    </row>
    <row r="15" spans="1:10" x14ac:dyDescent="0.2">
      <c r="A15" s="11"/>
      <c r="B15" s="20"/>
      <c r="D15" s="21"/>
      <c r="E15" s="44"/>
    </row>
    <row r="16" spans="1:10" x14ac:dyDescent="0.2">
      <c r="A16" s="11"/>
      <c r="B16" s="20"/>
      <c r="D16" s="21"/>
      <c r="E16" s="44"/>
    </row>
    <row r="17" spans="1:5" x14ac:dyDescent="0.2">
      <c r="A17" s="11"/>
      <c r="B17" s="20"/>
      <c r="D17" s="21"/>
      <c r="E17" s="44"/>
    </row>
    <row r="18" spans="1:5" x14ac:dyDescent="0.2">
      <c r="A18" s="11"/>
      <c r="B18" s="20"/>
      <c r="D18" s="21"/>
      <c r="E18" s="44"/>
    </row>
    <row r="19" spans="1:5" x14ac:dyDescent="0.2">
      <c r="A19" s="11"/>
      <c r="B19" s="20"/>
      <c r="D19" s="21"/>
      <c r="E19" s="44"/>
    </row>
    <row r="20" spans="1:5" x14ac:dyDescent="0.2">
      <c r="A20" s="11"/>
      <c r="B20" s="20"/>
      <c r="D20" s="21"/>
      <c r="E20" s="44"/>
    </row>
    <row r="21" spans="1:5" x14ac:dyDescent="0.2">
      <c r="A21" s="11"/>
      <c r="B21" s="20"/>
      <c r="D21" s="21"/>
      <c r="E21" s="44"/>
    </row>
    <row r="22" spans="1:5" x14ac:dyDescent="0.2">
      <c r="A22" s="11"/>
      <c r="B22" s="20"/>
      <c r="D22" s="21"/>
      <c r="E22" s="44"/>
    </row>
    <row r="23" spans="1:5" x14ac:dyDescent="0.2">
      <c r="A23" s="11"/>
      <c r="B23" s="20"/>
      <c r="D23" s="21"/>
      <c r="E23" s="44"/>
    </row>
    <row r="24" spans="1:5" x14ac:dyDescent="0.2">
      <c r="A24" s="11"/>
      <c r="B24" s="20"/>
      <c r="D24" s="21"/>
      <c r="E24" s="44"/>
    </row>
    <row r="25" spans="1:5" x14ac:dyDescent="0.2">
      <c r="A25" s="11"/>
      <c r="B25" s="20"/>
      <c r="D25" s="21"/>
      <c r="E25" s="44"/>
    </row>
    <row r="26" spans="1:5" x14ac:dyDescent="0.2">
      <c r="A26" s="11"/>
      <c r="B26" s="20"/>
      <c r="D26" s="21"/>
      <c r="E26" s="44"/>
    </row>
    <row r="27" spans="1:5" x14ac:dyDescent="0.2">
      <c r="A27" s="11"/>
      <c r="B27" s="20"/>
      <c r="D27" s="21"/>
      <c r="E27" s="44"/>
    </row>
    <row r="28" spans="1:5" x14ac:dyDescent="0.2">
      <c r="A28" s="11"/>
      <c r="B28" s="20"/>
      <c r="D28" s="21"/>
      <c r="E28" s="44"/>
    </row>
    <row r="29" spans="1:5" x14ac:dyDescent="0.2">
      <c r="A29" s="11"/>
      <c r="B29" s="20"/>
      <c r="D29" s="21"/>
      <c r="E29" s="44"/>
    </row>
    <row r="30" spans="1:5" x14ac:dyDescent="0.2">
      <c r="A30" s="11"/>
      <c r="B30" s="20"/>
      <c r="D30" s="21"/>
      <c r="E30" s="44"/>
    </row>
    <row r="31" spans="1:5" x14ac:dyDescent="0.2">
      <c r="A31" s="11"/>
      <c r="B31" s="20"/>
      <c r="D31" s="21"/>
      <c r="E31" s="44"/>
    </row>
    <row r="32" spans="1:5" x14ac:dyDescent="0.2">
      <c r="A32" s="11"/>
      <c r="B32" s="20"/>
      <c r="D32" s="21"/>
      <c r="E32" s="44"/>
    </row>
    <row r="33" spans="1:5" x14ac:dyDescent="0.2">
      <c r="A33" s="11"/>
      <c r="B33" s="20"/>
      <c r="D33" s="21"/>
      <c r="E33" s="44"/>
    </row>
    <row r="34" spans="1:5" x14ac:dyDescent="0.2">
      <c r="A34" s="11"/>
      <c r="B34" s="20"/>
      <c r="D34" s="21"/>
      <c r="E34" s="44"/>
    </row>
    <row r="35" spans="1:5" x14ac:dyDescent="0.2">
      <c r="A35" s="11"/>
      <c r="B35" s="20"/>
      <c r="D35" s="21"/>
      <c r="E35" s="44"/>
    </row>
    <row r="36" spans="1:5" x14ac:dyDescent="0.2">
      <c r="A36" s="11"/>
      <c r="B36" s="20"/>
      <c r="D36" s="21"/>
      <c r="E36" s="44"/>
    </row>
    <row r="37" spans="1:5" x14ac:dyDescent="0.2">
      <c r="A37" s="11"/>
      <c r="B37" s="20"/>
      <c r="D37" s="21"/>
      <c r="E37" s="44"/>
    </row>
    <row r="38" spans="1:5" x14ac:dyDescent="0.2">
      <c r="A38" s="11"/>
      <c r="B38" s="20"/>
      <c r="D38" s="21"/>
      <c r="E38" s="44"/>
    </row>
    <row r="39" spans="1:5" x14ac:dyDescent="0.2">
      <c r="A39" s="11"/>
      <c r="B39" s="20"/>
      <c r="D39" s="21"/>
      <c r="E39" s="44"/>
    </row>
    <row r="40" spans="1:5" x14ac:dyDescent="0.2">
      <c r="A40" s="11"/>
      <c r="B40" s="20"/>
      <c r="D40" s="21"/>
      <c r="E40" s="44"/>
    </row>
    <row r="41" spans="1:5" x14ac:dyDescent="0.2">
      <c r="A41" s="11"/>
      <c r="B41" s="20"/>
      <c r="D41" s="21"/>
      <c r="E41" s="44"/>
    </row>
    <row r="42" spans="1:5" x14ac:dyDescent="0.2">
      <c r="A42" s="11"/>
      <c r="B42" s="20"/>
      <c r="D42" s="21"/>
      <c r="E42" s="44"/>
    </row>
    <row r="43" spans="1:5" x14ac:dyDescent="0.2">
      <c r="A43" s="11"/>
      <c r="B43" s="20"/>
      <c r="D43" s="21"/>
      <c r="E43" s="44"/>
    </row>
    <row r="44" spans="1:5" x14ac:dyDescent="0.2">
      <c r="A44" s="11"/>
      <c r="B44" s="20"/>
      <c r="D44" s="21"/>
      <c r="E44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9333-4E3C-4646-891E-7B7D773B30BF}">
  <sheetPr>
    <tabColor theme="1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E714-E689-4891-9EC8-4027C41D0F78}">
  <dimension ref="A1:B8"/>
  <sheetViews>
    <sheetView workbookViewId="0"/>
  </sheetViews>
  <sheetFormatPr defaultRowHeight="12.75" x14ac:dyDescent="0.2"/>
  <cols>
    <col min="1" max="1" width="22.28515625" style="2" customWidth="1"/>
    <col min="2" max="2" width="15.42578125" style="2" customWidth="1"/>
    <col min="3" max="16384" width="9.140625" style="2"/>
  </cols>
  <sheetData>
    <row r="1" spans="1:2" x14ac:dyDescent="0.2">
      <c r="A1" s="18" t="s">
        <v>20</v>
      </c>
      <c r="B1" s="28">
        <v>14214861</v>
      </c>
    </row>
    <row r="2" spans="1:2" x14ac:dyDescent="0.2">
      <c r="A2" s="18" t="s">
        <v>21</v>
      </c>
      <c r="B2" s="29">
        <v>64000</v>
      </c>
    </row>
    <row r="3" spans="1:2" x14ac:dyDescent="0.2">
      <c r="A3" s="18"/>
      <c r="B3" s="32">
        <v>14278861</v>
      </c>
    </row>
    <row r="5" spans="1:2" x14ac:dyDescent="0.2">
      <c r="A5" s="2" t="s">
        <v>22</v>
      </c>
      <c r="B5" s="30">
        <v>45307</v>
      </c>
    </row>
    <row r="6" spans="1:2" x14ac:dyDescent="0.2">
      <c r="A6" s="2" t="s">
        <v>23</v>
      </c>
      <c r="B6" s="30">
        <v>45709</v>
      </c>
    </row>
    <row r="7" spans="1:2" x14ac:dyDescent="0.2">
      <c r="A7" s="2" t="s">
        <v>24</v>
      </c>
      <c r="B7" s="31">
        <f>+B6-B5</f>
        <v>402</v>
      </c>
    </row>
    <row r="8" spans="1:2" x14ac:dyDescent="0.2">
      <c r="A8" s="7" t="s">
        <v>25</v>
      </c>
      <c r="B8" s="33">
        <f>B7*(B3/365)</f>
        <v>15726307.183561644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7397-AFB1-45F0-A998-EBEA1BD236A0}">
  <dimension ref="A1:J37"/>
  <sheetViews>
    <sheetView zoomScaleNormal="100" workbookViewId="0">
      <selection activeCell="C24" sqref="C24"/>
    </sheetView>
  </sheetViews>
  <sheetFormatPr defaultRowHeight="12.75" x14ac:dyDescent="0.2"/>
  <cols>
    <col min="1" max="1" width="17.42578125" style="1" customWidth="1"/>
    <col min="2" max="2" width="12.42578125" style="1" customWidth="1"/>
    <col min="3" max="4" width="15.5703125" style="1" customWidth="1"/>
    <col min="5" max="5" width="15.42578125" style="2" customWidth="1"/>
    <col min="6" max="7" width="13" style="2" customWidth="1"/>
    <col min="8" max="8" width="18.28515625" style="2" customWidth="1"/>
    <col min="9" max="9" width="16.85546875" style="2" customWidth="1"/>
    <col min="10" max="10" width="14.28515625" style="2" bestFit="1" customWidth="1"/>
    <col min="11" max="16384" width="9.140625" style="2"/>
  </cols>
  <sheetData>
    <row r="1" spans="1:10" s="12" customFormat="1" ht="23.25" x14ac:dyDescent="0.35">
      <c r="A1" s="22" t="s">
        <v>42</v>
      </c>
      <c r="B1" s="23"/>
      <c r="C1" s="24"/>
      <c r="D1" s="24"/>
      <c r="E1" s="24"/>
      <c r="F1" s="25"/>
      <c r="G1" s="25"/>
      <c r="H1" s="25"/>
      <c r="I1" s="25"/>
      <c r="J1" s="25"/>
    </row>
    <row r="2" spans="1:10" x14ac:dyDescent="0.2">
      <c r="A2" s="6" t="s">
        <v>26</v>
      </c>
      <c r="B2" s="3">
        <f>'Principal to be Recovered'!$B$8</f>
        <v>15726307.183561644</v>
      </c>
      <c r="C2" s="3"/>
      <c r="D2" s="3"/>
    </row>
    <row r="3" spans="1:10" x14ac:dyDescent="0.2">
      <c r="A3" s="6" t="s">
        <v>3</v>
      </c>
      <c r="B3" s="34">
        <v>8.1500000000000003E-2</v>
      </c>
      <c r="C3" s="10" t="s">
        <v>15</v>
      </c>
      <c r="D3" s="10"/>
    </row>
    <row r="4" spans="1:10" x14ac:dyDescent="0.2">
      <c r="A4" s="6" t="s">
        <v>28</v>
      </c>
      <c r="B4" s="4">
        <f>B3/12</f>
        <v>6.7916666666666672E-3</v>
      </c>
      <c r="C4" s="4"/>
      <c r="D4" s="4"/>
    </row>
    <row r="5" spans="1:10" x14ac:dyDescent="0.2">
      <c r="A5" s="6" t="s">
        <v>29</v>
      </c>
      <c r="B5" s="35">
        <v>0.21</v>
      </c>
      <c r="C5" s="35"/>
      <c r="D5" s="35"/>
    </row>
    <row r="6" spans="1:10" x14ac:dyDescent="0.2">
      <c r="A6" s="6" t="s">
        <v>33</v>
      </c>
      <c r="B6" s="37">
        <v>765890.41837511421</v>
      </c>
      <c r="C6" s="10"/>
      <c r="D6" s="35"/>
    </row>
    <row r="7" spans="1:10" ht="13.5" thickBot="1" x14ac:dyDescent="0.25"/>
    <row r="8" spans="1:10" s="5" customFormat="1" ht="40.5" customHeight="1" thickBot="1" x14ac:dyDescent="0.25">
      <c r="A8" s="9" t="s">
        <v>1</v>
      </c>
      <c r="B8" s="9" t="s">
        <v>0</v>
      </c>
      <c r="C8" s="9" t="s">
        <v>32</v>
      </c>
      <c r="D8" s="9" t="s">
        <v>38</v>
      </c>
      <c r="E8" s="9" t="s">
        <v>31</v>
      </c>
      <c r="F8" s="9" t="s">
        <v>34</v>
      </c>
      <c r="G8" s="9" t="s">
        <v>35</v>
      </c>
      <c r="H8" s="9" t="s">
        <v>36</v>
      </c>
      <c r="I8" s="9" t="s">
        <v>37</v>
      </c>
      <c r="J8" s="39">
        <f>SUM(F10:F33)</f>
        <v>16849589.204252511</v>
      </c>
    </row>
    <row r="9" spans="1:10" x14ac:dyDescent="0.2">
      <c r="C9" s="3"/>
      <c r="D9" s="3"/>
      <c r="E9" s="8"/>
      <c r="F9" s="36"/>
      <c r="G9" s="36"/>
      <c r="H9" s="36">
        <f>-B2*0.21</f>
        <v>-3302524.5085479449</v>
      </c>
      <c r="I9" s="8">
        <f>B2+H9</f>
        <v>12423782.675013699</v>
      </c>
    </row>
    <row r="10" spans="1:10" x14ac:dyDescent="0.2">
      <c r="A10" s="1">
        <v>2025</v>
      </c>
      <c r="B10" s="1" t="s">
        <v>30</v>
      </c>
      <c r="C10" s="3">
        <f t="shared" ref="C10:C33" si="0">I9</f>
        <v>12423782.675013699</v>
      </c>
      <c r="D10" s="3">
        <v>0</v>
      </c>
      <c r="E10" s="8">
        <f>(I9*B4)*(15/30)</f>
        <v>42189.095333900688</v>
      </c>
      <c r="F10" s="36">
        <v>0</v>
      </c>
      <c r="G10" s="36">
        <f>+E10-F10</f>
        <v>42189.095333900688</v>
      </c>
      <c r="H10" s="36">
        <f>-G10*0.21</f>
        <v>-8859.7100201191442</v>
      </c>
      <c r="I10" s="8">
        <f>+C10+D10+E10-F10+H10</f>
        <v>12457112.06032748</v>
      </c>
    </row>
    <row r="11" spans="1:10" x14ac:dyDescent="0.2">
      <c r="A11" s="1">
        <v>2025</v>
      </c>
      <c r="B11" s="38" t="s">
        <v>14</v>
      </c>
      <c r="C11" s="3">
        <f t="shared" si="0"/>
        <v>12457112.06032748</v>
      </c>
      <c r="D11" s="3">
        <v>0</v>
      </c>
      <c r="E11" s="8">
        <f>I10*$B$4</f>
        <v>84604.552743057473</v>
      </c>
      <c r="F11" s="36">
        <v>0</v>
      </c>
      <c r="G11" s="36">
        <f t="shared" ref="G11:G33" si="1">+E11-F11</f>
        <v>84604.552743057473</v>
      </c>
      <c r="H11" s="36">
        <f t="shared" ref="H11:H33" si="2">-G11*0.21</f>
        <v>-17766.956076042068</v>
      </c>
      <c r="I11" s="8">
        <f t="shared" ref="I11:I33" si="3">+C11+D11+E11-F11+H11</f>
        <v>12523949.656994494</v>
      </c>
    </row>
    <row r="12" spans="1:10" x14ac:dyDescent="0.2">
      <c r="A12" s="38">
        <v>2025</v>
      </c>
      <c r="B12" s="38" t="s">
        <v>2</v>
      </c>
      <c r="C12" s="40">
        <f t="shared" si="0"/>
        <v>12523949.656994494</v>
      </c>
      <c r="D12" s="40">
        <v>0</v>
      </c>
      <c r="E12" s="8">
        <f t="shared" ref="E12:E33" si="4">I11*$B$4</f>
        <v>85058.491420420949</v>
      </c>
      <c r="F12" s="42">
        <f>$B$6</f>
        <v>765890.41837511421</v>
      </c>
      <c r="G12" s="42">
        <f t="shared" si="1"/>
        <v>-680831.92695469328</v>
      </c>
      <c r="H12" s="42">
        <f t="shared" si="2"/>
        <v>142974.70466048559</v>
      </c>
      <c r="I12" s="41">
        <f t="shared" si="3"/>
        <v>11986092.434700288</v>
      </c>
    </row>
    <row r="13" spans="1:10" x14ac:dyDescent="0.2">
      <c r="A13" s="38">
        <v>2025</v>
      </c>
      <c r="B13" s="38" t="s">
        <v>4</v>
      </c>
      <c r="C13" s="40">
        <f t="shared" si="0"/>
        <v>11986092.434700288</v>
      </c>
      <c r="D13" s="40">
        <v>0</v>
      </c>
      <c r="E13" s="8">
        <f t="shared" si="4"/>
        <v>81405.544452339454</v>
      </c>
      <c r="F13" s="42">
        <f t="shared" ref="F13:F33" si="5">$B$6</f>
        <v>765890.41837511421</v>
      </c>
      <c r="G13" s="42">
        <f t="shared" si="1"/>
        <v>-684484.8739227748</v>
      </c>
      <c r="H13" s="42">
        <f t="shared" si="2"/>
        <v>143741.82352378269</v>
      </c>
      <c r="I13" s="41">
        <f t="shared" si="3"/>
        <v>11445349.384301296</v>
      </c>
    </row>
    <row r="14" spans="1:10" x14ac:dyDescent="0.2">
      <c r="A14" s="38">
        <v>2026</v>
      </c>
      <c r="B14" s="38" t="s">
        <v>5</v>
      </c>
      <c r="C14" s="40">
        <f t="shared" si="0"/>
        <v>11445349.384301296</v>
      </c>
      <c r="D14" s="40">
        <v>0</v>
      </c>
      <c r="E14" s="8">
        <f t="shared" si="4"/>
        <v>77732.997901712966</v>
      </c>
      <c r="F14" s="42">
        <f t="shared" si="5"/>
        <v>765890.41837511421</v>
      </c>
      <c r="G14" s="42">
        <f t="shared" si="1"/>
        <v>-688157.4204734012</v>
      </c>
      <c r="H14" s="42">
        <f t="shared" si="2"/>
        <v>144513.05829941426</v>
      </c>
      <c r="I14" s="41">
        <f t="shared" si="3"/>
        <v>10901705.02212731</v>
      </c>
      <c r="J14" s="41">
        <f>SUM(F14:F25)</f>
        <v>9190685.0205013696</v>
      </c>
    </row>
    <row r="15" spans="1:10" x14ac:dyDescent="0.2">
      <c r="A15" s="38">
        <v>2026</v>
      </c>
      <c r="B15" s="38" t="s">
        <v>6</v>
      </c>
      <c r="C15" s="40">
        <f t="shared" si="0"/>
        <v>10901705.02212731</v>
      </c>
      <c r="D15" s="40">
        <v>0</v>
      </c>
      <c r="E15" s="8">
        <f t="shared" si="4"/>
        <v>74040.746608614645</v>
      </c>
      <c r="F15" s="42">
        <f t="shared" si="5"/>
        <v>765890.41837511421</v>
      </c>
      <c r="G15" s="42">
        <f t="shared" si="1"/>
        <v>-691849.67176649952</v>
      </c>
      <c r="H15" s="42">
        <f t="shared" si="2"/>
        <v>145288.4310709649</v>
      </c>
      <c r="I15" s="41">
        <f t="shared" si="3"/>
        <v>10355143.781431776</v>
      </c>
      <c r="J15" s="47"/>
    </row>
    <row r="16" spans="1:10" x14ac:dyDescent="0.2">
      <c r="A16" s="38">
        <v>2026</v>
      </c>
      <c r="B16" s="38" t="s">
        <v>7</v>
      </c>
      <c r="C16" s="40">
        <f t="shared" si="0"/>
        <v>10355143.781431776</v>
      </c>
      <c r="D16" s="40">
        <v>0</v>
      </c>
      <c r="E16" s="8">
        <f t="shared" si="4"/>
        <v>70328.684848890814</v>
      </c>
      <c r="F16" s="42">
        <f t="shared" si="5"/>
        <v>765890.41837511421</v>
      </c>
      <c r="G16" s="42">
        <f t="shared" si="1"/>
        <v>-695561.73352622334</v>
      </c>
      <c r="H16" s="42">
        <f t="shared" si="2"/>
        <v>146067.96404050689</v>
      </c>
      <c r="I16" s="41">
        <f t="shared" si="3"/>
        <v>9805650.0119460598</v>
      </c>
      <c r="J16" s="47"/>
    </row>
    <row r="17" spans="1:10" x14ac:dyDescent="0.2">
      <c r="A17" s="38">
        <v>2026</v>
      </c>
      <c r="B17" s="38" t="s">
        <v>8</v>
      </c>
      <c r="C17" s="40">
        <f t="shared" si="0"/>
        <v>9805650.0119460598</v>
      </c>
      <c r="D17" s="40">
        <v>0</v>
      </c>
      <c r="E17" s="8">
        <f t="shared" si="4"/>
        <v>66596.706331133668</v>
      </c>
      <c r="F17" s="42">
        <f t="shared" si="5"/>
        <v>765890.41837511421</v>
      </c>
      <c r="G17" s="42">
        <f t="shared" si="1"/>
        <v>-699293.7120439806</v>
      </c>
      <c r="H17" s="42">
        <f t="shared" si="2"/>
        <v>146851.67952923593</v>
      </c>
      <c r="I17" s="41">
        <f t="shared" si="3"/>
        <v>9253207.9794313163</v>
      </c>
      <c r="J17" s="47"/>
    </row>
    <row r="18" spans="1:10" x14ac:dyDescent="0.2">
      <c r="A18" s="38">
        <v>2026</v>
      </c>
      <c r="B18" s="38" t="s">
        <v>9</v>
      </c>
      <c r="C18" s="40">
        <f t="shared" si="0"/>
        <v>9253207.9794313163</v>
      </c>
      <c r="D18" s="40">
        <v>0</v>
      </c>
      <c r="E18" s="8">
        <f t="shared" si="4"/>
        <v>62844.704193637692</v>
      </c>
      <c r="F18" s="42">
        <f t="shared" si="5"/>
        <v>765890.41837511421</v>
      </c>
      <c r="G18" s="42">
        <f t="shared" si="1"/>
        <v>-703045.71418147651</v>
      </c>
      <c r="H18" s="42">
        <f t="shared" si="2"/>
        <v>147639.59997811005</v>
      </c>
      <c r="I18" s="41">
        <f t="shared" si="3"/>
        <v>8697801.8652279489</v>
      </c>
      <c r="J18" s="47"/>
    </row>
    <row r="19" spans="1:10" x14ac:dyDescent="0.2">
      <c r="A19" s="38">
        <v>2026</v>
      </c>
      <c r="B19" s="38" t="s">
        <v>10</v>
      </c>
      <c r="C19" s="40">
        <f t="shared" si="0"/>
        <v>8697801.8652279489</v>
      </c>
      <c r="D19" s="40">
        <v>0</v>
      </c>
      <c r="E19" s="8">
        <f t="shared" si="4"/>
        <v>59072.571001339827</v>
      </c>
      <c r="F19" s="42">
        <f t="shared" si="5"/>
        <v>765890.41837511421</v>
      </c>
      <c r="G19" s="42">
        <f t="shared" si="1"/>
        <v>-706817.84737377439</v>
      </c>
      <c r="H19" s="42">
        <f t="shared" si="2"/>
        <v>148431.74794849262</v>
      </c>
      <c r="I19" s="41">
        <f t="shared" si="3"/>
        <v>8139415.7658026675</v>
      </c>
      <c r="J19" s="47"/>
    </row>
    <row r="20" spans="1:10" x14ac:dyDescent="0.2">
      <c r="A20" s="38">
        <v>2026</v>
      </c>
      <c r="B20" s="38" t="s">
        <v>11</v>
      </c>
      <c r="C20" s="40">
        <f t="shared" si="0"/>
        <v>8139415.7658026675</v>
      </c>
      <c r="D20" s="40">
        <v>0</v>
      </c>
      <c r="E20" s="8">
        <f t="shared" si="4"/>
        <v>55280.198742743123</v>
      </c>
      <c r="F20" s="42">
        <f t="shared" si="5"/>
        <v>765890.41837511421</v>
      </c>
      <c r="G20" s="42">
        <f t="shared" si="1"/>
        <v>-710610.2196323711</v>
      </c>
      <c r="H20" s="42">
        <f t="shared" si="2"/>
        <v>149228.14612279792</v>
      </c>
      <c r="I20" s="41">
        <f t="shared" si="3"/>
        <v>7578033.6922930954</v>
      </c>
      <c r="J20" s="47"/>
    </row>
    <row r="21" spans="1:10" x14ac:dyDescent="0.2">
      <c r="A21" s="38">
        <v>2026</v>
      </c>
      <c r="B21" s="38" t="s">
        <v>12</v>
      </c>
      <c r="C21" s="40">
        <f t="shared" si="0"/>
        <v>7578033.6922930954</v>
      </c>
      <c r="D21" s="40">
        <v>0</v>
      </c>
      <c r="E21" s="8">
        <f t="shared" si="4"/>
        <v>51467.478826823943</v>
      </c>
      <c r="F21" s="42">
        <f t="shared" si="5"/>
        <v>765890.41837511421</v>
      </c>
      <c r="G21" s="42">
        <f t="shared" si="1"/>
        <v>-714422.93954829022</v>
      </c>
      <c r="H21" s="42">
        <f t="shared" si="2"/>
        <v>150028.81730514095</v>
      </c>
      <c r="I21" s="41">
        <f t="shared" si="3"/>
        <v>7013639.5700499462</v>
      </c>
      <c r="J21" s="47"/>
    </row>
    <row r="22" spans="1:10" x14ac:dyDescent="0.2">
      <c r="A22" s="38">
        <v>2026</v>
      </c>
      <c r="B22" s="38" t="s">
        <v>13</v>
      </c>
      <c r="C22" s="40">
        <f t="shared" si="0"/>
        <v>7013639.5700499462</v>
      </c>
      <c r="D22" s="40">
        <v>0</v>
      </c>
      <c r="E22" s="8">
        <f t="shared" si="4"/>
        <v>47634.302079922556</v>
      </c>
      <c r="F22" s="42">
        <f t="shared" si="5"/>
        <v>765890.41837511421</v>
      </c>
      <c r="G22" s="42">
        <f t="shared" si="1"/>
        <v>-718256.11629519169</v>
      </c>
      <c r="H22" s="42">
        <f t="shared" si="2"/>
        <v>150833.78442199025</v>
      </c>
      <c r="I22" s="41">
        <f t="shared" si="3"/>
        <v>6446217.2381767454</v>
      </c>
      <c r="J22" s="47"/>
    </row>
    <row r="23" spans="1:10" x14ac:dyDescent="0.2">
      <c r="A23" s="38">
        <v>2026</v>
      </c>
      <c r="B23" s="38" t="s">
        <v>14</v>
      </c>
      <c r="C23" s="40">
        <f t="shared" si="0"/>
        <v>6446217.2381767454</v>
      </c>
      <c r="D23" s="40">
        <v>0</v>
      </c>
      <c r="E23" s="8">
        <f t="shared" si="4"/>
        <v>43780.558742617068</v>
      </c>
      <c r="F23" s="42">
        <f t="shared" si="5"/>
        <v>765890.41837511421</v>
      </c>
      <c r="G23" s="42">
        <f t="shared" si="1"/>
        <v>-722109.85963249719</v>
      </c>
      <c r="H23" s="42">
        <f t="shared" si="2"/>
        <v>151643.07052282439</v>
      </c>
      <c r="I23" s="41">
        <f t="shared" si="3"/>
        <v>5875750.4490670729</v>
      </c>
      <c r="J23" s="47"/>
    </row>
    <row r="24" spans="1:10" x14ac:dyDescent="0.2">
      <c r="A24" s="38">
        <v>2026</v>
      </c>
      <c r="B24" s="38" t="s">
        <v>2</v>
      </c>
      <c r="C24" s="40">
        <f t="shared" si="0"/>
        <v>5875750.4490670729</v>
      </c>
      <c r="D24" s="40">
        <v>0</v>
      </c>
      <c r="E24" s="8">
        <f t="shared" si="4"/>
        <v>39906.138466580538</v>
      </c>
      <c r="F24" s="42">
        <f t="shared" si="5"/>
        <v>765890.41837511421</v>
      </c>
      <c r="G24" s="42">
        <f t="shared" si="1"/>
        <v>-725984.27990853367</v>
      </c>
      <c r="H24" s="42">
        <f t="shared" si="2"/>
        <v>152456.69878079207</v>
      </c>
      <c r="I24" s="41">
        <f t="shared" si="3"/>
        <v>5302222.8679393316</v>
      </c>
      <c r="J24" s="47"/>
    </row>
    <row r="25" spans="1:10" x14ac:dyDescent="0.2">
      <c r="A25" s="38">
        <v>2026</v>
      </c>
      <c r="B25" s="38" t="s">
        <v>4</v>
      </c>
      <c r="C25" s="40">
        <f t="shared" si="0"/>
        <v>5302222.8679393316</v>
      </c>
      <c r="D25" s="40">
        <v>0</v>
      </c>
      <c r="E25" s="8">
        <f t="shared" si="4"/>
        <v>36010.930311421296</v>
      </c>
      <c r="F25" s="42">
        <f t="shared" si="5"/>
        <v>765890.41837511421</v>
      </c>
      <c r="G25" s="42">
        <f t="shared" si="1"/>
        <v>-729879.48806369293</v>
      </c>
      <c r="H25" s="42">
        <f t="shared" si="2"/>
        <v>153274.69249337551</v>
      </c>
      <c r="I25" s="41">
        <f t="shared" si="3"/>
        <v>4725618.0723690139</v>
      </c>
      <c r="J25" s="47"/>
    </row>
    <row r="26" spans="1:10" x14ac:dyDescent="0.2">
      <c r="A26" s="38">
        <v>2027</v>
      </c>
      <c r="B26" s="38" t="s">
        <v>5</v>
      </c>
      <c r="C26" s="40">
        <f t="shared" si="0"/>
        <v>4725618.0723690139</v>
      </c>
      <c r="D26" s="40">
        <v>0</v>
      </c>
      <c r="E26" s="8">
        <f t="shared" si="4"/>
        <v>32094.822741506221</v>
      </c>
      <c r="F26" s="42">
        <f t="shared" si="5"/>
        <v>765890.41837511421</v>
      </c>
      <c r="G26" s="42">
        <f t="shared" si="1"/>
        <v>-733795.59563360794</v>
      </c>
      <c r="H26" s="42">
        <f t="shared" si="2"/>
        <v>154097.07508305766</v>
      </c>
      <c r="I26" s="41">
        <f t="shared" si="3"/>
        <v>4145919.5518184644</v>
      </c>
      <c r="J26" s="47"/>
    </row>
    <row r="27" spans="1:10" x14ac:dyDescent="0.2">
      <c r="A27" s="38">
        <v>2027</v>
      </c>
      <c r="B27" s="38" t="s">
        <v>6</v>
      </c>
      <c r="C27" s="40">
        <f t="shared" si="0"/>
        <v>4145919.5518184644</v>
      </c>
      <c r="D27" s="40">
        <v>0</v>
      </c>
      <c r="E27" s="8">
        <f t="shared" si="4"/>
        <v>28157.703622767072</v>
      </c>
      <c r="F27" s="42">
        <f t="shared" si="5"/>
        <v>765890.41837511421</v>
      </c>
      <c r="G27" s="42">
        <f t="shared" si="1"/>
        <v>-737732.71475234709</v>
      </c>
      <c r="H27" s="42">
        <f t="shared" si="2"/>
        <v>154923.87009799288</v>
      </c>
      <c r="I27" s="41">
        <f t="shared" si="3"/>
        <v>3563110.7071641106</v>
      </c>
      <c r="J27" s="47"/>
    </row>
    <row r="28" spans="1:10" x14ac:dyDescent="0.2">
      <c r="A28" s="38">
        <v>2027</v>
      </c>
      <c r="B28" s="38" t="s">
        <v>7</v>
      </c>
      <c r="C28" s="40">
        <f t="shared" si="0"/>
        <v>3563110.7071641106</v>
      </c>
      <c r="D28" s="40">
        <v>0</v>
      </c>
      <c r="E28" s="8">
        <f t="shared" si="4"/>
        <v>24199.460219489585</v>
      </c>
      <c r="F28" s="42">
        <f t="shared" si="5"/>
        <v>765890.41837511421</v>
      </c>
      <c r="G28" s="42">
        <f t="shared" si="1"/>
        <v>-741690.95815562457</v>
      </c>
      <c r="H28" s="42">
        <f t="shared" si="2"/>
        <v>155755.10121268115</v>
      </c>
      <c r="I28" s="41">
        <f t="shared" si="3"/>
        <v>2977174.8502211673</v>
      </c>
      <c r="J28" s="47"/>
    </row>
    <row r="29" spans="1:10" x14ac:dyDescent="0.2">
      <c r="A29" s="38">
        <v>2027</v>
      </c>
      <c r="B29" s="38" t="s">
        <v>8</v>
      </c>
      <c r="C29" s="40">
        <f t="shared" si="0"/>
        <v>2977174.8502211673</v>
      </c>
      <c r="D29" s="40">
        <v>0</v>
      </c>
      <c r="E29" s="8">
        <f t="shared" si="4"/>
        <v>20219.979191085429</v>
      </c>
      <c r="F29" s="42">
        <f t="shared" si="5"/>
        <v>765890.41837511421</v>
      </c>
      <c r="G29" s="42">
        <f t="shared" si="1"/>
        <v>-745670.43918402877</v>
      </c>
      <c r="H29" s="42">
        <f t="shared" si="2"/>
        <v>156590.79222864602</v>
      </c>
      <c r="I29" s="41">
        <f t="shared" si="3"/>
        <v>2388095.2032657848</v>
      </c>
      <c r="J29" s="47"/>
    </row>
    <row r="30" spans="1:10" x14ac:dyDescent="0.2">
      <c r="A30" s="38">
        <v>2027</v>
      </c>
      <c r="B30" s="38" t="s">
        <v>9</v>
      </c>
      <c r="C30" s="40">
        <f t="shared" si="0"/>
        <v>2388095.2032657848</v>
      </c>
      <c r="D30" s="40">
        <v>0</v>
      </c>
      <c r="E30" s="8">
        <f t="shared" si="4"/>
        <v>16219.14658884679</v>
      </c>
      <c r="F30" s="42">
        <f t="shared" si="5"/>
        <v>765890.41837511421</v>
      </c>
      <c r="G30" s="42">
        <f t="shared" si="1"/>
        <v>-749671.2717862674</v>
      </c>
      <c r="H30" s="42">
        <f t="shared" si="2"/>
        <v>157430.96707511615</v>
      </c>
      <c r="I30" s="41">
        <f t="shared" si="3"/>
        <v>1795854.8985546334</v>
      </c>
      <c r="J30" s="47"/>
    </row>
    <row r="31" spans="1:10" x14ac:dyDescent="0.2">
      <c r="A31" s="38">
        <v>2027</v>
      </c>
      <c r="B31" s="38" t="s">
        <v>10</v>
      </c>
      <c r="C31" s="40">
        <f t="shared" si="0"/>
        <v>1795854.8985546334</v>
      </c>
      <c r="D31" s="40">
        <v>0</v>
      </c>
      <c r="E31" s="8">
        <f t="shared" si="4"/>
        <v>12196.847852683553</v>
      </c>
      <c r="F31" s="42">
        <f t="shared" si="5"/>
        <v>765890.41837511421</v>
      </c>
      <c r="G31" s="42">
        <f t="shared" si="1"/>
        <v>-753693.5705224307</v>
      </c>
      <c r="H31" s="42">
        <f t="shared" si="2"/>
        <v>158275.64980971045</v>
      </c>
      <c r="I31" s="41">
        <f t="shared" si="3"/>
        <v>1200436.9778419132</v>
      </c>
      <c r="J31" s="47"/>
    </row>
    <row r="32" spans="1:10" x14ac:dyDescent="0.2">
      <c r="A32" s="38">
        <v>2027</v>
      </c>
      <c r="B32" s="38" t="s">
        <v>11</v>
      </c>
      <c r="C32" s="40">
        <f t="shared" si="0"/>
        <v>1200436.9778419132</v>
      </c>
      <c r="D32" s="40">
        <v>0</v>
      </c>
      <c r="E32" s="8">
        <f t="shared" si="4"/>
        <v>8152.9678078429943</v>
      </c>
      <c r="F32" s="42">
        <f t="shared" si="5"/>
        <v>765890.41837511421</v>
      </c>
      <c r="G32" s="42">
        <f t="shared" si="1"/>
        <v>-757737.45056727121</v>
      </c>
      <c r="H32" s="42">
        <f t="shared" si="2"/>
        <v>159124.86461912695</v>
      </c>
      <c r="I32" s="41">
        <f t="shared" si="3"/>
        <v>601824.39189376892</v>
      </c>
      <c r="J32" s="47"/>
    </row>
    <row r="33" spans="1:10" x14ac:dyDescent="0.2">
      <c r="A33" s="38">
        <v>2027</v>
      </c>
      <c r="B33" s="38" t="s">
        <v>12</v>
      </c>
      <c r="C33" s="40">
        <f t="shared" si="0"/>
        <v>601824.39189376892</v>
      </c>
      <c r="D33" s="40">
        <v>0</v>
      </c>
      <c r="E33" s="8">
        <f t="shared" si="4"/>
        <v>4087.3906616118475</v>
      </c>
      <c r="F33" s="42">
        <f t="shared" si="5"/>
        <v>765890.41837511421</v>
      </c>
      <c r="G33" s="42">
        <f t="shared" si="1"/>
        <v>-761803.02771350241</v>
      </c>
      <c r="H33" s="42">
        <f t="shared" si="2"/>
        <v>159978.6358198355</v>
      </c>
      <c r="I33" s="41">
        <f t="shared" si="3"/>
        <v>1.0200892575085163E-7</v>
      </c>
      <c r="J33" s="47"/>
    </row>
    <row r="34" spans="1:10" x14ac:dyDescent="0.2">
      <c r="A34" s="38"/>
      <c r="B34" s="38"/>
      <c r="C34" s="40"/>
      <c r="D34" s="40"/>
      <c r="E34" s="41"/>
      <c r="F34" s="42"/>
      <c r="G34" s="42"/>
      <c r="H34" s="42"/>
      <c r="I34" s="41"/>
      <c r="J34" s="47"/>
    </row>
    <row r="35" spans="1:10" x14ac:dyDescent="0.2">
      <c r="A35" s="38"/>
      <c r="B35" s="38"/>
      <c r="C35" s="40"/>
      <c r="D35" s="40"/>
      <c r="E35" s="41"/>
      <c r="F35" s="42"/>
      <c r="G35" s="42"/>
      <c r="H35" s="42"/>
      <c r="I35" s="41"/>
      <c r="J35" s="47"/>
    </row>
    <row r="36" spans="1:10" x14ac:dyDescent="0.2">
      <c r="A36" s="38"/>
      <c r="B36" s="38"/>
      <c r="C36" s="40"/>
      <c r="D36" s="40"/>
      <c r="E36" s="41"/>
      <c r="F36" s="42"/>
      <c r="G36" s="42"/>
      <c r="H36" s="42"/>
      <c r="I36" s="41"/>
      <c r="J36" s="47"/>
    </row>
    <row r="37" spans="1:10" x14ac:dyDescent="0.2">
      <c r="A37" s="38"/>
      <c r="B37" s="38"/>
      <c r="C37" s="40"/>
      <c r="D37" s="40"/>
      <c r="E37" s="41"/>
      <c r="F37" s="42"/>
      <c r="G37" s="42"/>
      <c r="H37" s="42"/>
      <c r="I37" s="41"/>
      <c r="J37" s="47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F78B-7305-4ABF-A1C8-4F6A25FC9B31}">
  <dimension ref="B17"/>
  <sheetViews>
    <sheetView showGridLines="0" workbookViewId="0"/>
  </sheetViews>
  <sheetFormatPr defaultRowHeight="15" x14ac:dyDescent="0.25"/>
  <sheetData>
    <row r="17" spans="2:2" x14ac:dyDescent="0.25">
      <c r="B17" t="s">
        <v>27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45LzE2LzIwMjUgNDoyNDoxNS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8CE070A9-E299-4908-B194-F1E2B126DE6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9519C38-285A-4EB7-827B-25324C5FDB8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Recommendation-22Mos</vt:lpstr>
      <vt:lpstr>&gt;</vt:lpstr>
      <vt:lpstr>Principal to be Recovered</vt:lpstr>
      <vt:lpstr>CC Calc</vt:lpstr>
      <vt:lpstr>Allocation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2025-09-16T13:26:18Z</dcterms:created>
  <dcterms:modified xsi:type="dcterms:W3CDTF">2025-09-29T17:53:40Z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0d94add6-e967-40bc-b002-baba7ef8292b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{8CE070A9-E299-4908-B194-F1E2B126DE6C}</vt:lpwstr>
  </property>
</Properties>
</file>