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8a_Ongoing Requirements\1-39 Rate Case Expense\07-July Update 08-XX-2023\As Filed\"/>
    </mc:Choice>
  </mc:AlternateContent>
  <xr:revisionPtr revIDLastSave="0" documentId="8_{DE7C1F9F-11FF-4E3D-94F9-4E5022B25F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Gannett Fleming" sheetId="6" r:id="rId6"/>
    <sheet name="Scott Madden" sheetId="4" r:id="rId7"/>
    <sheet name="Financial Concepts" sheetId="8" r:id="rId8"/>
  </sheets>
  <definedNames>
    <definedName name="_xlnm.Print_Area" localSheetId="4">'Concentric Energy Advisors'!$A$1:$N$33</definedName>
    <definedName name="_xlnm.Print_Area" localSheetId="7">'Financial Concepts'!$A$1:$N$49</definedName>
    <definedName name="_xlnm.Print_Area" localSheetId="5">'Gannett Fleming'!$A$1:$N$39</definedName>
    <definedName name="_xlnm.Print_Area" localSheetId="6">'Scott Madden'!$A$1:$N$13</definedName>
    <definedName name="_xlnm.Print_Titles" localSheetId="5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" l="1"/>
  <c r="J31" i="5"/>
  <c r="J30" i="5"/>
  <c r="J29" i="5"/>
  <c r="L16" i="7"/>
  <c r="H16" i="7"/>
  <c r="J14" i="7"/>
  <c r="N14" i="7" s="1"/>
  <c r="N28" i="1"/>
  <c r="L30" i="1"/>
  <c r="K14" i="3"/>
  <c r="J24" i="1"/>
  <c r="J26" i="1"/>
  <c r="J25" i="1"/>
  <c r="J23" i="1"/>
  <c r="K18" i="3"/>
  <c r="K15" i="3"/>
  <c r="I52" i="2"/>
  <c r="A18" i="2"/>
  <c r="A19" i="2" s="1"/>
  <c r="A20" i="2" s="1"/>
  <c r="A21" i="2" s="1"/>
  <c r="A22" i="2" s="1"/>
  <c r="A23" i="2" s="1"/>
  <c r="A24" i="2" s="1"/>
  <c r="A26" i="2" s="1"/>
  <c r="A27" i="2" s="1"/>
  <c r="A29" i="2" s="1"/>
  <c r="A30" i="2" s="1"/>
  <c r="A31" i="2" s="1"/>
  <c r="A32" i="2" s="1"/>
  <c r="A33" i="2" s="1"/>
  <c r="A34" i="2" s="1"/>
  <c r="A36" i="2" s="1"/>
  <c r="A38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K27" i="3"/>
  <c r="N29" i="5" l="1"/>
  <c r="N23" i="1"/>
  <c r="K22" i="3"/>
  <c r="H13" i="8"/>
  <c r="H49" i="8" s="1"/>
  <c r="L13" i="8"/>
  <c r="L49" i="8" s="1"/>
  <c r="J11" i="8"/>
  <c r="J10" i="8"/>
  <c r="B8" i="8"/>
  <c r="D8" i="8" s="1"/>
  <c r="F8" i="8" s="1"/>
  <c r="H8" i="8" s="1"/>
  <c r="J8" i="8" s="1"/>
  <c r="L8" i="8" s="1"/>
  <c r="N8" i="8" s="1"/>
  <c r="J13" i="8" l="1"/>
  <c r="G22" i="3" s="1"/>
  <c r="N10" i="8"/>
  <c r="N13" i="8" s="1"/>
  <c r="E22" i="3"/>
  <c r="J49" i="8" l="1"/>
  <c r="N49" i="8"/>
  <c r="E15" i="3"/>
  <c r="J12" i="7"/>
  <c r="N12" i="7" s="1"/>
  <c r="J10" i="7"/>
  <c r="B8" i="7"/>
  <c r="D8" i="7" s="1"/>
  <c r="F8" i="7" s="1"/>
  <c r="H8" i="7" s="1"/>
  <c r="J8" i="7" s="1"/>
  <c r="L8" i="7" s="1"/>
  <c r="N8" i="7" s="1"/>
  <c r="A2" i="7"/>
  <c r="T14" i="3"/>
  <c r="K19" i="3"/>
  <c r="J27" i="5"/>
  <c r="J26" i="5"/>
  <c r="J25" i="5"/>
  <c r="J21" i="1"/>
  <c r="J20" i="1"/>
  <c r="J19" i="1"/>
  <c r="I29" i="3"/>
  <c r="T27" i="3"/>
  <c r="J17" i="1"/>
  <c r="H14" i="1"/>
  <c r="H30" i="1" s="1"/>
  <c r="J11" i="1"/>
  <c r="J10" i="1"/>
  <c r="T21" i="3"/>
  <c r="K21" i="3"/>
  <c r="J10" i="4"/>
  <c r="H39" i="6"/>
  <c r="E20" i="3" s="1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33" i="5"/>
  <c r="E18" i="3"/>
  <c r="J23" i="5"/>
  <c r="J18" i="5"/>
  <c r="J19" i="5"/>
  <c r="J20" i="5"/>
  <c r="J15" i="5"/>
  <c r="J22" i="5"/>
  <c r="J17" i="5"/>
  <c r="J14" i="5"/>
  <c r="J12" i="5"/>
  <c r="N12" i="5" s="1"/>
  <c r="J10" i="5"/>
  <c r="B8" i="5"/>
  <c r="D8" i="5" s="1"/>
  <c r="F8" i="5" s="1"/>
  <c r="H8" i="5" s="1"/>
  <c r="J8" i="5" s="1"/>
  <c r="L8" i="5" s="1"/>
  <c r="N8" i="5" s="1"/>
  <c r="N10" i="5" l="1"/>
  <c r="J33" i="5"/>
  <c r="N10" i="7"/>
  <c r="N16" i="7" s="1"/>
  <c r="J16" i="7"/>
  <c r="G15" i="3" s="1"/>
  <c r="E14" i="3"/>
  <c r="N10" i="6"/>
  <c r="N33" i="6"/>
  <c r="N13" i="6"/>
  <c r="N25" i="5"/>
  <c r="N18" i="6"/>
  <c r="N23" i="6"/>
  <c r="N22" i="5"/>
  <c r="N28" i="6"/>
  <c r="K29" i="3"/>
  <c r="J39" i="6"/>
  <c r="G20" i="3" s="1"/>
  <c r="T29" i="3"/>
  <c r="N19" i="1"/>
  <c r="N14" i="5"/>
  <c r="N17" i="5"/>
  <c r="G18" i="3"/>
  <c r="N10" i="1"/>
  <c r="L39" i="6"/>
  <c r="N33" i="5" l="1"/>
  <c r="N39" i="6"/>
  <c r="L13" i="4"/>
  <c r="H13" i="4"/>
  <c r="E21" i="3" s="1"/>
  <c r="J11" i="4"/>
  <c r="N10" i="4" s="1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29" i="3"/>
  <c r="L29" i="3"/>
  <c r="M29" i="3"/>
  <c r="N29" i="3"/>
  <c r="O29" i="3"/>
  <c r="P29" i="3"/>
  <c r="Q29" i="3"/>
  <c r="R29" i="3"/>
  <c r="S29" i="3"/>
  <c r="J30" i="1" l="1"/>
  <c r="G14" i="3" s="1"/>
  <c r="N13" i="1"/>
  <c r="N30" i="1" s="1"/>
  <c r="J13" i="4"/>
  <c r="G21" i="3" s="1"/>
  <c r="N13" i="4" l="1"/>
</calcChain>
</file>

<file path=xl/sharedStrings.xml><?xml version="1.0" encoding="utf-8"?>
<sst xmlns="http://schemas.openxmlformats.org/spreadsheetml/2006/main" count="430" uniqueCount="181">
  <si>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</si>
  <si>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</si>
  <si>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</si>
  <si>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</si>
  <si>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</si>
  <si>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</si>
  <si>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</si>
  <si>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</si>
  <si>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</si>
  <si>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</si>
  <si>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</si>
  <si>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</si>
  <si>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</si>
  <si>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</si>
  <si>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</si>
  <si>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</si>
  <si>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</si>
  <si>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</si>
  <si>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</si>
  <si>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</si>
  <si>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</si>
  <si>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</si>
  <si>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</si>
  <si>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</si>
  <si>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</si>
  <si>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</si>
  <si>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</si>
  <si>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</si>
  <si>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</si>
  <si>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</si>
  <si>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</si>
  <si>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</si>
  <si>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</si>
  <si>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</si>
  <si>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</si>
  <si>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</si>
  <si>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</si>
  <si>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</si>
  <si>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</si>
  <si>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</si>
  <si>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</si>
  <si>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</si>
  <si>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</si>
  <si>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</si>
  <si>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</si>
  <si>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</si>
  <si>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</si>
  <si>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</si>
  <si>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</si>
  <si>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</si>
  <si>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</si>
  <si>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</si>
  <si>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</si>
  <si>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</si>
  <si>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</si>
  <si>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</si>
  <si>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</si>
  <si>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</si>
  <si>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</si>
  <si>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</si>
  <si>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</si>
  <si>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</si>
  <si>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</si>
  <si>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</si>
  <si>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</si>
  <si>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</si>
  <si>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</si>
  <si>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</si>
  <si>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</si>
  <si>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</si>
  <si>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</si>
  <si>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</si>
  <si>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</si>
  <si>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</si>
  <si>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</si>
  <si>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</si>
  <si>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</si>
  <si>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</si>
  <si>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</si>
  <si>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</si>
  <si>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</si>
  <si>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</si>
  <si>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</si>
  <si>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</si>
  <si>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</si>
  <si>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</si>
  <si>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</si>
  <si>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</si>
  <si>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</si>
  <si>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</si>
  <si>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</si>
  <si>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</si>
  <si>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</si>
  <si>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</si>
  <si>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</si>
  <si>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</si>
  <si>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</si>
  <si>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</si>
  <si>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</si>
  <si>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</si>
  <si>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</si>
  <si>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</si>
  <si>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</si>
  <si>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</si>
  <si>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</si>
  <si>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</si>
  <si>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</si>
  <si>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</si>
  <si>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</si>
  <si>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</si>
  <si>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</si>
  <si>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</si>
  <si>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</si>
  <si>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</si>
  <si>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</si>
  <si>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</si>
  <si>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</si>
  <si>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</si>
  <si>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</si>
  <si>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</si>
  <si>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</si>
  <si>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</si>
  <si>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</si>
  <si>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</si>
  <si>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</si>
  <si>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</si>
  <si>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</si>
  <si>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</si>
  <si>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</si>
  <si>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</si>
  <si>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</si>
  <si>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</si>
  <si>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</si>
  <si>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</si>
  <si>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</si>
  <si>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</si>
  <si>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</si>
  <si>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</si>
  <si>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</si>
  <si>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</si>
  <si>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</si>
  <si>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</si>
  <si>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</si>
  <si>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</si>
  <si>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</si>
  <si>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</si>
  <si>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</si>
  <si>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</si>
  <si>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</si>
  <si>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</si>
  <si>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</si>
  <si>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</si>
  <si>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</si>
  <si>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</si>
  <si>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</si>
  <si>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</si>
  <si>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</si>
  <si>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</si>
  <si>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</si>
  <si>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</si>
  <si>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</si>
  <si>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</si>
  <si>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</si>
  <si>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</si>
  <si>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</si>
  <si>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</si>
  <si>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Expenses As of July 31, 2023</t>
  </si>
  <si>
    <t>00336651</t>
  </si>
  <si>
    <t>00336652</t>
  </si>
  <si>
    <t>1667642</t>
  </si>
  <si>
    <t>1667642APPEAL1</t>
  </si>
  <si>
    <t>00336578</t>
  </si>
  <si>
    <t>4207916</t>
  </si>
  <si>
    <t>00336606</t>
  </si>
  <si>
    <t>0017241</t>
  </si>
  <si>
    <r>
      <t>Actual as of</t>
    </r>
    <r>
      <rPr>
        <u/>
        <sz val="10"/>
        <rFont val="Arial"/>
        <family val="2"/>
      </rPr>
      <t xml:space="preserve"> 
July 31, 2023</t>
    </r>
  </si>
  <si>
    <t>6/1/2023-7/14/2023</t>
  </si>
  <si>
    <t>F. Bentley</t>
  </si>
  <si>
    <t>13</t>
  </si>
  <si>
    <t>6/1/2023-6/28/2023</t>
  </si>
  <si>
    <t>6/1/2023-6/30/2023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</si>
</sst>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2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4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0" fontId="0" fillId="0" borderId="0" xfId="0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left" vertical="center" indent="4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zoomScaleNormal="100" workbookViewId="0">
      <pane ySplit="7" topLeftCell="A8" activePane="bottomLeft" state="frozen"/>
      <selection pane="bottomLeft" activeCell="X30" sqref="X30"/>
    </sheetView>
  </sheetViews>
  <sheetFormatPr defaultRowHeight="12.5" x14ac:dyDescent="0.25"/>
  <cols>
    <col min="1" max="1" width="6.7265625" style="2" bestFit="1" customWidth="1"/>
    <col min="2" max="2" width="2.26953125" customWidth="1"/>
    <col min="3" max="3" width="29" customWidth="1"/>
    <col min="4" max="4" width="2.26953125" customWidth="1"/>
    <col min="5" max="5" width="10.1796875" bestFit="1" customWidth="1"/>
    <col min="6" max="6" width="2.26953125" customWidth="1"/>
    <col min="7" max="7" width="11.26953125" customWidth="1"/>
    <col min="8" max="8" width="2.26953125" customWidth="1"/>
    <col min="9" max="9" width="12.26953125" bestFit="1" customWidth="1"/>
    <col min="10" max="10" width="2.26953125" customWidth="1"/>
    <col min="11" max="11" width="11.7265625" customWidth="1"/>
    <col min="12" max="12" width="2.26953125" hidden="1" customWidth="1"/>
    <col min="13" max="17" width="0" hidden="1" customWidth="1"/>
    <col min="18" max="18" width="1.26953125" customWidth="1"/>
    <col min="19" max="19" width="2.453125" customWidth="1"/>
    <col min="20" max="20" width="11.453125" customWidth="1"/>
    <col min="22" max="22" width="10.1796875" bestFit="1" customWidth="1"/>
  </cols>
  <sheetData>
    <row r="1" spans="1:22" ht="13" x14ac:dyDescent="0.3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2" ht="13" x14ac:dyDescent="0.3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2" ht="13" x14ac:dyDescent="0.3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2" x14ac:dyDescent="0.25">
      <c r="A4" s="5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2" x14ac:dyDescent="0.25">
      <c r="A5" s="5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2" ht="50" x14ac:dyDescent="0.25">
      <c r="A6" s="68" t="s">
        <v>17</v>
      </c>
      <c r="B6" s="69"/>
      <c r="C6" s="70" t="s">
        <v>13</v>
      </c>
      <c r="D6" s="69"/>
      <c r="E6" s="70" t="s">
        <v>2</v>
      </c>
      <c r="F6" s="69"/>
      <c r="G6" s="68" t="s">
        <v>36</v>
      </c>
      <c r="H6" s="71"/>
      <c r="I6" s="68" t="s">
        <v>18</v>
      </c>
      <c r="J6" s="71"/>
      <c r="K6" s="78" t="s">
        <v>175</v>
      </c>
      <c r="L6" s="71"/>
      <c r="M6" s="66"/>
      <c r="N6" s="66"/>
      <c r="O6" s="66"/>
      <c r="P6" s="66"/>
      <c r="Q6" s="66"/>
      <c r="R6" s="66"/>
      <c r="S6" s="66"/>
      <c r="T6" s="72" t="s">
        <v>28</v>
      </c>
    </row>
    <row r="7" spans="1:22" x14ac:dyDescent="0.25">
      <c r="A7" s="73">
        <v>-1</v>
      </c>
      <c r="B7" s="51"/>
      <c r="C7" s="73">
        <f>+A7-1</f>
        <v>-2</v>
      </c>
      <c r="D7" s="51"/>
      <c r="E7" s="73">
        <f>+C7-1</f>
        <v>-3</v>
      </c>
      <c r="F7" s="51"/>
      <c r="G7" s="73">
        <f>+E7-1</f>
        <v>-4</v>
      </c>
      <c r="H7" s="51"/>
      <c r="I7" s="73">
        <f>+G7-1</f>
        <v>-5</v>
      </c>
      <c r="J7" s="51"/>
      <c r="K7" s="73">
        <f>+I7-1</f>
        <v>-6</v>
      </c>
      <c r="L7" s="51"/>
      <c r="M7" s="66"/>
      <c r="N7" s="66"/>
      <c r="O7" s="66"/>
      <c r="P7" s="66"/>
      <c r="Q7" s="66"/>
      <c r="R7" s="66"/>
      <c r="S7" s="66"/>
      <c r="T7" s="73">
        <f>K7-1</f>
        <v>-7</v>
      </c>
    </row>
    <row r="8" spans="1:22" x14ac:dyDescent="0.25">
      <c r="A8" s="5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2" ht="13" x14ac:dyDescent="0.3">
      <c r="A9" s="51">
        <v>1</v>
      </c>
      <c r="B9" s="66"/>
      <c r="C9" s="67" t="s">
        <v>20</v>
      </c>
      <c r="D9" s="66"/>
      <c r="E9" s="79" t="s">
        <v>38</v>
      </c>
      <c r="F9" s="74"/>
      <c r="G9" s="79" t="s">
        <v>38</v>
      </c>
      <c r="H9" s="74"/>
      <c r="I9" s="79" t="s">
        <v>38</v>
      </c>
      <c r="J9" s="74"/>
      <c r="K9" s="74">
        <v>0</v>
      </c>
      <c r="L9" s="66"/>
      <c r="M9" s="66"/>
      <c r="N9" s="66"/>
      <c r="O9" s="66"/>
      <c r="P9" s="66"/>
      <c r="Q9" s="66"/>
      <c r="R9" s="66"/>
      <c r="S9" s="66"/>
      <c r="T9" s="74">
        <v>0</v>
      </c>
    </row>
    <row r="10" spans="1:22" ht="13" x14ac:dyDescent="0.3">
      <c r="A10" s="51"/>
      <c r="B10" s="66"/>
      <c r="C10" s="67"/>
      <c r="D10" s="66"/>
      <c r="E10" s="74"/>
      <c r="F10" s="74"/>
      <c r="G10" s="74"/>
      <c r="H10" s="74"/>
      <c r="I10" s="74"/>
      <c r="J10" s="74"/>
      <c r="K10" s="74"/>
      <c r="L10" s="66"/>
      <c r="M10" s="66"/>
      <c r="N10" s="66"/>
      <c r="O10" s="66"/>
      <c r="P10" s="66"/>
      <c r="Q10" s="66"/>
      <c r="R10" s="66"/>
      <c r="S10" s="66"/>
      <c r="T10" s="66"/>
    </row>
    <row r="11" spans="1:22" ht="13" x14ac:dyDescent="0.3">
      <c r="A11" s="51">
        <v>2</v>
      </c>
      <c r="B11" s="66"/>
      <c r="C11" s="67" t="s">
        <v>19</v>
      </c>
      <c r="D11" s="66"/>
      <c r="E11" s="79" t="s">
        <v>38</v>
      </c>
      <c r="F11" s="74"/>
      <c r="G11" s="79" t="s">
        <v>38</v>
      </c>
      <c r="H11" s="74"/>
      <c r="I11" s="79" t="s">
        <v>38</v>
      </c>
      <c r="J11" s="74"/>
      <c r="K11" s="74">
        <v>0</v>
      </c>
      <c r="L11" s="66"/>
      <c r="M11" s="66"/>
      <c r="N11" s="66"/>
      <c r="O11" s="66"/>
      <c r="P11" s="66"/>
      <c r="Q11" s="66"/>
      <c r="R11" s="66"/>
      <c r="S11" s="66"/>
      <c r="T11" s="74">
        <v>0</v>
      </c>
    </row>
    <row r="12" spans="1:22" ht="13" x14ac:dyDescent="0.3">
      <c r="A12" s="51"/>
      <c r="B12" s="66"/>
      <c r="C12" s="67"/>
      <c r="D12" s="66"/>
      <c r="E12" s="74"/>
      <c r="F12" s="74"/>
      <c r="G12" s="74"/>
      <c r="H12" s="74"/>
      <c r="I12" s="74"/>
      <c r="J12" s="74"/>
      <c r="K12" s="74"/>
      <c r="L12" s="66"/>
      <c r="M12" s="66"/>
      <c r="N12" s="66"/>
      <c r="O12" s="66"/>
      <c r="P12" s="66"/>
      <c r="Q12" s="66"/>
      <c r="R12" s="66"/>
      <c r="S12" s="66"/>
      <c r="T12" s="66"/>
    </row>
    <row r="13" spans="1:22" ht="13" x14ac:dyDescent="0.3">
      <c r="A13" s="51">
        <v>3</v>
      </c>
      <c r="B13" s="66"/>
      <c r="C13" s="67" t="s">
        <v>14</v>
      </c>
      <c r="D13" s="66"/>
      <c r="E13" s="86"/>
      <c r="F13" s="74"/>
      <c r="G13" s="74"/>
      <c r="H13" s="74"/>
      <c r="I13" s="75">
        <v>509000</v>
      </c>
      <c r="J13" s="74"/>
      <c r="K13" s="74"/>
      <c r="L13" s="66"/>
      <c r="M13" s="66"/>
      <c r="N13" s="66"/>
      <c r="O13" s="66"/>
      <c r="P13" s="66"/>
      <c r="Q13" s="66"/>
      <c r="R13" s="66"/>
      <c r="S13" s="66"/>
      <c r="T13" s="74"/>
    </row>
    <row r="14" spans="1:22" x14ac:dyDescent="0.25">
      <c r="A14" s="51">
        <v>4</v>
      </c>
      <c r="B14" s="66"/>
      <c r="C14" s="69" t="s">
        <v>134</v>
      </c>
      <c r="D14" s="66"/>
      <c r="E14" s="86">
        <f>'Stites &amp; Harbison'!H30</f>
        <v>253.79999999999995</v>
      </c>
      <c r="F14" s="87"/>
      <c r="G14" s="79">
        <f>'Stites &amp; Harbison'!J30/'Stites &amp; Harbison'!H30</f>
        <v>290.7545311268716</v>
      </c>
      <c r="H14" s="74"/>
      <c r="I14" s="75"/>
      <c r="J14" s="74"/>
      <c r="K14" s="74">
        <f>SUM(Summary!I8:I13)</f>
        <v>114658.76000000001</v>
      </c>
      <c r="L14" s="66"/>
      <c r="M14" s="66"/>
      <c r="N14" s="66"/>
      <c r="O14" s="66"/>
      <c r="P14" s="66"/>
      <c r="Q14" s="66"/>
      <c r="R14" s="66"/>
      <c r="S14" s="66"/>
      <c r="T14" s="74">
        <f>Summary!I8</f>
        <v>1601</v>
      </c>
    </row>
    <row r="15" spans="1:22" x14ac:dyDescent="0.25">
      <c r="A15" s="51">
        <v>5</v>
      </c>
      <c r="B15" s="66"/>
      <c r="C15" s="69" t="s">
        <v>135</v>
      </c>
      <c r="D15" s="66"/>
      <c r="E15" s="86">
        <f>'K&amp;L Gates LLP'!H16</f>
        <v>121.5</v>
      </c>
      <c r="F15" s="87"/>
      <c r="G15" s="79">
        <f>'K&amp;L Gates LLP'!J16/'K&amp;L Gates LLP'!H16</f>
        <v>500</v>
      </c>
      <c r="H15" s="74"/>
      <c r="I15" s="75"/>
      <c r="J15" s="74"/>
      <c r="K15" s="74">
        <f>SUM(Summary!I14:I16)</f>
        <v>60750</v>
      </c>
      <c r="L15" s="66"/>
      <c r="M15" s="66"/>
      <c r="N15" s="66"/>
      <c r="O15" s="66"/>
      <c r="P15" s="66"/>
      <c r="Q15" s="66"/>
      <c r="R15" s="66"/>
      <c r="S15" s="66"/>
      <c r="T15" s="74">
        <v>0</v>
      </c>
    </row>
    <row r="16" spans="1:22" x14ac:dyDescent="0.25">
      <c r="A16" s="51"/>
      <c r="B16" s="66"/>
      <c r="C16" s="66"/>
      <c r="D16" s="66"/>
      <c r="E16" s="74"/>
      <c r="F16" s="74"/>
      <c r="G16" s="74"/>
      <c r="H16" s="74"/>
      <c r="I16" s="74"/>
      <c r="J16" s="74"/>
      <c r="K16" s="74"/>
      <c r="L16" s="66"/>
      <c r="M16" s="66"/>
      <c r="N16" s="66"/>
      <c r="O16" s="66"/>
      <c r="P16" s="66"/>
      <c r="Q16" s="66"/>
      <c r="R16" s="66"/>
      <c r="S16" s="66"/>
      <c r="T16" s="74"/>
      <c r="V16" s="26"/>
    </row>
    <row r="17" spans="1:24" ht="13" x14ac:dyDescent="0.3">
      <c r="A17" s="51">
        <v>6</v>
      </c>
      <c r="B17" s="66"/>
      <c r="C17" s="67" t="s">
        <v>21</v>
      </c>
      <c r="D17" s="66"/>
      <c r="E17" s="86"/>
      <c r="F17" s="87"/>
      <c r="G17" s="79"/>
      <c r="H17" s="74"/>
      <c r="I17" s="75">
        <v>307000</v>
      </c>
      <c r="J17" s="74"/>
      <c r="K17" s="74"/>
      <c r="L17" s="66"/>
      <c r="M17" s="66"/>
      <c r="N17" s="66"/>
      <c r="O17" s="66"/>
      <c r="P17" s="66"/>
      <c r="Q17" s="66"/>
      <c r="R17" s="66"/>
      <c r="S17" s="66"/>
      <c r="T17" s="74"/>
    </row>
    <row r="18" spans="1:24" x14ac:dyDescent="0.25">
      <c r="A18" s="51">
        <v>7</v>
      </c>
      <c r="B18" s="66"/>
      <c r="C18" s="69" t="s">
        <v>96</v>
      </c>
      <c r="D18" s="66"/>
      <c r="E18" s="86">
        <f>'Concentric Energy Advisors'!H33</f>
        <v>144</v>
      </c>
      <c r="F18" s="87"/>
      <c r="G18" s="79">
        <f>'Concentric Energy Advisors'!J33/'Concentric Energy Advisors'!H33</f>
        <v>505.52083333333331</v>
      </c>
      <c r="H18" s="74"/>
      <c r="I18" s="75"/>
      <c r="J18" s="74"/>
      <c r="K18" s="74">
        <f>SUM(Summary!I18:I24)</f>
        <v>72795</v>
      </c>
      <c r="L18" s="66"/>
      <c r="M18" s="66"/>
      <c r="N18" s="66"/>
      <c r="O18" s="66"/>
      <c r="P18" s="66"/>
      <c r="Q18" s="66"/>
      <c r="R18" s="66"/>
      <c r="S18" s="66"/>
      <c r="T18" s="74">
        <f>Summary!I18+Summary!I19</f>
        <v>2380</v>
      </c>
    </row>
    <row r="19" spans="1:24" x14ac:dyDescent="0.25">
      <c r="A19" s="51">
        <v>8</v>
      </c>
      <c r="B19" s="66"/>
      <c r="C19" s="69" t="s">
        <v>97</v>
      </c>
      <c r="D19" s="66"/>
      <c r="E19" s="93" t="s">
        <v>124</v>
      </c>
      <c r="F19" s="93"/>
      <c r="G19" s="93"/>
      <c r="H19" s="74"/>
      <c r="I19" s="75"/>
      <c r="J19" s="74"/>
      <c r="K19" s="74">
        <f>Summary!I26+Summary!I27</f>
        <v>9000</v>
      </c>
      <c r="L19" s="66"/>
      <c r="M19" s="66"/>
      <c r="N19" s="66"/>
      <c r="O19" s="66"/>
      <c r="P19" s="66"/>
      <c r="Q19" s="66"/>
      <c r="R19" s="66"/>
      <c r="S19" s="66"/>
      <c r="T19" s="74">
        <f>Summary!I26</f>
        <v>6000</v>
      </c>
    </row>
    <row r="20" spans="1:24" x14ac:dyDescent="0.25">
      <c r="A20" s="51">
        <v>9</v>
      </c>
      <c r="B20" s="66"/>
      <c r="C20" s="69" t="s">
        <v>98</v>
      </c>
      <c r="D20" s="66"/>
      <c r="E20" s="86">
        <f>'Gannett Fleming'!H39</f>
        <v>245.5</v>
      </c>
      <c r="F20" s="74"/>
      <c r="G20" s="79">
        <f>'Gannett Fleming'!J39/'Gannett Fleming'!H39</f>
        <v>192.17922606924643</v>
      </c>
      <c r="H20" s="74"/>
      <c r="I20" s="75"/>
      <c r="J20" s="74"/>
      <c r="K20" s="74">
        <f>SUM(Summary!I29:I34)</f>
        <v>49915.55</v>
      </c>
      <c r="L20" s="66"/>
      <c r="M20" s="66"/>
      <c r="N20" s="66"/>
      <c r="O20" s="66"/>
      <c r="P20" s="66"/>
      <c r="Q20" s="66"/>
      <c r="R20" s="66"/>
      <c r="S20" s="66"/>
      <c r="T20" s="74">
        <f>Summary!I29+Summary!I30+Summary!I31+Summary!I32</f>
        <v>38505</v>
      </c>
    </row>
    <row r="21" spans="1:24" x14ac:dyDescent="0.25">
      <c r="A21" s="51">
        <v>10</v>
      </c>
      <c r="B21" s="66"/>
      <c r="C21" s="69" t="s">
        <v>99</v>
      </c>
      <c r="D21" s="66"/>
      <c r="E21" s="86">
        <f>'Scott Madden'!H13</f>
        <v>24.25</v>
      </c>
      <c r="F21" s="87"/>
      <c r="G21" s="87">
        <f>'Scott Madden'!J13/'Scott Madden'!H13</f>
        <v>250.9278350515464</v>
      </c>
      <c r="H21" s="74"/>
      <c r="I21" s="74"/>
      <c r="J21" s="74"/>
      <c r="K21" s="74">
        <f>Summary!I36</f>
        <v>6085</v>
      </c>
      <c r="L21" s="66"/>
      <c r="M21" s="66"/>
      <c r="N21" s="66"/>
      <c r="O21" s="66"/>
      <c r="P21" s="66"/>
      <c r="Q21" s="66"/>
      <c r="R21" s="66"/>
      <c r="S21" s="66"/>
      <c r="T21" s="74">
        <f>Summary!I36</f>
        <v>6085</v>
      </c>
    </row>
    <row r="22" spans="1:24" x14ac:dyDescent="0.25">
      <c r="A22" s="51">
        <v>11</v>
      </c>
      <c r="B22" s="66"/>
      <c r="C22" s="69" t="s">
        <v>150</v>
      </c>
      <c r="D22" s="66"/>
      <c r="E22" s="86">
        <f>'Financial Concepts'!H13</f>
        <v>25</v>
      </c>
      <c r="F22" s="87"/>
      <c r="G22" s="87">
        <f>'Financial Concepts'!J13/'Financial Concepts'!H13</f>
        <v>402</v>
      </c>
      <c r="H22" s="74"/>
      <c r="I22" s="74"/>
      <c r="J22" s="74"/>
      <c r="K22" s="74">
        <f>Summary!I38</f>
        <v>10050</v>
      </c>
      <c r="L22" s="66"/>
      <c r="M22" s="66"/>
      <c r="N22" s="66"/>
      <c r="O22" s="66"/>
      <c r="P22" s="66"/>
      <c r="Q22" s="66"/>
      <c r="R22" s="66"/>
      <c r="S22" s="66"/>
      <c r="T22" s="74">
        <v>0</v>
      </c>
    </row>
    <row r="23" spans="1:24" x14ac:dyDescent="0.25">
      <c r="A23" s="51"/>
      <c r="B23" s="66"/>
      <c r="C23" s="69"/>
      <c r="D23" s="66"/>
      <c r="E23" s="87"/>
      <c r="F23" s="87"/>
      <c r="G23" s="87"/>
      <c r="H23" s="74"/>
      <c r="I23" s="74"/>
      <c r="J23" s="74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4" ht="13" x14ac:dyDescent="0.3">
      <c r="A24" s="76">
        <v>12</v>
      </c>
      <c r="B24" s="66"/>
      <c r="C24" s="67" t="s">
        <v>22</v>
      </c>
      <c r="D24" s="66"/>
      <c r="E24" s="79" t="s">
        <v>38</v>
      </c>
      <c r="F24" s="87"/>
      <c r="G24" s="79" t="s">
        <v>38</v>
      </c>
      <c r="H24" s="74"/>
      <c r="I24" s="75">
        <v>170000</v>
      </c>
      <c r="J24" s="74"/>
      <c r="K24" s="74">
        <v>0</v>
      </c>
      <c r="L24" s="66"/>
      <c r="M24" s="66"/>
      <c r="N24" s="66"/>
      <c r="O24" s="66"/>
      <c r="P24" s="66"/>
      <c r="Q24" s="66"/>
      <c r="R24" s="66"/>
      <c r="S24" s="66"/>
      <c r="T24" s="74">
        <v>0</v>
      </c>
    </row>
    <row r="25" spans="1:24" ht="14.5" x14ac:dyDescent="0.25">
      <c r="A25" s="51"/>
      <c r="B25" s="66"/>
      <c r="C25" s="66"/>
      <c r="D25" s="66"/>
      <c r="E25" s="74"/>
      <c r="F25" s="74"/>
      <c r="G25" s="74"/>
      <c r="H25" s="74"/>
      <c r="I25" s="74"/>
      <c r="J25" s="74"/>
      <c r="K25" s="74"/>
      <c r="L25" s="66"/>
      <c r="M25" s="66"/>
      <c r="N25" s="66"/>
      <c r="O25" s="66"/>
      <c r="P25" s="66"/>
      <c r="Q25" s="66"/>
      <c r="R25" s="66"/>
      <c r="S25" s="66"/>
      <c r="T25" s="74"/>
      <c r="X25" s="88"/>
    </row>
    <row r="26" spans="1:24" ht="14.5" x14ac:dyDescent="0.3">
      <c r="A26" s="51">
        <v>13</v>
      </c>
      <c r="B26" s="66"/>
      <c r="C26" s="67" t="s">
        <v>23</v>
      </c>
      <c r="D26" s="66"/>
      <c r="E26" s="74"/>
      <c r="F26" s="74"/>
      <c r="G26" s="74"/>
      <c r="H26" s="74"/>
      <c r="I26" s="75">
        <v>20000</v>
      </c>
      <c r="J26" s="74"/>
      <c r="K26" s="74"/>
      <c r="L26" s="66"/>
      <c r="M26" s="66"/>
      <c r="N26" s="66"/>
      <c r="O26" s="66"/>
      <c r="P26" s="66"/>
      <c r="Q26" s="66"/>
      <c r="R26" s="66"/>
      <c r="S26" s="66"/>
      <c r="T26" s="74"/>
      <c r="X26" s="88"/>
    </row>
    <row r="27" spans="1:24" ht="14.5" x14ac:dyDescent="0.25">
      <c r="A27" s="51">
        <v>14</v>
      </c>
      <c r="C27" s="10" t="s">
        <v>24</v>
      </c>
      <c r="E27" s="74"/>
      <c r="F27" s="74"/>
      <c r="G27" s="74"/>
      <c r="H27" s="74"/>
      <c r="I27" s="74"/>
      <c r="J27" s="12"/>
      <c r="K27" s="12">
        <f>SUM(Summary!I40:I50)</f>
        <v>3168</v>
      </c>
      <c r="T27" s="12">
        <f>SUM(Summary!I40:I42)</f>
        <v>1291.55</v>
      </c>
      <c r="X27" s="88"/>
    </row>
    <row r="28" spans="1:24" ht="14.5" x14ac:dyDescent="0.25">
      <c r="E28" s="66"/>
      <c r="F28" s="66"/>
      <c r="G28" s="66"/>
      <c r="H28" s="66"/>
      <c r="I28" s="66"/>
      <c r="J28" s="18"/>
      <c r="V28" s="65"/>
      <c r="W28" s="65"/>
      <c r="X28" s="88"/>
    </row>
    <row r="29" spans="1:24" ht="15" thickBot="1" x14ac:dyDescent="0.35">
      <c r="A29" s="2">
        <v>15</v>
      </c>
      <c r="C29" s="13" t="s">
        <v>15</v>
      </c>
      <c r="E29" s="66"/>
      <c r="F29" s="66"/>
      <c r="G29" s="66"/>
      <c r="H29" s="66"/>
      <c r="I29" s="80">
        <f>SUM(I13:I28)</f>
        <v>1006000</v>
      </c>
      <c r="J29" s="17">
        <f t="shared" ref="J29:S29" si="0">SUM(J13:J28)</f>
        <v>0</v>
      </c>
      <c r="K29" s="16">
        <f>SUM(K13:K28)</f>
        <v>326422.31</v>
      </c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 t="shared" si="0"/>
        <v>0</v>
      </c>
      <c r="Q29" s="16">
        <f t="shared" si="0"/>
        <v>0</v>
      </c>
      <c r="R29" s="16">
        <f t="shared" si="0"/>
        <v>0</v>
      </c>
      <c r="S29" s="17">
        <f t="shared" si="0"/>
        <v>0</v>
      </c>
      <c r="T29" s="16">
        <f>SUM(T13:T28)</f>
        <v>55862.55</v>
      </c>
      <c r="X29" s="88"/>
    </row>
    <row r="30" spans="1:24" ht="14.5" x14ac:dyDescent="0.25">
      <c r="J30" s="18"/>
      <c r="S30" s="18"/>
      <c r="X30" s="88"/>
    </row>
    <row r="31" spans="1:24" x14ac:dyDescent="0.25">
      <c r="I31" s="26"/>
      <c r="K31" s="65"/>
      <c r="T31" s="65"/>
    </row>
    <row r="32" spans="1:24" x14ac:dyDescent="0.25">
      <c r="I32" s="26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5" orientation="portrait" r:id="rId1"/>
  <ignoredErrors>
    <ignoredError sqref="K14:K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90" zoomScaleNormal="90" zoomScaleSheetLayoutView="10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I24" activeCellId="2" sqref="I12:I13 I16 I24"/>
    </sheetView>
  </sheetViews>
  <sheetFormatPr defaultColWidth="9.1796875" defaultRowHeight="12.5" x14ac:dyDescent="0.25"/>
  <cols>
    <col min="1" max="1" width="6.453125" style="50" customWidth="1"/>
    <col min="2" max="2" width="2.26953125" style="35" customWidth="1"/>
    <col min="3" max="3" width="46.453125" style="22" customWidth="1"/>
    <col min="4" max="4" width="11.81640625" style="50" customWidth="1"/>
    <col min="5" max="5" width="13.7265625" style="50" customWidth="1"/>
    <col min="6" max="6" width="12.453125" style="59" customWidth="1"/>
    <col min="7" max="7" width="13.453125" style="50" customWidth="1"/>
    <col min="8" max="8" width="25.7265625" style="64" customWidth="1"/>
    <col min="9" max="9" width="12.453125" style="35" customWidth="1"/>
    <col min="10" max="10" width="4.26953125" style="35" customWidth="1"/>
    <col min="11" max="11" width="30.54296875" style="35" customWidth="1"/>
    <col min="12" max="12" width="2.26953125" style="36" customWidth="1"/>
    <col min="13" max="13" width="11.1796875" style="36" bestFit="1" customWidth="1"/>
    <col min="14" max="15" width="9.1796875" style="36"/>
    <col min="16" max="16" width="18.26953125" style="36" customWidth="1"/>
    <col min="17" max="17" width="14" style="36" customWidth="1"/>
    <col min="18" max="16384" width="9.1796875" style="36"/>
  </cols>
  <sheetData>
    <row r="1" spans="1:11" ht="13" x14ac:dyDescent="0.3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4"/>
      <c r="K1" s="94"/>
    </row>
    <row r="2" spans="1:11" ht="13" x14ac:dyDescent="0.3">
      <c r="A2" s="92" t="str">
        <f>'KPSC 1-39'!A2</f>
        <v>KPSC Case No. 2023-00159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 ht="13" x14ac:dyDescent="0.3">
      <c r="A3" s="97" t="str">
        <f>'KPSC 1-39'!A3</f>
        <v>Expenses As of July 31, 2023</v>
      </c>
      <c r="B3" s="97"/>
      <c r="C3" s="97"/>
      <c r="D3" s="97"/>
      <c r="E3" s="97"/>
      <c r="F3" s="97"/>
      <c r="G3" s="97"/>
      <c r="H3" s="97"/>
      <c r="I3" s="97"/>
      <c r="J3" s="98"/>
      <c r="K3" s="98"/>
    </row>
    <row r="4" spans="1:11" ht="13" x14ac:dyDescent="0.3">
      <c r="A4" s="40"/>
      <c r="B4" s="41"/>
      <c r="C4" s="42"/>
      <c r="D4" s="40"/>
      <c r="E4" s="40"/>
      <c r="F4" s="43"/>
      <c r="G4" s="40"/>
      <c r="H4" s="44"/>
      <c r="I4" s="41"/>
      <c r="J4" s="41"/>
      <c r="K4" s="41"/>
    </row>
    <row r="5" spans="1:11" s="48" customFormat="1" ht="26" x14ac:dyDescent="0.3">
      <c r="A5" s="45" t="s">
        <v>31</v>
      </c>
      <c r="B5" s="41"/>
      <c r="C5" s="46" t="s">
        <v>10</v>
      </c>
      <c r="D5" s="46" t="s">
        <v>11</v>
      </c>
      <c r="E5" s="45" t="s">
        <v>32</v>
      </c>
      <c r="F5" s="45" t="s">
        <v>33</v>
      </c>
      <c r="G5" s="45" t="s">
        <v>34</v>
      </c>
      <c r="H5" s="45" t="s">
        <v>35</v>
      </c>
      <c r="I5" s="46" t="s">
        <v>12</v>
      </c>
      <c r="J5" s="41"/>
      <c r="K5" s="47" t="s">
        <v>13</v>
      </c>
    </row>
    <row r="6" spans="1:11" s="51" customFormat="1" x14ac:dyDescent="0.25">
      <c r="A6" s="49">
        <v>-1</v>
      </c>
      <c r="B6" s="50"/>
      <c r="C6" s="49">
        <f>+A6-1</f>
        <v>-2</v>
      </c>
      <c r="D6" s="49">
        <f t="shared" ref="D6:I6" si="0">+C6-1</f>
        <v>-3</v>
      </c>
      <c r="E6" s="49">
        <f t="shared" si="0"/>
        <v>-4</v>
      </c>
      <c r="F6" s="49">
        <f t="shared" si="0"/>
        <v>-5</v>
      </c>
      <c r="G6" s="49">
        <f t="shared" si="0"/>
        <v>-6</v>
      </c>
      <c r="H6" s="49">
        <f t="shared" si="0"/>
        <v>-7</v>
      </c>
      <c r="I6" s="49">
        <f t="shared" si="0"/>
        <v>-8</v>
      </c>
      <c r="J6" s="50"/>
      <c r="K6" s="49">
        <f>+I6-1</f>
        <v>-9</v>
      </c>
    </row>
    <row r="7" spans="1:11" ht="13" x14ac:dyDescent="0.3">
      <c r="A7" s="52"/>
      <c r="B7" s="41"/>
      <c r="C7" s="45"/>
      <c r="D7" s="52"/>
      <c r="E7" s="52"/>
      <c r="F7" s="43"/>
      <c r="G7" s="52"/>
      <c r="H7" s="53"/>
      <c r="I7" s="52"/>
      <c r="J7" s="41"/>
      <c r="K7" s="41"/>
    </row>
    <row r="8" spans="1:11" x14ac:dyDescent="0.25">
      <c r="A8" s="54">
        <v>1</v>
      </c>
      <c r="B8" s="30"/>
      <c r="C8" s="55" t="s">
        <v>25</v>
      </c>
      <c r="D8" s="37">
        <v>45015</v>
      </c>
      <c r="E8" s="38" t="s">
        <v>26</v>
      </c>
      <c r="F8" s="38" t="s">
        <v>46</v>
      </c>
      <c r="G8" s="38" t="s">
        <v>27</v>
      </c>
      <c r="H8" s="38" t="s">
        <v>49</v>
      </c>
      <c r="I8" s="56">
        <v>1601</v>
      </c>
      <c r="J8" s="29"/>
      <c r="K8" s="28" t="s">
        <v>14</v>
      </c>
    </row>
    <row r="9" spans="1:11" x14ac:dyDescent="0.25">
      <c r="A9" s="54">
        <v>2</v>
      </c>
      <c r="B9" s="30"/>
      <c r="C9" s="55" t="s">
        <v>25</v>
      </c>
      <c r="D9" s="37">
        <v>45033</v>
      </c>
      <c r="E9" s="38" t="s">
        <v>26</v>
      </c>
      <c r="F9" s="38" t="s">
        <v>47</v>
      </c>
      <c r="G9" s="38" t="s">
        <v>27</v>
      </c>
      <c r="H9" s="38" t="s">
        <v>50</v>
      </c>
      <c r="I9" s="56">
        <v>4124</v>
      </c>
      <c r="J9" s="29"/>
      <c r="K9" s="28" t="s">
        <v>14</v>
      </c>
    </row>
    <row r="10" spans="1:11" x14ac:dyDescent="0.25">
      <c r="A10" s="54">
        <v>3</v>
      </c>
      <c r="B10" s="30"/>
      <c r="C10" s="55" t="s">
        <v>25</v>
      </c>
      <c r="D10" s="37">
        <v>45070</v>
      </c>
      <c r="E10" s="38" t="s">
        <v>26</v>
      </c>
      <c r="F10" s="38" t="s">
        <v>48</v>
      </c>
      <c r="G10" s="38" t="s">
        <v>27</v>
      </c>
      <c r="H10" s="38" t="s">
        <v>51</v>
      </c>
      <c r="I10" s="56">
        <v>10980</v>
      </c>
      <c r="J10" s="29"/>
      <c r="K10" s="28" t="s">
        <v>14</v>
      </c>
    </row>
    <row r="11" spans="1:11" s="66" customFormat="1" x14ac:dyDescent="0.25">
      <c r="A11" s="54">
        <v>4</v>
      </c>
      <c r="B11" s="30"/>
      <c r="C11" s="55" t="s">
        <v>25</v>
      </c>
      <c r="D11" s="37">
        <v>45100</v>
      </c>
      <c r="E11" s="38" t="s">
        <v>26</v>
      </c>
      <c r="F11" s="38" t="s">
        <v>126</v>
      </c>
      <c r="G11" s="38" t="s">
        <v>27</v>
      </c>
      <c r="H11" s="38" t="s">
        <v>127</v>
      </c>
      <c r="I11" s="56">
        <v>22363.5</v>
      </c>
      <c r="J11" s="29"/>
      <c r="K11" s="28" t="s">
        <v>14</v>
      </c>
    </row>
    <row r="12" spans="1:11" s="66" customFormat="1" x14ac:dyDescent="0.25">
      <c r="A12" s="54">
        <v>5</v>
      </c>
      <c r="B12" s="30"/>
      <c r="C12" s="55" t="s">
        <v>25</v>
      </c>
      <c r="D12" s="37">
        <v>45135</v>
      </c>
      <c r="E12" s="38" t="s">
        <v>26</v>
      </c>
      <c r="F12" s="38" t="s">
        <v>167</v>
      </c>
      <c r="G12" s="38" t="s">
        <v>27</v>
      </c>
      <c r="H12" s="38" t="s">
        <v>169</v>
      </c>
      <c r="I12" s="56">
        <v>35590.26</v>
      </c>
      <c r="J12" s="29"/>
      <c r="K12" s="28" t="s">
        <v>14</v>
      </c>
    </row>
    <row r="13" spans="1:11" s="66" customFormat="1" x14ac:dyDescent="0.25">
      <c r="A13" s="54">
        <v>6</v>
      </c>
      <c r="B13" s="30"/>
      <c r="C13" s="55" t="s">
        <v>25</v>
      </c>
      <c r="D13" s="37">
        <v>45135</v>
      </c>
      <c r="E13" s="38" t="s">
        <v>26</v>
      </c>
      <c r="F13" s="38" t="s">
        <v>168</v>
      </c>
      <c r="G13" s="38" t="s">
        <v>27</v>
      </c>
      <c r="H13" s="38" t="s">
        <v>170</v>
      </c>
      <c r="I13" s="56">
        <v>40000</v>
      </c>
      <c r="J13" s="29"/>
      <c r="K13" s="28" t="s">
        <v>14</v>
      </c>
    </row>
    <row r="14" spans="1:11" s="66" customFormat="1" x14ac:dyDescent="0.25">
      <c r="A14" s="54">
        <v>7</v>
      </c>
      <c r="B14" s="30"/>
      <c r="C14" s="55" t="s">
        <v>138</v>
      </c>
      <c r="D14" s="37">
        <v>45084</v>
      </c>
      <c r="E14" s="38" t="s">
        <v>26</v>
      </c>
      <c r="F14" s="38" t="s">
        <v>139</v>
      </c>
      <c r="G14" s="38" t="s">
        <v>141</v>
      </c>
      <c r="H14" s="38" t="s">
        <v>142</v>
      </c>
      <c r="I14" s="56">
        <v>17800</v>
      </c>
      <c r="J14" s="29"/>
      <c r="K14" s="28" t="s">
        <v>14</v>
      </c>
    </row>
    <row r="15" spans="1:11" s="66" customFormat="1" x14ac:dyDescent="0.25">
      <c r="A15" s="54">
        <v>8</v>
      </c>
      <c r="B15" s="30"/>
      <c r="C15" s="55" t="s">
        <v>138</v>
      </c>
      <c r="D15" s="37">
        <v>45100</v>
      </c>
      <c r="E15" s="38" t="s">
        <v>26</v>
      </c>
      <c r="F15" s="38" t="s">
        <v>140</v>
      </c>
      <c r="G15" s="38" t="s">
        <v>141</v>
      </c>
      <c r="H15" s="38" t="s">
        <v>143</v>
      </c>
      <c r="I15" s="56">
        <v>8350</v>
      </c>
      <c r="J15" s="29"/>
      <c r="K15" s="28" t="s">
        <v>14</v>
      </c>
    </row>
    <row r="16" spans="1:11" s="66" customFormat="1" x14ac:dyDescent="0.25">
      <c r="A16" s="54">
        <v>9</v>
      </c>
      <c r="B16" s="30"/>
      <c r="C16" s="55" t="s">
        <v>138</v>
      </c>
      <c r="D16" s="37">
        <v>45128</v>
      </c>
      <c r="E16" s="38" t="s">
        <v>26</v>
      </c>
      <c r="F16" s="38" t="s">
        <v>171</v>
      </c>
      <c r="G16" s="38" t="s">
        <v>141</v>
      </c>
      <c r="H16" s="38" t="s">
        <v>172</v>
      </c>
      <c r="I16" s="56">
        <v>34600</v>
      </c>
      <c r="J16" s="29"/>
      <c r="K16" s="28" t="s">
        <v>14</v>
      </c>
    </row>
    <row r="17" spans="1:11" x14ac:dyDescent="0.25">
      <c r="A17" s="54"/>
      <c r="B17" s="30"/>
      <c r="C17" s="29"/>
      <c r="D17" s="31"/>
      <c r="E17" s="38"/>
      <c r="F17" s="57"/>
      <c r="G17" s="39"/>
      <c r="H17" s="32"/>
      <c r="I17" s="56"/>
      <c r="J17" s="28"/>
      <c r="K17" s="29"/>
    </row>
    <row r="18" spans="1:11" s="66" customFormat="1" x14ac:dyDescent="0.25">
      <c r="A18" s="54">
        <f>A16+1</f>
        <v>10</v>
      </c>
      <c r="B18" s="30"/>
      <c r="C18" s="29" t="s">
        <v>58</v>
      </c>
      <c r="D18" s="31">
        <v>44852</v>
      </c>
      <c r="E18" s="38" t="s">
        <v>26</v>
      </c>
      <c r="F18" s="57" t="s">
        <v>59</v>
      </c>
      <c r="G18" s="39" t="s">
        <v>60</v>
      </c>
      <c r="H18" s="32" t="s">
        <v>65</v>
      </c>
      <c r="I18" s="56">
        <v>1020</v>
      </c>
      <c r="J18" s="28"/>
      <c r="K18" s="29" t="s">
        <v>92</v>
      </c>
    </row>
    <row r="19" spans="1:11" s="66" customFormat="1" x14ac:dyDescent="0.25">
      <c r="A19" s="54">
        <f>A18+1</f>
        <v>11</v>
      </c>
      <c r="B19" s="30"/>
      <c r="C19" s="29" t="s">
        <v>58</v>
      </c>
      <c r="D19" s="31">
        <v>44949</v>
      </c>
      <c r="E19" s="38" t="s">
        <v>26</v>
      </c>
      <c r="F19" s="57" t="s">
        <v>66</v>
      </c>
      <c r="G19" s="39" t="s">
        <v>60</v>
      </c>
      <c r="H19" s="32" t="s">
        <v>61</v>
      </c>
      <c r="I19" s="56">
        <v>1360</v>
      </c>
      <c r="J19" s="28"/>
      <c r="K19" s="29" t="s">
        <v>92</v>
      </c>
    </row>
    <row r="20" spans="1:11" s="66" customFormat="1" x14ac:dyDescent="0.25">
      <c r="A20" s="54">
        <f t="shared" ref="A20:A24" si="1">A19+1</f>
        <v>12</v>
      </c>
      <c r="B20" s="30"/>
      <c r="C20" s="29" t="s">
        <v>58</v>
      </c>
      <c r="D20" s="31">
        <v>45019</v>
      </c>
      <c r="E20" s="38" t="s">
        <v>26</v>
      </c>
      <c r="F20" s="57" t="s">
        <v>67</v>
      </c>
      <c r="G20" s="39" t="s">
        <v>60</v>
      </c>
      <c r="H20" s="32" t="s">
        <v>62</v>
      </c>
      <c r="I20" s="56">
        <v>9690</v>
      </c>
      <c r="J20" s="28"/>
      <c r="K20" s="29" t="s">
        <v>92</v>
      </c>
    </row>
    <row r="21" spans="1:11" s="66" customFormat="1" x14ac:dyDescent="0.25">
      <c r="A21" s="54">
        <f t="shared" si="1"/>
        <v>13</v>
      </c>
      <c r="B21" s="30"/>
      <c r="C21" s="29" t="s">
        <v>58</v>
      </c>
      <c r="D21" s="31">
        <v>45048</v>
      </c>
      <c r="E21" s="38" t="s">
        <v>26</v>
      </c>
      <c r="F21" s="57" t="s">
        <v>69</v>
      </c>
      <c r="G21" s="39" t="s">
        <v>60</v>
      </c>
      <c r="H21" s="32" t="s">
        <v>64</v>
      </c>
      <c r="I21" s="56">
        <v>26445</v>
      </c>
      <c r="J21" s="28"/>
      <c r="K21" s="29" t="s">
        <v>92</v>
      </c>
    </row>
    <row r="22" spans="1:11" s="66" customFormat="1" x14ac:dyDescent="0.25">
      <c r="A22" s="54">
        <f t="shared" si="1"/>
        <v>14</v>
      </c>
      <c r="B22" s="30"/>
      <c r="C22" s="29" t="s">
        <v>58</v>
      </c>
      <c r="D22" s="31">
        <v>45068</v>
      </c>
      <c r="E22" s="38" t="s">
        <v>26</v>
      </c>
      <c r="F22" s="57" t="s">
        <v>68</v>
      </c>
      <c r="G22" s="39" t="s">
        <v>60</v>
      </c>
      <c r="H22" s="32" t="s">
        <v>63</v>
      </c>
      <c r="I22" s="56">
        <v>12835</v>
      </c>
      <c r="J22" s="28"/>
      <c r="K22" s="29" t="s">
        <v>92</v>
      </c>
    </row>
    <row r="23" spans="1:11" s="66" customFormat="1" x14ac:dyDescent="0.25">
      <c r="A23" s="54">
        <f t="shared" si="1"/>
        <v>15</v>
      </c>
      <c r="B23" s="30"/>
      <c r="C23" s="29" t="s">
        <v>58</v>
      </c>
      <c r="D23" s="31">
        <v>45093</v>
      </c>
      <c r="E23" s="38" t="s">
        <v>26</v>
      </c>
      <c r="F23" s="57" t="s">
        <v>130</v>
      </c>
      <c r="G23" s="39" t="s">
        <v>60</v>
      </c>
      <c r="H23" s="32" t="s">
        <v>131</v>
      </c>
      <c r="I23" s="56">
        <v>11590</v>
      </c>
      <c r="J23" s="28"/>
      <c r="K23" s="29" t="s">
        <v>92</v>
      </c>
    </row>
    <row r="24" spans="1:11" s="66" customFormat="1" x14ac:dyDescent="0.25">
      <c r="A24" s="54">
        <f t="shared" si="1"/>
        <v>16</v>
      </c>
      <c r="B24" s="30"/>
      <c r="C24" s="29" t="s">
        <v>58</v>
      </c>
      <c r="D24" s="31">
        <v>45133</v>
      </c>
      <c r="E24" s="38" t="s">
        <v>26</v>
      </c>
      <c r="F24" s="57" t="s">
        <v>173</v>
      </c>
      <c r="G24" s="39" t="s">
        <v>60</v>
      </c>
      <c r="H24" s="32" t="s">
        <v>174</v>
      </c>
      <c r="I24" s="56">
        <v>9855</v>
      </c>
      <c r="J24" s="28"/>
      <c r="K24" s="29" t="s">
        <v>92</v>
      </c>
    </row>
    <row r="25" spans="1:11" s="66" customFormat="1" x14ac:dyDescent="0.25">
      <c r="A25" s="54"/>
      <c r="B25" s="30"/>
      <c r="C25" s="29"/>
      <c r="D25" s="31"/>
      <c r="E25" s="38"/>
      <c r="F25" s="57"/>
      <c r="G25" s="39"/>
      <c r="H25" s="32"/>
      <c r="I25" s="56"/>
      <c r="J25" s="28"/>
      <c r="K25" s="29"/>
    </row>
    <row r="26" spans="1:11" s="66" customFormat="1" x14ac:dyDescent="0.25">
      <c r="A26" s="54">
        <f>A24+1</f>
        <v>17</v>
      </c>
      <c r="B26" s="30"/>
      <c r="C26" s="66" t="s">
        <v>70</v>
      </c>
      <c r="D26" s="31">
        <v>44950</v>
      </c>
      <c r="E26" s="38" t="s">
        <v>26</v>
      </c>
      <c r="F26" s="57" t="s">
        <v>71</v>
      </c>
      <c r="G26" s="39" t="s">
        <v>72</v>
      </c>
      <c r="H26" s="32" t="s">
        <v>73</v>
      </c>
      <c r="I26" s="56">
        <v>6000</v>
      </c>
      <c r="J26" s="28"/>
      <c r="K26" s="29" t="s">
        <v>93</v>
      </c>
    </row>
    <row r="27" spans="1:11" s="66" customFormat="1" x14ac:dyDescent="0.25">
      <c r="A27" s="54">
        <f>A26+1</f>
        <v>18</v>
      </c>
      <c r="B27" s="30"/>
      <c r="C27" s="66" t="s">
        <v>70</v>
      </c>
      <c r="D27" s="31">
        <v>45104</v>
      </c>
      <c r="E27" s="38" t="s">
        <v>26</v>
      </c>
      <c r="F27" s="57" t="s">
        <v>132</v>
      </c>
      <c r="G27" s="39" t="s">
        <v>72</v>
      </c>
      <c r="H27" s="32" t="s">
        <v>133</v>
      </c>
      <c r="I27" s="56">
        <v>3000</v>
      </c>
      <c r="J27" s="28"/>
      <c r="K27" s="29" t="s">
        <v>93</v>
      </c>
    </row>
    <row r="28" spans="1:11" s="66" customFormat="1" x14ac:dyDescent="0.25">
      <c r="A28" s="54"/>
      <c r="B28" s="30"/>
      <c r="C28" s="29"/>
      <c r="D28" s="31"/>
      <c r="E28" s="38"/>
      <c r="F28" s="57"/>
      <c r="G28" s="39"/>
      <c r="H28" s="32"/>
      <c r="I28" s="56"/>
      <c r="J28" s="28"/>
      <c r="K28" s="29"/>
    </row>
    <row r="29" spans="1:11" s="66" customFormat="1" x14ac:dyDescent="0.25">
      <c r="A29" s="54">
        <f>A27+1</f>
        <v>19</v>
      </c>
      <c r="B29" s="30"/>
      <c r="C29" s="29" t="s">
        <v>74</v>
      </c>
      <c r="D29" s="31">
        <v>44950</v>
      </c>
      <c r="E29" s="38" t="s">
        <v>26</v>
      </c>
      <c r="F29" s="57" t="s">
        <v>75</v>
      </c>
      <c r="G29" s="39" t="s">
        <v>81</v>
      </c>
      <c r="H29" s="32" t="s">
        <v>82</v>
      </c>
      <c r="I29" s="56">
        <v>1165</v>
      </c>
      <c r="J29" s="28"/>
      <c r="K29" s="29" t="s">
        <v>94</v>
      </c>
    </row>
    <row r="30" spans="1:11" s="66" customFormat="1" x14ac:dyDescent="0.25">
      <c r="A30" s="54">
        <f>A29+1</f>
        <v>20</v>
      </c>
      <c r="B30" s="30"/>
      <c r="C30" s="29" t="s">
        <v>74</v>
      </c>
      <c r="D30" s="31">
        <v>44959</v>
      </c>
      <c r="E30" s="38" t="s">
        <v>26</v>
      </c>
      <c r="F30" s="57" t="s">
        <v>76</v>
      </c>
      <c r="G30" s="39" t="s">
        <v>81</v>
      </c>
      <c r="H30" s="32" t="s">
        <v>83</v>
      </c>
      <c r="I30" s="56">
        <v>9890</v>
      </c>
      <c r="J30" s="28"/>
      <c r="K30" s="29" t="s">
        <v>94</v>
      </c>
    </row>
    <row r="31" spans="1:11" s="66" customFormat="1" x14ac:dyDescent="0.25">
      <c r="A31" s="54">
        <f t="shared" ref="A31:A34" si="2">A30+1</f>
        <v>21</v>
      </c>
      <c r="B31" s="30"/>
      <c r="C31" s="29" t="s">
        <v>74</v>
      </c>
      <c r="D31" s="31">
        <v>44984</v>
      </c>
      <c r="E31" s="38" t="s">
        <v>26</v>
      </c>
      <c r="F31" s="57" t="s">
        <v>77</v>
      </c>
      <c r="G31" s="39" t="s">
        <v>81</v>
      </c>
      <c r="H31" s="32" t="s">
        <v>84</v>
      </c>
      <c r="I31" s="56">
        <v>8040</v>
      </c>
      <c r="J31" s="28"/>
      <c r="K31" s="29" t="s">
        <v>94</v>
      </c>
    </row>
    <row r="32" spans="1:11" s="66" customFormat="1" x14ac:dyDescent="0.25">
      <c r="A32" s="54">
        <f t="shared" si="2"/>
        <v>22</v>
      </c>
      <c r="B32" s="30"/>
      <c r="C32" s="29" t="s">
        <v>74</v>
      </c>
      <c r="D32" s="31">
        <v>45016</v>
      </c>
      <c r="E32" s="38" t="s">
        <v>26</v>
      </c>
      <c r="F32" s="57" t="s">
        <v>78</v>
      </c>
      <c r="G32" s="39" t="s">
        <v>81</v>
      </c>
      <c r="H32" s="32" t="s">
        <v>85</v>
      </c>
      <c r="I32" s="56">
        <v>19410</v>
      </c>
      <c r="J32" s="28"/>
      <c r="K32" s="29" t="s">
        <v>94</v>
      </c>
    </row>
    <row r="33" spans="1:11" s="66" customFormat="1" x14ac:dyDescent="0.25">
      <c r="A33" s="54">
        <f t="shared" si="2"/>
        <v>23</v>
      </c>
      <c r="B33" s="30"/>
      <c r="C33" s="29" t="s">
        <v>74</v>
      </c>
      <c r="D33" s="31">
        <v>45050</v>
      </c>
      <c r="E33" s="38" t="s">
        <v>26</v>
      </c>
      <c r="F33" s="57" t="s">
        <v>79</v>
      </c>
      <c r="G33" s="39" t="s">
        <v>81</v>
      </c>
      <c r="H33" s="32" t="s">
        <v>86</v>
      </c>
      <c r="I33" s="56">
        <v>8455.5499999999993</v>
      </c>
      <c r="J33" s="28"/>
      <c r="K33" s="29" t="s">
        <v>94</v>
      </c>
    </row>
    <row r="34" spans="1:11" s="66" customFormat="1" x14ac:dyDescent="0.25">
      <c r="A34" s="54">
        <f t="shared" si="2"/>
        <v>24</v>
      </c>
      <c r="B34" s="30"/>
      <c r="C34" s="29" t="s">
        <v>74</v>
      </c>
      <c r="D34" s="31">
        <v>45068</v>
      </c>
      <c r="E34" s="38" t="s">
        <v>26</v>
      </c>
      <c r="F34" s="57" t="s">
        <v>80</v>
      </c>
      <c r="G34" s="39" t="s">
        <v>81</v>
      </c>
      <c r="H34" s="32" t="s">
        <v>87</v>
      </c>
      <c r="I34" s="56">
        <v>2955</v>
      </c>
      <c r="J34" s="28"/>
      <c r="K34" s="29" t="s">
        <v>94</v>
      </c>
    </row>
    <row r="35" spans="1:11" s="66" customFormat="1" x14ac:dyDescent="0.25">
      <c r="A35" s="54"/>
      <c r="B35" s="30"/>
      <c r="C35" s="29"/>
      <c r="D35" s="31"/>
      <c r="E35" s="38"/>
      <c r="F35" s="57"/>
      <c r="G35" s="39"/>
      <c r="H35" s="32"/>
      <c r="I35" s="56"/>
      <c r="J35" s="28"/>
      <c r="K35" s="29"/>
    </row>
    <row r="36" spans="1:11" s="66" customFormat="1" x14ac:dyDescent="0.25">
      <c r="A36" s="54">
        <f>A34+1</f>
        <v>25</v>
      </c>
      <c r="B36" s="30"/>
      <c r="C36" s="29" t="s">
        <v>88</v>
      </c>
      <c r="D36" s="31">
        <v>44958</v>
      </c>
      <c r="E36" s="38" t="s">
        <v>26</v>
      </c>
      <c r="F36" s="57" t="s">
        <v>90</v>
      </c>
      <c r="G36" s="39" t="s">
        <v>91</v>
      </c>
      <c r="H36" s="32" t="s">
        <v>89</v>
      </c>
      <c r="I36" s="56">
        <v>6085</v>
      </c>
      <c r="J36" s="28"/>
      <c r="K36" s="29" t="s">
        <v>95</v>
      </c>
    </row>
    <row r="37" spans="1:11" s="66" customFormat="1" x14ac:dyDescent="0.25">
      <c r="A37" s="54"/>
      <c r="B37" s="30"/>
      <c r="C37" s="29"/>
      <c r="D37" s="31"/>
      <c r="E37" s="38"/>
      <c r="F37" s="57"/>
      <c r="G37" s="39"/>
      <c r="H37" s="32"/>
      <c r="I37" s="56"/>
      <c r="J37" s="28"/>
      <c r="K37" s="29"/>
    </row>
    <row r="38" spans="1:11" s="66" customFormat="1" x14ac:dyDescent="0.25">
      <c r="A38" s="54">
        <f>A36+1</f>
        <v>26</v>
      </c>
      <c r="B38" s="30"/>
      <c r="C38" s="29" t="s">
        <v>145</v>
      </c>
      <c r="D38" s="31">
        <v>45090</v>
      </c>
      <c r="E38" s="38" t="s">
        <v>26</v>
      </c>
      <c r="F38" s="57" t="s">
        <v>146</v>
      </c>
      <c r="G38" s="39" t="s">
        <v>147</v>
      </c>
      <c r="H38" s="32" t="s">
        <v>148</v>
      </c>
      <c r="I38" s="56">
        <v>10050</v>
      </c>
      <c r="J38" s="28"/>
      <c r="K38" s="29" t="s">
        <v>149</v>
      </c>
    </row>
    <row r="39" spans="1:11" s="66" customFormat="1" x14ac:dyDescent="0.25">
      <c r="A39" s="54"/>
      <c r="B39" s="30"/>
      <c r="C39" s="29"/>
      <c r="D39" s="31"/>
      <c r="E39" s="38"/>
      <c r="F39" s="57"/>
      <c r="G39" s="39"/>
      <c r="H39" s="32"/>
      <c r="I39" s="56"/>
      <c r="J39" s="28"/>
      <c r="K39" s="29"/>
    </row>
    <row r="40" spans="1:11" s="66" customFormat="1" x14ac:dyDescent="0.25">
      <c r="A40" s="54">
        <f>A38+1</f>
        <v>27</v>
      </c>
      <c r="B40" s="30"/>
      <c r="C40" s="29" t="s">
        <v>24</v>
      </c>
      <c r="D40" s="31">
        <v>44917</v>
      </c>
      <c r="E40" s="77" t="s">
        <v>26</v>
      </c>
      <c r="F40" s="57" t="s">
        <v>52</v>
      </c>
      <c r="G40" s="39" t="s">
        <v>37</v>
      </c>
      <c r="H40" s="32" t="s">
        <v>53</v>
      </c>
      <c r="I40" s="56">
        <v>531.54999999999995</v>
      </c>
      <c r="J40" s="30"/>
      <c r="K40" s="28" t="s">
        <v>154</v>
      </c>
    </row>
    <row r="41" spans="1:11" s="66" customFormat="1" x14ac:dyDescent="0.25">
      <c r="A41" s="54">
        <f>A40+1</f>
        <v>28</v>
      </c>
      <c r="B41" s="30"/>
      <c r="C41" s="29" t="s">
        <v>24</v>
      </c>
      <c r="D41" s="31">
        <v>44914</v>
      </c>
      <c r="E41" s="77" t="s">
        <v>26</v>
      </c>
      <c r="F41" s="57" t="s">
        <v>56</v>
      </c>
      <c r="G41" s="39" t="s">
        <v>37</v>
      </c>
      <c r="H41" s="32" t="s">
        <v>55</v>
      </c>
      <c r="I41" s="56">
        <v>570</v>
      </c>
      <c r="J41" s="30"/>
      <c r="K41" s="28" t="s">
        <v>154</v>
      </c>
    </row>
    <row r="42" spans="1:11" s="66" customFormat="1" x14ac:dyDescent="0.25">
      <c r="A42" s="54">
        <f t="shared" ref="A42:A50" si="3">A41+1</f>
        <v>29</v>
      </c>
      <c r="B42" s="30"/>
      <c r="C42" s="29" t="s">
        <v>24</v>
      </c>
      <c r="D42" s="31">
        <v>44914</v>
      </c>
      <c r="E42" s="77" t="s">
        <v>26</v>
      </c>
      <c r="F42" s="57" t="s">
        <v>57</v>
      </c>
      <c r="G42" s="39" t="s">
        <v>54</v>
      </c>
      <c r="H42" s="32" t="s">
        <v>55</v>
      </c>
      <c r="I42" s="56">
        <v>190</v>
      </c>
      <c r="J42" s="30"/>
      <c r="K42" s="28" t="s">
        <v>42</v>
      </c>
    </row>
    <row r="43" spans="1:11" s="66" customFormat="1" x14ac:dyDescent="0.25">
      <c r="A43" s="54">
        <f t="shared" si="3"/>
        <v>30</v>
      </c>
      <c r="B43" s="30"/>
      <c r="C43" s="29" t="s">
        <v>24</v>
      </c>
      <c r="D43" s="31">
        <v>45104</v>
      </c>
      <c r="E43" s="77" t="s">
        <v>26</v>
      </c>
      <c r="F43" s="57" t="s">
        <v>163</v>
      </c>
      <c r="G43" s="39" t="s">
        <v>37</v>
      </c>
      <c r="H43" s="32" t="s">
        <v>162</v>
      </c>
      <c r="I43" s="56">
        <v>264.45</v>
      </c>
      <c r="J43" s="30"/>
      <c r="K43" s="28" t="s">
        <v>165</v>
      </c>
    </row>
    <row r="44" spans="1:11" s="66" customFormat="1" x14ac:dyDescent="0.25">
      <c r="A44" s="54">
        <f t="shared" si="3"/>
        <v>31</v>
      </c>
      <c r="B44" s="30"/>
      <c r="C44" s="29" t="s">
        <v>24</v>
      </c>
      <c r="D44" s="31">
        <v>45104</v>
      </c>
      <c r="E44" s="77" t="s">
        <v>26</v>
      </c>
      <c r="F44" s="57" t="s">
        <v>163</v>
      </c>
      <c r="G44" s="39" t="s">
        <v>37</v>
      </c>
      <c r="H44" s="32" t="s">
        <v>162</v>
      </c>
      <c r="I44" s="56">
        <v>7</v>
      </c>
      <c r="J44" s="30"/>
      <c r="K44" s="28" t="s">
        <v>155</v>
      </c>
    </row>
    <row r="45" spans="1:11" s="66" customFormat="1" x14ac:dyDescent="0.25">
      <c r="A45" s="54">
        <f t="shared" si="3"/>
        <v>32</v>
      </c>
      <c r="B45" s="30"/>
      <c r="C45" s="29" t="s">
        <v>24</v>
      </c>
      <c r="D45" s="31">
        <v>45104</v>
      </c>
      <c r="E45" s="77" t="s">
        <v>26</v>
      </c>
      <c r="F45" s="57" t="s">
        <v>163</v>
      </c>
      <c r="G45" s="39" t="s">
        <v>37</v>
      </c>
      <c r="H45" s="32" t="s">
        <v>162</v>
      </c>
      <c r="I45" s="56">
        <v>433.58</v>
      </c>
      <c r="J45" s="30"/>
      <c r="K45" s="28" t="s">
        <v>154</v>
      </c>
    </row>
    <row r="46" spans="1:11" s="66" customFormat="1" x14ac:dyDescent="0.25">
      <c r="A46" s="54">
        <f t="shared" si="3"/>
        <v>33</v>
      </c>
      <c r="B46" s="30"/>
      <c r="C46" s="29" t="s">
        <v>24</v>
      </c>
      <c r="D46" s="31">
        <v>45104</v>
      </c>
      <c r="E46" s="77" t="s">
        <v>26</v>
      </c>
      <c r="F46" s="57" t="s">
        <v>163</v>
      </c>
      <c r="G46" s="39" t="s">
        <v>37</v>
      </c>
      <c r="H46" s="32" t="s">
        <v>162</v>
      </c>
      <c r="I46" s="56">
        <v>11</v>
      </c>
      <c r="J46" s="30"/>
      <c r="K46" s="28" t="s">
        <v>164</v>
      </c>
    </row>
    <row r="47" spans="1:11" s="66" customFormat="1" x14ac:dyDescent="0.25">
      <c r="A47" s="54">
        <f t="shared" si="3"/>
        <v>34</v>
      </c>
      <c r="B47" s="30"/>
      <c r="C47" s="29" t="s">
        <v>24</v>
      </c>
      <c r="D47" s="31">
        <v>45105</v>
      </c>
      <c r="E47" s="77" t="s">
        <v>26</v>
      </c>
      <c r="F47" s="57" t="s">
        <v>156</v>
      </c>
      <c r="G47" s="39" t="s">
        <v>37</v>
      </c>
      <c r="H47" s="32" t="s">
        <v>157</v>
      </c>
      <c r="I47" s="56">
        <v>493.5</v>
      </c>
      <c r="J47" s="30"/>
      <c r="K47" s="28" t="s">
        <v>154</v>
      </c>
    </row>
    <row r="48" spans="1:11" s="66" customFormat="1" x14ac:dyDescent="0.25">
      <c r="A48" s="54">
        <f t="shared" si="3"/>
        <v>35</v>
      </c>
      <c r="B48" s="30"/>
      <c r="C48" s="29" t="s">
        <v>24</v>
      </c>
      <c r="D48" s="31">
        <v>45105</v>
      </c>
      <c r="E48" s="77" t="s">
        <v>26</v>
      </c>
      <c r="F48" s="57" t="s">
        <v>156</v>
      </c>
      <c r="G48" s="39" t="s">
        <v>37</v>
      </c>
      <c r="H48" s="32" t="s">
        <v>157</v>
      </c>
      <c r="I48" s="56">
        <v>70</v>
      </c>
      <c r="J48" s="30"/>
      <c r="K48" s="28" t="s">
        <v>155</v>
      </c>
    </row>
    <row r="49" spans="1:14" s="66" customFormat="1" x14ac:dyDescent="0.25">
      <c r="A49" s="54">
        <f t="shared" si="3"/>
        <v>36</v>
      </c>
      <c r="B49" s="30"/>
      <c r="C49" s="29" t="s">
        <v>24</v>
      </c>
      <c r="D49" s="31">
        <v>45105</v>
      </c>
      <c r="E49" s="77" t="s">
        <v>26</v>
      </c>
      <c r="F49" s="57" t="s">
        <v>158</v>
      </c>
      <c r="G49" s="39" t="s">
        <v>37</v>
      </c>
      <c r="H49" s="32" t="s">
        <v>160</v>
      </c>
      <c r="I49" s="56">
        <v>298.45999999999998</v>
      </c>
      <c r="J49" s="30"/>
      <c r="K49" s="28" t="s">
        <v>154</v>
      </c>
    </row>
    <row r="50" spans="1:14" s="66" customFormat="1" x14ac:dyDescent="0.25">
      <c r="A50" s="54">
        <f t="shared" si="3"/>
        <v>37</v>
      </c>
      <c r="B50" s="30"/>
      <c r="C50" s="29" t="s">
        <v>24</v>
      </c>
      <c r="D50" s="31">
        <v>45105</v>
      </c>
      <c r="E50" s="77" t="s">
        <v>26</v>
      </c>
      <c r="F50" s="57" t="s">
        <v>159</v>
      </c>
      <c r="G50" s="39" t="s">
        <v>37</v>
      </c>
      <c r="H50" s="32" t="s">
        <v>161</v>
      </c>
      <c r="I50" s="56">
        <v>298.45999999999998</v>
      </c>
      <c r="J50" s="30"/>
      <c r="K50" s="28" t="s">
        <v>154</v>
      </c>
    </row>
    <row r="51" spans="1:14" s="66" customFormat="1" x14ac:dyDescent="0.25">
      <c r="A51" s="54"/>
      <c r="B51" s="30"/>
      <c r="C51" s="29"/>
      <c r="D51" s="31"/>
      <c r="E51" s="77"/>
      <c r="F51" s="57"/>
      <c r="G51" s="39"/>
      <c r="H51" s="32"/>
      <c r="I51" s="56"/>
      <c r="J51" s="30"/>
      <c r="K51" s="28"/>
    </row>
    <row r="52" spans="1:14" ht="13.5" thickBot="1" x14ac:dyDescent="0.35">
      <c r="A52" s="49"/>
      <c r="C52" s="45" t="s">
        <v>15</v>
      </c>
      <c r="D52" s="60"/>
      <c r="E52" s="61"/>
      <c r="F52" s="61"/>
      <c r="G52" s="40"/>
      <c r="H52" s="40"/>
      <c r="I52" s="62">
        <f>SUM(I8:I51)</f>
        <v>326422.31000000006</v>
      </c>
      <c r="K52" s="63"/>
      <c r="L52" s="35"/>
      <c r="M52" s="35"/>
      <c r="N52" s="35"/>
    </row>
    <row r="53" spans="1:14" x14ac:dyDescent="0.25">
      <c r="A53" s="49"/>
      <c r="C53" s="36"/>
      <c r="D53" s="58"/>
      <c r="H53" s="50"/>
    </row>
    <row r="54" spans="1:14" x14ac:dyDescent="0.25">
      <c r="D54" s="58"/>
      <c r="H54" s="50"/>
    </row>
    <row r="55" spans="1:14" x14ac:dyDescent="0.25">
      <c r="C55" s="22" t="s">
        <v>29</v>
      </c>
      <c r="D55" s="58"/>
      <c r="H55" s="50"/>
    </row>
    <row r="56" spans="1:14" x14ac:dyDescent="0.25">
      <c r="D56" s="58"/>
      <c r="H56" s="50"/>
    </row>
    <row r="57" spans="1:14" x14ac:dyDescent="0.25">
      <c r="C57" s="22" t="s">
        <v>16</v>
      </c>
      <c r="D57" s="58"/>
      <c r="H57" s="50"/>
    </row>
    <row r="58" spans="1:14" x14ac:dyDescent="0.25">
      <c r="B58" s="50" t="s">
        <v>16</v>
      </c>
      <c r="D58" s="58"/>
      <c r="H58" s="50"/>
    </row>
    <row r="59" spans="1:14" x14ac:dyDescent="0.25">
      <c r="D59" s="58"/>
      <c r="H59" s="50"/>
    </row>
    <row r="60" spans="1:14" x14ac:dyDescent="0.25">
      <c r="H60" s="50"/>
    </row>
    <row r="61" spans="1:14" x14ac:dyDescent="0.25">
      <c r="H61" s="50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E10 H17 E40 E17:G17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zoomScaleNormal="100" zoomScaleSheetLayoutView="90" workbookViewId="0">
      <pane ySplit="8" topLeftCell="A9" activePane="bottomLeft" state="frozen"/>
      <selection pane="bottomLeft" activeCell="J25" sqref="J25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10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3" t="s">
        <v>103</v>
      </c>
      <c r="D10" s="10" t="s">
        <v>39</v>
      </c>
      <c r="F10" s="4">
        <v>350</v>
      </c>
      <c r="H10" s="82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5">
      <c r="A11" s="3">
        <v>2</v>
      </c>
      <c r="B11" s="23"/>
      <c r="D11" s="10" t="s">
        <v>40</v>
      </c>
      <c r="F11" s="4">
        <v>290</v>
      </c>
      <c r="H11" s="82">
        <v>5.4</v>
      </c>
      <c r="J11" s="4">
        <f>ROUND(F11*H11,2)</f>
        <v>1566</v>
      </c>
      <c r="L11" s="4">
        <v>0</v>
      </c>
      <c r="N11" s="4"/>
    </row>
    <row r="12" spans="1:14" x14ac:dyDescent="0.25">
      <c r="A12" s="3"/>
      <c r="B12" s="23"/>
      <c r="D12" s="10"/>
      <c r="F12" s="4"/>
      <c r="J12" s="4"/>
      <c r="L12" s="4"/>
      <c r="N12" s="4"/>
    </row>
    <row r="13" spans="1:14" ht="25" x14ac:dyDescent="0.25">
      <c r="A13" s="3">
        <v>3</v>
      </c>
      <c r="B13" s="23" t="s">
        <v>123</v>
      </c>
      <c r="D13" s="10" t="s">
        <v>39</v>
      </c>
      <c r="F13" s="4">
        <v>350</v>
      </c>
      <c r="H13" s="82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5">
      <c r="A14" s="3">
        <v>4</v>
      </c>
      <c r="B14" s="23"/>
      <c r="D14" s="10" t="s">
        <v>40</v>
      </c>
      <c r="F14" s="4">
        <v>290</v>
      </c>
      <c r="H14" s="82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5">
      <c r="A15" s="3"/>
      <c r="B15" s="23"/>
      <c r="D15" s="10"/>
      <c r="F15" s="4"/>
      <c r="J15" s="4"/>
      <c r="L15" s="4"/>
      <c r="N15" s="4"/>
    </row>
    <row r="16" spans="1:14" ht="25" x14ac:dyDescent="0.25">
      <c r="A16" s="3">
        <f>A14+1</f>
        <v>5</v>
      </c>
      <c r="B16" s="23" t="s">
        <v>108</v>
      </c>
      <c r="D16" s="10" t="s">
        <v>39</v>
      </c>
      <c r="F16" s="4">
        <v>350</v>
      </c>
      <c r="H16" s="82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8" x14ac:dyDescent="0.25">
      <c r="A17" s="3">
        <v>6</v>
      </c>
      <c r="B17" s="1"/>
      <c r="D17" s="10" t="s">
        <v>40</v>
      </c>
      <c r="F17" s="4">
        <v>290</v>
      </c>
      <c r="H17" s="82">
        <v>37.499999999999986</v>
      </c>
      <c r="J17" s="4">
        <f>ROUND(F17*H17,2)</f>
        <v>10875</v>
      </c>
      <c r="L17" s="4">
        <v>0</v>
      </c>
      <c r="N17" s="4"/>
    </row>
    <row r="18" spans="1:18" x14ac:dyDescent="0.25">
      <c r="A18" s="3"/>
      <c r="B18" s="25"/>
      <c r="F18" s="19"/>
      <c r="J18" s="4"/>
      <c r="L18" s="4"/>
      <c r="N18" s="20"/>
    </row>
    <row r="19" spans="1:18" ht="25" x14ac:dyDescent="0.25">
      <c r="A19" s="73">
        <v>7</v>
      </c>
      <c r="B19" s="23" t="s">
        <v>128</v>
      </c>
      <c r="D19" s="10" t="s">
        <v>39</v>
      </c>
      <c r="F19" s="4">
        <v>350</v>
      </c>
      <c r="H19" s="82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8" x14ac:dyDescent="0.25">
      <c r="A20" s="73">
        <v>8</v>
      </c>
      <c r="B20" s="1"/>
      <c r="D20" s="10" t="s">
        <v>40</v>
      </c>
      <c r="F20" s="4">
        <v>290</v>
      </c>
      <c r="H20" s="82">
        <v>69.900000000000006</v>
      </c>
      <c r="J20" s="4">
        <f>ROUND(F20*H20,2)</f>
        <v>20271</v>
      </c>
      <c r="L20" s="4">
        <v>0</v>
      </c>
      <c r="N20" s="4"/>
    </row>
    <row r="21" spans="1:18" x14ac:dyDescent="0.25">
      <c r="A21" s="73">
        <v>9</v>
      </c>
      <c r="B21" s="1"/>
      <c r="D21" s="81" t="s">
        <v>129</v>
      </c>
      <c r="F21" s="4">
        <v>55</v>
      </c>
      <c r="H21" s="82">
        <v>0.5</v>
      </c>
      <c r="J21" s="4">
        <f>ROUND(F21*H21,2)</f>
        <v>27.5</v>
      </c>
      <c r="L21" s="4">
        <v>0</v>
      </c>
      <c r="N21" s="4"/>
    </row>
    <row r="22" spans="1:18" x14ac:dyDescent="0.25">
      <c r="A22" s="73"/>
      <c r="B22" s="1"/>
      <c r="D22" s="81"/>
      <c r="F22" s="4"/>
      <c r="H22" s="82"/>
      <c r="J22" s="4"/>
      <c r="L22" s="4"/>
      <c r="N22" s="4"/>
    </row>
    <row r="23" spans="1:18" ht="25" x14ac:dyDescent="0.25">
      <c r="A23" s="73">
        <v>10</v>
      </c>
      <c r="B23" s="23" t="s">
        <v>176</v>
      </c>
      <c r="D23" s="10" t="s">
        <v>39</v>
      </c>
      <c r="F23" s="4">
        <v>350</v>
      </c>
      <c r="H23" s="82">
        <v>1.6</v>
      </c>
      <c r="J23" s="4">
        <f>ROUND(F23*H23,2)</f>
        <v>560</v>
      </c>
      <c r="L23" s="4">
        <v>0</v>
      </c>
      <c r="N23" s="4">
        <f>J23+J24+J25+J26+L23+L24+L25+L26</f>
        <v>35590.26</v>
      </c>
      <c r="R23" s="20"/>
    </row>
    <row r="24" spans="1:18" x14ac:dyDescent="0.25">
      <c r="A24" s="73">
        <v>11</v>
      </c>
      <c r="B24" s="1"/>
      <c r="D24" s="10" t="s">
        <v>40</v>
      </c>
      <c r="F24" s="4">
        <v>290</v>
      </c>
      <c r="H24" s="82">
        <v>107.2</v>
      </c>
      <c r="J24" s="4">
        <f>ROUND(F24*H24,2)</f>
        <v>31088</v>
      </c>
      <c r="L24" s="4">
        <v>865.26</v>
      </c>
      <c r="N24" s="4"/>
    </row>
    <row r="25" spans="1:18" x14ac:dyDescent="0.25">
      <c r="A25" s="73">
        <v>12</v>
      </c>
      <c r="B25" s="1"/>
      <c r="D25" s="81" t="s">
        <v>177</v>
      </c>
      <c r="F25" s="4">
        <v>285</v>
      </c>
      <c r="H25" s="82">
        <v>10.7</v>
      </c>
      <c r="J25" s="4">
        <f>ROUND(F25*H25,2)</f>
        <v>3049.5</v>
      </c>
      <c r="L25" s="4">
        <v>0</v>
      </c>
      <c r="N25" s="4"/>
    </row>
    <row r="26" spans="1:18" x14ac:dyDescent="0.25">
      <c r="A26" s="73"/>
      <c r="B26" s="1"/>
      <c r="D26" s="81" t="s">
        <v>129</v>
      </c>
      <c r="F26" s="4">
        <v>55</v>
      </c>
      <c r="H26" s="82">
        <v>0.5</v>
      </c>
      <c r="J26" s="4">
        <f>ROUND(F26*H26,2)</f>
        <v>27.5</v>
      </c>
      <c r="L26" s="4">
        <v>0</v>
      </c>
      <c r="N26" s="4"/>
    </row>
    <row r="27" spans="1:18" x14ac:dyDescent="0.25">
      <c r="A27" s="73"/>
      <c r="B27" s="1"/>
      <c r="D27" s="81"/>
      <c r="F27" s="4"/>
      <c r="H27" s="82"/>
      <c r="J27" s="4"/>
      <c r="L27" s="4"/>
      <c r="N27" s="4"/>
    </row>
    <row r="28" spans="1:18" x14ac:dyDescent="0.25">
      <c r="A28" s="1" t="s">
        <v>178</v>
      </c>
      <c r="B28" s="91">
        <v>45121</v>
      </c>
      <c r="D28" s="81"/>
      <c r="F28" s="4" t="s">
        <v>38</v>
      </c>
      <c r="H28" s="82"/>
      <c r="J28" s="4"/>
      <c r="L28" s="4">
        <v>40000</v>
      </c>
      <c r="N28" s="4">
        <f>L28</f>
        <v>40000</v>
      </c>
    </row>
    <row r="30" spans="1:18" ht="13.5" thickBot="1" x14ac:dyDescent="0.35">
      <c r="A30" s="2">
        <v>14</v>
      </c>
      <c r="D30" s="14" t="s">
        <v>6</v>
      </c>
      <c r="E30" s="13"/>
      <c r="F30" s="15"/>
      <c r="G30" s="13"/>
      <c r="H30" s="27">
        <f>SUM(H10:H29)</f>
        <v>253.79999999999995</v>
      </c>
      <c r="I30" s="13"/>
      <c r="J30" s="21">
        <f>SUM(J10:J29)</f>
        <v>73793.5</v>
      </c>
      <c r="K30" s="13"/>
      <c r="L30" s="21">
        <f>SUM(L10:L29)</f>
        <v>40865.26</v>
      </c>
      <c r="M30" s="13"/>
      <c r="N30" s="21">
        <f>SUM(N10:N29)</f>
        <v>114658.76000000001</v>
      </c>
    </row>
    <row r="31" spans="1:18" ht="13" thickTop="1" x14ac:dyDescent="0.25"/>
    <row r="34" spans="10:15" ht="13" x14ac:dyDescent="0.3">
      <c r="J34" s="20"/>
      <c r="O34" s="13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20"/>
  <sheetViews>
    <sheetView zoomScaleNormal="100" zoomScaleSheetLayoutView="90" workbookViewId="0">
      <pane ySplit="8" topLeftCell="A9" activePane="bottomLeft" state="frozen"/>
      <selection pane="bottomLeft" activeCell="J17" sqref="J17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3" t="s">
        <v>137</v>
      </c>
      <c r="D10" s="10" t="s">
        <v>144</v>
      </c>
      <c r="F10" s="4">
        <v>500</v>
      </c>
      <c r="H10" s="82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5">
      <c r="A11" s="3"/>
      <c r="B11" s="23"/>
      <c r="D11" s="10"/>
      <c r="F11" s="4"/>
      <c r="J11" s="4"/>
      <c r="L11" s="4"/>
      <c r="N11" s="4"/>
    </row>
    <row r="12" spans="1:14" ht="25" x14ac:dyDescent="0.25">
      <c r="A12" s="3">
        <v>2</v>
      </c>
      <c r="B12" s="23" t="s">
        <v>128</v>
      </c>
      <c r="D12" s="10" t="s">
        <v>144</v>
      </c>
      <c r="F12" s="4">
        <v>500</v>
      </c>
      <c r="H12" s="82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25" x14ac:dyDescent="0.25">
      <c r="A14" s="2">
        <v>3</v>
      </c>
      <c r="B14" s="23" t="s">
        <v>179</v>
      </c>
      <c r="D14" s="10" t="s">
        <v>144</v>
      </c>
      <c r="F14" s="4">
        <v>500</v>
      </c>
      <c r="H14" s="82">
        <v>69.2</v>
      </c>
      <c r="J14" s="4">
        <f>ROUND(F14*H14,2)</f>
        <v>34600</v>
      </c>
      <c r="L14" s="4">
        <v>0</v>
      </c>
      <c r="N14" s="4">
        <f>J14+L14</f>
        <v>34600</v>
      </c>
    </row>
    <row r="16" spans="1:14" ht="13.5" thickBot="1" x14ac:dyDescent="0.35">
      <c r="A16" s="2">
        <v>4</v>
      </c>
      <c r="D16" s="14" t="s">
        <v>6</v>
      </c>
      <c r="E16" s="13"/>
      <c r="F16" s="15"/>
      <c r="G16" s="13"/>
      <c r="H16" s="27">
        <f>SUM(H10:H14)</f>
        <v>121.5</v>
      </c>
      <c r="I16" s="13"/>
      <c r="J16" s="21">
        <f>SUM(J10:J14)</f>
        <v>60750</v>
      </c>
      <c r="K16" s="13"/>
      <c r="L16" s="21">
        <f>SUM(L10:L14)</f>
        <v>0</v>
      </c>
      <c r="M16" s="13"/>
      <c r="N16" s="21">
        <f>SUM(N10:N14)</f>
        <v>60750</v>
      </c>
    </row>
    <row r="17" spans="10:15" ht="13" thickTop="1" x14ac:dyDescent="0.25">
      <c r="J17" s="20"/>
    </row>
    <row r="20" spans="10:15" ht="13" x14ac:dyDescent="0.3">
      <c r="J20" s="20"/>
      <c r="O20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37"/>
  <sheetViews>
    <sheetView zoomScaleNormal="100" zoomScaleSheetLayoutView="90" workbookViewId="0">
      <pane ySplit="8" topLeftCell="A9" activePane="bottomLeft" state="frozen"/>
      <selection pane="bottomLeft" activeCell="S25" sqref="S25"/>
    </sheetView>
  </sheetViews>
  <sheetFormatPr defaultRowHeight="12.5" x14ac:dyDescent="0.25"/>
  <cols>
    <col min="1" max="1" width="5.26953125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96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100</v>
      </c>
      <c r="D10" s="10" t="s">
        <v>101</v>
      </c>
      <c r="F10" s="4">
        <v>680</v>
      </c>
      <c r="H10" s="82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5">
      <c r="A11" s="34"/>
      <c r="B11" s="1"/>
      <c r="D11" s="10"/>
      <c r="F11" s="4"/>
      <c r="H11" s="83"/>
      <c r="J11" s="4"/>
      <c r="L11" s="4"/>
      <c r="N11" s="4"/>
    </row>
    <row r="12" spans="1:14" ht="25" x14ac:dyDescent="0.25">
      <c r="A12" s="34">
        <v>2</v>
      </c>
      <c r="B12" s="23" t="s">
        <v>102</v>
      </c>
      <c r="D12" s="10" t="s">
        <v>101</v>
      </c>
      <c r="F12" s="4">
        <v>680</v>
      </c>
      <c r="H12" s="82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5">
      <c r="A13" s="34"/>
      <c r="B13" s="1"/>
      <c r="D13" s="10"/>
      <c r="F13" s="4"/>
      <c r="H13" s="83"/>
      <c r="J13" s="4"/>
      <c r="L13" s="4"/>
      <c r="N13" s="4"/>
    </row>
    <row r="14" spans="1:14" ht="25" x14ac:dyDescent="0.25">
      <c r="A14" s="34">
        <v>3</v>
      </c>
      <c r="B14" s="23" t="s">
        <v>103</v>
      </c>
      <c r="D14" s="10" t="s">
        <v>101</v>
      </c>
      <c r="F14" s="4">
        <v>680</v>
      </c>
      <c r="H14" s="82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5">
      <c r="A15" s="34">
        <v>4</v>
      </c>
      <c r="B15" s="23"/>
      <c r="D15" s="81" t="s">
        <v>104</v>
      </c>
      <c r="F15" s="4">
        <v>340</v>
      </c>
      <c r="H15" s="82">
        <v>19.5</v>
      </c>
      <c r="J15" s="4">
        <f>ROUND(F15*H15,2)</f>
        <v>6630</v>
      </c>
      <c r="L15" s="4">
        <v>0</v>
      </c>
      <c r="N15" s="4"/>
    </row>
    <row r="16" spans="1:14" x14ac:dyDescent="0.25">
      <c r="A16" s="34"/>
      <c r="B16" s="1"/>
      <c r="D16" s="10"/>
      <c r="F16" s="4"/>
      <c r="H16" s="83"/>
      <c r="J16" s="4"/>
      <c r="L16" s="4"/>
      <c r="N16" s="4"/>
    </row>
    <row r="17" spans="1:14" ht="25" x14ac:dyDescent="0.25">
      <c r="A17" s="34">
        <v>5</v>
      </c>
      <c r="B17" s="23" t="s">
        <v>105</v>
      </c>
      <c r="D17" s="10" t="s">
        <v>101</v>
      </c>
      <c r="F17" s="4">
        <v>680</v>
      </c>
      <c r="H17" s="82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5">
      <c r="A18" s="34">
        <v>6</v>
      </c>
      <c r="B18" s="23"/>
      <c r="D18" s="81" t="s">
        <v>104</v>
      </c>
      <c r="F18" s="4">
        <v>340</v>
      </c>
      <c r="H18" s="82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5">
      <c r="A19" s="34">
        <v>7</v>
      </c>
      <c r="B19" s="23"/>
      <c r="D19" s="81" t="s">
        <v>106</v>
      </c>
      <c r="F19" s="4">
        <v>190</v>
      </c>
      <c r="H19" s="82">
        <v>2</v>
      </c>
      <c r="J19" s="4">
        <f t="shared" si="0"/>
        <v>380</v>
      </c>
      <c r="L19" s="4">
        <v>0</v>
      </c>
      <c r="N19" s="4"/>
    </row>
    <row r="20" spans="1:14" x14ac:dyDescent="0.25">
      <c r="A20" s="34">
        <v>8</v>
      </c>
      <c r="B20" s="23"/>
      <c r="D20" s="81" t="s">
        <v>107</v>
      </c>
      <c r="F20" s="4">
        <v>80</v>
      </c>
      <c r="H20" s="82">
        <v>1.75</v>
      </c>
      <c r="J20" s="4">
        <f t="shared" si="0"/>
        <v>140</v>
      </c>
      <c r="L20" s="4">
        <v>0</v>
      </c>
      <c r="N20" s="4"/>
    </row>
    <row r="21" spans="1:14" x14ac:dyDescent="0.25">
      <c r="A21" s="34"/>
      <c r="B21" s="23"/>
      <c r="D21" s="10"/>
      <c r="F21" s="4"/>
      <c r="H21" s="82"/>
      <c r="J21" s="4"/>
      <c r="L21" s="4"/>
      <c r="N21" s="4"/>
    </row>
    <row r="22" spans="1:14" ht="25" x14ac:dyDescent="0.25">
      <c r="A22" s="34">
        <v>9</v>
      </c>
      <c r="B22" s="23" t="s">
        <v>108</v>
      </c>
      <c r="D22" s="10" t="s">
        <v>101</v>
      </c>
      <c r="F22" s="4">
        <v>680</v>
      </c>
      <c r="H22" s="82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5">
      <c r="A23" s="34">
        <v>10</v>
      </c>
      <c r="B23" s="23"/>
      <c r="D23" s="81" t="s">
        <v>104</v>
      </c>
      <c r="F23" s="4">
        <v>340</v>
      </c>
      <c r="H23" s="82">
        <v>8.75</v>
      </c>
      <c r="J23" s="4">
        <f>ROUND(F23*H23,2)</f>
        <v>2975</v>
      </c>
      <c r="L23" s="4">
        <v>0</v>
      </c>
      <c r="N23" s="4"/>
    </row>
    <row r="24" spans="1:14" x14ac:dyDescent="0.25">
      <c r="A24" s="34"/>
      <c r="B24" s="23"/>
      <c r="D24" s="81"/>
      <c r="F24" s="4"/>
      <c r="H24" s="82"/>
      <c r="J24" s="4"/>
      <c r="L24" s="4"/>
      <c r="N24" s="4"/>
    </row>
    <row r="25" spans="1:14" ht="25" x14ac:dyDescent="0.25">
      <c r="A25" s="34">
        <v>11</v>
      </c>
      <c r="B25" s="23" t="s">
        <v>128</v>
      </c>
      <c r="D25" s="10" t="s">
        <v>101</v>
      </c>
      <c r="F25" s="4">
        <v>680</v>
      </c>
      <c r="H25" s="82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5">
      <c r="A26" s="34">
        <v>12</v>
      </c>
      <c r="B26" s="23"/>
      <c r="D26" s="81" t="s">
        <v>104</v>
      </c>
      <c r="F26" s="4">
        <v>340</v>
      </c>
      <c r="H26" s="82">
        <v>5.5</v>
      </c>
      <c r="J26" s="4">
        <f t="shared" si="1"/>
        <v>1870</v>
      </c>
      <c r="L26" s="4">
        <v>0</v>
      </c>
      <c r="N26" s="4"/>
    </row>
    <row r="27" spans="1:14" x14ac:dyDescent="0.25">
      <c r="A27" s="34">
        <v>13</v>
      </c>
      <c r="B27" s="23"/>
      <c r="D27" s="81" t="s">
        <v>107</v>
      </c>
      <c r="F27" s="4">
        <v>80</v>
      </c>
      <c r="H27" s="82">
        <v>2.5</v>
      </c>
      <c r="J27" s="4">
        <f t="shared" si="1"/>
        <v>200</v>
      </c>
      <c r="L27" s="4">
        <v>0</v>
      </c>
      <c r="N27" s="4"/>
    </row>
    <row r="28" spans="1:14" x14ac:dyDescent="0.25">
      <c r="A28" s="34"/>
      <c r="B28" s="23"/>
      <c r="D28" s="81"/>
      <c r="F28" s="4"/>
      <c r="H28" s="82"/>
      <c r="J28" s="4"/>
      <c r="L28" s="4"/>
      <c r="N28" s="4"/>
    </row>
    <row r="29" spans="1:14" ht="25" x14ac:dyDescent="0.25">
      <c r="A29" s="34">
        <v>11</v>
      </c>
      <c r="B29" s="23" t="s">
        <v>180</v>
      </c>
      <c r="D29" s="10" t="s">
        <v>101</v>
      </c>
      <c r="F29" s="4">
        <v>680</v>
      </c>
      <c r="H29" s="82">
        <v>14</v>
      </c>
      <c r="J29" s="4">
        <f t="shared" ref="J29:J31" si="2">ROUND(F29*H29,2)</f>
        <v>9520</v>
      </c>
      <c r="L29" s="4">
        <v>0</v>
      </c>
      <c r="N29" s="4">
        <f>J29+J30+J31+L29+L30+L31</f>
        <v>9855</v>
      </c>
    </row>
    <row r="30" spans="1:14" x14ac:dyDescent="0.25">
      <c r="A30" s="34">
        <v>12</v>
      </c>
      <c r="B30" s="23"/>
      <c r="D30" s="81" t="s">
        <v>104</v>
      </c>
      <c r="F30" s="4">
        <v>340</v>
      </c>
      <c r="H30" s="82">
        <v>0.75</v>
      </c>
      <c r="J30" s="4">
        <f t="shared" si="2"/>
        <v>255</v>
      </c>
      <c r="L30" s="4">
        <v>0</v>
      </c>
      <c r="N30" s="4"/>
    </row>
    <row r="31" spans="1:14" x14ac:dyDescent="0.25">
      <c r="A31" s="34">
        <v>13</v>
      </c>
      <c r="B31" s="23"/>
      <c r="D31" s="81" t="s">
        <v>107</v>
      </c>
      <c r="F31" s="4">
        <v>80</v>
      </c>
      <c r="H31" s="82">
        <v>1</v>
      </c>
      <c r="J31" s="4">
        <f t="shared" si="2"/>
        <v>80</v>
      </c>
      <c r="L31" s="4">
        <v>0</v>
      </c>
      <c r="N31" s="4"/>
    </row>
    <row r="33" spans="1:15" ht="13.5" thickBot="1" x14ac:dyDescent="0.35">
      <c r="A33" s="34">
        <v>14</v>
      </c>
      <c r="D33" s="14" t="s">
        <v>6</v>
      </c>
      <c r="E33" s="13"/>
      <c r="F33" s="15"/>
      <c r="G33" s="13"/>
      <c r="H33" s="84">
        <f>SUM(H10:H32)</f>
        <v>144</v>
      </c>
      <c r="I33" s="13"/>
      <c r="J33" s="21">
        <f>SUM(J10:J32)</f>
        <v>72795</v>
      </c>
      <c r="K33" s="13"/>
      <c r="L33" s="21">
        <f>SUM(L10:L32)</f>
        <v>0</v>
      </c>
      <c r="M33" s="13"/>
      <c r="N33" s="21">
        <f>SUM(N10:N32)</f>
        <v>72795</v>
      </c>
    </row>
    <row r="34" spans="1:15" ht="13" thickTop="1" x14ac:dyDescent="0.25"/>
    <row r="37" spans="1:15" ht="13" x14ac:dyDescent="0.3">
      <c r="O37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18" activePane="bottomLeft" state="frozen"/>
      <selection pane="bottomLeft" activeCell="Q39" sqref="Q39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11.1796875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109</v>
      </c>
      <c r="D10" s="10" t="s">
        <v>111</v>
      </c>
      <c r="F10" s="4">
        <v>305</v>
      </c>
      <c r="H10" s="82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5">
      <c r="A11" s="34">
        <v>2</v>
      </c>
      <c r="B11" s="23"/>
      <c r="D11" s="10" t="s">
        <v>112</v>
      </c>
      <c r="F11" s="4">
        <v>125</v>
      </c>
      <c r="H11" s="83">
        <v>2</v>
      </c>
      <c r="J11" s="4">
        <f>ROUND(F11*H11,2)</f>
        <v>250</v>
      </c>
      <c r="L11" s="4">
        <v>0</v>
      </c>
      <c r="N11" s="4"/>
    </row>
    <row r="12" spans="1:14" x14ac:dyDescent="0.25">
      <c r="A12" s="34"/>
      <c r="B12" s="23"/>
      <c r="D12" s="10"/>
      <c r="F12" s="4"/>
      <c r="H12" s="83"/>
      <c r="J12" s="4"/>
      <c r="L12" s="4"/>
      <c r="N12" s="4"/>
    </row>
    <row r="13" spans="1:14" ht="25" x14ac:dyDescent="0.25">
      <c r="A13" s="34">
        <v>3</v>
      </c>
      <c r="B13" s="23" t="s">
        <v>113</v>
      </c>
      <c r="D13" s="10" t="s">
        <v>111</v>
      </c>
      <c r="F13" s="4">
        <v>305</v>
      </c>
      <c r="H13" s="83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5">
      <c r="A14" s="34">
        <v>4</v>
      </c>
      <c r="B14" s="23"/>
      <c r="D14" s="10" t="s">
        <v>114</v>
      </c>
      <c r="F14" s="4">
        <v>180</v>
      </c>
      <c r="H14" s="83">
        <v>42.5</v>
      </c>
      <c r="J14" s="4">
        <f>ROUND(F14*H14,2)</f>
        <v>7650</v>
      </c>
      <c r="L14" s="4">
        <v>0</v>
      </c>
      <c r="N14" s="4"/>
    </row>
    <row r="15" spans="1:14" x14ac:dyDescent="0.25">
      <c r="A15" s="34">
        <v>5</v>
      </c>
      <c r="B15" s="23"/>
      <c r="D15" s="81" t="s">
        <v>115</v>
      </c>
      <c r="F15" s="4">
        <v>125</v>
      </c>
      <c r="H15" s="83">
        <v>3</v>
      </c>
      <c r="J15" s="4">
        <f>ROUND(F15*H15,2)</f>
        <v>375</v>
      </c>
      <c r="L15" s="4">
        <v>0</v>
      </c>
      <c r="N15" s="4"/>
    </row>
    <row r="16" spans="1:14" x14ac:dyDescent="0.25">
      <c r="A16" s="34">
        <v>6</v>
      </c>
      <c r="B16" s="23"/>
      <c r="D16" s="81" t="s">
        <v>112</v>
      </c>
      <c r="F16" s="4">
        <v>125</v>
      </c>
      <c r="H16" s="83">
        <v>1.5</v>
      </c>
      <c r="J16" s="4">
        <f>ROUND(F16*H16,2)</f>
        <v>187.5</v>
      </c>
      <c r="L16" s="4">
        <v>0</v>
      </c>
      <c r="N16" s="4"/>
    </row>
    <row r="17" spans="1:15" x14ac:dyDescent="0.25">
      <c r="A17" s="34"/>
      <c r="B17" s="23"/>
      <c r="D17" s="10"/>
      <c r="F17" s="4"/>
      <c r="H17" s="85"/>
      <c r="J17" s="4"/>
      <c r="L17" s="4"/>
      <c r="N17" s="4"/>
    </row>
    <row r="18" spans="1:15" ht="25" x14ac:dyDescent="0.25">
      <c r="A18" s="34">
        <v>7</v>
      </c>
      <c r="B18" s="23" t="s">
        <v>116</v>
      </c>
      <c r="D18" s="10" t="s">
        <v>111</v>
      </c>
      <c r="F18" s="4">
        <v>310</v>
      </c>
      <c r="H18" s="83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5">
      <c r="A19" s="34">
        <v>8</v>
      </c>
      <c r="B19" s="1"/>
      <c r="D19" s="10" t="s">
        <v>114</v>
      </c>
      <c r="F19" s="4">
        <v>180</v>
      </c>
      <c r="H19" s="83">
        <v>28.5</v>
      </c>
      <c r="J19" s="4">
        <f>ROUND(F19*H19,2)</f>
        <v>5130</v>
      </c>
      <c r="L19" s="4">
        <v>0</v>
      </c>
      <c r="N19" s="4"/>
    </row>
    <row r="20" spans="1:15" x14ac:dyDescent="0.25">
      <c r="A20" s="34">
        <v>9</v>
      </c>
      <c r="B20" s="1"/>
      <c r="D20" s="81" t="s">
        <v>115</v>
      </c>
      <c r="F20" s="4">
        <v>130</v>
      </c>
      <c r="H20" s="83">
        <v>4</v>
      </c>
      <c r="J20" s="4">
        <f>ROUND(F20*H20,2)</f>
        <v>520</v>
      </c>
      <c r="L20" s="4">
        <v>0</v>
      </c>
      <c r="N20" s="4"/>
    </row>
    <row r="21" spans="1:15" x14ac:dyDescent="0.25">
      <c r="A21" s="34">
        <v>10</v>
      </c>
      <c r="B21" s="1"/>
      <c r="D21" s="81" t="s">
        <v>112</v>
      </c>
      <c r="F21" s="4">
        <v>130</v>
      </c>
      <c r="H21" s="83">
        <v>0.5</v>
      </c>
      <c r="J21" s="4">
        <f>ROUND(F21*H21,2)</f>
        <v>65</v>
      </c>
      <c r="L21" s="4">
        <v>0</v>
      </c>
      <c r="N21" s="4"/>
    </row>
    <row r="22" spans="1:15" x14ac:dyDescent="0.25">
      <c r="A22" s="34"/>
      <c r="B22" s="1"/>
      <c r="D22" s="24"/>
      <c r="F22" s="4"/>
      <c r="J22" s="4"/>
      <c r="L22" s="4"/>
      <c r="N22" s="4"/>
    </row>
    <row r="23" spans="1:15" ht="25" x14ac:dyDescent="0.25">
      <c r="A23" s="34">
        <v>11</v>
      </c>
      <c r="B23" s="23" t="s">
        <v>117</v>
      </c>
      <c r="D23" s="10" t="s">
        <v>111</v>
      </c>
      <c r="F23" s="4">
        <v>310</v>
      </c>
      <c r="H23" s="83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5">
      <c r="A24" s="34">
        <v>12</v>
      </c>
      <c r="B24" s="1"/>
      <c r="D24" s="10" t="s">
        <v>114</v>
      </c>
      <c r="F24" s="4">
        <v>180</v>
      </c>
      <c r="H24" s="83">
        <v>64</v>
      </c>
      <c r="J24" s="4">
        <f>ROUND(F24*H24,2)</f>
        <v>11520</v>
      </c>
      <c r="L24" s="4">
        <v>0</v>
      </c>
      <c r="N24" s="4"/>
    </row>
    <row r="25" spans="1:15" x14ac:dyDescent="0.25">
      <c r="A25" s="34">
        <v>13</v>
      </c>
      <c r="B25" s="1"/>
      <c r="D25" s="81" t="s">
        <v>115</v>
      </c>
      <c r="F25" s="4">
        <v>130</v>
      </c>
      <c r="H25" s="83">
        <v>8</v>
      </c>
      <c r="J25" s="4">
        <f>ROUND(F25*H25,2)</f>
        <v>1040</v>
      </c>
      <c r="L25" s="4">
        <v>0</v>
      </c>
      <c r="N25" s="4"/>
    </row>
    <row r="26" spans="1:15" ht="13" x14ac:dyDescent="0.3">
      <c r="A26" s="34">
        <v>14</v>
      </c>
      <c r="B26" s="1"/>
      <c r="D26" s="81" t="s">
        <v>112</v>
      </c>
      <c r="F26" s="4">
        <v>130</v>
      </c>
      <c r="H26" s="83">
        <v>5</v>
      </c>
      <c r="J26" s="4">
        <f>ROUND(F26*H26,2)</f>
        <v>650</v>
      </c>
      <c r="L26" s="4">
        <v>0</v>
      </c>
      <c r="N26" s="4"/>
      <c r="O26" s="13"/>
    </row>
    <row r="27" spans="1:15" ht="13" x14ac:dyDescent="0.3">
      <c r="A27" s="34"/>
      <c r="B27" s="23"/>
      <c r="D27" s="10"/>
      <c r="F27" s="4"/>
      <c r="J27" s="4"/>
      <c r="L27" s="4"/>
      <c r="N27" s="20"/>
      <c r="O27" s="13"/>
    </row>
    <row r="28" spans="1:15" ht="25" x14ac:dyDescent="0.25">
      <c r="A28" s="34">
        <v>15</v>
      </c>
      <c r="B28" s="23" t="s">
        <v>118</v>
      </c>
      <c r="D28" s="10" t="s">
        <v>111</v>
      </c>
      <c r="F28" s="4">
        <v>310</v>
      </c>
      <c r="H28" s="83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5">
      <c r="A29" s="34">
        <v>16</v>
      </c>
      <c r="B29" s="1"/>
      <c r="D29" s="10" t="s">
        <v>114</v>
      </c>
      <c r="F29" s="4">
        <v>180</v>
      </c>
      <c r="H29" s="83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5">
      <c r="A30" s="34">
        <v>17</v>
      </c>
      <c r="B30" s="1"/>
      <c r="D30" s="81" t="s">
        <v>115</v>
      </c>
      <c r="F30" s="4">
        <v>130</v>
      </c>
      <c r="H30" s="83">
        <v>10</v>
      </c>
      <c r="J30" s="4">
        <f>ROUND(F30*H30,2)</f>
        <v>1300</v>
      </c>
      <c r="L30" s="4">
        <v>0</v>
      </c>
      <c r="N30" s="4"/>
    </row>
    <row r="31" spans="1:15" x14ac:dyDescent="0.25">
      <c r="A31" s="34">
        <v>18</v>
      </c>
      <c r="B31" s="1"/>
      <c r="D31" s="81" t="s">
        <v>112</v>
      </c>
      <c r="F31" s="4">
        <v>130</v>
      </c>
      <c r="H31" s="83">
        <v>4.5</v>
      </c>
      <c r="J31" s="4">
        <f>ROUND(F31*H31,2)</f>
        <v>585</v>
      </c>
      <c r="L31" s="4">
        <v>0</v>
      </c>
      <c r="N31" s="4"/>
    </row>
    <row r="32" spans="1:15" x14ac:dyDescent="0.25">
      <c r="A32" s="34"/>
      <c r="B32" s="25"/>
      <c r="F32" s="19"/>
      <c r="J32" s="4"/>
      <c r="L32" s="4"/>
      <c r="N32" s="20"/>
    </row>
    <row r="33" spans="1:15" ht="25" x14ac:dyDescent="0.25">
      <c r="A33" s="34">
        <v>19</v>
      </c>
      <c r="B33" s="23" t="s">
        <v>119</v>
      </c>
      <c r="D33" s="10" t="s">
        <v>111</v>
      </c>
      <c r="F33" s="4">
        <v>310</v>
      </c>
      <c r="H33" s="83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5">
      <c r="A34" s="34">
        <v>20</v>
      </c>
      <c r="B34" s="1"/>
      <c r="D34" s="10" t="s">
        <v>114</v>
      </c>
      <c r="F34" s="4">
        <v>190</v>
      </c>
      <c r="H34" s="83">
        <v>10.5</v>
      </c>
      <c r="J34" s="4">
        <f>ROUND(F34*H34,2)</f>
        <v>1995</v>
      </c>
      <c r="L34" s="4">
        <v>0</v>
      </c>
      <c r="N34" s="4"/>
    </row>
    <row r="35" spans="1:15" x14ac:dyDescent="0.25">
      <c r="A35" s="34">
        <v>21</v>
      </c>
      <c r="B35" s="1"/>
      <c r="D35" s="81" t="s">
        <v>115</v>
      </c>
      <c r="F35" s="4">
        <v>130</v>
      </c>
      <c r="H35" s="83">
        <v>4</v>
      </c>
      <c r="J35" s="4">
        <f>ROUND(F35*H35,2)</f>
        <v>520</v>
      </c>
      <c r="L35" s="4">
        <v>0</v>
      </c>
      <c r="N35" s="4"/>
    </row>
    <row r="36" spans="1:15" x14ac:dyDescent="0.25">
      <c r="A36" s="34">
        <v>22</v>
      </c>
      <c r="B36" s="1"/>
      <c r="D36" s="81" t="s">
        <v>112</v>
      </c>
      <c r="F36" s="4">
        <v>130</v>
      </c>
      <c r="H36" s="83">
        <v>1</v>
      </c>
      <c r="J36" s="4">
        <f>ROUND(F36*H36,2)</f>
        <v>130</v>
      </c>
      <c r="L36" s="4">
        <v>0</v>
      </c>
      <c r="N36" s="4"/>
    </row>
    <row r="37" spans="1:15" x14ac:dyDescent="0.25">
      <c r="A37" s="34"/>
      <c r="B37" s="25"/>
      <c r="F37" s="19"/>
      <c r="J37" s="4"/>
      <c r="L37" s="4"/>
      <c r="N37" s="20"/>
    </row>
    <row r="39" spans="1:15" ht="13.5" thickBot="1" x14ac:dyDescent="0.35">
      <c r="A39" s="34">
        <v>23</v>
      </c>
      <c r="D39" s="14" t="s">
        <v>6</v>
      </c>
      <c r="E39" s="13"/>
      <c r="F39" s="15"/>
      <c r="G39" s="13"/>
      <c r="H39" s="27">
        <f>SUM(H10:H38)</f>
        <v>245.5</v>
      </c>
      <c r="I39" s="13"/>
      <c r="J39" s="21">
        <f>SUM(J10:J38)</f>
        <v>47180</v>
      </c>
      <c r="K39" s="13"/>
      <c r="L39" s="21">
        <f>SUM(L10:L38)</f>
        <v>2735.55</v>
      </c>
      <c r="M39" s="13"/>
      <c r="N39" s="21">
        <f>SUM(N10:N38)</f>
        <v>49915.55</v>
      </c>
    </row>
    <row r="40" spans="1:15" ht="13" thickTop="1" x14ac:dyDescent="0.25"/>
    <row r="43" spans="1:15" ht="13" x14ac:dyDescent="0.3">
      <c r="O4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F23" sqref="F23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33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44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102</v>
      </c>
      <c r="D10" s="10" t="s">
        <v>121</v>
      </c>
      <c r="F10" s="4">
        <v>475</v>
      </c>
      <c r="H10" s="82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5">
      <c r="A11" s="34">
        <v>2</v>
      </c>
      <c r="B11" s="23"/>
      <c r="D11" s="10" t="s">
        <v>122</v>
      </c>
      <c r="F11" s="4">
        <v>160</v>
      </c>
      <c r="H11" s="83">
        <v>17.25</v>
      </c>
      <c r="J11" s="4">
        <f>ROUND(F11*H11,2)</f>
        <v>2760</v>
      </c>
      <c r="L11" s="4">
        <v>0</v>
      </c>
      <c r="N11" s="4"/>
    </row>
    <row r="12" spans="1:14" x14ac:dyDescent="0.25">
      <c r="A12" s="34"/>
      <c r="B12" s="23"/>
      <c r="D12" s="10"/>
      <c r="F12" s="4"/>
      <c r="H12" s="83"/>
      <c r="J12" s="4"/>
      <c r="L12" s="4"/>
      <c r="N12" s="4"/>
    </row>
    <row r="13" spans="1:14" ht="13.5" thickBot="1" x14ac:dyDescent="0.35">
      <c r="A13" s="34">
        <v>3</v>
      </c>
      <c r="D13" s="14" t="s">
        <v>6</v>
      </c>
      <c r="E13" s="13"/>
      <c r="F13" s="15"/>
      <c r="G13" s="13"/>
      <c r="H13" s="84">
        <f>SUM(H10:H12)</f>
        <v>24.25</v>
      </c>
      <c r="I13" s="13"/>
      <c r="J13" s="21">
        <f>SUM(J10:J12)</f>
        <v>6085</v>
      </c>
      <c r="K13" s="13"/>
      <c r="L13" s="21">
        <f>SUM(L10:L12)</f>
        <v>0</v>
      </c>
      <c r="M13" s="13"/>
      <c r="N13" s="21">
        <f>SUM(N10:N12)</f>
        <v>6085</v>
      </c>
    </row>
    <row r="14" spans="1:14" ht="13" thickTop="1" x14ac:dyDescent="0.25"/>
    <row r="17" spans="15:15" ht="13" x14ac:dyDescent="0.3">
      <c r="O17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53"/>
  <sheetViews>
    <sheetView zoomScaleNormal="100" workbookViewId="0">
      <pane ySplit="8" topLeftCell="A9" activePane="bottomLeft" state="frozen"/>
      <selection pane="bottomLeft" activeCell="S32" sqref="S32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43</v>
      </c>
      <c r="B7" s="9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1" t="s">
        <v>128</v>
      </c>
      <c r="D10" s="81" t="s">
        <v>152</v>
      </c>
      <c r="F10" s="4">
        <v>450</v>
      </c>
      <c r="H10" s="5">
        <v>19</v>
      </c>
      <c r="J10" s="4">
        <f>ROUND(F10*H10,2)</f>
        <v>8550</v>
      </c>
      <c r="L10" s="4">
        <v>0</v>
      </c>
      <c r="N10" s="4">
        <f>J10+J11+L10+L11</f>
        <v>10050</v>
      </c>
    </row>
    <row r="11" spans="1:14" x14ac:dyDescent="0.25">
      <c r="A11" s="34">
        <v>2</v>
      </c>
      <c r="B11" s="1"/>
      <c r="D11" s="81" t="s">
        <v>153</v>
      </c>
      <c r="F11" s="4">
        <v>250</v>
      </c>
      <c r="H11" s="5">
        <v>6</v>
      </c>
      <c r="J11" s="4">
        <f>ROUND(F11*H11,2)</f>
        <v>1500</v>
      </c>
      <c r="L11" s="4">
        <v>0</v>
      </c>
      <c r="N11" s="4"/>
    </row>
    <row r="12" spans="1:14" x14ac:dyDescent="0.25">
      <c r="A12" s="34"/>
      <c r="B12" s="1"/>
      <c r="D12" s="81"/>
      <c r="F12" s="4"/>
      <c r="J12" s="4"/>
      <c r="L12" s="4"/>
      <c r="N12" s="4"/>
    </row>
    <row r="13" spans="1:14" ht="13.5" thickBot="1" x14ac:dyDescent="0.35">
      <c r="A13" s="34"/>
      <c r="B13" s="1"/>
      <c r="D13" s="14" t="s">
        <v>6</v>
      </c>
      <c r="E13" s="13"/>
      <c r="F13" s="15"/>
      <c r="G13" s="13"/>
      <c r="H13" s="84">
        <f>SUM(H10:H12)</f>
        <v>25</v>
      </c>
      <c r="I13" s="13"/>
      <c r="J13" s="21">
        <f>SUM(J10:J12)</f>
        <v>10050</v>
      </c>
      <c r="K13" s="13"/>
      <c r="L13" s="21">
        <f>SUM(L10:L12)</f>
        <v>0</v>
      </c>
      <c r="M13" s="13"/>
      <c r="N13" s="21">
        <f>SUM(N10:N12)</f>
        <v>10050</v>
      </c>
    </row>
    <row r="14" spans="1:14" ht="13" thickTop="1" x14ac:dyDescent="0.25">
      <c r="A14" s="34"/>
      <c r="B14" s="1"/>
      <c r="D14" s="81"/>
      <c r="F14" s="4"/>
      <c r="J14" s="4"/>
      <c r="L14" s="4"/>
      <c r="N14" s="4"/>
    </row>
    <row r="15" spans="1:14" x14ac:dyDescent="0.25">
      <c r="A15" s="34"/>
      <c r="B15" s="1"/>
      <c r="D15" s="81"/>
      <c r="F15" s="4"/>
      <c r="J15" s="4"/>
      <c r="L15" s="89"/>
      <c r="N15" s="4"/>
    </row>
    <row r="17" spans="1:15" ht="13" x14ac:dyDescent="0.3">
      <c r="A17" s="34"/>
      <c r="B17" s="1"/>
      <c r="D17" s="81"/>
      <c r="F17" s="4"/>
      <c r="J17" s="4"/>
      <c r="L17" s="4"/>
      <c r="N17" s="20"/>
      <c r="O17" s="13"/>
    </row>
    <row r="18" spans="1:15" ht="13" x14ac:dyDescent="0.3">
      <c r="A18" s="34"/>
      <c r="B18" s="1"/>
      <c r="D18" s="81"/>
      <c r="F18" s="4"/>
      <c r="J18" s="4"/>
      <c r="L18" s="4"/>
      <c r="N18" s="20"/>
      <c r="O18" s="13"/>
    </row>
    <row r="20" spans="1:15" x14ac:dyDescent="0.25">
      <c r="A20" s="34"/>
      <c r="B20" s="90"/>
      <c r="D20" s="81"/>
      <c r="F20" s="89"/>
      <c r="J20" s="4"/>
      <c r="L20" s="4"/>
      <c r="N20" s="20"/>
    </row>
    <row r="21" spans="1:15" x14ac:dyDescent="0.25">
      <c r="A21" s="34"/>
      <c r="B21" s="25"/>
      <c r="D21" s="81"/>
      <c r="F21" s="89"/>
      <c r="J21" s="4"/>
      <c r="L21" s="4"/>
      <c r="N21" s="20"/>
    </row>
    <row r="22" spans="1:15" x14ac:dyDescent="0.25">
      <c r="A22" s="34"/>
      <c r="B22" s="25"/>
      <c r="D22" s="81"/>
      <c r="F22" s="4"/>
      <c r="J22" s="4"/>
      <c r="L22" s="89"/>
      <c r="N22" s="4"/>
    </row>
    <row r="23" spans="1:15" x14ac:dyDescent="0.25">
      <c r="A23" s="34"/>
      <c r="B23" s="25"/>
      <c r="F23" s="89"/>
      <c r="J23" s="4"/>
      <c r="L23" s="4"/>
      <c r="N23" s="20"/>
    </row>
    <row r="24" spans="1:15" x14ac:dyDescent="0.25">
      <c r="A24" s="34"/>
      <c r="B24" s="90"/>
      <c r="D24" s="81"/>
      <c r="F24" s="89"/>
      <c r="J24" s="4"/>
      <c r="L24" s="4"/>
      <c r="N24" s="20"/>
    </row>
    <row r="25" spans="1:15" x14ac:dyDescent="0.25">
      <c r="A25" s="34"/>
      <c r="B25" s="25"/>
      <c r="D25" s="81"/>
      <c r="F25" s="89"/>
      <c r="J25" s="4"/>
      <c r="L25" s="4"/>
      <c r="N25" s="20"/>
    </row>
    <row r="26" spans="1:15" x14ac:dyDescent="0.25">
      <c r="A26" s="34"/>
      <c r="B26" s="25"/>
      <c r="D26" s="81"/>
      <c r="F26" s="4"/>
      <c r="J26" s="4"/>
      <c r="L26" s="89"/>
      <c r="N26" s="4"/>
    </row>
    <row r="27" spans="1:15" x14ac:dyDescent="0.25">
      <c r="A27" s="34"/>
      <c r="B27" s="25"/>
      <c r="F27" s="89"/>
      <c r="J27" s="4"/>
      <c r="L27" s="4"/>
      <c r="N27" s="20"/>
    </row>
    <row r="28" spans="1:15" x14ac:dyDescent="0.25">
      <c r="A28" s="34"/>
      <c r="B28" s="25"/>
      <c r="F28" s="89"/>
      <c r="J28" s="4"/>
      <c r="L28" s="4"/>
      <c r="N28" s="20"/>
    </row>
    <row r="29" spans="1:15" x14ac:dyDescent="0.25">
      <c r="A29" s="34"/>
      <c r="B29" s="90"/>
      <c r="D29" s="81"/>
      <c r="F29" s="89"/>
      <c r="J29" s="4"/>
      <c r="L29" s="4"/>
      <c r="N29" s="20"/>
    </row>
    <row r="30" spans="1:15" x14ac:dyDescent="0.25">
      <c r="A30" s="34"/>
      <c r="B30" s="25"/>
      <c r="D30" s="81"/>
      <c r="F30" s="89"/>
      <c r="J30" s="4"/>
      <c r="L30" s="4"/>
      <c r="N30" s="20"/>
    </row>
    <row r="31" spans="1:15" x14ac:dyDescent="0.25">
      <c r="A31" s="34"/>
      <c r="B31" s="25"/>
      <c r="F31" s="89"/>
      <c r="J31" s="4"/>
      <c r="L31" s="4"/>
      <c r="N31" s="20"/>
    </row>
    <row r="32" spans="1:15" x14ac:dyDescent="0.25">
      <c r="A32" s="34"/>
      <c r="B32" s="25"/>
      <c r="F32" s="89"/>
      <c r="J32" s="4"/>
      <c r="L32" s="4"/>
      <c r="N32" s="20"/>
    </row>
    <row r="33" spans="1:14" x14ac:dyDescent="0.25">
      <c r="A33" s="34"/>
      <c r="B33" s="90"/>
      <c r="D33" s="81"/>
      <c r="F33" s="89"/>
      <c r="J33" s="4"/>
      <c r="L33" s="4"/>
      <c r="N33" s="20"/>
    </row>
    <row r="34" spans="1:14" x14ac:dyDescent="0.25">
      <c r="A34" s="34"/>
      <c r="B34" s="25"/>
      <c r="D34" s="81"/>
      <c r="F34" s="89"/>
      <c r="J34" s="4"/>
      <c r="L34" s="4"/>
      <c r="N34" s="20"/>
    </row>
    <row r="35" spans="1:14" x14ac:dyDescent="0.25">
      <c r="A35" s="34"/>
      <c r="B35" s="25"/>
      <c r="F35" s="89"/>
      <c r="J35" s="4"/>
      <c r="L35" s="4"/>
      <c r="N35" s="20"/>
    </row>
    <row r="36" spans="1:14" x14ac:dyDescent="0.25">
      <c r="A36" s="34"/>
      <c r="B36" s="25"/>
      <c r="F36" s="89"/>
      <c r="J36" s="4"/>
      <c r="L36" s="4"/>
      <c r="N36" s="20"/>
    </row>
    <row r="37" spans="1:14" x14ac:dyDescent="0.25">
      <c r="A37" s="34"/>
      <c r="B37" s="25"/>
      <c r="F37" s="89"/>
      <c r="J37" s="4"/>
      <c r="L37" s="4"/>
      <c r="N37" s="20"/>
    </row>
    <row r="38" spans="1:14" x14ac:dyDescent="0.25">
      <c r="A38" s="34"/>
      <c r="B38" s="25"/>
      <c r="F38" s="89"/>
      <c r="J38" s="4"/>
      <c r="L38" s="4"/>
      <c r="N38" s="20"/>
    </row>
    <row r="39" spans="1:14" x14ac:dyDescent="0.25">
      <c r="A39" s="34"/>
      <c r="B39" s="25"/>
      <c r="F39" s="89"/>
      <c r="J39" s="4"/>
      <c r="L39" s="4"/>
      <c r="N39" s="20"/>
    </row>
    <row r="40" spans="1:14" x14ac:dyDescent="0.25">
      <c r="A40" s="34"/>
      <c r="B40" s="25"/>
      <c r="F40" s="89"/>
      <c r="J40" s="4"/>
      <c r="L40" s="4"/>
      <c r="N40" s="20"/>
    </row>
    <row r="41" spans="1:14" x14ac:dyDescent="0.25">
      <c r="A41" s="34"/>
      <c r="B41" s="25"/>
      <c r="F41" s="89"/>
      <c r="J41" s="4"/>
      <c r="L41" s="4"/>
      <c r="N41" s="20"/>
    </row>
    <row r="42" spans="1:14" x14ac:dyDescent="0.25">
      <c r="A42" s="34"/>
      <c r="B42" s="25"/>
      <c r="F42" s="89"/>
      <c r="J42" s="4"/>
      <c r="L42" s="4"/>
      <c r="N42" s="20"/>
    </row>
    <row r="43" spans="1:14" x14ac:dyDescent="0.25">
      <c r="A43" s="34"/>
      <c r="B43" s="25"/>
      <c r="F43" s="89"/>
      <c r="J43" s="4"/>
      <c r="L43" s="4"/>
      <c r="N43" s="20"/>
    </row>
    <row r="44" spans="1:14" x14ac:dyDescent="0.25">
      <c r="A44" s="34"/>
      <c r="B44" s="25"/>
      <c r="F44" s="89"/>
      <c r="J44" s="4"/>
      <c r="L44" s="4"/>
      <c r="N44" s="20"/>
    </row>
    <row r="45" spans="1:14" x14ac:dyDescent="0.25">
      <c r="A45" s="34"/>
      <c r="B45" s="25"/>
      <c r="F45" s="89"/>
      <c r="J45" s="4"/>
      <c r="L45" s="4"/>
      <c r="N45" s="20"/>
    </row>
    <row r="46" spans="1:14" x14ac:dyDescent="0.25">
      <c r="A46" s="34"/>
      <c r="B46" s="25"/>
      <c r="F46" s="89"/>
      <c r="J46" s="4"/>
      <c r="L46" s="4"/>
      <c r="N46" s="20"/>
    </row>
    <row r="47" spans="1:14" x14ac:dyDescent="0.25">
      <c r="A47" s="34"/>
      <c r="B47" s="25"/>
      <c r="F47" s="89"/>
      <c r="J47" s="4"/>
      <c r="L47" s="4"/>
      <c r="N47" s="20"/>
    </row>
    <row r="49" spans="4:15" ht="13.5" thickBot="1" x14ac:dyDescent="0.35">
      <c r="D49" s="14" t="s">
        <v>6</v>
      </c>
      <c r="E49" s="13"/>
      <c r="F49" s="15"/>
      <c r="G49" s="13"/>
      <c r="H49" s="27">
        <f>SUM(H10:H48)</f>
        <v>50</v>
      </c>
      <c r="I49" s="13"/>
      <c r="J49" s="21">
        <f>SUM(J10:J48)</f>
        <v>20100</v>
      </c>
      <c r="K49" s="13"/>
      <c r="L49" s="21">
        <f>SUM(L10:L48)</f>
        <v>0</v>
      </c>
      <c r="M49" s="13"/>
      <c r="N49" s="21">
        <f>SUM(N10:N48)</f>
        <v>20100</v>
      </c>
    </row>
    <row r="50" spans="4:15" ht="13" thickTop="1" x14ac:dyDescent="0.25"/>
    <row r="53" spans="4:15" ht="13" x14ac:dyDescent="0.3">
      <c r="O5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C5BA59D-D3E1-4361-8231-2B1E0612AD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KPSC 1-39</vt:lpstr>
      <vt:lpstr>Summary</vt:lpstr>
      <vt:lpstr>Stites &amp; Harbison</vt:lpstr>
      <vt:lpstr>K&amp;L Gates LLP</vt:lpstr>
      <vt:lpstr>Concentric Energy Advisors</vt:lpstr>
      <vt:lpstr>Gannett Fleming</vt:lpstr>
      <vt:lpstr>Scott Madden</vt:lpstr>
      <vt:lpstr>Financial Concepts</vt:lpstr>
      <vt:lpstr>'Concentric Energy Advisors'!Print_Area</vt:lpstr>
      <vt:lpstr>'Financial Concepts'!Print_Area</vt:lpstr>
      <vt:lpstr>'Gannett Fleming'!Print_Area</vt:lpstr>
      <vt:lpstr>'Scott Madden'!Print_Area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s291125</cp:lastModifiedBy>
  <cp:lastPrinted>2023-07-06T19:56:46Z</cp:lastPrinted>
  <dcterms:created xsi:type="dcterms:W3CDTF">2010-03-03T13:59:24Z</dcterms:created>
  <dcterms:modified xsi:type="dcterms:W3CDTF">2023-08-25T18:44:38Z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e1e68ade-6af5-4501-9886-5e79254efa18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