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Regulatory Accounting Services\Kentucky - Base Cases\2023 KY Rate Case - March 31 Test Year\Adjustments\Bad Debt Expense\"/>
    </mc:Choice>
  </mc:AlternateContent>
  <xr:revisionPtr revIDLastSave="0" documentId="13_ncr:1_{4DEAFF94-3BBA-4449-AD9D-F5EFBE9227D3}" xr6:coauthVersionLast="47" xr6:coauthVersionMax="47" xr10:uidLastSave="{00000000-0000-0000-0000-000000000000}"/>
  <bookViews>
    <workbookView xWindow="-28920" yWindow="-1785" windowWidth="29040" windowHeight="17520" tabRatio="933" xr2:uid="{00000000-000D-0000-FFFF-FFFF00000000}"/>
  </bookViews>
  <sheets>
    <sheet name="W26 Bad Debt and Factoring Exp" sheetId="8" r:id="rId1"/>
    <sheet name="daily factored, rec. bal" sheetId="5" r:id="rId2"/>
    <sheet name="daily interest rate - APR" sheetId="4" r:id="rId3"/>
    <sheet name="monthly charge offs, recoveries" sheetId="1" r:id="rId4"/>
    <sheet name="GL Pivot" sheetId="6" r:id="rId5"/>
    <sheet name="KPCo composite tax rate" sheetId="9" r:id="rId6"/>
    <sheet name="2 P2" sheetId="12" r:id="rId7"/>
    <sheet name="2 P3" sheetId="15" r:id="rId8"/>
  </sheets>
  <externalReferences>
    <externalReference r:id="rId9"/>
    <externalReference r:id="rId10"/>
    <externalReference r:id="rId11"/>
  </externalReferences>
  <definedNames>
    <definedName name="_xlcn.WorksheetConnection_Query1AAJ1" hidden="1">'[3]GL Detail'!$A:$AJ</definedName>
    <definedName name="AllocFactors">[1]Table!$G$6:$H$13</definedName>
    <definedName name="ARA_Threshold">#REF!</definedName>
    <definedName name="ARP_Threshold">#REF!</definedName>
    <definedName name="AS2DocOpenMode" hidden="1">"AS2DocumentEdit"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Begin_Print1" localSheetId="7">'[2]Big Sandy Detail'!#REF!</definedName>
    <definedName name="Begin_Print1">'[2]Big Sandy Detail'!#REF!</definedName>
    <definedName name="Begin_Print2" localSheetId="7">'[2]Big Sandy Detail'!#REF!</definedName>
    <definedName name="Begin_Print2">'[2]Big Sandy Detail'!#REF!</definedName>
    <definedName name="BG_Del" hidden="1">15</definedName>
    <definedName name="BG_Ins" hidden="1">4</definedName>
    <definedName name="BG_Mod" hidden="1">6</definedName>
    <definedName name="End_of_Report" localSheetId="7">'[2]Big Sandy Detail'!#REF!</definedName>
    <definedName name="End_of_Report">'[2]Big Sandy Detail'!#REF!</definedName>
    <definedName name="End_Print1" localSheetId="7">'[2]Big Sandy Detail'!#REF!</definedName>
    <definedName name="End_Print1">'[2]Big Sandy Detail'!#REF!</definedName>
    <definedName name="End_Print2" localSheetId="7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0">'W26 Bad Debt and Factoring Exp'!$A$1:$L$77</definedName>
    <definedName name="_xlnm.Print_Titles" localSheetId="1">'daily factored, rec. bal'!$1:$1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earch_directory_name">"R:\fcm90prd\nvision\rpts\Fin_Reports\"</definedName>
    <definedName name="TextRefCopy1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RangeCount" hidden="1">8</definedName>
    <definedName name="XREF_COLUMN_1" hidden="1">#REF!</definedName>
    <definedName name="XREF_COLUMN_10" hidden="1">#REF!</definedName>
    <definedName name="XREF_COLUMN_11" hidden="1">#REF!</definedName>
    <definedName name="XREF_COLUMN_12" hidden="1">#REF!</definedName>
    <definedName name="XREF_COLUMN_13" hidden="1">#REF!</definedName>
    <definedName name="XREF_COLUMN_2" hidden="1">#REF!</definedName>
    <definedName name="XREF_COLUMN_3" hidden="1">#REF!</definedName>
    <definedName name="XREF_COLUMN_4" hidden="1">#REF!</definedName>
    <definedName name="XREF_COLUMN_5" hidden="1">#REF!</definedName>
    <definedName name="XREF_COLUMN_6" hidden="1">#REF!</definedName>
    <definedName name="XREF_COLUMN_7" hidden="1">#REF!</definedName>
    <definedName name="XREF_COLUMN_8" hidden="1">#REF!</definedName>
    <definedName name="XREF_COLUMN_9" hidden="1">#REF!</definedName>
    <definedName name="XRefActiveRow" hidden="1">#REF!</definedName>
    <definedName name="XRefColumnsCount" hidden="1">8</definedName>
    <definedName name="XRefCopy13" hidden="1">#REF!</definedName>
    <definedName name="XRefCopy13Row" hidden="1">#REF!</definedName>
    <definedName name="XRefCopy19" hidden="1">#REF!</definedName>
    <definedName name="XRefCopy19Row" hidden="1">#REF!</definedName>
    <definedName name="XRefCopy20" hidden="1">#REF!</definedName>
    <definedName name="XRefCopy20Row" hidden="1">#REF!</definedName>
    <definedName name="XRefCopy21" hidden="1">#REF!</definedName>
    <definedName name="XRefCopy21Row" hidden="1">#REF!</definedName>
    <definedName name="XRefCopy22" hidden="1">#REF!</definedName>
    <definedName name="XRefCopy22Row" hidden="1">#REF!</definedName>
    <definedName name="XRefCopy3" hidden="1">#REF!</definedName>
    <definedName name="XRefCopy3Row" hidden="1">#REF!</definedName>
    <definedName name="XRefCopy4" hidden="1">#REF!</definedName>
    <definedName name="XRefCopy5" hidden="1">#REF!</definedName>
    <definedName name="XRefCopy7" hidden="1">#REF!</definedName>
    <definedName name="XRefCopy7Row" hidden="1">#REF!</definedName>
    <definedName name="XRefCopyRangeCount" hidden="1">5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" hidden="1">#REF!</definedName>
    <definedName name="XRefPaste9" hidden="1">#REF!</definedName>
    <definedName name="XRefPaste9Row" hidden="1">#REF!</definedName>
    <definedName name="XRefPasteRangeCount" hidden="1">4</definedName>
  </definedNames>
  <calcPr calcId="191029"/>
  <pivotCaches>
    <pivotCache cacheId="75" r:id="rId12"/>
    <pivotCache cacheId="76" r:id="rId13"/>
  </pivotCaches>
  <extLst>
    <ext xmlns:x15="http://schemas.microsoft.com/office/spreadsheetml/2010/11/main" uri="{FCE2AD5D-F65C-4FA6-A056-5C36A1767C68}">
      <x15:dataModel>
        <x15:modelTables>
          <x15:modelTable id="Range" name="Range" connection="WorksheetConnection_Query1!$A:$AJ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5" l="1"/>
  <c r="F19" i="15" s="1"/>
  <c r="E17" i="15"/>
  <c r="E19" i="15" s="1"/>
  <c r="G15" i="15"/>
  <c r="G73" i="8" s="1"/>
  <c r="G13" i="15"/>
  <c r="A13" i="15"/>
  <c r="A15" i="15" s="1"/>
  <c r="A17" i="15" s="1"/>
  <c r="A19" i="15" s="1"/>
  <c r="G11" i="15"/>
  <c r="C9" i="15"/>
  <c r="E9" i="15" s="1"/>
  <c r="F9" i="15" s="1"/>
  <c r="G9" i="15" s="1"/>
  <c r="G17" i="15" l="1"/>
  <c r="G19" i="15"/>
  <c r="J25" i="1" l="1"/>
  <c r="F25" i="1"/>
  <c r="D25" i="1"/>
  <c r="H12" i="1"/>
  <c r="H13" i="1"/>
  <c r="H14" i="1"/>
  <c r="H15" i="1"/>
  <c r="H16" i="1"/>
  <c r="H17" i="1"/>
  <c r="H18" i="1"/>
  <c r="H19" i="1"/>
  <c r="H20" i="1"/>
  <c r="H21" i="1"/>
  <c r="H22" i="1"/>
  <c r="H11" i="1"/>
  <c r="H25" i="1" l="1"/>
  <c r="J28" i="1" s="1"/>
  <c r="E371" i="5" l="1"/>
  <c r="D369" i="5"/>
  <c r="E373" i="5" l="1"/>
  <c r="G65" i="8" s="1"/>
  <c r="A12" i="8" l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G24" i="8"/>
  <c r="L36" i="6"/>
  <c r="L37" i="6" s="1"/>
  <c r="G22" i="8" s="1"/>
  <c r="G21" i="8"/>
  <c r="G29" i="8" s="1"/>
  <c r="G20" i="8"/>
  <c r="G28" i="8" s="1"/>
  <c r="C36" i="6"/>
  <c r="G68" i="8" s="1"/>
  <c r="E36" i="6"/>
  <c r="D36" i="6"/>
  <c r="D8" i="4"/>
  <c r="G51" i="8" s="1"/>
  <c r="D7" i="9"/>
  <c r="B19" i="9" s="1"/>
  <c r="G51" i="12"/>
  <c r="G46" i="12"/>
  <c r="G41" i="12"/>
  <c r="G36" i="12"/>
  <c r="A11" i="12"/>
  <c r="A12" i="12" s="1"/>
  <c r="A14" i="12" s="1"/>
  <c r="A16" i="12" s="1"/>
  <c r="A19" i="12" s="1"/>
  <c r="A21" i="12" s="1"/>
  <c r="A23" i="12" s="1"/>
  <c r="A25" i="12" s="1"/>
  <c r="C7" i="12"/>
  <c r="G7" i="12" s="1"/>
  <c r="G36" i="8" l="1"/>
  <c r="G38" i="8" s="1"/>
  <c r="G23" i="8"/>
  <c r="G25" i="8" s="1"/>
  <c r="G53" i="12"/>
  <c r="E16" i="12" s="1"/>
  <c r="D8" i="9" s="1"/>
  <c r="D19" i="9" s="1"/>
  <c r="B15" i="9"/>
  <c r="C37" i="6"/>
  <c r="C38" i="6" s="1"/>
  <c r="L38" i="6"/>
  <c r="E37" i="6"/>
  <c r="E38" i="6" s="1"/>
  <c r="D37" i="6"/>
  <c r="D38" i="6" s="1"/>
  <c r="B23" i="9"/>
  <c r="G14" i="12" l="1"/>
  <c r="G16" i="12" l="1"/>
  <c r="G19" i="12" s="1"/>
  <c r="G75" i="8"/>
  <c r="G21" i="12" l="1"/>
  <c r="G23" i="12" s="1"/>
  <c r="G15" i="8"/>
  <c r="G25" i="12" l="1"/>
  <c r="G31" i="8"/>
  <c r="D23" i="9" l="1"/>
  <c r="D15" i="9"/>
  <c r="G53" i="8" l="1"/>
  <c r="F23" i="9"/>
  <c r="G56" i="8" l="1"/>
  <c r="G57" i="8" s="1"/>
  <c r="G59" i="8" l="1"/>
  <c r="G61" i="8" s="1"/>
  <c r="G16" i="8"/>
  <c r="G32" i="8" s="1"/>
  <c r="G63" i="8" l="1"/>
  <c r="G67" i="8" l="1"/>
  <c r="G69" i="8" s="1"/>
  <c r="G71" i="8" l="1"/>
  <c r="G77" i="8"/>
  <c r="G14" i="8"/>
  <c r="G30" i="8" s="1"/>
  <c r="G41" i="8" s="1"/>
  <c r="G43" i="8" s="1"/>
  <c r="G17" i="8" l="1"/>
  <c r="G33" i="8"/>
  <c r="G44" i="8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ACFE2C1-39A1-40A0-9BDE-EA03DF33C541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A3D9B6E5-93A1-448C-B060-A19513112129}" name="WorksheetConnection_Query1!$A:$AJ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Query1AAJ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Range].[Year Period].[All]}"/>
    <s v="{[Range].[Year Period].&amp;[2022 4],[Range].[Year Period].&amp;[2022 5],[Range].[Year Period].&amp;[2022 6],[Range].[Year Period].&amp;[2022 7],[Range].[Year Period].&amp;[2022 8],[Range].[Year Period].&amp;[2022 9],[Range].[Year Period].&amp;[2023 1],[Range].[Year Period].&amp;[2023 2],[Range].[Year Period].&amp;[2023 3],[Range].[Year Period].&amp;[2022 10],[Range].[Year Period].&amp;[2022 11],[Range].[Year Period].&amp;[2022 12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<sst xmlns="http://schemas.openxmlformats.org/spreadsheetml/2006/main" count="1032" uniqueCount="206">
  <si>
    <t>Purchased</t>
  </si>
  <si>
    <t>Charge-Offs</t>
  </si>
  <si>
    <t>Total Recoveries</t>
  </si>
  <si>
    <t>Month</t>
  </si>
  <si>
    <t>Receivables</t>
  </si>
  <si>
    <t>Net</t>
  </si>
  <si>
    <t>Gross</t>
  </si>
  <si>
    <t>Retail</t>
  </si>
  <si>
    <t>SCHEDULE OF CHARGE-OFFS, RECOVERIES AND RETAIL RECEIVABLES PURCHASED</t>
  </si>
  <si>
    <t>InterestRate</t>
  </si>
  <si>
    <t>Designation</t>
  </si>
  <si>
    <t>CompanyCode</t>
  </si>
  <si>
    <t>TransactionDate</t>
  </si>
  <si>
    <t>AmountFactored</t>
  </si>
  <si>
    <t>ReceivableBalance</t>
  </si>
  <si>
    <t>Daily Average A/R Factored Balance</t>
  </si>
  <si>
    <t xml:space="preserve"> </t>
  </si>
  <si>
    <t>Average Daily Amount Factored                         (A)</t>
  </si>
  <si>
    <t>(B)</t>
  </si>
  <si>
    <t>(B)/(A)</t>
  </si>
  <si>
    <t>Prepaid carrying costs</t>
  </si>
  <si>
    <t>4265009</t>
  </si>
  <si>
    <t>Carrying Cost Expense</t>
  </si>
  <si>
    <t>Account</t>
  </si>
  <si>
    <t>4265010</t>
  </si>
  <si>
    <t>Bad Debt Expense</t>
  </si>
  <si>
    <t>Effective Factoring Rate</t>
  </si>
  <si>
    <t>Estimated Bad Debt Expense</t>
  </si>
  <si>
    <t>Effective Bad Debt Rate</t>
  </si>
  <si>
    <t>Total Carrying Cost Rate</t>
  </si>
  <si>
    <t>Effective Carrying Cost Rate - Cr Line Fees</t>
  </si>
  <si>
    <t>Effective Carrying Cost Rate</t>
  </si>
  <si>
    <t>Daily Capital Cost Factor</t>
  </si>
  <si>
    <t>/ Days in Year</t>
  </si>
  <si>
    <t xml:space="preserve">Total Annual Weighted Cost of Capital </t>
  </si>
  <si>
    <t>Equity Component</t>
  </si>
  <si>
    <t>x Equity Percent</t>
  </si>
  <si>
    <t>Pretax ROCE</t>
  </si>
  <si>
    <t xml:space="preserve"> / Tax Effect</t>
  </si>
  <si>
    <t>Allowed ROCE</t>
  </si>
  <si>
    <t>Debt Component</t>
  </si>
  <si>
    <t>x Debt Percent</t>
  </si>
  <si>
    <t>Revenues</t>
  </si>
  <si>
    <t>Factoring Model</t>
  </si>
  <si>
    <t>Factoring Expense - Bad Debts</t>
  </si>
  <si>
    <t>Factoring Expense - Cr Line Fees</t>
  </si>
  <si>
    <t>Factoring Expense - Carrying Cost</t>
  </si>
  <si>
    <t>Factoring Expense - Adjusted Bad Debts</t>
  </si>
  <si>
    <t>Factoring Expense - Carrying Cost on Adjusted Revenue</t>
  </si>
  <si>
    <t>Pro Forma Amount</t>
  </si>
  <si>
    <t>Per Books</t>
  </si>
  <si>
    <t>Reference</t>
  </si>
  <si>
    <t>Description</t>
  </si>
  <si>
    <t>No.</t>
  </si>
  <si>
    <t>FERC</t>
  </si>
  <si>
    <t>Total Company</t>
  </si>
  <si>
    <t>Schedule</t>
  </si>
  <si>
    <t>Line</t>
  </si>
  <si>
    <t>(3)</t>
  </si>
  <si>
    <t>(2)</t>
  </si>
  <si>
    <t>(1)</t>
  </si>
  <si>
    <t>PRO-FORMA ADJUSTMENT</t>
  </si>
  <si>
    <t>=</t>
  </si>
  <si>
    <t>+</t>
  </si>
  <si>
    <t>T =</t>
  </si>
  <si>
    <t>1+s</t>
  </si>
  <si>
    <t>s</t>
  </si>
  <si>
    <t>f</t>
  </si>
  <si>
    <t>s = State Tax Rate</t>
  </si>
  <si>
    <t>f = Federal Tax Rate</t>
  </si>
  <si>
    <t>T = Composite Tax Rate</t>
  </si>
  <si>
    <t>Estimated Carrying Cost Expense (Revenues x Carrying Cost Rate)</t>
  </si>
  <si>
    <t>Bank Fee-Cr line Fee Exp</t>
  </si>
  <si>
    <t>FISCAL_YEAR</t>
  </si>
  <si>
    <t>ACCOUNT</t>
  </si>
  <si>
    <t>LINE_DESCR</t>
  </si>
  <si>
    <t>Year Period</t>
  </si>
  <si>
    <t>NEXT_MONTH_REVENUE-Prepaid car</t>
  </si>
  <si>
    <t>SECOND_MONTH_REVENUE-Prepaid c</t>
  </si>
  <si>
    <t>BANK_FEES-Credit Line Fee Expe</t>
  </si>
  <si>
    <t>CARRY_COST_CHARGE-Carrying Cos</t>
  </si>
  <si>
    <t>Reversal - NEXT_MONTH_REVENUE-</t>
  </si>
  <si>
    <t>Reversal - SECOND_MONTH_REVENU</t>
  </si>
  <si>
    <t>B</t>
  </si>
  <si>
    <t>Grand Total</t>
  </si>
  <si>
    <t>Sum of MONETARY_AMOUNT</t>
  </si>
  <si>
    <t>(Multiple Items)</t>
  </si>
  <si>
    <t>COLL_EXP_CHARGE-Bad Debt Expen</t>
  </si>
  <si>
    <t>TWO_PERCENT_BAD_DEBT-2% Actual</t>
  </si>
  <si>
    <t>4265009 Total</t>
  </si>
  <si>
    <t>6-Mo PTY Total</t>
  </si>
  <si>
    <t>Uncollectible Accounts</t>
  </si>
  <si>
    <t>Uncoll Accts - Misc Receivable</t>
  </si>
  <si>
    <t>Kentucky Power</t>
  </si>
  <si>
    <t>KENTUCKY POWER COMPANY</t>
  </si>
  <si>
    <t>NORMALIZE BAD DEBT AND FACTORING EXPENSE</t>
  </si>
  <si>
    <t>Average Interest Rate for AEP Credit - Thursday, September 7, 2023 to Wednesday, September 13, 2023</t>
  </si>
  <si>
    <t>SECTION V</t>
  </si>
  <si>
    <t>COMPUTATION OF THE GROSS REVENUE</t>
  </si>
  <si>
    <t>WORKPAPER S-2</t>
  </si>
  <si>
    <t>CONVERSION FACTOR</t>
  </si>
  <si>
    <t>PAGE 2 OF 3</t>
  </si>
  <si>
    <t>TEST YEAR ENDED MARCH 31, 2023</t>
  </si>
  <si>
    <t>Line       No.</t>
  </si>
  <si>
    <t xml:space="preserve">Percent of                  Incremental                          Gross Revenues </t>
  </si>
  <si>
    <t>Operating Revenues</t>
  </si>
  <si>
    <t>Less: Uncollectible Accounts Expense   1/</t>
  </si>
  <si>
    <t>KPSC Maintenance Fee</t>
  </si>
  <si>
    <t>---------------------</t>
  </si>
  <si>
    <t>Income Before income Taxes</t>
  </si>
  <si>
    <t>Less: State Income Taxes (L4 X 5.0065%)   2/</t>
  </si>
  <si>
    <t>Income Before Federal Income Taxes</t>
  </si>
  <si>
    <t>Less: Federal income Taxes (L6 X 21.00%)</t>
  </si>
  <si>
    <t>Operating Income Percentage</t>
  </si>
  <si>
    <t>Gross Revenue Conversion Factor (100% / L8)</t>
  </si>
  <si>
    <t>===========</t>
  </si>
  <si>
    <t>1/   Per Workpaper S-2, Page 3, Col 5, Line 5</t>
  </si>
  <si>
    <t>2/   State Income Tax Effective Rate Calculations</t>
  </si>
  <si>
    <t>State Income Tax Rate - Illinois</t>
  </si>
  <si>
    <t>Apportionment Factor</t>
  </si>
  <si>
    <t>----------------</t>
  </si>
  <si>
    <t>Effective Illinois State Income Tax Rate</t>
  </si>
  <si>
    <t>State Income Tax Rate - KY</t>
  </si>
  <si>
    <t>Effective Kentucky State Income Tax Rate</t>
  </si>
  <si>
    <t>State Income Tax Rate - Michigan</t>
  </si>
  <si>
    <t>Effective Michigan State Income Tax Rate</t>
  </si>
  <si>
    <t>State Income Tax Rate - WV</t>
  </si>
  <si>
    <t>Effective West Virginia State Income Tax Rate</t>
  </si>
  <si>
    <t>Total Effective State Income Tax Rate</t>
  </si>
  <si>
    <t>=========</t>
  </si>
  <si>
    <t>Total</t>
  </si>
  <si>
    <t>1+.050065</t>
  </si>
  <si>
    <t>KPCo Composite Income Tax</t>
  </si>
  <si>
    <t>Sch 2 P1</t>
  </si>
  <si>
    <t>KPCo</t>
  </si>
  <si>
    <t>Avg. Rate</t>
  </si>
  <si>
    <t>9040007</t>
  </si>
  <si>
    <t>TO RECORD ESTIMATED RESERVE FO</t>
  </si>
  <si>
    <t>Bank Fees-Cr Line Fee Exp</t>
  </si>
  <si>
    <t>Uncollectible Accounts Exp</t>
  </si>
  <si>
    <t>9040000</t>
  </si>
  <si>
    <t>Receivable Maintenance Jrnls</t>
  </si>
  <si>
    <t>AEPSC Bill - Services Rendered</t>
  </si>
  <si>
    <t>KY Adjustment</t>
  </si>
  <si>
    <t>Cambrian Reclass</t>
  </si>
  <si>
    <t>9040000 Total</t>
  </si>
  <si>
    <t>9040007 Total</t>
  </si>
  <si>
    <t>Cancel WO to WO</t>
  </si>
  <si>
    <t>Cancel WO to O&amp;M</t>
  </si>
  <si>
    <t>Stores Expense Clearing</t>
  </si>
  <si>
    <t>4265010 Total</t>
  </si>
  <si>
    <t>All</t>
  </si>
  <si>
    <t>Adjustment</t>
  </si>
  <si>
    <t>(A)</t>
  </si>
  <si>
    <t>Average Days Outstanding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</si>
  <si>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</si>
  <si>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</si>
  <si>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</si>
  <si>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</si>
  <si>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</si>
  <si>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</si>
  <si>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</si>
  <si>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</si>
  <si>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</si>
  <si>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</si>
  <si>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</si>
  <si>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</si>
  <si>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Bad Debt Ratio</t>
  </si>
  <si>
    <t>FOR THE 12 MONTHS ENDED DECEMBER 31, 2021</t>
  </si>
  <si>
    <t>Total Pro Forma Expense</t>
  </si>
  <si>
    <t>Actual Incurred per Books</t>
  </si>
  <si>
    <t>Total per Book Expense</t>
  </si>
  <si>
    <t>x Average Days Outstanding</t>
  </si>
  <si>
    <t>Total Adjustment FERC 9040</t>
  </si>
  <si>
    <t>Allocation Factor - CUST</t>
  </si>
  <si>
    <t>KPSC Jurisdictional Amount (Ln 6 X Ln 7)</t>
  </si>
  <si>
    <t>FERC 9040</t>
  </si>
  <si>
    <t>Total Adjustment FERC 4265</t>
  </si>
  <si>
    <t>Allocation Factor - SPECIFIC</t>
  </si>
  <si>
    <t>KPSC Jurisdictional Amount (Ln 9 X Ln 10)</t>
  </si>
  <si>
    <t>FERC 4265</t>
  </si>
  <si>
    <t>Check</t>
  </si>
  <si>
    <t>A</t>
  </si>
  <si>
    <r>
      <t>=</t>
    </r>
    <r>
      <rPr>
        <sz val="12"/>
        <rFont val="Calibri"/>
        <family val="2"/>
      </rPr>
      <t>Ʃ</t>
    </r>
    <r>
      <rPr>
        <sz val="12"/>
        <rFont val="Arial"/>
        <family val="2"/>
      </rPr>
      <t xml:space="preserve"> A's</t>
    </r>
  </si>
  <si>
    <r>
      <t>=</t>
    </r>
    <r>
      <rPr>
        <sz val="12"/>
        <rFont val="Calibri"/>
        <family val="2"/>
      </rPr>
      <t>Ʃ</t>
    </r>
    <r>
      <rPr>
        <sz val="12"/>
        <rFont val="Arial"/>
        <family val="2"/>
      </rPr>
      <t xml:space="preserve"> B's</t>
    </r>
  </si>
  <si>
    <t>Total Adjustment - 904 and 426.5</t>
  </si>
  <si>
    <t>COMPUTATION OF FACTOR TO BE APPLIED TO ADDITIONAL</t>
  </si>
  <si>
    <t>REVENUES GENERATED BY RATE INCREASE, IN</t>
  </si>
  <si>
    <t>PAGE 3 OF 3</t>
  </si>
  <si>
    <t>DETERMINATION OF AN UNCOLLECTIBLE ACCOUNTS</t>
  </si>
  <si>
    <t>ADJUSTMENT TO BE ADDED TO O&amp;M EXPENSE</t>
  </si>
  <si>
    <t>Electric       Revenues</t>
  </si>
  <si>
    <t>Account-Net       Charged Off</t>
  </si>
  <si>
    <t>Percent of Electric       Revenues</t>
  </si>
  <si>
    <t>12 Months Ended 3/31/2021</t>
  </si>
  <si>
    <t>12 Months Ended 3/31/2022</t>
  </si>
  <si>
    <t>12 Months Ended 3/31/2023</t>
  </si>
  <si>
    <t>Three Year Average</t>
  </si>
  <si>
    <t>Sch 2 P3</t>
  </si>
  <si>
    <t>Sch 4, Line 1, Column (2) - Test Year Per Book Retail Sales Revenue</t>
  </si>
  <si>
    <t>TYE March 31, 2023</t>
  </si>
  <si>
    <t>= AEP Credit Average DSO Related to Receivables Purchased from KPCo - 1/1/2021 to 12/31/2021 Plus 6 Days for KPCo Proposal in This Case</t>
  </si>
  <si>
    <t>= AEP Credit - Credit Line Fee Costs - Billed to KPCo 1/1/2021 to 12/31/2021 / Total Amount Factored 1/1/2021 to 12/31/2021</t>
  </si>
  <si>
    <t>Interest Cost</t>
  </si>
  <si>
    <t>FOR THE TEST YEAR ENDING MARCH 31, 2023</t>
  </si>
  <si>
    <t>Section V, Workpaper S-3, Page 2, Line 12 - Adjustment to ST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</si>
</sst>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%_);\(0%\)"/>
    <numFmt numFmtId="166" formatCode="_(* #,##0_);_(* \(#,##0\);_(* &quot;-&quot;??_);_(@_)"/>
    <numFmt numFmtId="167" formatCode="0.000000%"/>
    <numFmt numFmtId="168" formatCode="0.00000000_);\(0.00000000\)"/>
    <numFmt numFmtId="169" formatCode="0.000000"/>
    <numFmt numFmtId="170" formatCode="_(* #,##0.0000000_);_(* \(#,##0.0000000\);_(* &quot;-&quot;??_);_(@_)"/>
    <numFmt numFmtId="171" formatCode="0_);\(0\)"/>
    <numFmt numFmtId="172" formatCode="#,##0.000_);\(#,##0.000\)"/>
    <numFmt numFmtId="173" formatCode="0.000%"/>
    <numFmt numFmtId="174" formatCode="_(* #,##0.0_);_(* \(#,##0.0\);&quot;&quot;;_(@_)"/>
    <numFmt numFmtId="175" formatCode="[Blue]#,##0,_);[Red]\(#,##0,\)"/>
    <numFmt numFmtId="176" formatCode="#,##0.000000_);\(#,##0.000000\)"/>
    <numFmt numFmtId="177" formatCode="0.0000"/>
    <numFmt numFmtId="178" formatCode="#,##0.0000_);[Red]\(#,##0.0000\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 Unicode MS"/>
    </font>
    <font>
      <sz val="10"/>
      <name val="Courier"/>
      <family val="3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2"/>
      <name val="Arial MT"/>
    </font>
    <font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0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4" fontId="3" fillId="2" borderId="3">
      <alignment horizontal="center" vertical="center" wrapText="1"/>
    </xf>
    <xf numFmtId="165" fontId="2" fillId="0" borderId="0" applyFont="0" applyFill="0" applyBorder="0" applyAlignment="0" applyProtection="0"/>
    <xf numFmtId="0" fontId="5" fillId="0" borderId="0" applyFill="0" applyBorder="0" applyProtection="0">
      <alignment horizontal="left" vertical="top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/>
    <xf numFmtId="37" fontId="1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16" fillId="0" borderId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2" fillId="0" borderId="0" applyFont="0" applyFill="0" applyBorder="0" applyAlignment="0" applyProtection="0"/>
    <xf numFmtId="0" fontId="23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5" fillId="0" borderId="0"/>
    <xf numFmtId="0" fontId="2" fillId="0" borderId="0"/>
    <xf numFmtId="0" fontId="1" fillId="0" borderId="0"/>
    <xf numFmtId="0" fontId="22" fillId="7" borderId="0" applyNumberFormat="0" applyBorder="0" applyAlignment="0" applyProtection="0"/>
    <xf numFmtId="0" fontId="21" fillId="0" borderId="0" applyBorder="0">
      <alignment wrapText="1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1" fillId="0" borderId="0" applyBorder="0">
      <alignment wrapText="1"/>
    </xf>
    <xf numFmtId="0" fontId="25" fillId="0" borderId="0"/>
    <xf numFmtId="44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9" fontId="2" fillId="0" borderId="0" applyFont="0" applyFill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7" borderId="0" applyNumberFormat="0" applyBorder="0" applyAlignment="0" applyProtection="0"/>
    <xf numFmtId="43" fontId="2" fillId="0" borderId="0" applyFont="0" applyFill="0" applyBorder="0" applyAlignment="0" applyProtection="0"/>
    <xf numFmtId="0" fontId="7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7" fillId="7" borderId="0" applyNumberFormat="0" applyBorder="0" applyAlignment="0" applyProtection="0"/>
    <xf numFmtId="0" fontId="2" fillId="0" borderId="0"/>
    <xf numFmtId="0" fontId="7" fillId="9" borderId="0" applyNumberFormat="0" applyBorder="0" applyAlignment="0" applyProtection="0"/>
    <xf numFmtId="43" fontId="2" fillId="0" borderId="0" applyFont="0" applyFill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7" fillId="8" borderId="0" applyNumberFormat="0" applyBorder="0" applyAlignment="0" applyProtection="0"/>
    <xf numFmtId="0" fontId="26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6" fillId="10" borderId="0" applyNumberFormat="0" applyBorder="0" applyAlignment="0" applyProtection="0"/>
    <xf numFmtId="0" fontId="7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6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6" fillId="14" borderId="0" applyNumberFormat="0" applyBorder="0" applyAlignment="0" applyProtection="0"/>
    <xf numFmtId="0" fontId="7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6" fillId="17" borderId="0" applyNumberFormat="0" applyBorder="0" applyAlignment="0" applyProtection="0"/>
    <xf numFmtId="0" fontId="7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6" fillId="10" borderId="0" applyNumberFormat="0" applyBorder="0" applyAlignment="0" applyProtection="0"/>
    <xf numFmtId="0" fontId="7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6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6" fillId="18" borderId="0" applyNumberFormat="0" applyBorder="0" applyAlignment="0" applyProtection="0"/>
    <xf numFmtId="0" fontId="7" fillId="18" borderId="0" applyNumberFormat="0" applyBorder="0" applyAlignment="0" applyProtection="0"/>
    <xf numFmtId="0" fontId="22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3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1" borderId="0" applyNumberFormat="0" applyBorder="0" applyAlignment="0" applyProtection="0"/>
    <xf numFmtId="0" fontId="28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7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7" borderId="0" applyNumberFormat="0" applyBorder="0" applyAlignment="0" applyProtection="0"/>
    <xf numFmtId="0" fontId="31" fillId="7" borderId="0" applyNumberFormat="0" applyBorder="0" applyAlignment="0" applyProtection="0"/>
    <xf numFmtId="0" fontId="30" fillId="7" borderId="0" applyNumberFormat="0" applyBorder="0" applyAlignment="0" applyProtection="0"/>
    <xf numFmtId="0" fontId="33" fillId="5" borderId="9" applyNumberFormat="0" applyAlignment="0" applyProtection="0"/>
    <xf numFmtId="0" fontId="34" fillId="5" borderId="9" applyNumberFormat="0" applyAlignment="0" applyProtection="0"/>
    <xf numFmtId="0" fontId="34" fillId="5" borderId="9" applyNumberFormat="0" applyAlignment="0" applyProtection="0"/>
    <xf numFmtId="0" fontId="34" fillId="5" borderId="9" applyNumberFormat="0" applyAlignment="0" applyProtection="0"/>
    <xf numFmtId="0" fontId="35" fillId="5" borderId="9" applyNumberFormat="0" applyAlignment="0" applyProtection="0"/>
    <xf numFmtId="0" fontId="36" fillId="13" borderId="10" applyNumberFormat="0" applyAlignment="0" applyProtection="0"/>
    <xf numFmtId="0" fontId="37" fillId="13" borderId="10" applyNumberFormat="0" applyAlignment="0" applyProtection="0"/>
    <xf numFmtId="0" fontId="37" fillId="13" borderId="10" applyNumberFormat="0" applyAlignment="0" applyProtection="0"/>
    <xf numFmtId="0" fontId="37" fillId="13" borderId="10" applyNumberFormat="0" applyAlignment="0" applyProtection="0"/>
    <xf numFmtId="0" fontId="38" fillId="29" borderId="10" applyNumberFormat="0" applyAlignment="0" applyProtection="0"/>
    <xf numFmtId="0" fontId="37" fillId="29" borderId="10" applyNumberFormat="0" applyAlignment="0" applyProtection="0"/>
    <xf numFmtId="0" fontId="36" fillId="29" borderId="10" applyNumberFormat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6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4" applyNumberFormat="0" applyFill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0" borderId="16" applyNumberFormat="0" applyFill="0" applyAlignment="0" applyProtection="0"/>
    <xf numFmtId="0" fontId="60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2" borderId="9" applyNumberFormat="0" applyAlignment="0" applyProtection="0"/>
    <xf numFmtId="0" fontId="62" fillId="12" borderId="9" applyNumberFormat="0" applyAlignment="0" applyProtection="0"/>
    <xf numFmtId="0" fontId="62" fillId="12" borderId="9" applyNumberFormat="0" applyAlignment="0" applyProtection="0"/>
    <xf numFmtId="0" fontId="62" fillId="12" borderId="9" applyNumberFormat="0" applyAlignment="0" applyProtection="0"/>
    <xf numFmtId="0" fontId="63" fillId="12" borderId="9" applyNumberFormat="0" applyAlignment="0" applyProtection="0"/>
    <xf numFmtId="41" fontId="64" fillId="0" borderId="0">
      <alignment horizontal="left"/>
    </xf>
    <xf numFmtId="0" fontId="65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70" fillId="16" borderId="0" applyNumberFormat="0" applyBorder="0" applyAlignment="0" applyProtection="0"/>
    <xf numFmtId="0" fontId="24" fillId="0" borderId="0"/>
    <xf numFmtId="37" fontId="23" fillId="0" borderId="0"/>
    <xf numFmtId="0" fontId="23" fillId="0" borderId="0"/>
    <xf numFmtId="0" fontId="19" fillId="0" borderId="0"/>
    <xf numFmtId="0" fontId="1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4" fillId="0" borderId="0"/>
    <xf numFmtId="0" fontId="71" fillId="0" borderId="0"/>
    <xf numFmtId="0" fontId="71" fillId="0" borderId="0"/>
    <xf numFmtId="0" fontId="24" fillId="0" borderId="0"/>
    <xf numFmtId="0" fontId="71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1" fillId="0" borderId="0"/>
    <xf numFmtId="0" fontId="24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8" borderId="18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0" fontId="2" fillId="8" borderId="9" applyNumberFormat="0" applyFont="0" applyAlignment="0" applyProtection="0"/>
    <xf numFmtId="43" fontId="62" fillId="0" borderId="0"/>
    <xf numFmtId="175" fontId="72" fillId="0" borderId="0"/>
    <xf numFmtId="0" fontId="73" fillId="5" borderId="19" applyNumberFormat="0" applyAlignment="0" applyProtection="0"/>
    <xf numFmtId="0" fontId="74" fillId="5" borderId="19" applyNumberFormat="0" applyAlignment="0" applyProtection="0"/>
    <xf numFmtId="0" fontId="74" fillId="5" borderId="19" applyNumberFormat="0" applyAlignment="0" applyProtection="0"/>
    <xf numFmtId="0" fontId="74" fillId="5" borderId="19" applyNumberFormat="0" applyAlignment="0" applyProtection="0"/>
    <xf numFmtId="0" fontId="75" fillId="5" borderId="19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0" fontId="76" fillId="0" borderId="3">
      <alignment horizontal="center"/>
    </xf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30" borderId="0" applyNumberFormat="0" applyFont="0" applyBorder="0" applyAlignment="0" applyProtection="0"/>
    <xf numFmtId="0" fontId="19" fillId="30" borderId="0" applyNumberFormat="0" applyFont="0" applyBorder="0" applyAlignment="0" applyProtection="0"/>
    <xf numFmtId="0" fontId="19" fillId="30" borderId="0" applyNumberFormat="0" applyFont="0" applyBorder="0" applyAlignment="0" applyProtection="0"/>
    <xf numFmtId="0" fontId="19" fillId="30" borderId="0" applyNumberFormat="0" applyFont="0" applyBorder="0" applyAlignment="0" applyProtection="0"/>
    <xf numFmtId="0" fontId="19" fillId="30" borderId="0" applyNumberFormat="0" applyFont="0" applyBorder="0" applyAlignment="0" applyProtection="0"/>
    <xf numFmtId="0" fontId="19" fillId="30" borderId="0" applyNumberFormat="0" applyFont="0" applyBorder="0" applyAlignment="0" applyProtection="0"/>
    <xf numFmtId="0" fontId="19" fillId="30" borderId="0" applyNumberFormat="0" applyFont="0" applyBorder="0" applyAlignment="0" applyProtection="0"/>
    <xf numFmtId="0" fontId="19" fillId="30" borderId="0" applyNumberFormat="0" applyFont="0" applyBorder="0" applyAlignment="0" applyProtection="0"/>
    <xf numFmtId="0" fontId="19" fillId="30" borderId="0" applyNumberFormat="0" applyFon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79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1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2" applyFont="1" applyFill="1"/>
    <xf numFmtId="8" fontId="2" fillId="0" borderId="0" xfId="2" applyNumberFormat="1" applyFont="1" applyFill="1" applyBorder="1"/>
    <xf numFmtId="0" fontId="2" fillId="0" borderId="0" xfId="2" applyFont="1" applyFill="1" applyAlignment="1">
      <alignment horizontal="right"/>
    </xf>
    <xf numFmtId="0" fontId="2" fillId="0" borderId="1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8" fillId="0" borderId="4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center" vertical="center"/>
    </xf>
    <xf numFmtId="43" fontId="2" fillId="0" borderId="0" xfId="1" applyFont="1" applyFill="1"/>
    <xf numFmtId="43" fontId="2" fillId="0" borderId="0" xfId="1" applyFont="1" applyFill="1" applyBorder="1"/>
    <xf numFmtId="0" fontId="12" fillId="0" borderId="0" xfId="0" applyFont="1"/>
    <xf numFmtId="4" fontId="12" fillId="0" borderId="0" xfId="0" applyNumberFormat="1" applyFont="1"/>
    <xf numFmtId="0" fontId="12" fillId="0" borderId="0" xfId="0" applyFont="1" applyAlignment="1">
      <alignment horizontal="right"/>
    </xf>
    <xf numFmtId="164" fontId="14" fillId="0" borderId="4" xfId="9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37" fontId="2" fillId="0" borderId="0" xfId="11" applyFont="1" applyFill="1"/>
    <xf numFmtId="39" fontId="2" fillId="0" borderId="0" xfId="11" applyNumberFormat="1" applyFont="1" applyFill="1"/>
    <xf numFmtId="0" fontId="2" fillId="0" borderId="0" xfId="12" applyFont="1" applyFill="1"/>
    <xf numFmtId="0" fontId="3" fillId="0" borderId="0" xfId="12" applyFont="1" applyFill="1"/>
    <xf numFmtId="37" fontId="17" fillId="0" borderId="0" xfId="11" applyFont="1" applyFill="1"/>
    <xf numFmtId="168" fontId="2" fillId="0" borderId="0" xfId="11" applyNumberFormat="1" applyFont="1" applyFill="1"/>
    <xf numFmtId="0" fontId="2" fillId="0" borderId="0" xfId="12" quotePrefix="1" applyFont="1" applyFill="1"/>
    <xf numFmtId="38" fontId="3" fillId="0" borderId="8" xfId="12" applyNumberFormat="1" applyFont="1" applyFill="1" applyBorder="1"/>
    <xf numFmtId="0" fontId="3" fillId="0" borderId="0" xfId="12" applyFont="1" applyFill="1" applyAlignment="1">
      <alignment horizontal="center"/>
    </xf>
    <xf numFmtId="37" fontId="3" fillId="0" borderId="0" xfId="11" applyFont="1" applyFill="1" applyAlignment="1">
      <alignment horizontal="center"/>
    </xf>
    <xf numFmtId="170" fontId="2" fillId="0" borderId="0" xfId="14" applyNumberFormat="1" applyFont="1" applyFill="1"/>
    <xf numFmtId="166" fontId="2" fillId="0" borderId="0" xfId="14" applyNumberFormat="1" applyFont="1" applyFill="1"/>
    <xf numFmtId="171" fontId="2" fillId="0" borderId="0" xfId="11" applyNumberFormat="1" applyFont="1" applyFill="1" applyAlignment="1">
      <alignment horizontal="center"/>
    </xf>
    <xf numFmtId="37" fontId="2" fillId="0" borderId="0" xfId="11" applyFont="1" applyFill="1" applyAlignment="1">
      <alignment horizontal="center"/>
    </xf>
    <xf numFmtId="37" fontId="2" fillId="0" borderId="0" xfId="11" applyFont="1" applyFill="1" applyBorder="1"/>
    <xf numFmtId="171" fontId="2" fillId="0" borderId="0" xfId="11" applyNumberFormat="1" applyFont="1" applyFill="1" applyBorder="1" applyAlignment="1">
      <alignment horizontal="center"/>
    </xf>
    <xf numFmtId="37" fontId="2" fillId="0" borderId="0" xfId="11" applyFont="1" applyFill="1" applyAlignment="1" applyProtection="1">
      <alignment horizontal="center"/>
    </xf>
    <xf numFmtId="37" fontId="2" fillId="0" borderId="7" xfId="11" applyFont="1" applyFill="1" applyBorder="1"/>
    <xf numFmtId="37" fontId="2" fillId="0" borderId="1" xfId="11" applyFont="1" applyFill="1" applyBorder="1"/>
    <xf numFmtId="37" fontId="4" fillId="0" borderId="0" xfId="11" applyFont="1" applyFill="1" applyBorder="1"/>
    <xf numFmtId="37" fontId="4" fillId="0" borderId="0" xfId="11" applyFont="1" applyFill="1"/>
    <xf numFmtId="37" fontId="2" fillId="0" borderId="1" xfId="11" applyFont="1" applyFill="1" applyBorder="1" applyAlignment="1" applyProtection="1">
      <alignment horizontal="center"/>
    </xf>
    <xf numFmtId="37" fontId="2" fillId="0" borderId="0" xfId="11" applyFont="1" applyFill="1" applyBorder="1" applyAlignment="1" applyProtection="1">
      <alignment horizontal="center"/>
    </xf>
    <xf numFmtId="37" fontId="2" fillId="0" borderId="1" xfId="11" applyFont="1" applyFill="1" applyBorder="1" applyAlignment="1">
      <alignment horizontal="center"/>
    </xf>
    <xf numFmtId="37" fontId="2" fillId="0" borderId="0" xfId="11" applyFont="1" applyFill="1" applyAlignment="1" applyProtection="1">
      <alignment horizontal="centerContinuous"/>
    </xf>
    <xf numFmtId="0" fontId="2" fillId="0" borderId="0" xfId="6"/>
    <xf numFmtId="0" fontId="2" fillId="0" borderId="2" xfId="6" applyBorder="1"/>
    <xf numFmtId="49" fontId="2" fillId="0" borderId="0" xfId="6" applyNumberFormat="1"/>
    <xf numFmtId="0" fontId="2" fillId="0" borderId="0" xfId="6" applyAlignment="1">
      <alignment horizontal="right"/>
    </xf>
    <xf numFmtId="0" fontId="2" fillId="0" borderId="0" xfId="6" applyAlignment="1">
      <alignment horizontal="center"/>
    </xf>
    <xf numFmtId="0" fontId="2" fillId="0" borderId="1" xfId="6" applyBorder="1" applyAlignment="1">
      <alignment horizontal="center"/>
    </xf>
    <xf numFmtId="10" fontId="2" fillId="0" borderId="0" xfId="6" applyNumberFormat="1"/>
    <xf numFmtId="0" fontId="3" fillId="0" borderId="0" xfId="6" applyFont="1"/>
    <xf numFmtId="37" fontId="3" fillId="0" borderId="0" xfId="11" applyFont="1" applyFill="1"/>
    <xf numFmtId="164" fontId="2" fillId="0" borderId="0" xfId="12" applyNumberFormat="1" applyFont="1" applyFill="1"/>
    <xf numFmtId="14" fontId="13" fillId="0" borderId="0" xfId="8" applyNumberFormat="1" applyFont="1"/>
    <xf numFmtId="169" fontId="12" fillId="4" borderId="0" xfId="0" applyNumberFormat="1" applyFont="1" applyFill="1"/>
    <xf numFmtId="10" fontId="2" fillId="0" borderId="1" xfId="6" applyNumberFormat="1" applyBorder="1" applyAlignment="1">
      <alignment horizontal="center"/>
    </xf>
    <xf numFmtId="10" fontId="3" fillId="4" borderId="8" xfId="12" applyNumberFormat="1" applyFont="1" applyFill="1" applyBorder="1"/>
    <xf numFmtId="43" fontId="2" fillId="0" borderId="2" xfId="2" applyNumberFormat="1" applyFont="1" applyFill="1" applyBorder="1"/>
    <xf numFmtId="10" fontId="2" fillId="0" borderId="0" xfId="36" applyNumberFormat="1"/>
    <xf numFmtId="164" fontId="2" fillId="0" borderId="0" xfId="36" applyNumberFormat="1" applyAlignment="1">
      <alignment horizontal="right"/>
    </xf>
    <xf numFmtId="0" fontId="0" fillId="0" borderId="0" xfId="0"/>
    <xf numFmtId="0" fontId="0" fillId="0" borderId="0" xfId="0"/>
    <xf numFmtId="0" fontId="2" fillId="0" borderId="0" xfId="36" applyAlignment="1">
      <alignment horizontal="right"/>
    </xf>
    <xf numFmtId="0" fontId="3" fillId="0" borderId="0" xfId="36" applyFont="1" applyAlignment="1">
      <alignment horizontal="center"/>
    </xf>
    <xf numFmtId="164" fontId="2" fillId="0" borderId="0" xfId="400" applyNumberFormat="1" applyFont="1" applyFill="1"/>
    <xf numFmtId="176" fontId="2" fillId="0" borderId="0" xfId="36" applyNumberFormat="1"/>
    <xf numFmtId="176" fontId="2" fillId="0" borderId="0" xfId="36" applyNumberFormat="1" applyAlignment="1">
      <alignment horizontal="center"/>
    </xf>
    <xf numFmtId="49" fontId="2" fillId="0" borderId="0" xfId="36" applyNumberFormat="1" applyAlignment="1">
      <alignment horizontal="right"/>
    </xf>
    <xf numFmtId="10" fontId="2" fillId="0" borderId="0" xfId="36" applyNumberFormat="1" applyAlignment="1">
      <alignment horizontal="right"/>
    </xf>
    <xf numFmtId="164" fontId="2" fillId="0" borderId="0" xfId="36" applyNumberFormat="1"/>
    <xf numFmtId="5" fontId="2" fillId="0" borderId="0" xfId="36" applyNumberFormat="1"/>
    <xf numFmtId="168" fontId="3" fillId="0" borderId="0" xfId="36" applyNumberFormat="1" applyFont="1"/>
    <xf numFmtId="49" fontId="2" fillId="0" borderId="0" xfId="36" applyNumberFormat="1" applyAlignment="1">
      <alignment horizontal="center" wrapText="1"/>
    </xf>
    <xf numFmtId="49" fontId="2" fillId="0" borderId="0" xfId="36" applyNumberFormat="1" applyAlignment="1">
      <alignment horizontal="center"/>
    </xf>
    <xf numFmtId="49" fontId="2" fillId="0" borderId="0" xfId="36" applyNumberFormat="1"/>
    <xf numFmtId="37" fontId="2" fillId="0" borderId="0" xfId="36" applyNumberFormat="1" applyAlignment="1">
      <alignment horizontal="center" wrapText="1"/>
    </xf>
    <xf numFmtId="0" fontId="2" fillId="0" borderId="0" xfId="36"/>
    <xf numFmtId="37" fontId="2" fillId="0" borderId="0" xfId="36" applyNumberFormat="1" applyAlignment="1">
      <alignment horizontal="center"/>
    </xf>
    <xf numFmtId="0" fontId="2" fillId="0" borderId="0" xfId="36" applyAlignment="1">
      <alignment horizontal="center"/>
    </xf>
    <xf numFmtId="10" fontId="3" fillId="0" borderId="0" xfId="36" applyNumberFormat="1" applyFont="1"/>
    <xf numFmtId="7" fontId="2" fillId="0" borderId="0" xfId="36" applyNumberFormat="1"/>
    <xf numFmtId="164" fontId="2" fillId="0" borderId="0" xfId="6" applyNumberFormat="1"/>
    <xf numFmtId="164" fontId="2" fillId="0" borderId="1" xfId="6" applyNumberFormat="1" applyBorder="1" applyAlignment="1">
      <alignment horizontal="center"/>
    </xf>
    <xf numFmtId="49" fontId="2" fillId="0" borderId="0" xfId="6" applyNumberFormat="1" applyAlignment="1">
      <alignment horizontal="center"/>
    </xf>
    <xf numFmtId="164" fontId="12" fillId="4" borderId="0" xfId="0" applyNumberFormat="1" applyFont="1" applyFill="1"/>
    <xf numFmtId="0" fontId="11" fillId="0" borderId="0" xfId="0" applyFont="1" applyFill="1" applyBorder="1" applyAlignment="1" applyProtection="1">
      <alignment horizontal="right" vertical="center"/>
    </xf>
    <xf numFmtId="14" fontId="0" fillId="0" borderId="0" xfId="0" applyNumberFormat="1"/>
    <xf numFmtId="43" fontId="0" fillId="0" borderId="0" xfId="1" applyFont="1" applyFill="1"/>
    <xf numFmtId="43" fontId="0" fillId="0" borderId="0" xfId="0" applyNumberFormat="1" applyFill="1"/>
    <xf numFmtId="37" fontId="3" fillId="0" borderId="7" xfId="11" applyFont="1" applyFill="1" applyBorder="1"/>
    <xf numFmtId="43" fontId="8" fillId="0" borderId="0" xfId="1" applyFont="1" applyFill="1" applyBorder="1" applyAlignment="1" applyProtection="1">
      <alignment horizontal="center" vertical="center"/>
    </xf>
    <xf numFmtId="43" fontId="12" fillId="0" borderId="7" xfId="0" applyNumberFormat="1" applyFont="1" applyFill="1" applyBorder="1"/>
    <xf numFmtId="37" fontId="3" fillId="0" borderId="0" xfId="11" applyFont="1" applyFill="1" applyBorder="1"/>
    <xf numFmtId="37" fontId="2" fillId="0" borderId="0" xfId="11" quotePrefix="1" applyFont="1" applyFill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8" fillId="0" borderId="4" xfId="0" applyFont="1" applyFill="1" applyBorder="1" applyAlignment="1" applyProtection="1">
      <alignment vertical="center" wrapText="1"/>
    </xf>
    <xf numFmtId="43" fontId="2" fillId="0" borderId="0" xfId="1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8" fillId="0" borderId="6" xfId="0" applyFont="1" applyFill="1" applyBorder="1" applyAlignment="1" applyProtection="1">
      <alignment vertical="center" wrapText="1"/>
    </xf>
    <xf numFmtId="0" fontId="0" fillId="0" borderId="0" xfId="0" applyFill="1"/>
    <xf numFmtId="37" fontId="2" fillId="0" borderId="0" xfId="11" applyFont="1" applyFill="1"/>
    <xf numFmtId="0" fontId="2" fillId="0" borderId="0" xfId="12" quotePrefix="1" applyFont="1" applyFill="1"/>
    <xf numFmtId="170" fontId="2" fillId="0" borderId="0" xfId="14" applyNumberFormat="1" applyFont="1" applyFill="1"/>
    <xf numFmtId="166" fontId="2" fillId="0" borderId="0" xfId="14" applyNumberFormat="1" applyFont="1" applyFill="1"/>
    <xf numFmtId="37" fontId="2" fillId="0" borderId="0" xfId="11" applyFont="1" applyFill="1" applyAlignment="1">
      <alignment horizontal="center"/>
    </xf>
    <xf numFmtId="37" fontId="2" fillId="0" borderId="0" xfId="11" applyFont="1" applyFill="1" applyBorder="1"/>
    <xf numFmtId="171" fontId="2" fillId="0" borderId="0" xfId="11" applyNumberFormat="1" applyFont="1" applyFill="1" applyBorder="1" applyAlignment="1">
      <alignment horizontal="center"/>
    </xf>
    <xf numFmtId="37" fontId="2" fillId="0" borderId="7" xfId="11" applyFont="1" applyFill="1" applyBorder="1"/>
    <xf numFmtId="37" fontId="4" fillId="0" borderId="0" xfId="11" applyFont="1" applyFill="1" applyBorder="1"/>
    <xf numFmtId="37" fontId="3" fillId="0" borderId="0" xfId="11" applyFont="1" applyFill="1"/>
    <xf numFmtId="0" fontId="0" fillId="0" borderId="0" xfId="0" applyAlignment="1">
      <alignment horizontal="right"/>
    </xf>
    <xf numFmtId="0" fontId="86" fillId="0" borderId="0" xfId="0" applyFont="1"/>
    <xf numFmtId="37" fontId="85" fillId="0" borderId="0" xfId="11" applyFont="1" applyFill="1" applyBorder="1"/>
    <xf numFmtId="37" fontId="84" fillId="0" borderId="0" xfId="11" quotePrefix="1" applyFont="1" applyFill="1"/>
    <xf numFmtId="37" fontId="85" fillId="0" borderId="0" xfId="11" applyFont="1" applyFill="1"/>
    <xf numFmtId="172" fontId="2" fillId="0" borderId="0" xfId="11" applyNumberFormat="1" applyFont="1" applyFill="1"/>
    <xf numFmtId="0" fontId="0" fillId="0" borderId="0" xfId="0" applyFont="1"/>
    <xf numFmtId="0" fontId="0" fillId="0" borderId="0" xfId="0"/>
    <xf numFmtId="10" fontId="2" fillId="0" borderId="0" xfId="2509" applyNumberFormat="1" applyFont="1" applyFill="1"/>
    <xf numFmtId="164" fontId="2" fillId="0" borderId="0" xfId="2509" applyNumberFormat="1" applyFont="1" applyFill="1"/>
    <xf numFmtId="164" fontId="3" fillId="4" borderId="8" xfId="12" applyNumberFormat="1" applyFont="1" applyFill="1" applyBorder="1"/>
    <xf numFmtId="177" fontId="2" fillId="4" borderId="0" xfId="12" applyNumberFormat="1" applyFont="1" applyFill="1"/>
    <xf numFmtId="178" fontId="3" fillId="4" borderId="8" xfId="12" applyNumberFormat="1" applyFont="1" applyFill="1" applyBorder="1"/>
    <xf numFmtId="164" fontId="3" fillId="0" borderId="0" xfId="12" applyNumberFormat="1" applyFont="1" applyFill="1"/>
    <xf numFmtId="164" fontId="3" fillId="4" borderId="1" xfId="12" applyNumberFormat="1" applyFont="1" applyFill="1" applyBorder="1"/>
    <xf numFmtId="3" fontId="3" fillId="0" borderId="0" xfId="12" applyNumberFormat="1" applyFont="1" applyFill="1"/>
    <xf numFmtId="173" fontId="3" fillId="4" borderId="8" xfId="12" applyNumberFormat="1" applyFont="1" applyFill="1" applyBorder="1"/>
    <xf numFmtId="164" fontId="3" fillId="0" borderId="2" xfId="13" applyNumberFormat="1" applyFont="1" applyFill="1" applyBorder="1"/>
    <xf numFmtId="0" fontId="0" fillId="0" borderId="0" xfId="12" quotePrefix="1" applyFont="1" applyFill="1"/>
    <xf numFmtId="167" fontId="2" fillId="0" borderId="2" xfId="2" applyNumberFormat="1" applyFont="1" applyFill="1" applyBorder="1"/>
    <xf numFmtId="37" fontId="2" fillId="0" borderId="1" xfId="11" applyFont="1" applyFill="1" applyBorder="1" applyAlignment="1" applyProtection="1">
      <alignment horizontal="center"/>
    </xf>
    <xf numFmtId="37" fontId="2" fillId="0" borderId="0" xfId="15" applyFont="1" applyFill="1" applyAlignment="1" applyProtection="1">
      <alignment horizontal="center"/>
    </xf>
    <xf numFmtId="37" fontId="2" fillId="0" borderId="0" xfId="11" applyFont="1" applyFill="1" applyAlignment="1" applyProtection="1">
      <alignment horizontal="center"/>
    </xf>
    <xf numFmtId="0" fontId="10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49" fontId="2" fillId="0" borderId="0" xfId="36" applyNumberFormat="1" applyAlignment="1">
      <alignment horizontal="center"/>
    </xf>
    <xf numFmtId="49" fontId="2" fillId="0" borderId="0" xfId="36" applyNumberFormat="1"/>
    <xf numFmtId="4" fontId="12" fillId="4" borderId="0" xfId="0" applyNumberFormat="1" applyFont="1" applyFill="1"/>
  </cellXfs>
  <cellStyles count="2510">
    <cellStyle name="20% - Accent1 2" xfId="75" xr:uid="{215F09ED-414F-494F-A737-6DBA2C37721E}"/>
    <cellStyle name="20% - Accent1 2 2" xfId="81" xr:uid="{F394DDD4-2267-455A-B262-0C6B54FD1EE4}"/>
    <cellStyle name="20% - Accent1 3" xfId="67" xr:uid="{91171FB8-BFD9-48CA-A25A-A856F17324CA}"/>
    <cellStyle name="20% - Accent1 4" xfId="61" xr:uid="{DB4CD842-E97D-401A-A26A-E149BF38FDB2}"/>
    <cellStyle name="20% - Accent1 5" xfId="72" xr:uid="{549E6B2E-9D6A-42AE-A152-A17E6B73F464}"/>
    <cellStyle name="20% - Accent1 6" xfId="65" xr:uid="{D60F54CE-DE90-4550-821A-93ED9B320034}"/>
    <cellStyle name="20% - Accent1 7" xfId="68" xr:uid="{CCC50174-4D64-47B5-ADC3-B03F109B1E2E}"/>
    <cellStyle name="20% - Accent1 8" xfId="74" xr:uid="{872718D8-473B-414B-85AD-3119B1AAF4FD}"/>
    <cellStyle name="20% - Accent2 2" xfId="70" xr:uid="{58655D63-B975-4565-A947-E92A5C956ADB}"/>
    <cellStyle name="20% - Accent2 2 2" xfId="50" xr:uid="{CFA2A868-76E0-46A5-8CED-A3814C947219}"/>
    <cellStyle name="20% - Accent2 3" xfId="69" xr:uid="{82176B7C-4360-4142-9676-07C24AB79E0B}"/>
    <cellStyle name="20% - Accent2 4" xfId="63" xr:uid="{FC5067F4-9B48-491E-B4CB-04374E234CD4}"/>
    <cellStyle name="20% - Accent2 5" xfId="76" xr:uid="{5182565B-C8DA-4946-ADEF-881310141CB2}"/>
    <cellStyle name="20% - Accent2 6" xfId="83" xr:uid="{8DF8B87B-B1B9-4D7C-9719-6BCA274856F7}"/>
    <cellStyle name="20% - Accent3 2" xfId="73" xr:uid="{199EEFB6-0595-47B3-A438-ACC3FEEC2A47}"/>
    <cellStyle name="20% - Accent3 2 2" xfId="80" xr:uid="{62BB9820-9D9B-4CB3-BF41-D6F01941C4DC}"/>
    <cellStyle name="20% - Accent3 3" xfId="60" xr:uid="{27D171B7-5E9B-4B67-BA2E-291854EB65A4}"/>
    <cellStyle name="20% - Accent3 4" xfId="62" xr:uid="{41EC2641-177D-4D41-B65F-BDC2FC484226}"/>
    <cellStyle name="20% - Accent3 5" xfId="82" xr:uid="{4125C21E-270B-4229-9A96-FD62665965DA}"/>
    <cellStyle name="20% - Accent3 6" xfId="64" xr:uid="{9F39859F-3325-4A5D-8CBB-492E588D2768}"/>
    <cellStyle name="20% - Accent3 7" xfId="78" xr:uid="{B003024B-DB3C-420A-B531-5CC9E2B1F5AD}"/>
    <cellStyle name="20% - Accent3 8" xfId="84" xr:uid="{C6980484-EF01-4F28-905D-8A1E393F230C}"/>
    <cellStyle name="20% - Accent4 2" xfId="85" xr:uid="{16449061-1E9A-44E1-8074-C8B76A651496}"/>
    <cellStyle name="20% - Accent4 2 2" xfId="86" xr:uid="{B378BBB7-6AE9-40A6-967C-930C1FCD4A16}"/>
    <cellStyle name="20% - Accent4 3" xfId="87" xr:uid="{4A56CBE5-74B9-46A9-8EA2-8EE37CD179BC}"/>
    <cellStyle name="20% - Accent4 4" xfId="88" xr:uid="{57EFD236-C4E9-432D-A923-D7379920495D}"/>
    <cellStyle name="20% - Accent4 5" xfId="89" xr:uid="{075A76AA-C1B9-4E8F-9EEE-72B5F7678EFA}"/>
    <cellStyle name="20% - Accent4 6" xfId="90" xr:uid="{EEF627D5-9D56-461A-89E4-BC977959F51C}"/>
    <cellStyle name="20% - Accent4 7" xfId="91" xr:uid="{D9DDBED7-7B10-4FE5-B9D0-A93B3459FB4A}"/>
    <cellStyle name="20% - Accent4 8" xfId="92" xr:uid="{572EB7A0-86D1-4E8B-99E6-EA458DCD710B}"/>
    <cellStyle name="20% - Accent5 2" xfId="93" xr:uid="{3A7CF0F8-2959-4469-8803-5B6733BD16E9}"/>
    <cellStyle name="20% - Accent5 2 2" xfId="94" xr:uid="{3D44A586-71F3-4A1A-89EE-D3768A54D0DC}"/>
    <cellStyle name="20% - Accent5 3" xfId="95" xr:uid="{E1FE5336-1104-49B6-96FC-D73405F0B411}"/>
    <cellStyle name="20% - Accent5 4" xfId="96" xr:uid="{ADC8BF8D-B0AE-42DB-A1C2-29825B1BDF49}"/>
    <cellStyle name="20% - Accent5 5" xfId="97" xr:uid="{4F7A55A9-C6A8-4D28-9990-D1073B95FEA3}"/>
    <cellStyle name="20% - Accent5 6" xfId="98" xr:uid="{865197DE-96F9-4A1C-BCA6-3524D69CE29F}"/>
    <cellStyle name="20% - Accent6 2" xfId="99" xr:uid="{73AE88FE-B006-488C-A054-6B87D09A726A}"/>
    <cellStyle name="20% - Accent6 2 2" xfId="100" xr:uid="{66C54FF5-755A-4735-8913-ECF0CE3356CA}"/>
    <cellStyle name="20% - Accent6 3" xfId="101" xr:uid="{CA5861CC-CBA0-4613-8EF0-DF6C66191C84}"/>
    <cellStyle name="20% - Accent6 4" xfId="102" xr:uid="{FD3555A9-9B5D-4594-BF14-0461788C8FD9}"/>
    <cellStyle name="20% - Accent6 5" xfId="103" xr:uid="{B900D230-625B-4D1E-AF16-747C2327BCEB}"/>
    <cellStyle name="20% - Accent6 6" xfId="104" xr:uid="{18278352-7B06-44A5-B050-E81A641E5941}"/>
    <cellStyle name="40% - Accent1 2" xfId="105" xr:uid="{12CA39FE-E0D3-4D2F-869A-B7EA27A9FBBA}"/>
    <cellStyle name="40% - Accent1 2 2" xfId="106" xr:uid="{377A2647-9157-4C39-8106-3E94531318A6}"/>
    <cellStyle name="40% - Accent1 3" xfId="107" xr:uid="{097FF916-92AA-4849-9B6A-0851981030E4}"/>
    <cellStyle name="40% - Accent1 4" xfId="108" xr:uid="{7515A77C-504A-4672-9385-76C7170D1D65}"/>
    <cellStyle name="40% - Accent1 5" xfId="109" xr:uid="{DF948E78-FE11-4F52-8488-B7582375BE63}"/>
    <cellStyle name="40% - Accent1 6" xfId="110" xr:uid="{B845CEE7-899B-4123-A5A5-0597C7B4E18B}"/>
    <cellStyle name="40% - Accent1 7" xfId="111" xr:uid="{0B5EB811-ACB8-4056-9284-50FE887317F3}"/>
    <cellStyle name="40% - Accent1 8" xfId="112" xr:uid="{61216212-2081-4B0C-947B-06D2E2BF93C1}"/>
    <cellStyle name="40% - Accent2 2" xfId="113" xr:uid="{C59F592B-8887-486E-BC92-398977917291}"/>
    <cellStyle name="40% - Accent2 2 2" xfId="114" xr:uid="{A76C1518-3009-4386-AB73-2E37EA240CD4}"/>
    <cellStyle name="40% - Accent2 3" xfId="115" xr:uid="{67721554-9D03-4152-A6CB-E3F98DB71DAB}"/>
    <cellStyle name="40% - Accent2 4" xfId="116" xr:uid="{A8AA43BC-6D13-4544-A03B-4F53F057D5D1}"/>
    <cellStyle name="40% - Accent2 5" xfId="117" xr:uid="{DE1E9A67-A34F-4498-89F1-5DA1857D0FFB}"/>
    <cellStyle name="40% - Accent2 6" xfId="118" xr:uid="{ABE1590D-E3D2-479A-AABD-E2FAD07E1854}"/>
    <cellStyle name="40% - Accent3 2" xfId="119" xr:uid="{48FD853A-0E00-4ED5-AB6D-9A14F9FBACDF}"/>
    <cellStyle name="40% - Accent3 2 2" xfId="120" xr:uid="{AD9FF30C-8B9E-4694-8855-1BBBA9472CAE}"/>
    <cellStyle name="40% - Accent3 3" xfId="121" xr:uid="{35667E8C-B580-4254-963C-4DC484471ED5}"/>
    <cellStyle name="40% - Accent3 4" xfId="122" xr:uid="{6B8D7CE7-1648-430C-825B-E1EB7235EDD9}"/>
    <cellStyle name="40% - Accent3 5" xfId="123" xr:uid="{2C42D814-8E93-4660-B831-D477982DF483}"/>
    <cellStyle name="40% - Accent3 6" xfId="124" xr:uid="{99638B96-84B0-4F00-A2D3-A5B7991872ED}"/>
    <cellStyle name="40% - Accent3 7" xfId="125" xr:uid="{6B5032EB-2AEA-40E1-BCDF-9A5DB3ECBAA2}"/>
    <cellStyle name="40% - Accent3 8" xfId="126" xr:uid="{1226D05F-B569-4528-915E-417B5EC597C1}"/>
    <cellStyle name="40% - Accent4 2" xfId="127" xr:uid="{30E90D97-020F-4D9C-AFE1-E642E08D19FF}"/>
    <cellStyle name="40% - Accent4 2 2" xfId="128" xr:uid="{C36F03CB-2622-4882-B16A-FBD887682262}"/>
    <cellStyle name="40% - Accent4 3" xfId="129" xr:uid="{E45E7CB2-4209-402F-8E88-0C9FCBBF0FC4}"/>
    <cellStyle name="40% - Accent4 4" xfId="130" xr:uid="{8D9258E8-432A-437E-BA31-78B030616083}"/>
    <cellStyle name="40% - Accent4 5" xfId="131" xr:uid="{D1E9B5F8-694D-4E69-B150-8EDCF3192AF7}"/>
    <cellStyle name="40% - Accent4 6" xfId="132" xr:uid="{25CC8ED6-1625-4EEC-82FD-662A5E777663}"/>
    <cellStyle name="40% - Accent4 7" xfId="133" xr:uid="{6A723378-686C-46FF-9DEC-836B0DFA4941}"/>
    <cellStyle name="40% - Accent4 8" xfId="134" xr:uid="{9C88CB3E-FAF7-418E-9C2C-28CC4E974BB0}"/>
    <cellStyle name="40% - Accent5 2" xfId="135" xr:uid="{5CAFA759-E95A-4F4F-AB13-CF3DA15C955B}"/>
    <cellStyle name="40% - Accent5 2 2" xfId="136" xr:uid="{A8543797-10F2-4FE2-88DB-C8F473FFE725}"/>
    <cellStyle name="40% - Accent5 3" xfId="137" xr:uid="{B4F14036-A71A-4A57-840D-05F1FE9307B2}"/>
    <cellStyle name="40% - Accent5 4" xfId="138" xr:uid="{10DBF31B-ABC4-4A0D-895C-240F766FB789}"/>
    <cellStyle name="40% - Accent5 5" xfId="139" xr:uid="{2EEB8781-CE81-4808-B66F-8075ECF8A38F}"/>
    <cellStyle name="40% - Accent5 6" xfId="140" xr:uid="{9FB73D79-D263-4D25-92A9-04895A548BD8}"/>
    <cellStyle name="40% - Accent6 2" xfId="141" xr:uid="{B3823915-3529-4B01-ADB4-FC74640D7790}"/>
    <cellStyle name="40% - Accent6 2 2" xfId="142" xr:uid="{1F816FAF-E485-483D-9EAD-B0D2C1F72693}"/>
    <cellStyle name="40% - Accent6 3" xfId="143" xr:uid="{74F25408-6AC5-464C-B564-36636F4CCE22}"/>
    <cellStyle name="40% - Accent6 4" xfId="144" xr:uid="{C5B7FCFB-DA1E-4A66-B6D1-8B6BF363F3A9}"/>
    <cellStyle name="40% - Accent6 5" xfId="145" xr:uid="{C64914D0-F673-4599-9F7C-DFADE0DD1282}"/>
    <cellStyle name="40% - Accent6 6" xfId="146" xr:uid="{4D193FF5-192D-4EB8-AD20-C950E67769D2}"/>
    <cellStyle name="40% - Accent6 7" xfId="147" xr:uid="{C89C064A-C54B-42CC-AE83-6758BA9C8953}"/>
    <cellStyle name="40% - Accent6 8" xfId="148" xr:uid="{65B88DD3-D688-4799-B20B-847ABF493318}"/>
    <cellStyle name="60% - Accent1 2" xfId="149" xr:uid="{28D66717-755E-417F-BAFA-0050E6D9E256}"/>
    <cellStyle name="60% - Accent1 3" xfId="150" xr:uid="{B296C800-1E70-43A8-9CBE-186CF0FF3C2C}"/>
    <cellStyle name="60% - Accent1 4" xfId="151" xr:uid="{1932088E-B5B9-4406-8CC2-E1A64A36F89A}"/>
    <cellStyle name="60% - Accent1 5" xfId="152" xr:uid="{E43D295E-5560-498B-BA9F-4C9C33EFFA73}"/>
    <cellStyle name="60% - Accent1 6" xfId="153" xr:uid="{E4F210EC-9CF5-443D-9100-7C4566C54975}"/>
    <cellStyle name="60% - Accent1 7" xfId="154" xr:uid="{D3CDC3E7-9697-4994-9B14-FB9F388320A9}"/>
    <cellStyle name="60% - Accent1 8" xfId="155" xr:uid="{BE98B92C-0AE2-4C04-991D-799D8D11350E}"/>
    <cellStyle name="60% - Accent2 2" xfId="156" xr:uid="{10E9D79E-EF4A-4853-B869-D93FC7E9B573}"/>
    <cellStyle name="60% - Accent2 3" xfId="157" xr:uid="{CE88E346-D02A-4137-9A64-9AC9101E5483}"/>
    <cellStyle name="60% - Accent2 4" xfId="158" xr:uid="{14CFE6F3-1CF3-425A-A105-EC2A0DD17CD8}"/>
    <cellStyle name="60% - Accent2 5" xfId="159" xr:uid="{A6F010B5-325C-42C4-B237-36252F93364C}"/>
    <cellStyle name="60% - Accent2 6" xfId="160" xr:uid="{3D3981AA-CA94-4B71-B302-1B3CD163EB2C}"/>
    <cellStyle name="60% - Accent3 2" xfId="161" xr:uid="{9439BD32-6BBB-40EF-88CF-0C6DAD7CD028}"/>
    <cellStyle name="60% - Accent3 3" xfId="162" xr:uid="{FD5F22DD-F9E2-4DAC-A9B5-06E6FE15B239}"/>
    <cellStyle name="60% - Accent3 4" xfId="163" xr:uid="{2704897A-F660-4105-A50A-46A0DB1C49D9}"/>
    <cellStyle name="60% - Accent3 5" xfId="164" xr:uid="{19FA40E9-EBEB-460E-9BE8-F57398C4EFB7}"/>
    <cellStyle name="60% - Accent3 6" xfId="165" xr:uid="{1288B748-82CD-4D69-81A2-E154C9F638B3}"/>
    <cellStyle name="60% - Accent3 7" xfId="166" xr:uid="{A41EF923-5A43-4DE1-8E86-B39D599A1333}"/>
    <cellStyle name="60% - Accent3 8" xfId="167" xr:uid="{8572C756-E082-4CD2-BDF8-7190512B410A}"/>
    <cellStyle name="60% - Accent4 2" xfId="168" xr:uid="{9379C295-0ED8-4B38-820A-BABD1A7EF61E}"/>
    <cellStyle name="60% - Accent4 3" xfId="169" xr:uid="{A507B910-0A89-41A7-A04D-1D08D589D7C2}"/>
    <cellStyle name="60% - Accent4 4" xfId="170" xr:uid="{ECF19A67-1B92-4A78-95D5-5C0F2A69E62E}"/>
    <cellStyle name="60% - Accent4 5" xfId="171" xr:uid="{FECB1A1D-4E26-4AB4-AB41-E3D8CE978F2A}"/>
    <cellStyle name="60% - Accent4 6" xfId="172" xr:uid="{FD41924F-95F0-4EB3-AB53-9A174B6879F0}"/>
    <cellStyle name="60% - Accent4 7" xfId="173" xr:uid="{3455446B-6685-434A-89AD-55453696655A}"/>
    <cellStyle name="60% - Accent4 8" xfId="174" xr:uid="{AFB81074-9C95-4B75-902A-AF9DDF20ECE4}"/>
    <cellStyle name="60% - Accent5 2" xfId="175" xr:uid="{B4D34F7A-4A79-42BC-B7C0-F124A351E289}"/>
    <cellStyle name="60% - Accent5 3" xfId="176" xr:uid="{B54CF4E2-B508-4068-BCF8-B74E9792B737}"/>
    <cellStyle name="60% - Accent5 4" xfId="177" xr:uid="{A8A7CA37-6C09-4259-A25C-6592202D64C8}"/>
    <cellStyle name="60% - Accent5 5" xfId="178" xr:uid="{9DCCB9C7-4FCD-470D-86C8-421680080CB4}"/>
    <cellStyle name="60% - Accent5 6" xfId="179" xr:uid="{609C931D-6BB1-403D-A94E-B3FAE0800125}"/>
    <cellStyle name="60% - Accent6 2" xfId="180" xr:uid="{46AA3D01-598E-4C35-866B-6444F938E794}"/>
    <cellStyle name="60% - Accent6 3" xfId="181" xr:uid="{1726C3CE-8127-4E87-B607-4216DBCB8342}"/>
    <cellStyle name="60% - Accent6 4" xfId="182" xr:uid="{4944DCEB-7AC3-4084-9D30-7118F553D784}"/>
    <cellStyle name="60% - Accent6 5" xfId="183" xr:uid="{981072A0-A34C-4CB0-910C-DE1A38F056C6}"/>
    <cellStyle name="60% - Accent6 6" xfId="184" xr:uid="{6D7850EE-2A54-41CC-9A0A-C1360DD64C71}"/>
    <cellStyle name="60% - Accent6 7" xfId="185" xr:uid="{19121481-8720-4C30-A375-9EF775446AD0}"/>
    <cellStyle name="60% - Accent6 8" xfId="186" xr:uid="{1939078A-0AE9-4AC7-A8D0-59E91917FF4C}"/>
    <cellStyle name="Accent1 2" xfId="187" xr:uid="{35B9D14B-DC16-479A-AD14-27003045E88F}"/>
    <cellStyle name="Accent1 3" xfId="188" xr:uid="{241156DD-DCBF-4307-9550-6293320C5C34}"/>
    <cellStyle name="Accent1 4" xfId="189" xr:uid="{9491BCE9-FBE1-4E13-8392-EE699B72B639}"/>
    <cellStyle name="Accent1 5" xfId="190" xr:uid="{0F73579C-DD49-4B9F-B932-242105ED2147}"/>
    <cellStyle name="Accent1 6" xfId="191" xr:uid="{592E3D4A-295E-4CD6-B085-9634E7497D8F}"/>
    <cellStyle name="Accent1 7" xfId="192" xr:uid="{310288FA-19CA-472D-8EAD-59A6A4A8746E}"/>
    <cellStyle name="Accent1 8" xfId="193" xr:uid="{3CF51247-7F7C-4D35-BF27-8F95401A2619}"/>
    <cellStyle name="Accent2 2" xfId="194" xr:uid="{D930FE63-F261-4FD0-AB40-B43C4835BEDD}"/>
    <cellStyle name="Accent2 3" xfId="195" xr:uid="{6EC2D7A8-4D70-4032-9245-D08B2E3B3BFD}"/>
    <cellStyle name="Accent2 4" xfId="196" xr:uid="{F31F03E7-BCC2-42EC-86C8-AE781461A6E1}"/>
    <cellStyle name="Accent2 5" xfId="197" xr:uid="{E6404DC5-1C24-4E74-9C6C-2E072791FD27}"/>
    <cellStyle name="Accent2 6" xfId="198" xr:uid="{3C357C95-4778-4774-A5D6-9525AFF1BCD4}"/>
    <cellStyle name="Accent3 2" xfId="199" xr:uid="{F06C0707-44BC-4C7F-911C-0B2F251E0424}"/>
    <cellStyle name="Accent3 3" xfId="200" xr:uid="{DFE79855-49FD-4C3B-874A-10337F94933E}"/>
    <cellStyle name="Accent3 4" xfId="201" xr:uid="{FC58FEDA-7007-4404-8D06-610D9B870D9E}"/>
    <cellStyle name="Accent3 5" xfId="202" xr:uid="{F210046B-7C24-4CE3-8653-268ACF6FBA1F}"/>
    <cellStyle name="Accent3 6" xfId="203" xr:uid="{00CAB4DB-2C07-42FA-9E6C-6429B969D8B4}"/>
    <cellStyle name="Accent4 2" xfId="204" xr:uid="{5657A195-3498-40FC-ACEE-73C85D248BA6}"/>
    <cellStyle name="Accent4 3" xfId="205" xr:uid="{37A67BBD-0D87-4D66-BFA0-F332CF0E0D09}"/>
    <cellStyle name="Accent4 4" xfId="206" xr:uid="{161D1F39-D45B-4DE2-867A-B90D423A0854}"/>
    <cellStyle name="Accent4 5" xfId="207" xr:uid="{8933B740-70E8-4F5C-B7DC-A3098B1F15A7}"/>
    <cellStyle name="Accent4 6" xfId="208" xr:uid="{650D9E18-B713-4BBB-BEBE-3E031D73DCE2}"/>
    <cellStyle name="Accent4 7" xfId="209" xr:uid="{C0FFACC5-F5B8-42E6-846C-5518E76160FE}"/>
    <cellStyle name="Accent4 8" xfId="210" xr:uid="{AB96EFD3-44B1-44CF-9B8B-335C2B6A0643}"/>
    <cellStyle name="Accent5 2" xfId="211" xr:uid="{AD0848C8-5063-4549-9CC7-6A63A86933A4}"/>
    <cellStyle name="Accent5 3" xfId="212" xr:uid="{6DFAE5A8-9AF9-45C0-B3C1-F1EF75D5D254}"/>
    <cellStyle name="Accent5 4" xfId="213" xr:uid="{5400AE91-0210-4FD9-A31B-16668B8D4176}"/>
    <cellStyle name="Accent5 5" xfId="214" xr:uid="{3EEF655C-A44C-4AC9-8457-F46AFE211619}"/>
    <cellStyle name="Accent5 6" xfId="215" xr:uid="{0541F2F8-D377-40B5-ACBF-C3618A70862F}"/>
    <cellStyle name="Accent6 2" xfId="216" xr:uid="{E2D0779B-4213-463F-AB4A-579A8FC71143}"/>
    <cellStyle name="Accent6 3" xfId="217" xr:uid="{D26A860E-8E83-4C36-9F58-7E63FA0248E9}"/>
    <cellStyle name="Accent6 4" xfId="218" xr:uid="{097148C2-3570-42C3-A18D-F6610815FFD8}"/>
    <cellStyle name="Accent6 5" xfId="219" xr:uid="{560D7C7A-2116-4ADC-96FA-8555041C974A}"/>
    <cellStyle name="Accent6 6" xfId="220" xr:uid="{9166F82B-C954-4082-AE40-3ADA9CAC8FC1}"/>
    <cellStyle name="Bad 2" xfId="221" xr:uid="{BF4A271C-6DE3-4A69-BDE9-B2B7EA687977}"/>
    <cellStyle name="Bad 3" xfId="222" xr:uid="{C92A6D80-17A0-4389-BAEA-6B939824D112}"/>
    <cellStyle name="Bad 4" xfId="223" xr:uid="{FF9FCA6A-9B39-4118-8994-83AB82A970CF}"/>
    <cellStyle name="Bad 5" xfId="224" xr:uid="{449FF972-8F59-4D62-96A7-E6FEE6C44177}"/>
    <cellStyle name="Bad 6" xfId="225" xr:uid="{56979DC2-2FC2-4546-A5DC-13BB9AD44DB7}"/>
    <cellStyle name="Bad 7" xfId="226" xr:uid="{720CF823-1E83-427C-818D-7CC7361AFCEA}"/>
    <cellStyle name="Bad 8" xfId="227" xr:uid="{A8BCCADB-4FA2-4AC0-881C-75872AE7E27B}"/>
    <cellStyle name="Calculation 2" xfId="228" xr:uid="{6AF6D5FF-08C2-4FCC-B7D8-E5218113AEF9}"/>
    <cellStyle name="Calculation 3" xfId="229" xr:uid="{826F9CF3-A12D-4EDC-B558-ED1C580B9698}"/>
    <cellStyle name="Calculation 4" xfId="230" xr:uid="{DEF83BED-10D4-437E-BA8F-888AEA71F8AC}"/>
    <cellStyle name="Calculation 5" xfId="231" xr:uid="{50A77FBD-E776-44FF-81C0-C3661768D123}"/>
    <cellStyle name="Calculation 6" xfId="232" xr:uid="{702EC628-CCBC-4A2F-B596-C07628D69FE8}"/>
    <cellStyle name="Check Cell 2" xfId="233" xr:uid="{8ABC5E7B-086B-4A9F-ADB9-ABB3B8DD9E15}"/>
    <cellStyle name="Check Cell 3" xfId="234" xr:uid="{2FA8F56C-D534-46D3-8BDB-90E054B46936}"/>
    <cellStyle name="Check Cell 4" xfId="235" xr:uid="{3A74A015-6CC8-45D4-A516-352D7C64B7E9}"/>
    <cellStyle name="Check Cell 5" xfId="236" xr:uid="{A58D0127-6025-4CB9-9218-288E08C7C9C4}"/>
    <cellStyle name="Check Cell 6" xfId="237" xr:uid="{BBBBBCAC-DA0D-4F4A-9256-969994F89C48}"/>
    <cellStyle name="Check Cell 7" xfId="238" xr:uid="{AC71553B-782F-4B69-A97D-441D5F785386}"/>
    <cellStyle name="Check Cell 8" xfId="239" xr:uid="{39A86F8A-527A-4F1B-88C2-43BD5DEF4262}"/>
    <cellStyle name="Comma" xfId="1" builtinId="3"/>
    <cellStyle name="Comma 10" xfId="38" xr:uid="{2EEC2B46-7F0B-43F1-8DDA-8EE9C1F9A612}"/>
    <cellStyle name="Comma 11" xfId="240" xr:uid="{714E920C-BFA7-4117-AA53-36F4CD88720E}"/>
    <cellStyle name="Comma 12" xfId="241" xr:uid="{8EA89E30-77BD-41C6-8B09-9BAD08AF949A}"/>
    <cellStyle name="Comma 13" xfId="242" xr:uid="{641F94F4-71B1-4838-97CF-2790EE52435E}"/>
    <cellStyle name="Comma 14" xfId="243" xr:uid="{16AA6A4F-1FEE-4E97-B11F-500E71B00F17}"/>
    <cellStyle name="Comma 15" xfId="244" xr:uid="{61F4B551-5655-48F6-B786-ADE6D2E3236A}"/>
    <cellStyle name="Comma 16" xfId="71" xr:uid="{84323FAC-E5A1-4AA8-BE4A-573E75BE5D0B}"/>
    <cellStyle name="Comma 17" xfId="22" xr:uid="{D4568EDA-976A-439C-B80F-49131AA9F09C}"/>
    <cellStyle name="Comma 17 2" xfId="518" xr:uid="{A9BDCC2D-F5DA-469D-8ED5-25A1914DC659}"/>
    <cellStyle name="Comma 17 2 2" xfId="566" xr:uid="{132F6E74-D53F-4CBF-BF23-C263B1ED86EE}"/>
    <cellStyle name="Comma 17 2 2 2" xfId="689" xr:uid="{EB357CCC-0A7B-4914-89C6-D7191E2C2C4A}"/>
    <cellStyle name="Comma 17 2 2 2 2" xfId="937" xr:uid="{585A22B6-9A51-4BF4-A46A-E5B8640AC966}"/>
    <cellStyle name="Comma 17 2 2 2 2 2" xfId="1440" xr:uid="{89BDF809-93CD-4610-AEF0-94B053F8C375}"/>
    <cellStyle name="Comma 17 2 2 2 2 2 2" xfId="2442" xr:uid="{E5BD71B6-B39B-4CB2-99EC-F897A7531B64}"/>
    <cellStyle name="Comma 17 2 2 2 2 3" xfId="1941" xr:uid="{0265C581-51FF-4480-B49D-6A93DE5F0D59}"/>
    <cellStyle name="Comma 17 2 2 2 3" xfId="1192" xr:uid="{A5E093A3-168B-4346-A93A-89CB5F1BF671}"/>
    <cellStyle name="Comma 17 2 2 2 3 2" xfId="2194" xr:uid="{88736E3C-53A8-4C55-B0BE-7B8C03933C74}"/>
    <cellStyle name="Comma 17 2 2 2 4" xfId="1693" xr:uid="{103B7798-09F0-4AFF-A6B7-52D9E49C20B1}"/>
    <cellStyle name="Comma 17 2 2 3" xfId="813" xr:uid="{9E7E4EFA-493C-4AAB-8271-08150A9CBD6F}"/>
    <cellStyle name="Comma 17 2 2 3 2" xfId="1316" xr:uid="{150FBC93-182D-4988-9858-08DB60C17581}"/>
    <cellStyle name="Comma 17 2 2 3 2 2" xfId="2318" xr:uid="{189E13F0-5C4F-4F61-A323-5387B37E7C04}"/>
    <cellStyle name="Comma 17 2 2 3 3" xfId="1817" xr:uid="{E851DB8B-C737-48F8-9FF1-76381A8E6AC5}"/>
    <cellStyle name="Comma 17 2 2 4" xfId="1068" xr:uid="{19929876-5779-4940-AAEC-718F4CCF4B6D}"/>
    <cellStyle name="Comma 17 2 2 4 2" xfId="2070" xr:uid="{B03C6E86-2684-4753-9E30-3E02F7FFAEBD}"/>
    <cellStyle name="Comma 17 2 2 5" xfId="1569" xr:uid="{6083CDE7-2FCC-4D46-8E77-0334214F457C}"/>
    <cellStyle name="Comma 17 2 3" xfId="648" xr:uid="{6990CFE2-29AE-490C-8D55-C918D0A9C17F}"/>
    <cellStyle name="Comma 17 2 3 2" xfId="896" xr:uid="{79BB4459-74DF-4CEA-A334-DFDC98997B52}"/>
    <cellStyle name="Comma 17 2 3 2 2" xfId="1399" xr:uid="{B58E7190-76B0-4B3E-98C0-6C7685B0FE69}"/>
    <cellStyle name="Comma 17 2 3 2 2 2" xfId="2401" xr:uid="{CBA379BE-DF56-4937-A0D6-7886DFE09202}"/>
    <cellStyle name="Comma 17 2 3 2 3" xfId="1900" xr:uid="{E047A38F-4A91-4A05-AEA7-48828D678D20}"/>
    <cellStyle name="Comma 17 2 3 3" xfId="1151" xr:uid="{730B1820-20B2-4057-A8F1-7B3DD6C3B7CE}"/>
    <cellStyle name="Comma 17 2 3 3 2" xfId="2153" xr:uid="{2203477B-8681-4306-BF13-27979D4A4758}"/>
    <cellStyle name="Comma 17 2 3 4" xfId="1652" xr:uid="{3CE1832B-271F-4727-97C4-F294F0B6F921}"/>
    <cellStyle name="Comma 17 2 4" xfId="772" xr:uid="{EB1F1CFD-BBD3-46D6-B55B-1EF05EBB46EB}"/>
    <cellStyle name="Comma 17 2 4 2" xfId="1275" xr:uid="{391CD5DD-A79F-4D38-AE88-2AFB0EEBD172}"/>
    <cellStyle name="Comma 17 2 4 2 2" xfId="2277" xr:uid="{93D07322-AEA8-4A15-B698-FD9A45617093}"/>
    <cellStyle name="Comma 17 2 4 3" xfId="1776" xr:uid="{4ADBB8B8-0144-447E-B4F1-A6549A21CDE2}"/>
    <cellStyle name="Comma 17 2 5" xfId="1027" xr:uid="{E0399887-B117-4FFB-854D-12D70B4D1C07}"/>
    <cellStyle name="Comma 17 2 5 2" xfId="2029" xr:uid="{98900015-0298-41AB-87B0-6A9256025C61}"/>
    <cellStyle name="Comma 17 2 6" xfId="1528" xr:uid="{AFD6E2A0-73C0-4D95-8689-6ECFE18A48AC}"/>
    <cellStyle name="Comma 17 3" xfId="545" xr:uid="{F8DD46CF-64B3-4E83-8452-CEA6658A8B3B}"/>
    <cellStyle name="Comma 17 3 2" xfId="567" xr:uid="{74774F8E-808D-4240-99EB-1964060FD812}"/>
    <cellStyle name="Comma 17 3 2 2" xfId="690" xr:uid="{70C120E2-A825-4F41-9652-B34387280949}"/>
    <cellStyle name="Comma 17 3 2 2 2" xfId="938" xr:uid="{DC10990E-EBBC-4B7D-ACBD-83637FAA04F4}"/>
    <cellStyle name="Comma 17 3 2 2 2 2" xfId="1441" xr:uid="{B719C4E2-0337-414E-BE77-7B2DDCBE9DC5}"/>
    <cellStyle name="Comma 17 3 2 2 2 2 2" xfId="2443" xr:uid="{06B6FE67-9A73-417C-AF80-764C738F922F}"/>
    <cellStyle name="Comma 17 3 2 2 2 3" xfId="1942" xr:uid="{E6385598-647F-4DF0-90A2-5850C3713960}"/>
    <cellStyle name="Comma 17 3 2 2 3" xfId="1193" xr:uid="{2DD522FF-4A0C-4218-B52C-0FDB557D4DA2}"/>
    <cellStyle name="Comma 17 3 2 2 3 2" xfId="2195" xr:uid="{77FA2548-22FF-42F2-BF31-031AF2060964}"/>
    <cellStyle name="Comma 17 3 2 2 4" xfId="1694" xr:uid="{5582A41B-E4B6-4BA1-B1D7-5A88C19DF5AE}"/>
    <cellStyle name="Comma 17 3 2 3" xfId="814" xr:uid="{494EB52C-135C-4FF6-8471-C66F5CE517FC}"/>
    <cellStyle name="Comma 17 3 2 3 2" xfId="1317" xr:uid="{47BCABA9-D696-4C32-8E34-127219F7904B}"/>
    <cellStyle name="Comma 17 3 2 3 2 2" xfId="2319" xr:uid="{C0A5599F-48A9-4951-B6A3-07883462442E}"/>
    <cellStyle name="Comma 17 3 2 3 3" xfId="1818" xr:uid="{D17E5F5B-63B4-41BE-8A89-E06021DBC954}"/>
    <cellStyle name="Comma 17 3 2 4" xfId="1069" xr:uid="{CB11BD5D-E9E1-44BE-8C7A-57EB8FDCE695}"/>
    <cellStyle name="Comma 17 3 2 4 2" xfId="2071" xr:uid="{CB0BC8F8-07A8-4D2A-B888-FC748C1EBEA1}"/>
    <cellStyle name="Comma 17 3 2 5" xfId="1570" xr:uid="{ECDED252-B93C-48AE-B53A-CD1845A743E6}"/>
    <cellStyle name="Comma 17 3 3" xfId="668" xr:uid="{0162D00C-F169-4B40-8B31-C45FC40A4327}"/>
    <cellStyle name="Comma 17 3 3 2" xfId="916" xr:uid="{7FD8D998-A148-4858-9D55-E8B701774F7E}"/>
    <cellStyle name="Comma 17 3 3 2 2" xfId="1419" xr:uid="{60FF3270-1AA6-49DE-9EAC-DB4F160568CE}"/>
    <cellStyle name="Comma 17 3 3 2 2 2" xfId="2421" xr:uid="{9A98AB93-7883-4A2C-AEAB-B0467A7474B5}"/>
    <cellStyle name="Comma 17 3 3 2 3" xfId="1920" xr:uid="{A52062CF-0372-43C7-9A96-1C24B7C21B8F}"/>
    <cellStyle name="Comma 17 3 3 3" xfId="1171" xr:uid="{E5DD1E74-471F-4E52-AE7F-899831CFBC2C}"/>
    <cellStyle name="Comma 17 3 3 3 2" xfId="2173" xr:uid="{8FE4E149-136F-4DCB-B6DA-B4E7E4DB3CC0}"/>
    <cellStyle name="Comma 17 3 3 4" xfId="1672" xr:uid="{4A70B9EF-129E-4D95-BA69-26156E9CCC0B}"/>
    <cellStyle name="Comma 17 3 4" xfId="792" xr:uid="{B03A5F64-BA36-45C5-916D-C27B4CA419AB}"/>
    <cellStyle name="Comma 17 3 4 2" xfId="1295" xr:uid="{635C08A6-CDB9-442E-96F6-17D667BC5432}"/>
    <cellStyle name="Comma 17 3 4 2 2" xfId="2297" xr:uid="{D046FDEF-277D-4DBE-8FD4-3CEE8BA3C6FD}"/>
    <cellStyle name="Comma 17 3 4 3" xfId="1796" xr:uid="{F5D2B439-5362-4433-BE0D-6B4C6891A6B8}"/>
    <cellStyle name="Comma 17 3 5" xfId="1047" xr:uid="{EA2DAD10-0CE3-463A-BB52-8966F6877AE8}"/>
    <cellStyle name="Comma 17 3 5 2" xfId="2049" xr:uid="{10BDD8B7-2A73-4B08-BB66-275393B5DCB2}"/>
    <cellStyle name="Comma 17 3 6" xfId="1548" xr:uid="{4CB796A3-3229-4D96-884B-D1A0B1CE8AD4}"/>
    <cellStyle name="Comma 17 4" xfId="565" xr:uid="{ADA0B3DD-8FC4-4FEF-BDE7-12CF6ED0DC1D}"/>
    <cellStyle name="Comma 17 4 2" xfId="688" xr:uid="{03DE7A8E-3605-4485-86CE-453E465B09A3}"/>
    <cellStyle name="Comma 17 4 2 2" xfId="936" xr:uid="{F3DB4BF9-F39D-448B-A475-234B3201CE79}"/>
    <cellStyle name="Comma 17 4 2 2 2" xfId="1439" xr:uid="{2BBA50FD-3F37-449A-9488-BC3A8520B4A0}"/>
    <cellStyle name="Comma 17 4 2 2 2 2" xfId="2441" xr:uid="{C9E0F1DC-1F4C-4D9C-87D3-1E465B3CAEC7}"/>
    <cellStyle name="Comma 17 4 2 2 3" xfId="1940" xr:uid="{8C17D408-DA80-485A-871A-789772259FFD}"/>
    <cellStyle name="Comma 17 4 2 3" xfId="1191" xr:uid="{6F4A6908-97B9-43EA-A2F6-D6EA4566DE35}"/>
    <cellStyle name="Comma 17 4 2 3 2" xfId="2193" xr:uid="{68EFE292-393F-434C-BDCF-8ED0CCB841D3}"/>
    <cellStyle name="Comma 17 4 2 4" xfId="1692" xr:uid="{2EDB8A71-1BEC-4F54-BAC5-07848AFA1BBF}"/>
    <cellStyle name="Comma 17 4 3" xfId="812" xr:uid="{ADD5AF69-9088-4680-953A-A779B6F59CD5}"/>
    <cellStyle name="Comma 17 4 3 2" xfId="1315" xr:uid="{26847850-4008-46DB-9C97-6BC4BE2F168C}"/>
    <cellStyle name="Comma 17 4 3 2 2" xfId="2317" xr:uid="{C35E3ED3-D647-4CEB-9A4A-BA4D97A340CA}"/>
    <cellStyle name="Comma 17 4 3 3" xfId="1816" xr:uid="{CD495670-B9EB-41B0-98E9-BA8EDDF8F1FC}"/>
    <cellStyle name="Comma 17 4 4" xfId="1067" xr:uid="{A309721D-AFFF-485E-B24D-C67862790EC8}"/>
    <cellStyle name="Comma 17 4 4 2" xfId="2069" xr:uid="{B9FEB4D4-8C6F-4EBE-A6F8-78EF272B5E5C}"/>
    <cellStyle name="Comma 17 4 5" xfId="1568" xr:uid="{D599D18D-D96F-4EBB-B380-A2438A0B8411}"/>
    <cellStyle name="Comma 17 5" xfId="626" xr:uid="{95028C86-4212-45C3-B492-6E2443B84118}"/>
    <cellStyle name="Comma 17 5 2" xfId="874" xr:uid="{A0FE3E3D-4F6E-4C2A-8A33-FDDD30CEE3E8}"/>
    <cellStyle name="Comma 17 5 2 2" xfId="1377" xr:uid="{236C6E8E-AFE2-40CF-9661-DB6BEBF9D42F}"/>
    <cellStyle name="Comma 17 5 2 2 2" xfId="2379" xr:uid="{9F0B30D5-9AE4-4246-B2DA-8FCBCF358A18}"/>
    <cellStyle name="Comma 17 5 2 3" xfId="1878" xr:uid="{5F4C0A6E-4A93-4122-B4BA-DC46957FDBF9}"/>
    <cellStyle name="Comma 17 5 3" xfId="1129" xr:uid="{DF343222-2DB3-4702-90F7-244231362DB4}"/>
    <cellStyle name="Comma 17 5 3 2" xfId="2131" xr:uid="{025D5061-59D3-455D-998C-631C241A4420}"/>
    <cellStyle name="Comma 17 5 4" xfId="1630" xr:uid="{11D9FF49-5215-499F-89E3-D229970D0BFA}"/>
    <cellStyle name="Comma 17 6" xfId="750" xr:uid="{2452BE1F-9461-484E-AB33-BA8B98D043C5}"/>
    <cellStyle name="Comma 17 6 2" xfId="1253" xr:uid="{68A63C5D-557B-4C9F-A984-1510FA07BC20}"/>
    <cellStyle name="Comma 17 6 2 2" xfId="2255" xr:uid="{06944A2E-416C-43F4-9063-BC60C3B71F5C}"/>
    <cellStyle name="Comma 17 6 3" xfId="1754" xr:uid="{E2670950-C377-4FC5-B785-0BDA07EBF264}"/>
    <cellStyle name="Comma 17 7" xfId="1005" xr:uid="{0A7D35C1-616F-4BCC-9A32-8A5AA14F0B92}"/>
    <cellStyle name="Comma 17 7 2" xfId="2007" xr:uid="{97C10845-66A3-4FA8-AF6A-34BC841300F0}"/>
    <cellStyle name="Comma 17 8" xfId="1506" xr:uid="{99F83ED4-0FF9-48E1-BEF7-E2228C0D45E7}"/>
    <cellStyle name="Comma 18" xfId="245" xr:uid="{858DB092-2D27-4C0C-A4AE-8C1B5CD765F3}"/>
    <cellStyle name="Comma 19" xfId="79" xr:uid="{BE19615C-941C-4192-AF85-3ACB7B461009}"/>
    <cellStyle name="Comma 2" xfId="7" xr:uid="{00000000-0005-0000-0000-000001000000}"/>
    <cellStyle name="Comma 2 2" xfId="59" xr:uid="{212FF1FB-B1D8-423F-B519-907BF118E231}"/>
    <cellStyle name="Comma 2 2 2" xfId="499" xr:uid="{2E0CACB9-0CB5-466F-B470-BBC7B27E27C5}"/>
    <cellStyle name="Comma 2 2 3" xfId="519" xr:uid="{DA9516E0-3BB7-48FD-9E3C-FF79018B2688}"/>
    <cellStyle name="Comma 2 2 4" xfId="247" xr:uid="{065A0471-E9F0-46FA-9692-72E9A70459D1}"/>
    <cellStyle name="Comma 2 3" xfId="54" xr:uid="{ED40E83F-9B98-4722-9C04-AC934FB42249}"/>
    <cellStyle name="Comma 2 3 2" xfId="248" xr:uid="{A55F330D-A382-4AD6-B38F-02FAF6F7BE24}"/>
    <cellStyle name="Comma 2 4" xfId="249" xr:uid="{175E5991-7D51-49EC-94D8-ECDC9CFDB469}"/>
    <cellStyle name="Comma 2 5" xfId="246" xr:uid="{80905F89-A301-4807-BA6F-86306744C1BB}"/>
    <cellStyle name="Comma 2 6" xfId="14" xr:uid="{00000000-0005-0000-0000-000002000000}"/>
    <cellStyle name="Comma 2_Allocators" xfId="250" xr:uid="{B279ECDD-C9DA-4EF1-AC05-BAEFDB45C267}"/>
    <cellStyle name="Comma 20" xfId="251" xr:uid="{611FE79C-0D4C-4355-A179-C75B45E23DE4}"/>
    <cellStyle name="Comma 20 2" xfId="520" xr:uid="{35AEC302-9590-4D73-A9BE-C71BFE00DC0F}"/>
    <cellStyle name="Comma 20 2 2" xfId="569" xr:uid="{2FA51723-7033-452A-991A-BADC0DD9C495}"/>
    <cellStyle name="Comma 20 2 2 2" xfId="692" xr:uid="{A1444BDC-9957-4FCC-A1A4-4DF91F61F4FC}"/>
    <cellStyle name="Comma 20 2 2 2 2" xfId="940" xr:uid="{BE4ECCB7-1810-433B-A68F-63EA03F8AB1F}"/>
    <cellStyle name="Comma 20 2 2 2 2 2" xfId="1443" xr:uid="{B1B6ABB7-612A-4879-9EF7-75540DAC4102}"/>
    <cellStyle name="Comma 20 2 2 2 2 2 2" xfId="2445" xr:uid="{C95486AB-F0DC-4673-A7F8-7BF52B8C992D}"/>
    <cellStyle name="Comma 20 2 2 2 2 3" xfId="1944" xr:uid="{DDF1DF0F-EE4D-41C0-B8E7-FF29187B1D5E}"/>
    <cellStyle name="Comma 20 2 2 2 3" xfId="1195" xr:uid="{4A15D0B4-E3D2-4C87-A005-9E9BA7343289}"/>
    <cellStyle name="Comma 20 2 2 2 3 2" xfId="2197" xr:uid="{A013FAF0-2C2C-4D98-8446-459D7BD2757D}"/>
    <cellStyle name="Comma 20 2 2 2 4" xfId="1696" xr:uid="{A714077E-B71E-4486-8712-4778628E8F09}"/>
    <cellStyle name="Comma 20 2 2 3" xfId="816" xr:uid="{18D9B408-9196-4858-8B30-419E798327F7}"/>
    <cellStyle name="Comma 20 2 2 3 2" xfId="1319" xr:uid="{3B60B52E-3990-4CB7-8E76-3F5330B5200E}"/>
    <cellStyle name="Comma 20 2 2 3 2 2" xfId="2321" xr:uid="{521F60C9-395D-46B2-B352-C40142B12E47}"/>
    <cellStyle name="Comma 20 2 2 3 3" xfId="1820" xr:uid="{FDD8A6E9-24B2-45AE-8C1F-AC413CD99BCB}"/>
    <cellStyle name="Comma 20 2 2 4" xfId="1071" xr:uid="{75798427-FA9C-4D63-AF86-3E588A16226E}"/>
    <cellStyle name="Comma 20 2 2 4 2" xfId="2073" xr:uid="{F73071C7-4968-4A48-864E-3C702F68344A}"/>
    <cellStyle name="Comma 20 2 2 5" xfId="1572" xr:uid="{59386AC4-AB8E-431F-B8A9-A6E71AFA5F77}"/>
    <cellStyle name="Comma 20 2 3" xfId="649" xr:uid="{A05DD7B6-EB3E-4DAD-A5C0-7361A93928D9}"/>
    <cellStyle name="Comma 20 2 3 2" xfId="897" xr:uid="{51168315-49E9-4AF6-9DD4-163B6D9CA741}"/>
    <cellStyle name="Comma 20 2 3 2 2" xfId="1400" xr:uid="{15768FDD-43DE-488C-9402-638CECA3AC72}"/>
    <cellStyle name="Comma 20 2 3 2 2 2" xfId="2402" xr:uid="{681178CF-6484-4B6B-AF8A-DE9A581F180C}"/>
    <cellStyle name="Comma 20 2 3 2 3" xfId="1901" xr:uid="{61A13713-8162-458E-952F-A09B72585640}"/>
    <cellStyle name="Comma 20 2 3 3" xfId="1152" xr:uid="{BCA488CE-8ED6-4B3B-A7A0-566AC07C0AD0}"/>
    <cellStyle name="Comma 20 2 3 3 2" xfId="2154" xr:uid="{4F0D4324-D0F7-4304-8765-1765AA38FFE7}"/>
    <cellStyle name="Comma 20 2 3 4" xfId="1653" xr:uid="{AF627C7D-41A7-46DB-8CBB-CFA770F4C40B}"/>
    <cellStyle name="Comma 20 2 4" xfId="773" xr:uid="{767EA622-E55A-4117-BB73-9DEF9659F0EC}"/>
    <cellStyle name="Comma 20 2 4 2" xfId="1276" xr:uid="{6DAC6F9D-4386-4AC5-90CF-28E5927BE909}"/>
    <cellStyle name="Comma 20 2 4 2 2" xfId="2278" xr:uid="{F8088F0B-2870-464A-B949-AB44494C0B14}"/>
    <cellStyle name="Comma 20 2 4 3" xfId="1777" xr:uid="{28A499B2-20E9-4A5D-9713-A3CA742B0885}"/>
    <cellStyle name="Comma 20 2 5" xfId="1028" xr:uid="{19751C08-E495-4374-8816-79F23CD4CE90}"/>
    <cellStyle name="Comma 20 2 5 2" xfId="2030" xr:uid="{487729F9-5026-4D12-AF07-0062375C4F42}"/>
    <cellStyle name="Comma 20 2 6" xfId="1529" xr:uid="{D1983E5D-4CEE-4693-8915-1FB16E263B1F}"/>
    <cellStyle name="Comma 20 3" xfId="546" xr:uid="{076E5A95-EAFC-4430-9D3F-898F188386CD}"/>
    <cellStyle name="Comma 20 3 2" xfId="570" xr:uid="{298E4092-F78C-4156-B690-7974B52D1019}"/>
    <cellStyle name="Comma 20 3 2 2" xfId="693" xr:uid="{1F85AA11-0592-4E73-8402-F23A6288B261}"/>
    <cellStyle name="Comma 20 3 2 2 2" xfId="941" xr:uid="{3D9AA24C-A0E4-4F1A-BCB7-5C841E3CA309}"/>
    <cellStyle name="Comma 20 3 2 2 2 2" xfId="1444" xr:uid="{F432AAD3-A544-4564-BF1B-82DD6CD8D8AC}"/>
    <cellStyle name="Comma 20 3 2 2 2 2 2" xfId="2446" xr:uid="{A7204643-1755-4E57-BAFB-C54C0E26978E}"/>
    <cellStyle name="Comma 20 3 2 2 2 3" xfId="1945" xr:uid="{74423F2B-26A1-487A-AC0C-8E924863517B}"/>
    <cellStyle name="Comma 20 3 2 2 3" xfId="1196" xr:uid="{B62BBF02-6957-42FA-9D25-80341355C9A3}"/>
    <cellStyle name="Comma 20 3 2 2 3 2" xfId="2198" xr:uid="{3DD59956-4EDC-4531-A195-4F2738AE5A9D}"/>
    <cellStyle name="Comma 20 3 2 2 4" xfId="1697" xr:uid="{1193DC76-6925-4857-8E4B-334979F1C3CA}"/>
    <cellStyle name="Comma 20 3 2 3" xfId="817" xr:uid="{34311958-B720-4838-8080-4CC50B83CC62}"/>
    <cellStyle name="Comma 20 3 2 3 2" xfId="1320" xr:uid="{877D6CA6-3AF8-438A-8841-4859F9B1EB07}"/>
    <cellStyle name="Comma 20 3 2 3 2 2" xfId="2322" xr:uid="{4DF3BFFB-03E7-47B7-8A94-56E414DB4C0A}"/>
    <cellStyle name="Comma 20 3 2 3 3" xfId="1821" xr:uid="{DEB2ED2F-78E8-48F0-B5C3-909CEF0E8AC1}"/>
    <cellStyle name="Comma 20 3 2 4" xfId="1072" xr:uid="{66886387-EF51-4BF8-99EC-DCD6660757A7}"/>
    <cellStyle name="Comma 20 3 2 4 2" xfId="2074" xr:uid="{FAB6882D-4550-4FDC-82C8-F308A384C247}"/>
    <cellStyle name="Comma 20 3 2 5" xfId="1573" xr:uid="{80D341A8-509D-49C5-BE97-E7E3FDC4FD76}"/>
    <cellStyle name="Comma 20 3 3" xfId="669" xr:uid="{B911EB5E-82EB-47DF-8117-392E056A0465}"/>
    <cellStyle name="Comma 20 3 3 2" xfId="917" xr:uid="{07186696-7EDD-410E-A730-127D514D13D6}"/>
    <cellStyle name="Comma 20 3 3 2 2" xfId="1420" xr:uid="{52F52504-C9DD-40A3-ACAF-AF43C0FEB0C0}"/>
    <cellStyle name="Comma 20 3 3 2 2 2" xfId="2422" xr:uid="{BAA83602-3265-497D-8F55-DD2027664947}"/>
    <cellStyle name="Comma 20 3 3 2 3" xfId="1921" xr:uid="{7E39E828-61CA-4D48-B8DE-AFB8A2DAA06D}"/>
    <cellStyle name="Comma 20 3 3 3" xfId="1172" xr:uid="{EA697909-B7FB-4999-B2AB-4514350924B3}"/>
    <cellStyle name="Comma 20 3 3 3 2" xfId="2174" xr:uid="{E2F70413-20AB-4CD3-9A2A-F8FBC91D1BDD}"/>
    <cellStyle name="Comma 20 3 3 4" xfId="1673" xr:uid="{61C2AB08-554F-410E-94E5-EBAF7D85A13C}"/>
    <cellStyle name="Comma 20 3 4" xfId="793" xr:uid="{24693FD3-5894-4326-93AB-9FA7DE30C4F5}"/>
    <cellStyle name="Comma 20 3 4 2" xfId="1296" xr:uid="{CE21427D-985F-42C8-BE45-86797BEAA344}"/>
    <cellStyle name="Comma 20 3 4 2 2" xfId="2298" xr:uid="{0225482D-DBE0-4147-9C89-D3A07628B796}"/>
    <cellStyle name="Comma 20 3 4 3" xfId="1797" xr:uid="{4FB02D39-D345-4BF4-86E7-B041F2C54AAD}"/>
    <cellStyle name="Comma 20 3 5" xfId="1048" xr:uid="{72294A30-8E74-4C42-BAD4-2EFCB34F1A1C}"/>
    <cellStyle name="Comma 20 3 5 2" xfId="2050" xr:uid="{AA998AE9-B018-449C-B7C3-43F82ADE120D}"/>
    <cellStyle name="Comma 20 3 6" xfId="1549" xr:uid="{ACE3E68F-8FF0-4D57-A0FF-E19516865D99}"/>
    <cellStyle name="Comma 20 4" xfId="568" xr:uid="{6CC570E0-2F00-40D1-B5EB-40F982A482C9}"/>
    <cellStyle name="Comma 20 4 2" xfId="691" xr:uid="{F2416B99-1746-41BF-9EC9-CF5E22075777}"/>
    <cellStyle name="Comma 20 4 2 2" xfId="939" xr:uid="{EA5C0166-0E60-4C95-918E-98B8BB9E2CC4}"/>
    <cellStyle name="Comma 20 4 2 2 2" xfId="1442" xr:uid="{AD8E3423-14E1-4AB8-B57A-42DED96CB3D3}"/>
    <cellStyle name="Comma 20 4 2 2 2 2" xfId="2444" xr:uid="{98999734-33AB-4958-A55F-B3987264A7AC}"/>
    <cellStyle name="Comma 20 4 2 2 3" xfId="1943" xr:uid="{812082B9-17D0-4281-8B9B-C2377B678C59}"/>
    <cellStyle name="Comma 20 4 2 3" xfId="1194" xr:uid="{CB66BC92-9C12-403A-BC38-F3BC047FFB27}"/>
    <cellStyle name="Comma 20 4 2 3 2" xfId="2196" xr:uid="{CFF6524C-93A3-47AD-831E-490AF540E71D}"/>
    <cellStyle name="Comma 20 4 2 4" xfId="1695" xr:uid="{6518E87E-C156-4880-A847-F157135169FE}"/>
    <cellStyle name="Comma 20 4 3" xfId="815" xr:uid="{604A9240-4E7C-4F59-AE0C-3BC605ADA5C6}"/>
    <cellStyle name="Comma 20 4 3 2" xfId="1318" xr:uid="{190BFB51-C490-4CD8-9C04-B6677F2B65BC}"/>
    <cellStyle name="Comma 20 4 3 2 2" xfId="2320" xr:uid="{9F86DCC2-66C9-47FB-9D83-58A182A959F8}"/>
    <cellStyle name="Comma 20 4 3 3" xfId="1819" xr:uid="{60F9772C-743E-432F-A667-16C6913C363B}"/>
    <cellStyle name="Comma 20 4 4" xfId="1070" xr:uid="{BB2A7395-93CE-4D17-8065-75432161B728}"/>
    <cellStyle name="Comma 20 4 4 2" xfId="2072" xr:uid="{2BEB0FC8-2A2A-4A72-84C8-25F792B950FF}"/>
    <cellStyle name="Comma 20 4 5" xfId="1571" xr:uid="{EA03F935-D446-42A4-AACB-237BBA06CF5E}"/>
    <cellStyle name="Comma 20 5" xfId="627" xr:uid="{1A0B66CE-6E09-44A0-939E-8B63B9C175AB}"/>
    <cellStyle name="Comma 20 5 2" xfId="875" xr:uid="{D5267598-39CB-4FBC-AD6C-28A2DAC3FDAA}"/>
    <cellStyle name="Comma 20 5 2 2" xfId="1378" xr:uid="{FA3DFAAB-006E-4E8A-AD51-41313E9A6A18}"/>
    <cellStyle name="Comma 20 5 2 2 2" xfId="2380" xr:uid="{14A23078-8421-423B-B73C-03362CFD1B89}"/>
    <cellStyle name="Comma 20 5 2 3" xfId="1879" xr:uid="{024D0BA7-12F0-4C57-80E0-584D8773FCE2}"/>
    <cellStyle name="Comma 20 5 3" xfId="1130" xr:uid="{029DFCAE-354C-4BC3-8CED-2866D291C635}"/>
    <cellStyle name="Comma 20 5 3 2" xfId="2132" xr:uid="{D313296E-B6BD-42A0-8EFC-C50D7DB20A0E}"/>
    <cellStyle name="Comma 20 5 4" xfId="1631" xr:uid="{37243CBB-2441-458D-A85F-C6F93DA937F3}"/>
    <cellStyle name="Comma 20 6" xfId="751" xr:uid="{B3DA316A-8AE2-4F1A-AE0F-C6CB164DBC94}"/>
    <cellStyle name="Comma 20 6 2" xfId="1254" xr:uid="{A5EA242C-C97E-416D-8460-343BD3AC06CC}"/>
    <cellStyle name="Comma 20 6 2 2" xfId="2256" xr:uid="{21B0F860-AED3-4BBB-9894-90CF4BC2B1E6}"/>
    <cellStyle name="Comma 20 6 3" xfId="1755" xr:uid="{B15380E5-50AB-4B98-872B-69264647DD49}"/>
    <cellStyle name="Comma 20 7" xfId="1006" xr:uid="{DE5ED895-4C85-46A5-9D5B-E0D843E13001}"/>
    <cellStyle name="Comma 20 7 2" xfId="2008" xr:uid="{2A08A21D-6297-42A6-AFD9-E8863D61B310}"/>
    <cellStyle name="Comma 20 8" xfId="1507" xr:uid="{8B5CDBCD-F9C1-4B3F-B25B-F327EA673260}"/>
    <cellStyle name="Comma 27" xfId="45" xr:uid="{03525652-CB3C-44EB-9A0D-D398A3823A8E}"/>
    <cellStyle name="Comma 3" xfId="16" xr:uid="{00000000-0005-0000-0000-000003000000}"/>
    <cellStyle name="Comma 3 10" xfId="514" xr:uid="{75ECA1EC-F316-4FCD-9FD0-446816286978}"/>
    <cellStyle name="Comma 3 10 2" xfId="543" xr:uid="{ACAAE186-45C9-4322-9F0B-92B8A953412D}"/>
    <cellStyle name="Comma 3 10 2 2" xfId="572" xr:uid="{724F1815-974B-4295-989D-F903FCD2FC6C}"/>
    <cellStyle name="Comma 3 10 2 2 2" xfId="695" xr:uid="{170514DB-0A8C-4FC2-B208-60E77DDEEC44}"/>
    <cellStyle name="Comma 3 10 2 2 2 2" xfId="943" xr:uid="{B5A7BA8B-C748-4CDB-9892-D6518C49D066}"/>
    <cellStyle name="Comma 3 10 2 2 2 2 2" xfId="1446" xr:uid="{5A9ED673-66EE-441F-81FF-295397AA6E36}"/>
    <cellStyle name="Comma 3 10 2 2 2 2 2 2" xfId="2448" xr:uid="{59ED6B67-2AE4-4BFB-A09E-8AB969F850C0}"/>
    <cellStyle name="Comma 3 10 2 2 2 2 3" xfId="1947" xr:uid="{93FF0A2B-1576-4EDE-BC8F-16117F7DBF00}"/>
    <cellStyle name="Comma 3 10 2 2 2 3" xfId="1198" xr:uid="{EEBF3D6A-4058-444F-9978-9AC2D6B63697}"/>
    <cellStyle name="Comma 3 10 2 2 2 3 2" xfId="2200" xr:uid="{9C528895-5FB5-450D-8B67-AF4124BCFF9A}"/>
    <cellStyle name="Comma 3 10 2 2 2 4" xfId="1699" xr:uid="{FDD420DD-8724-4C91-ABC1-D5D009997C38}"/>
    <cellStyle name="Comma 3 10 2 2 3" xfId="819" xr:uid="{BCE89188-0FDC-4447-B41E-4EADEF827B26}"/>
    <cellStyle name="Comma 3 10 2 2 3 2" xfId="1322" xr:uid="{B9552986-0A90-431C-9E96-87BA1C8C9324}"/>
    <cellStyle name="Comma 3 10 2 2 3 2 2" xfId="2324" xr:uid="{929C4C0D-3B02-4AD6-9750-A9F6F6B77AFB}"/>
    <cellStyle name="Comma 3 10 2 2 3 3" xfId="1823" xr:uid="{A84429EB-208F-43BC-952F-533D2C0A939E}"/>
    <cellStyle name="Comma 3 10 2 2 4" xfId="1074" xr:uid="{AFC56213-CDA5-482A-9DDA-98BE7DB6D139}"/>
    <cellStyle name="Comma 3 10 2 2 4 2" xfId="2076" xr:uid="{741EBE7A-2EA0-45BA-A50F-0BFDD9937A71}"/>
    <cellStyle name="Comma 3 10 2 2 5" xfId="1575" xr:uid="{237B8D56-E295-4940-9FB7-29CAD46E77BE}"/>
    <cellStyle name="Comma 3 10 2 3" xfId="666" xr:uid="{E1B11A5A-5802-452E-83AE-79A8406D0AC7}"/>
    <cellStyle name="Comma 3 10 2 3 2" xfId="914" xr:uid="{06FD1C07-43D1-4F67-B89B-12788CDCD52C}"/>
    <cellStyle name="Comma 3 10 2 3 2 2" xfId="1417" xr:uid="{102A2692-CB6A-4162-B568-A28230A32A0D}"/>
    <cellStyle name="Comma 3 10 2 3 2 2 2" xfId="2419" xr:uid="{07646821-80AC-46E2-854B-B3B577B8B817}"/>
    <cellStyle name="Comma 3 10 2 3 2 3" xfId="1918" xr:uid="{6FCC5EA4-462F-46D8-B5C4-43B9276CED1A}"/>
    <cellStyle name="Comma 3 10 2 3 3" xfId="1169" xr:uid="{4EC26D8D-2CC7-42DE-9635-7D39C6138057}"/>
    <cellStyle name="Comma 3 10 2 3 3 2" xfId="2171" xr:uid="{6D51E973-D64E-4A86-91E0-08D903ED9E5B}"/>
    <cellStyle name="Comma 3 10 2 3 4" xfId="1670" xr:uid="{4EAA0AFE-7AC5-469B-8157-F1399F7093DA}"/>
    <cellStyle name="Comma 3 10 2 4" xfId="790" xr:uid="{FB0E3B43-3CFF-4246-B809-AF7DF5DBEA38}"/>
    <cellStyle name="Comma 3 10 2 4 2" xfId="1293" xr:uid="{42D13995-A673-424C-B7EA-285D49712CAF}"/>
    <cellStyle name="Comma 3 10 2 4 2 2" xfId="2295" xr:uid="{89537418-6554-4C0A-B1A2-1B983FFF8F28}"/>
    <cellStyle name="Comma 3 10 2 4 3" xfId="1794" xr:uid="{01307B01-5AA8-4BB1-8DDC-4056B6CEA9B3}"/>
    <cellStyle name="Comma 3 10 2 5" xfId="1045" xr:uid="{78BB52DA-BA71-4F24-A60F-9B8634EDE23A}"/>
    <cellStyle name="Comma 3 10 2 5 2" xfId="2047" xr:uid="{D9D7EE25-157A-4EE5-A6C5-090E5175756D}"/>
    <cellStyle name="Comma 3 10 2 6" xfId="1546" xr:uid="{AF27EE25-B0D0-4DF4-9C07-2FC695C5A909}"/>
    <cellStyle name="Comma 3 10 3" xfId="563" xr:uid="{40CB4640-1A04-4A19-9EBB-EC4B0B04FB1D}"/>
    <cellStyle name="Comma 3 10 3 2" xfId="573" xr:uid="{7E065AC2-76E1-48D7-B7AF-A9D09CD94555}"/>
    <cellStyle name="Comma 3 10 3 2 2" xfId="696" xr:uid="{349FD1BF-A8FD-4FEE-93E4-90FD1D025D63}"/>
    <cellStyle name="Comma 3 10 3 2 2 2" xfId="944" xr:uid="{1A975A2F-B505-4F85-9C2D-1929EB4AEF62}"/>
    <cellStyle name="Comma 3 10 3 2 2 2 2" xfId="1447" xr:uid="{93421CCF-7B1F-47D9-8A17-E6ED89652CDC}"/>
    <cellStyle name="Comma 3 10 3 2 2 2 2 2" xfId="2449" xr:uid="{E354B954-6766-44B7-B224-D612C96E86CF}"/>
    <cellStyle name="Comma 3 10 3 2 2 2 3" xfId="1948" xr:uid="{83BE4CA4-9B8D-4516-8DAC-71B403A60871}"/>
    <cellStyle name="Comma 3 10 3 2 2 3" xfId="1199" xr:uid="{66F042B2-88E1-4C7B-8138-783AF95039AF}"/>
    <cellStyle name="Comma 3 10 3 2 2 3 2" xfId="2201" xr:uid="{FEB9558D-F5B6-484A-9691-8E9D706963A6}"/>
    <cellStyle name="Comma 3 10 3 2 2 4" xfId="1700" xr:uid="{D3F38B69-1124-4F80-B4DF-FA139AA29D11}"/>
    <cellStyle name="Comma 3 10 3 2 3" xfId="820" xr:uid="{D806119E-987C-4ECD-80A2-64957523B152}"/>
    <cellStyle name="Comma 3 10 3 2 3 2" xfId="1323" xr:uid="{456AD2A2-6685-445F-A7FF-62BF64D9ECB7}"/>
    <cellStyle name="Comma 3 10 3 2 3 2 2" xfId="2325" xr:uid="{D000A54D-D985-4BCA-89D0-1F55F27FA695}"/>
    <cellStyle name="Comma 3 10 3 2 3 3" xfId="1824" xr:uid="{D67F9447-DCFD-4396-9F28-511F3546A977}"/>
    <cellStyle name="Comma 3 10 3 2 4" xfId="1075" xr:uid="{F072F251-A1AD-4A19-8593-1F3B394FF5E5}"/>
    <cellStyle name="Comma 3 10 3 2 4 2" xfId="2077" xr:uid="{10A4A559-B1F8-4889-BCF0-4CDAF1E72CA8}"/>
    <cellStyle name="Comma 3 10 3 2 5" xfId="1576" xr:uid="{565DCFEA-0310-4046-BFF3-A979B8DFD3B7}"/>
    <cellStyle name="Comma 3 10 3 3" xfId="686" xr:uid="{301E139B-B06F-4647-B68B-34B2E8CE17E0}"/>
    <cellStyle name="Comma 3 10 3 3 2" xfId="934" xr:uid="{24D61B35-F847-4DD5-BFEF-3F0A12F627CB}"/>
    <cellStyle name="Comma 3 10 3 3 2 2" xfId="1437" xr:uid="{B493B580-F0D1-455B-9C4C-EC1B1DDCA224}"/>
    <cellStyle name="Comma 3 10 3 3 2 2 2" xfId="2439" xr:uid="{80C867F1-EFE7-48E3-AD8E-BD99F1E8155E}"/>
    <cellStyle name="Comma 3 10 3 3 2 3" xfId="1938" xr:uid="{75137B7F-3AE6-416D-B469-15DDED29CCEA}"/>
    <cellStyle name="Comma 3 10 3 3 3" xfId="1189" xr:uid="{084BD83D-F3B4-4990-AC5F-E6E2B67504AC}"/>
    <cellStyle name="Comma 3 10 3 3 3 2" xfId="2191" xr:uid="{51B77F54-84ED-4BF7-BD36-C9C3A12379F7}"/>
    <cellStyle name="Comma 3 10 3 3 4" xfId="1690" xr:uid="{C6F357B4-F2E6-424E-910D-48BFD2A00CDF}"/>
    <cellStyle name="Comma 3 10 3 4" xfId="810" xr:uid="{5D9CB7EA-915C-4B1D-B1CB-5B83E30B45C2}"/>
    <cellStyle name="Comma 3 10 3 4 2" xfId="1313" xr:uid="{F9B34911-B611-4213-8D37-A69AA7386C73}"/>
    <cellStyle name="Comma 3 10 3 4 2 2" xfId="2315" xr:uid="{A9B90EB0-BBA7-4AD6-901B-C880C3CAB933}"/>
    <cellStyle name="Comma 3 10 3 4 3" xfId="1814" xr:uid="{6FCD1266-2B78-4946-83A5-97D9C42C2AC3}"/>
    <cellStyle name="Comma 3 10 3 5" xfId="1065" xr:uid="{D0C60970-B31D-4C4A-A323-78743988CDCF}"/>
    <cellStyle name="Comma 3 10 3 5 2" xfId="2067" xr:uid="{EEAD986B-1174-4105-BB45-7156B27E8821}"/>
    <cellStyle name="Comma 3 10 3 6" xfId="1566" xr:uid="{032D6F6A-2DE4-4F4B-83DD-19AA40722BCD}"/>
    <cellStyle name="Comma 3 10 4" xfId="571" xr:uid="{58814452-D4D9-461B-BFAD-0D77FED8E7CC}"/>
    <cellStyle name="Comma 3 10 4 2" xfId="694" xr:uid="{3F90C4BB-E237-4ECC-A68E-85A4F5BFF98F}"/>
    <cellStyle name="Comma 3 10 4 2 2" xfId="942" xr:uid="{9E2E2E70-A84C-4CBB-B8EE-DCEDA9875D95}"/>
    <cellStyle name="Comma 3 10 4 2 2 2" xfId="1445" xr:uid="{8E809C3F-E424-473C-9B93-CF69EC268A0F}"/>
    <cellStyle name="Comma 3 10 4 2 2 2 2" xfId="2447" xr:uid="{5E826548-7F26-4119-86E5-9B201B069530}"/>
    <cellStyle name="Comma 3 10 4 2 2 3" xfId="1946" xr:uid="{AC8484BB-8F9B-42D7-BC01-11F64ABB7DFF}"/>
    <cellStyle name="Comma 3 10 4 2 3" xfId="1197" xr:uid="{30397FBC-BC66-446A-8A71-CAF12C15664A}"/>
    <cellStyle name="Comma 3 10 4 2 3 2" xfId="2199" xr:uid="{2434D984-3CBF-43C5-91C3-8BF1463110A1}"/>
    <cellStyle name="Comma 3 10 4 2 4" xfId="1698" xr:uid="{4247AF21-ED51-482F-BC48-D197DE689AFA}"/>
    <cellStyle name="Comma 3 10 4 3" xfId="818" xr:uid="{34379203-965C-4411-8C0B-AAE7C7D4DDE1}"/>
    <cellStyle name="Comma 3 10 4 3 2" xfId="1321" xr:uid="{31E6C30D-9909-40E8-8EED-23E0A3E786DA}"/>
    <cellStyle name="Comma 3 10 4 3 2 2" xfId="2323" xr:uid="{8829B13B-EACC-4EEF-9D32-F54DEAA4DCDC}"/>
    <cellStyle name="Comma 3 10 4 3 3" xfId="1822" xr:uid="{6A170B81-359F-42A6-A5F7-AC494F4F2B3D}"/>
    <cellStyle name="Comma 3 10 4 4" xfId="1073" xr:uid="{2190155F-635E-44EC-B7C2-578D55B3D2DE}"/>
    <cellStyle name="Comma 3 10 4 4 2" xfId="2075" xr:uid="{DF5DE378-67B0-4997-9D9A-7525A3C5A30A}"/>
    <cellStyle name="Comma 3 10 4 5" xfId="1574" xr:uid="{2BC02DDD-58B7-4E77-B836-8A8864D3BEE5}"/>
    <cellStyle name="Comma 3 10 5" xfId="644" xr:uid="{4B6256F6-B633-4C92-97A8-828E45BE3F50}"/>
    <cellStyle name="Comma 3 10 5 2" xfId="892" xr:uid="{D42E86BC-1420-4B7D-8F1C-F3781D908645}"/>
    <cellStyle name="Comma 3 10 5 2 2" xfId="1395" xr:uid="{562238AF-F62A-43A4-AC6F-15D4595D0D5B}"/>
    <cellStyle name="Comma 3 10 5 2 2 2" xfId="2397" xr:uid="{38FAEF8E-9F87-4E7B-B471-22FAD4A7A2C9}"/>
    <cellStyle name="Comma 3 10 5 2 3" xfId="1896" xr:uid="{84C0834C-9D13-4E74-A24F-BD1B5AA241E1}"/>
    <cellStyle name="Comma 3 10 5 3" xfId="1147" xr:uid="{50AE988C-3DE3-47DB-B87C-FCDE10101382}"/>
    <cellStyle name="Comma 3 10 5 3 2" xfId="2149" xr:uid="{7D2B7B03-AC87-45F7-8E13-C46C68F68D65}"/>
    <cellStyle name="Comma 3 10 5 4" xfId="1648" xr:uid="{3A50B369-F2D3-493D-A1C9-A20B4C5A30E3}"/>
    <cellStyle name="Comma 3 10 6" xfId="768" xr:uid="{CC575A84-5D11-4031-8DE2-41359CA8968F}"/>
    <cellStyle name="Comma 3 10 6 2" xfId="1271" xr:uid="{EC4B22A2-C537-4DF7-860D-FF4C38A27076}"/>
    <cellStyle name="Comma 3 10 6 2 2" xfId="2273" xr:uid="{523B4209-7221-4103-9550-422F34CE1F49}"/>
    <cellStyle name="Comma 3 10 6 3" xfId="1772" xr:uid="{A0E3BFC9-6F05-461D-9ADF-9D34D5C1EA74}"/>
    <cellStyle name="Comma 3 10 7" xfId="1023" xr:uid="{94C2F2DD-1C70-4219-BD88-6133E9AF946D}"/>
    <cellStyle name="Comma 3 10 7 2" xfId="2025" xr:uid="{A86A2227-CF08-43F8-BA7C-4DE27A819568}"/>
    <cellStyle name="Comma 3 10 8" xfId="1524" xr:uid="{B4C3D93B-235C-4F39-9C8B-6D3715337800}"/>
    <cellStyle name="Comma 3 11" xfId="521" xr:uid="{18274E2D-9213-47FA-A221-D76ADE5E57C7}"/>
    <cellStyle name="Comma 3 12" xfId="516" xr:uid="{DBDAD0F5-14AB-4592-9125-3F38F58B52FA}"/>
    <cellStyle name="Comma 3 12 2" xfId="574" xr:uid="{2F560809-5941-4BFE-AA05-ED0D44D50685}"/>
    <cellStyle name="Comma 3 12 2 2" xfId="697" xr:uid="{7C75007C-FBD8-4012-A3AF-04BD80EC7FF2}"/>
    <cellStyle name="Comma 3 12 2 2 2" xfId="945" xr:uid="{D02F6EB4-1227-4F22-A46E-E084A81EA597}"/>
    <cellStyle name="Comma 3 12 2 2 2 2" xfId="1448" xr:uid="{9F0D0A9B-2C2B-47BF-8C65-24C5B12BEC4F}"/>
    <cellStyle name="Comma 3 12 2 2 2 2 2" xfId="2450" xr:uid="{1110B552-D76D-40AE-B0B4-A399D197D22B}"/>
    <cellStyle name="Comma 3 12 2 2 2 3" xfId="1949" xr:uid="{CF4BA14F-501C-4EA0-87C3-20A14DE3080D}"/>
    <cellStyle name="Comma 3 12 2 2 3" xfId="1200" xr:uid="{91F47EDE-4852-4106-AA2A-952E411B15A1}"/>
    <cellStyle name="Comma 3 12 2 2 3 2" xfId="2202" xr:uid="{EA09F3BF-FCB7-435C-9D29-1FAF47C24E0F}"/>
    <cellStyle name="Comma 3 12 2 2 4" xfId="1701" xr:uid="{F23FC808-AEDA-47D2-89CA-3AE1C4C20112}"/>
    <cellStyle name="Comma 3 12 2 3" xfId="821" xr:uid="{95141492-9BA4-40CA-B459-2170F738007F}"/>
    <cellStyle name="Comma 3 12 2 3 2" xfId="1324" xr:uid="{7540027C-4CEA-4E68-8D37-4820FEB7B6A7}"/>
    <cellStyle name="Comma 3 12 2 3 2 2" xfId="2326" xr:uid="{4FD4DCFA-1CA1-4CE8-90BF-ABCD9C435CCF}"/>
    <cellStyle name="Comma 3 12 2 3 3" xfId="1825" xr:uid="{8B5FCD94-442A-48F4-9ECB-9E74D7405F8F}"/>
    <cellStyle name="Comma 3 12 2 4" xfId="1076" xr:uid="{13DBB924-BA48-4DE1-87CE-E0D82C282B45}"/>
    <cellStyle name="Comma 3 12 2 4 2" xfId="2078" xr:uid="{7D271E89-9C19-4866-A36C-01E20585C82D}"/>
    <cellStyle name="Comma 3 12 2 5" xfId="1577" xr:uid="{922952F5-7942-423A-A741-EF57FD1FED7E}"/>
    <cellStyle name="Comma 3 12 3" xfId="646" xr:uid="{A6315A68-399A-4291-9AA7-61178CF319B0}"/>
    <cellStyle name="Comma 3 12 3 2" xfId="894" xr:uid="{4455DA29-A0ED-4EB8-B24B-B11F82D0D679}"/>
    <cellStyle name="Comma 3 12 3 2 2" xfId="1397" xr:uid="{3AC8DF40-A2BF-47E4-9BDA-B20B000830C3}"/>
    <cellStyle name="Comma 3 12 3 2 2 2" xfId="2399" xr:uid="{EE740CCB-D652-4ABD-8D91-8C753A4AC33C}"/>
    <cellStyle name="Comma 3 12 3 2 3" xfId="1898" xr:uid="{2E24F4F2-7190-45EA-94D0-67020A30C7F1}"/>
    <cellStyle name="Comma 3 12 3 3" xfId="1149" xr:uid="{45C12A47-3DCA-4733-9053-2C793D46950C}"/>
    <cellStyle name="Comma 3 12 3 3 2" xfId="2151" xr:uid="{70E667CB-DE07-4F54-9CBB-75419E404A8E}"/>
    <cellStyle name="Comma 3 12 3 4" xfId="1650" xr:uid="{349494F2-8262-42EE-BE7B-07B1E3A9EAD7}"/>
    <cellStyle name="Comma 3 12 4" xfId="770" xr:uid="{D015C314-CFDA-4C60-BE6C-F1A5222A609D}"/>
    <cellStyle name="Comma 3 12 4 2" xfId="1273" xr:uid="{BB324559-E419-4347-B8E8-AF6D173D5931}"/>
    <cellStyle name="Comma 3 12 4 2 2" xfId="2275" xr:uid="{0174DC69-87BA-4071-856F-F38B8AE57725}"/>
    <cellStyle name="Comma 3 12 4 3" xfId="1774" xr:uid="{40224BC7-DE8E-48A5-802B-9E571F466925}"/>
    <cellStyle name="Comma 3 12 5" xfId="1025" xr:uid="{8D0CD7EB-C2FF-475C-9AEE-77AE1266E4AD}"/>
    <cellStyle name="Comma 3 12 5 2" xfId="2027" xr:uid="{CE9FC9F5-ADC7-4FFD-8D03-023B8926FB05}"/>
    <cellStyle name="Comma 3 12 6" xfId="1526" xr:uid="{031E0F19-1CD7-4959-A514-944407B846F5}"/>
    <cellStyle name="Comma 3 13" xfId="998" xr:uid="{06FDC86A-FBF6-47E9-88B8-B7495630B567}"/>
    <cellStyle name="Comma 3 13 2" xfId="1501" xr:uid="{B7B9F0D6-C591-4149-9AE7-AD6523F9766F}"/>
    <cellStyle name="Comma 3 13 2 2" xfId="2503" xr:uid="{CB0277E3-1132-41F8-88B6-47DE7A9D2824}"/>
    <cellStyle name="Comma 3 13 3" xfId="2002" xr:uid="{70766476-14BC-41F0-9FB8-68B60E2DA980}"/>
    <cellStyle name="Comma 3 14" xfId="252" xr:uid="{A5B63B77-1C4C-4757-8A6E-A7C8AD22DFE1}"/>
    <cellStyle name="Comma 3 2" xfId="253" xr:uid="{0E8E4D9E-96D9-4D79-96FC-52C5BE404CD3}"/>
    <cellStyle name="Comma 3 3" xfId="254" xr:uid="{9B1F1327-2BDF-4E8A-83D4-D45E95FE4330}"/>
    <cellStyle name="Comma 3 4" xfId="500" xr:uid="{B507C41E-E48E-4C63-8C3F-25335706C454}"/>
    <cellStyle name="Comma 3 4 2" xfId="531" xr:uid="{7386990F-7BB3-42AA-9E29-CEEAF24283C1}"/>
    <cellStyle name="Comma 3 4 2 2" xfId="576" xr:uid="{ECB558BF-9884-471F-AE76-E82E0BDDE2FF}"/>
    <cellStyle name="Comma 3 4 2 2 2" xfId="699" xr:uid="{B70FFD36-5B51-4736-8296-72B585F97FC8}"/>
    <cellStyle name="Comma 3 4 2 2 2 2" xfId="947" xr:uid="{B335626B-2AA5-48BC-85DD-170B6EDB0A1C}"/>
    <cellStyle name="Comma 3 4 2 2 2 2 2" xfId="1450" xr:uid="{1338ACBC-7328-4B28-A380-6A4DA57A7865}"/>
    <cellStyle name="Comma 3 4 2 2 2 2 2 2" xfId="2452" xr:uid="{CF70BA1B-E0D7-42DB-BA9A-1DBC63989839}"/>
    <cellStyle name="Comma 3 4 2 2 2 2 3" xfId="1951" xr:uid="{91B3F6CD-789B-4D18-889A-F7F9E8F8C1FD}"/>
    <cellStyle name="Comma 3 4 2 2 2 3" xfId="1202" xr:uid="{E9B2068B-4EAB-4658-B792-47DEAD2C40DD}"/>
    <cellStyle name="Comma 3 4 2 2 2 3 2" xfId="2204" xr:uid="{B10267F8-FD39-4966-8863-BCE09DA642CD}"/>
    <cellStyle name="Comma 3 4 2 2 2 4" xfId="1703" xr:uid="{9B4B422B-DBB0-42D4-A352-C56607CFB068}"/>
    <cellStyle name="Comma 3 4 2 2 3" xfId="823" xr:uid="{EA16DB50-90B5-41AC-9F42-DE7AB1294422}"/>
    <cellStyle name="Comma 3 4 2 2 3 2" xfId="1326" xr:uid="{89E977C0-0FBA-4FAE-B083-63AEF9F7F51E}"/>
    <cellStyle name="Comma 3 4 2 2 3 2 2" xfId="2328" xr:uid="{DBB51B9E-DFE6-48CE-AEB0-17FC0F452C49}"/>
    <cellStyle name="Comma 3 4 2 2 3 3" xfId="1827" xr:uid="{E3E4127A-7A88-4C12-AE94-510FFCF1FDB7}"/>
    <cellStyle name="Comma 3 4 2 2 4" xfId="1078" xr:uid="{4E842611-3359-4942-B30C-1139CD6AC803}"/>
    <cellStyle name="Comma 3 4 2 2 4 2" xfId="2080" xr:uid="{3DCB3B60-1660-4C42-ABC2-38BBE682CCF9}"/>
    <cellStyle name="Comma 3 4 2 2 5" xfId="1579" xr:uid="{07D20AD6-14C2-4E1C-BB99-E17DA8CA71F4}"/>
    <cellStyle name="Comma 3 4 2 3" xfId="654" xr:uid="{F2EFE94F-D1AC-47C3-B662-743ACF62430E}"/>
    <cellStyle name="Comma 3 4 2 3 2" xfId="902" xr:uid="{8A1E984D-0F9C-4D18-A32F-CF3F8A2CF6D1}"/>
    <cellStyle name="Comma 3 4 2 3 2 2" xfId="1405" xr:uid="{BC415410-3987-4CAD-B22E-B56B16A2F94A}"/>
    <cellStyle name="Comma 3 4 2 3 2 2 2" xfId="2407" xr:uid="{9D939B55-77E5-4933-AC61-CA8A0F7BB4C5}"/>
    <cellStyle name="Comma 3 4 2 3 2 3" xfId="1906" xr:uid="{EFB51E28-C2F6-42D8-83D4-5E785671234B}"/>
    <cellStyle name="Comma 3 4 2 3 3" xfId="1157" xr:uid="{DAC7888B-88ED-45EE-8AF6-5A56036F8094}"/>
    <cellStyle name="Comma 3 4 2 3 3 2" xfId="2159" xr:uid="{184A3F9C-029D-4705-8266-6269635D4352}"/>
    <cellStyle name="Comma 3 4 2 3 4" xfId="1658" xr:uid="{BD0D89A3-8753-4408-91D7-CA0B82BBBC08}"/>
    <cellStyle name="Comma 3 4 2 4" xfId="778" xr:uid="{37668641-9DEB-46A1-8B33-F5865A0D3CF3}"/>
    <cellStyle name="Comma 3 4 2 4 2" xfId="1281" xr:uid="{0179C062-C028-4643-B3CA-FCD34ED7F32C}"/>
    <cellStyle name="Comma 3 4 2 4 2 2" xfId="2283" xr:uid="{B44A5D02-A3AA-4498-A9A4-95900C32242C}"/>
    <cellStyle name="Comma 3 4 2 4 3" xfId="1782" xr:uid="{81388362-95CD-49F0-B41A-6DDD99131A86}"/>
    <cellStyle name="Comma 3 4 2 5" xfId="1033" xr:uid="{E8F0C24C-16CD-4EEC-B631-A02968E0943F}"/>
    <cellStyle name="Comma 3 4 2 5 2" xfId="2035" xr:uid="{8F310BA2-DB89-4492-A6DE-779FC2EA95E9}"/>
    <cellStyle name="Comma 3 4 2 6" xfId="1534" xr:uid="{9A0B31DC-E7DB-4D47-A682-42683291AF26}"/>
    <cellStyle name="Comma 3 4 3" xfId="551" xr:uid="{15758DB8-960C-4DAF-9D7E-AB4A712C9B81}"/>
    <cellStyle name="Comma 3 4 3 2" xfId="577" xr:uid="{303A2141-B4DE-4BEB-8DE4-63C27B411C07}"/>
    <cellStyle name="Comma 3 4 3 2 2" xfId="700" xr:uid="{EEB810E3-FFB2-4B0F-907F-ECF0BDCF3D4B}"/>
    <cellStyle name="Comma 3 4 3 2 2 2" xfId="948" xr:uid="{56530E98-84A8-4EFC-BB47-D3221DF15D7C}"/>
    <cellStyle name="Comma 3 4 3 2 2 2 2" xfId="1451" xr:uid="{780098EE-FC5A-4DE6-976B-3760BDEE0319}"/>
    <cellStyle name="Comma 3 4 3 2 2 2 2 2" xfId="2453" xr:uid="{52652AC6-C22B-493E-BCA3-352ECBDEA348}"/>
    <cellStyle name="Comma 3 4 3 2 2 2 3" xfId="1952" xr:uid="{D78E1DFF-9342-41B5-B236-C696A41EFAF1}"/>
    <cellStyle name="Comma 3 4 3 2 2 3" xfId="1203" xr:uid="{3166DFE5-024D-4FF7-A243-02DC249CCD9A}"/>
    <cellStyle name="Comma 3 4 3 2 2 3 2" xfId="2205" xr:uid="{17670035-9B5D-43CC-B2D9-1E0C9C52D1C4}"/>
    <cellStyle name="Comma 3 4 3 2 2 4" xfId="1704" xr:uid="{FF32F23B-C4F6-4EA1-972D-861FB36671C9}"/>
    <cellStyle name="Comma 3 4 3 2 3" xfId="824" xr:uid="{5FD20A0D-0D76-4BD1-BC02-C6A5A0987F95}"/>
    <cellStyle name="Comma 3 4 3 2 3 2" xfId="1327" xr:uid="{DED485BE-BE58-4BCC-967A-77B6A29032A9}"/>
    <cellStyle name="Comma 3 4 3 2 3 2 2" xfId="2329" xr:uid="{EC84C470-843A-4B48-9009-B82CED5ACCC2}"/>
    <cellStyle name="Comma 3 4 3 2 3 3" xfId="1828" xr:uid="{223C1417-9292-4067-9171-F4D103D47E0A}"/>
    <cellStyle name="Comma 3 4 3 2 4" xfId="1079" xr:uid="{A536465A-CB64-47E2-A8E2-320A6A449CC4}"/>
    <cellStyle name="Comma 3 4 3 2 4 2" xfId="2081" xr:uid="{CA9C3A73-E71A-489B-92A9-D0A70EB20854}"/>
    <cellStyle name="Comma 3 4 3 2 5" xfId="1580" xr:uid="{CE553BE3-95BE-4D19-A5B1-605793BD0335}"/>
    <cellStyle name="Comma 3 4 3 3" xfId="674" xr:uid="{45D608C4-2E1F-47AF-9D72-025C2C00B148}"/>
    <cellStyle name="Comma 3 4 3 3 2" xfId="922" xr:uid="{A537D498-662B-4FCB-AF75-3885A136DFF0}"/>
    <cellStyle name="Comma 3 4 3 3 2 2" xfId="1425" xr:uid="{6404B3A0-6EB7-411D-B174-8A39E8217853}"/>
    <cellStyle name="Comma 3 4 3 3 2 2 2" xfId="2427" xr:uid="{F16A716C-16C7-4989-9988-61A26C95FED3}"/>
    <cellStyle name="Comma 3 4 3 3 2 3" xfId="1926" xr:uid="{5963842D-00F0-4D62-A178-2137D55A9F9F}"/>
    <cellStyle name="Comma 3 4 3 3 3" xfId="1177" xr:uid="{B3A77A23-B09C-4909-875B-5A01F7876C15}"/>
    <cellStyle name="Comma 3 4 3 3 3 2" xfId="2179" xr:uid="{4CB44AC3-7BE4-4FC5-90E9-DF5B6F92B9FF}"/>
    <cellStyle name="Comma 3 4 3 3 4" xfId="1678" xr:uid="{1EC8B796-C676-4164-AE5C-6303E0A16E62}"/>
    <cellStyle name="Comma 3 4 3 4" xfId="798" xr:uid="{276215D5-306C-4A24-87E4-DC708B8A68C3}"/>
    <cellStyle name="Comma 3 4 3 4 2" xfId="1301" xr:uid="{77BBE99E-14EF-4871-B288-BD6C8DF69E74}"/>
    <cellStyle name="Comma 3 4 3 4 2 2" xfId="2303" xr:uid="{3D6AC802-FF59-4180-A9A5-AC3C6C6B437D}"/>
    <cellStyle name="Comma 3 4 3 4 3" xfId="1802" xr:uid="{9735F230-C07A-450C-B129-114BE445E50F}"/>
    <cellStyle name="Comma 3 4 3 5" xfId="1053" xr:uid="{2EF155B5-6C3D-4C48-A81C-3F00C975E4B2}"/>
    <cellStyle name="Comma 3 4 3 5 2" xfId="2055" xr:uid="{5E64BF85-30BD-4682-ADE4-0A2EF0CDCE05}"/>
    <cellStyle name="Comma 3 4 3 6" xfId="1554" xr:uid="{34D07FEA-7033-4FA4-9B62-7125F37A35AC}"/>
    <cellStyle name="Comma 3 4 4" xfId="575" xr:uid="{48C47D9E-5806-4C55-BC43-03E2AA19302D}"/>
    <cellStyle name="Comma 3 4 4 2" xfId="698" xr:uid="{E40804BE-DFBB-4A66-85E5-39820BFF2B79}"/>
    <cellStyle name="Comma 3 4 4 2 2" xfId="946" xr:uid="{4CED91BC-9732-42BC-94C2-18F0DFB50B75}"/>
    <cellStyle name="Comma 3 4 4 2 2 2" xfId="1449" xr:uid="{E883BB53-3BE4-4E23-9D57-7A8F356A4589}"/>
    <cellStyle name="Comma 3 4 4 2 2 2 2" xfId="2451" xr:uid="{F49C4E29-30B0-4CC0-ACC4-325575E81267}"/>
    <cellStyle name="Comma 3 4 4 2 2 3" xfId="1950" xr:uid="{D3E147E9-807B-499E-B81A-7278FFBF0C2A}"/>
    <cellStyle name="Comma 3 4 4 2 3" xfId="1201" xr:uid="{802A8B2E-CDB2-478E-AE26-3FBF9FA26D7E}"/>
    <cellStyle name="Comma 3 4 4 2 3 2" xfId="2203" xr:uid="{62913220-B25C-4DB3-8793-7D417E13DAD1}"/>
    <cellStyle name="Comma 3 4 4 2 4" xfId="1702" xr:uid="{1466DCA3-1A2C-496D-AF98-5685B31A0360}"/>
    <cellStyle name="Comma 3 4 4 3" xfId="822" xr:uid="{12131A08-F8D2-409A-ACA2-C57C9A8DD530}"/>
    <cellStyle name="Comma 3 4 4 3 2" xfId="1325" xr:uid="{56AE0926-A6F3-4FD9-BAD5-32FDD595C62F}"/>
    <cellStyle name="Comma 3 4 4 3 2 2" xfId="2327" xr:uid="{1131C177-2236-428F-AA3F-0B9756ADEC9E}"/>
    <cellStyle name="Comma 3 4 4 3 3" xfId="1826" xr:uid="{2A95D0AF-1ABD-443D-B52C-44D1318DEFA9}"/>
    <cellStyle name="Comma 3 4 4 4" xfId="1077" xr:uid="{1446E31C-AEC6-432C-A8F9-0237B057BEF0}"/>
    <cellStyle name="Comma 3 4 4 4 2" xfId="2079" xr:uid="{0487E956-8E06-462C-B081-4E1E039AC249}"/>
    <cellStyle name="Comma 3 4 4 5" xfId="1578" xr:uid="{1F1AA695-4848-402C-96C0-E403FF212D72}"/>
    <cellStyle name="Comma 3 4 5" xfId="632" xr:uid="{D03449BC-83D1-4BF5-AD1F-8097A7EA3C21}"/>
    <cellStyle name="Comma 3 4 5 2" xfId="880" xr:uid="{D0247A89-1E83-4468-B04B-D1E1AD7CA992}"/>
    <cellStyle name="Comma 3 4 5 2 2" xfId="1383" xr:uid="{AF39FE78-AD4D-4943-9889-097FA0162CC2}"/>
    <cellStyle name="Comma 3 4 5 2 2 2" xfId="2385" xr:uid="{718E2121-ADD0-4423-900F-274FE60497F6}"/>
    <cellStyle name="Comma 3 4 5 2 3" xfId="1884" xr:uid="{86F3EF89-0BC9-4692-8901-BC88B1A49E7C}"/>
    <cellStyle name="Comma 3 4 5 3" xfId="1135" xr:uid="{BF317DCB-F22C-42F8-A364-CC34405D2350}"/>
    <cellStyle name="Comma 3 4 5 3 2" xfId="2137" xr:uid="{D2CBAB64-562B-4D62-889D-B14EDB2D242F}"/>
    <cellStyle name="Comma 3 4 5 4" xfId="1636" xr:uid="{E776FD72-7447-48DD-B9BF-4C6D7C3A478D}"/>
    <cellStyle name="Comma 3 4 6" xfId="756" xr:uid="{6F9D8203-1F45-497B-B0E6-34B53691DA92}"/>
    <cellStyle name="Comma 3 4 6 2" xfId="1259" xr:uid="{97AB5197-C29D-4B67-B816-0CC0C1DEE791}"/>
    <cellStyle name="Comma 3 4 6 2 2" xfId="2261" xr:uid="{972E7B14-34F0-4DEB-A3E6-8076C0B61574}"/>
    <cellStyle name="Comma 3 4 6 3" xfId="1760" xr:uid="{F509F0AF-2E1B-4B8E-9590-81A4EF08F646}"/>
    <cellStyle name="Comma 3 4 7" xfId="1011" xr:uid="{622A7C41-AC8C-44AB-9317-8C9A5030BB7B}"/>
    <cellStyle name="Comma 3 4 7 2" xfId="2013" xr:uid="{03B2CF29-2C6B-442A-A57C-BCFC59C4220B}"/>
    <cellStyle name="Comma 3 4 8" xfId="1512" xr:uid="{C1023198-90B3-4DCC-94F4-4AA9AFD7B6ED}"/>
    <cellStyle name="Comma 3 5" xfId="504" xr:uid="{6DF36C1A-9728-4B52-8184-9F4CE41AEB12}"/>
    <cellStyle name="Comma 3 5 2" xfId="533" xr:uid="{0964DECE-DDD1-4D60-A92F-B5104139E1B5}"/>
    <cellStyle name="Comma 3 5 2 2" xfId="579" xr:uid="{B6A9AF20-73F7-4768-A8E5-1CEF69F08B58}"/>
    <cellStyle name="Comma 3 5 2 2 2" xfId="702" xr:uid="{7AC9E5A3-BB66-4B82-8C23-78052734FD7E}"/>
    <cellStyle name="Comma 3 5 2 2 2 2" xfId="950" xr:uid="{41D9B10A-0753-4266-B0B1-8D38D0E4F81D}"/>
    <cellStyle name="Comma 3 5 2 2 2 2 2" xfId="1453" xr:uid="{6C9EDCED-95D4-4E42-8857-E736BA7D4B43}"/>
    <cellStyle name="Comma 3 5 2 2 2 2 2 2" xfId="2455" xr:uid="{9FB260A2-FA6E-40B0-9655-C5FD378CC359}"/>
    <cellStyle name="Comma 3 5 2 2 2 2 3" xfId="1954" xr:uid="{596203D1-5696-44EF-A0CB-933FB11D0CA2}"/>
    <cellStyle name="Comma 3 5 2 2 2 3" xfId="1205" xr:uid="{C26D31BA-95F8-4123-82E0-00EA2E9F15CE}"/>
    <cellStyle name="Comma 3 5 2 2 2 3 2" xfId="2207" xr:uid="{E7AE26FB-52FC-4163-B0B7-17289C29D663}"/>
    <cellStyle name="Comma 3 5 2 2 2 4" xfId="1706" xr:uid="{3A946A47-971E-4CB2-BBF8-E0CF8C982107}"/>
    <cellStyle name="Comma 3 5 2 2 3" xfId="826" xr:uid="{6DFC2036-C146-4802-A6EF-8853408CA146}"/>
    <cellStyle name="Comma 3 5 2 2 3 2" xfId="1329" xr:uid="{F80E2E89-CD36-499B-9CF9-591801DD5A7B}"/>
    <cellStyle name="Comma 3 5 2 2 3 2 2" xfId="2331" xr:uid="{FCFC8F5E-5546-4F03-A58B-B0884E69D804}"/>
    <cellStyle name="Comma 3 5 2 2 3 3" xfId="1830" xr:uid="{9917129E-8BEF-46CF-B54B-80C5BEDE39F3}"/>
    <cellStyle name="Comma 3 5 2 2 4" xfId="1081" xr:uid="{B2255422-414D-45AA-A235-8533A0BCA335}"/>
    <cellStyle name="Comma 3 5 2 2 4 2" xfId="2083" xr:uid="{65C146B8-C0D3-4EDD-A01D-897FDAEAD865}"/>
    <cellStyle name="Comma 3 5 2 2 5" xfId="1582" xr:uid="{013B1E9A-9F2D-42A3-B7E3-27232054835F}"/>
    <cellStyle name="Comma 3 5 2 3" xfId="656" xr:uid="{993D509F-A2A6-4F06-981B-F7AE57DEF521}"/>
    <cellStyle name="Comma 3 5 2 3 2" xfId="904" xr:uid="{9E5428EE-1278-4D3C-9C73-125592098CC7}"/>
    <cellStyle name="Comma 3 5 2 3 2 2" xfId="1407" xr:uid="{D79AE1FE-7F35-41B9-8750-1E6AFFED9DB3}"/>
    <cellStyle name="Comma 3 5 2 3 2 2 2" xfId="2409" xr:uid="{D8CDEBE9-15D1-4B42-A441-F36E08A6BE7C}"/>
    <cellStyle name="Comma 3 5 2 3 2 3" xfId="1908" xr:uid="{12515B0C-E518-4C79-814E-1ADCB827F5DA}"/>
    <cellStyle name="Comma 3 5 2 3 3" xfId="1159" xr:uid="{611A9FAE-FB78-4FED-BC74-88E1B0092B6D}"/>
    <cellStyle name="Comma 3 5 2 3 3 2" xfId="2161" xr:uid="{8351B63E-F2EB-4D96-8A20-FCCC6F1DA853}"/>
    <cellStyle name="Comma 3 5 2 3 4" xfId="1660" xr:uid="{FDC4DCD9-AC5B-4E27-9B1E-516DB611CDDD}"/>
    <cellStyle name="Comma 3 5 2 4" xfId="780" xr:uid="{AC28AF90-89AC-42EA-8714-B8D73DE355F7}"/>
    <cellStyle name="Comma 3 5 2 4 2" xfId="1283" xr:uid="{1DD3FC82-1012-409D-A063-195739054D54}"/>
    <cellStyle name="Comma 3 5 2 4 2 2" xfId="2285" xr:uid="{02FE34E6-6E48-40F8-B84D-A0C5B2FE0B05}"/>
    <cellStyle name="Comma 3 5 2 4 3" xfId="1784" xr:uid="{399A3412-C97A-41A1-9CFA-B5D14DFBFE2A}"/>
    <cellStyle name="Comma 3 5 2 5" xfId="1035" xr:uid="{6B5D4BAA-3F0A-4000-8F4B-38156E5034CE}"/>
    <cellStyle name="Comma 3 5 2 5 2" xfId="2037" xr:uid="{B7755A0C-C1C1-44DA-A021-653B77721CF6}"/>
    <cellStyle name="Comma 3 5 2 6" xfId="1536" xr:uid="{1576EBD3-20E6-4148-B008-CEE2C40C60E7}"/>
    <cellStyle name="Comma 3 5 3" xfId="553" xr:uid="{06007CCC-0251-43E4-962E-595C5C7DEC26}"/>
    <cellStyle name="Comma 3 5 3 2" xfId="580" xr:uid="{4AB34F85-81BC-4FAD-8485-1EEFDDC6E934}"/>
    <cellStyle name="Comma 3 5 3 2 2" xfId="703" xr:uid="{76DC4C7A-8DD3-404A-9386-A2CE6B890069}"/>
    <cellStyle name="Comma 3 5 3 2 2 2" xfId="951" xr:uid="{0CCB4360-4933-4CB7-BED6-14BB9E7DC88E}"/>
    <cellStyle name="Comma 3 5 3 2 2 2 2" xfId="1454" xr:uid="{0AE5EB4B-C232-4E68-811C-D2DB6D0F0C52}"/>
    <cellStyle name="Comma 3 5 3 2 2 2 2 2" xfId="2456" xr:uid="{B3D07D09-29BD-4FE0-8708-FA81484AC5D1}"/>
    <cellStyle name="Comma 3 5 3 2 2 2 3" xfId="1955" xr:uid="{98ADCE64-FD3F-4A89-B4D8-2D2B301F2225}"/>
    <cellStyle name="Comma 3 5 3 2 2 3" xfId="1206" xr:uid="{D75DFF76-02DF-427D-AFB3-50B946CB2B24}"/>
    <cellStyle name="Comma 3 5 3 2 2 3 2" xfId="2208" xr:uid="{90672F6C-A2C6-43E5-B78F-3854E023DF59}"/>
    <cellStyle name="Comma 3 5 3 2 2 4" xfId="1707" xr:uid="{A9DC95E3-81FA-481E-BEC0-9FFA03C32A54}"/>
    <cellStyle name="Comma 3 5 3 2 3" xfId="827" xr:uid="{1466059B-6A6C-495E-9D4D-191D87594E2B}"/>
    <cellStyle name="Comma 3 5 3 2 3 2" xfId="1330" xr:uid="{BC4E2072-B560-4782-BA10-C200845A3AF7}"/>
    <cellStyle name="Comma 3 5 3 2 3 2 2" xfId="2332" xr:uid="{ED64C382-E1EE-493E-9DDB-C0261F686D1F}"/>
    <cellStyle name="Comma 3 5 3 2 3 3" xfId="1831" xr:uid="{16BE6554-6487-44AD-8FBF-BBA531CEADB3}"/>
    <cellStyle name="Comma 3 5 3 2 4" xfId="1082" xr:uid="{F9E65E6D-3C01-479D-AC72-8BCCB55020A0}"/>
    <cellStyle name="Comma 3 5 3 2 4 2" xfId="2084" xr:uid="{3EC67B74-A8C7-4530-86FD-2BE2B74F40AD}"/>
    <cellStyle name="Comma 3 5 3 2 5" xfId="1583" xr:uid="{BFF952F4-F316-4451-A62E-66A953826BDE}"/>
    <cellStyle name="Comma 3 5 3 3" xfId="676" xr:uid="{B2DA27E8-AFAA-47FF-AA48-A35764C8158D}"/>
    <cellStyle name="Comma 3 5 3 3 2" xfId="924" xr:uid="{493DBA58-EB81-4903-A981-34D02DFCE367}"/>
    <cellStyle name="Comma 3 5 3 3 2 2" xfId="1427" xr:uid="{6DE67FCB-C2A6-4257-8A5D-A0A6EB743339}"/>
    <cellStyle name="Comma 3 5 3 3 2 2 2" xfId="2429" xr:uid="{C845E1ED-C5DE-4B6B-9A69-678DB21351BB}"/>
    <cellStyle name="Comma 3 5 3 3 2 3" xfId="1928" xr:uid="{2CAC851F-D37C-42BE-82D2-41D0EE032843}"/>
    <cellStyle name="Comma 3 5 3 3 3" xfId="1179" xr:uid="{EDA210E0-72C7-4686-BFC5-51FCE324389F}"/>
    <cellStyle name="Comma 3 5 3 3 3 2" xfId="2181" xr:uid="{1FBE1007-9133-4832-9BC7-7C479BFAFFFA}"/>
    <cellStyle name="Comma 3 5 3 3 4" xfId="1680" xr:uid="{193388FC-A2B5-41E2-BE51-F19C1EC0F4B0}"/>
    <cellStyle name="Comma 3 5 3 4" xfId="800" xr:uid="{8997D2A0-4A90-48B6-A442-1E3476F9A54B}"/>
    <cellStyle name="Comma 3 5 3 4 2" xfId="1303" xr:uid="{358248D9-8E58-477C-A8AC-947E1A36A868}"/>
    <cellStyle name="Comma 3 5 3 4 2 2" xfId="2305" xr:uid="{CED82058-7B68-4514-BA49-8DD18772A875}"/>
    <cellStyle name="Comma 3 5 3 4 3" xfId="1804" xr:uid="{0892A73D-7308-43D8-A1A1-911F7CEBE1BE}"/>
    <cellStyle name="Comma 3 5 3 5" xfId="1055" xr:uid="{BBC789CA-8697-475F-BBAE-03186E621FDF}"/>
    <cellStyle name="Comma 3 5 3 5 2" xfId="2057" xr:uid="{6A207593-AE11-4782-AB9C-2C89205E9E02}"/>
    <cellStyle name="Comma 3 5 3 6" xfId="1556" xr:uid="{885D5665-B5C4-4836-BB0C-AC8916E025FF}"/>
    <cellStyle name="Comma 3 5 4" xfId="578" xr:uid="{F0147937-AD43-4379-A3B3-4A8387EE8144}"/>
    <cellStyle name="Comma 3 5 4 2" xfId="701" xr:uid="{D48D25B1-8B88-4420-ACD1-DD69C0416039}"/>
    <cellStyle name="Comma 3 5 4 2 2" xfId="949" xr:uid="{906C83BF-6A5E-4C21-A373-D006F2F97406}"/>
    <cellStyle name="Comma 3 5 4 2 2 2" xfId="1452" xr:uid="{A632FD5E-2337-4906-BBB3-269B7956426A}"/>
    <cellStyle name="Comma 3 5 4 2 2 2 2" xfId="2454" xr:uid="{7A806EAF-4EBB-425F-9A1A-FE5F42D2FA12}"/>
    <cellStyle name="Comma 3 5 4 2 2 3" xfId="1953" xr:uid="{18045343-7537-4783-8416-F3BC7254119C}"/>
    <cellStyle name="Comma 3 5 4 2 3" xfId="1204" xr:uid="{2001793C-CD15-4324-90FC-8B6ADFE14AA9}"/>
    <cellStyle name="Comma 3 5 4 2 3 2" xfId="2206" xr:uid="{FAC156C5-91BF-4CBC-8410-73762EACBDC9}"/>
    <cellStyle name="Comma 3 5 4 2 4" xfId="1705" xr:uid="{7C545882-6E0F-4EB9-9CFD-D4325AAB8B96}"/>
    <cellStyle name="Comma 3 5 4 3" xfId="825" xr:uid="{A2D889CA-302E-4088-8AD0-7D943D6DDE5C}"/>
    <cellStyle name="Comma 3 5 4 3 2" xfId="1328" xr:uid="{7BC5A6BB-AFC6-4CFE-BFAB-3267F0E44738}"/>
    <cellStyle name="Comma 3 5 4 3 2 2" xfId="2330" xr:uid="{DD657E63-E292-4F0F-ACA2-FCDA0A4E7114}"/>
    <cellStyle name="Comma 3 5 4 3 3" xfId="1829" xr:uid="{4DF33DFA-7C66-4F9C-B6F6-293BDCC2A1BA}"/>
    <cellStyle name="Comma 3 5 4 4" xfId="1080" xr:uid="{7D15F9D9-D998-4E76-B69D-E9CB3B3F7203}"/>
    <cellStyle name="Comma 3 5 4 4 2" xfId="2082" xr:uid="{461BDDF4-D7A4-4B54-A417-31A18A9774E1}"/>
    <cellStyle name="Comma 3 5 4 5" xfId="1581" xr:uid="{2938D715-B138-4E95-84D4-BF415601115D}"/>
    <cellStyle name="Comma 3 5 5" xfId="634" xr:uid="{92744D3E-78C8-4D27-849E-4FB6E34F71D6}"/>
    <cellStyle name="Comma 3 5 5 2" xfId="882" xr:uid="{E065EB1C-2B15-45B9-8061-8B5377666CD0}"/>
    <cellStyle name="Comma 3 5 5 2 2" xfId="1385" xr:uid="{DCCB61CE-DC35-4940-A973-3046D3DA2281}"/>
    <cellStyle name="Comma 3 5 5 2 2 2" xfId="2387" xr:uid="{E6BD9A34-E524-43F9-B981-F011B105C146}"/>
    <cellStyle name="Comma 3 5 5 2 3" xfId="1886" xr:uid="{2B2D48BD-CD21-4F24-8D8E-EBC35025601F}"/>
    <cellStyle name="Comma 3 5 5 3" xfId="1137" xr:uid="{D32B735F-4D5C-4B3E-AFB9-CCFE21800D4F}"/>
    <cellStyle name="Comma 3 5 5 3 2" xfId="2139" xr:uid="{C1643C6B-4F61-4A92-A188-06FA5963C290}"/>
    <cellStyle name="Comma 3 5 5 4" xfId="1638" xr:uid="{E292EAEB-DC25-4D88-9B02-12B00DC4AFC8}"/>
    <cellStyle name="Comma 3 5 6" xfId="758" xr:uid="{123058FB-71E5-4121-8158-0A381E9DBDFD}"/>
    <cellStyle name="Comma 3 5 6 2" xfId="1261" xr:uid="{44609B14-EC2D-4255-91AA-DA6DA755AAD4}"/>
    <cellStyle name="Comma 3 5 6 2 2" xfId="2263" xr:uid="{E35DCA5D-0C3B-422B-9830-3C131EDAF5F5}"/>
    <cellStyle name="Comma 3 5 6 3" xfId="1762" xr:uid="{0B2DA683-D2D1-458F-8CB6-5F401E4F6B2E}"/>
    <cellStyle name="Comma 3 5 7" xfId="1013" xr:uid="{D90C6FA8-6B18-4422-812A-30E1832485BA}"/>
    <cellStyle name="Comma 3 5 7 2" xfId="2015" xr:uid="{C7DE875D-F04C-447B-B144-51B027CF13CD}"/>
    <cellStyle name="Comma 3 5 8" xfId="1514" xr:uid="{E34A6026-CEC7-46E7-9942-21D2E7768DFF}"/>
    <cellStyle name="Comma 3 6" xfId="506" xr:uid="{248E1396-10DE-459A-B684-F461C59F4E82}"/>
    <cellStyle name="Comma 3 6 2" xfId="535" xr:uid="{EBFD6978-51B7-4BBD-9E1D-BC55253F6089}"/>
    <cellStyle name="Comma 3 6 2 2" xfId="582" xr:uid="{EBD308F9-13A1-4F89-B533-163EE7256D2F}"/>
    <cellStyle name="Comma 3 6 2 2 2" xfId="705" xr:uid="{8005463D-8839-4471-8CDE-135D06819B51}"/>
    <cellStyle name="Comma 3 6 2 2 2 2" xfId="953" xr:uid="{53609DC8-7348-4AAD-8185-2698DC7CED11}"/>
    <cellStyle name="Comma 3 6 2 2 2 2 2" xfId="1456" xr:uid="{A74AA63C-F1CF-4E19-B198-353A8EA20619}"/>
    <cellStyle name="Comma 3 6 2 2 2 2 2 2" xfId="2458" xr:uid="{C24CF670-6E76-497B-BFC5-906FCD83439E}"/>
    <cellStyle name="Comma 3 6 2 2 2 2 3" xfId="1957" xr:uid="{1E384021-BC2F-46F7-9C23-E7BC7233E6DF}"/>
    <cellStyle name="Comma 3 6 2 2 2 3" xfId="1208" xr:uid="{0DB65550-97A5-46FA-A3AE-6A293EAE6E14}"/>
    <cellStyle name="Comma 3 6 2 2 2 3 2" xfId="2210" xr:uid="{0CC2A717-B51E-4AD2-9DBF-82A531EBABC3}"/>
    <cellStyle name="Comma 3 6 2 2 2 4" xfId="1709" xr:uid="{1474556A-6771-4512-96B2-28FAD6537807}"/>
    <cellStyle name="Comma 3 6 2 2 3" xfId="829" xr:uid="{682476CE-7493-4862-8B26-430BAE51CEA5}"/>
    <cellStyle name="Comma 3 6 2 2 3 2" xfId="1332" xr:uid="{C1A2CD7A-DDD1-4393-9F4D-62BC0FAC9F97}"/>
    <cellStyle name="Comma 3 6 2 2 3 2 2" xfId="2334" xr:uid="{A4630B22-6FBD-4B4F-B370-D73E438A4C7B}"/>
    <cellStyle name="Comma 3 6 2 2 3 3" xfId="1833" xr:uid="{88B55919-1A09-47B9-BE1B-C957401B41C2}"/>
    <cellStyle name="Comma 3 6 2 2 4" xfId="1084" xr:uid="{8F4DDF12-C007-4240-8926-70666FB43051}"/>
    <cellStyle name="Comma 3 6 2 2 4 2" xfId="2086" xr:uid="{EEA3E38A-3E93-4108-A877-C90B5561BD8D}"/>
    <cellStyle name="Comma 3 6 2 2 5" xfId="1585" xr:uid="{3D24BC78-85F7-464D-B73A-A382A55BCFF9}"/>
    <cellStyle name="Comma 3 6 2 3" xfId="658" xr:uid="{1EDAE035-7F85-4128-B319-4E608D4565E1}"/>
    <cellStyle name="Comma 3 6 2 3 2" xfId="906" xr:uid="{C9AF5A6C-D544-460E-B0CB-DB0F22071302}"/>
    <cellStyle name="Comma 3 6 2 3 2 2" xfId="1409" xr:uid="{953CB5E7-02BD-4A4F-8863-D0E868A2B1E0}"/>
    <cellStyle name="Comma 3 6 2 3 2 2 2" xfId="2411" xr:uid="{DDA39BD6-4885-43B3-878E-BEC35BC56BB7}"/>
    <cellStyle name="Comma 3 6 2 3 2 3" xfId="1910" xr:uid="{59FB5A1A-D8FC-4E8F-A855-CAB70D5835BB}"/>
    <cellStyle name="Comma 3 6 2 3 3" xfId="1161" xr:uid="{F6929D74-E1E8-4200-98DF-4F96D99D167C}"/>
    <cellStyle name="Comma 3 6 2 3 3 2" xfId="2163" xr:uid="{F04FCA2D-DB15-4DAE-8B7C-1A4EA3B392B1}"/>
    <cellStyle name="Comma 3 6 2 3 4" xfId="1662" xr:uid="{8F7CEC70-B20B-4F53-86E6-02319C060D75}"/>
    <cellStyle name="Comma 3 6 2 4" xfId="782" xr:uid="{66362A27-3E74-40CC-B89F-40A2A84CC2DF}"/>
    <cellStyle name="Comma 3 6 2 4 2" xfId="1285" xr:uid="{5AD61847-7A3B-4C96-B34B-346BC515AB75}"/>
    <cellStyle name="Comma 3 6 2 4 2 2" xfId="2287" xr:uid="{BEE52709-6DFC-4451-AEDC-016E7EA97E38}"/>
    <cellStyle name="Comma 3 6 2 4 3" xfId="1786" xr:uid="{24689C13-6CC4-4EE2-8511-1DC6650D6C65}"/>
    <cellStyle name="Comma 3 6 2 5" xfId="1037" xr:uid="{E44D4E49-E410-44F2-8112-DC64935FDE0B}"/>
    <cellStyle name="Comma 3 6 2 5 2" xfId="2039" xr:uid="{FF33BBD9-7738-4C3F-8215-E47F3DA76D2E}"/>
    <cellStyle name="Comma 3 6 2 6" xfId="1538" xr:uid="{EF8AC199-DBB5-48DF-83C7-5606423FECF6}"/>
    <cellStyle name="Comma 3 6 3" xfId="555" xr:uid="{26736896-4A26-4531-9470-8CBDFB81D110}"/>
    <cellStyle name="Comma 3 6 3 2" xfId="583" xr:uid="{F29CD8BD-F9AB-473C-AEE9-A62FCCA5ECCA}"/>
    <cellStyle name="Comma 3 6 3 2 2" xfId="706" xr:uid="{E5E7BAC9-F94D-4241-99DA-73D360903200}"/>
    <cellStyle name="Comma 3 6 3 2 2 2" xfId="954" xr:uid="{55A8969B-D53F-4664-A400-AFB6BF23463D}"/>
    <cellStyle name="Comma 3 6 3 2 2 2 2" xfId="1457" xr:uid="{CEE74BB8-6908-4F26-9346-2F04B7389EC2}"/>
    <cellStyle name="Comma 3 6 3 2 2 2 2 2" xfId="2459" xr:uid="{F33C1D6E-56E7-44C2-A9C4-E6ECB5B3A051}"/>
    <cellStyle name="Comma 3 6 3 2 2 2 3" xfId="1958" xr:uid="{388C32D5-06F3-43B6-BAD5-F1A4D7AB447B}"/>
    <cellStyle name="Comma 3 6 3 2 2 3" xfId="1209" xr:uid="{09F55FA9-A31D-46AF-9B69-33445AADF7B2}"/>
    <cellStyle name="Comma 3 6 3 2 2 3 2" xfId="2211" xr:uid="{1665F852-90C9-432C-8B4C-48B77B2F8C2D}"/>
    <cellStyle name="Comma 3 6 3 2 2 4" xfId="1710" xr:uid="{DBF4A086-8A31-41A9-92D3-BF6400620D3A}"/>
    <cellStyle name="Comma 3 6 3 2 3" xfId="830" xr:uid="{48D9A8C2-CC96-4621-BCB5-364983A22E6D}"/>
    <cellStyle name="Comma 3 6 3 2 3 2" xfId="1333" xr:uid="{1EBED176-F194-4CEE-96C0-3C4A9548AC1E}"/>
    <cellStyle name="Comma 3 6 3 2 3 2 2" xfId="2335" xr:uid="{15B322E7-EB51-4310-89D9-18D941ADA6C4}"/>
    <cellStyle name="Comma 3 6 3 2 3 3" xfId="1834" xr:uid="{E762B433-118C-4032-9DC4-2157AF2E5CE8}"/>
    <cellStyle name="Comma 3 6 3 2 4" xfId="1085" xr:uid="{D6F19D9F-2805-4AF0-A537-03FAC4AEACA4}"/>
    <cellStyle name="Comma 3 6 3 2 4 2" xfId="2087" xr:uid="{853C71B7-7A6B-40DC-A17C-254243F7EE1F}"/>
    <cellStyle name="Comma 3 6 3 2 5" xfId="1586" xr:uid="{D01257DC-F747-430A-839E-5D50104981B5}"/>
    <cellStyle name="Comma 3 6 3 3" xfId="678" xr:uid="{B5CA50B2-898F-4E74-B294-FC04D85E3520}"/>
    <cellStyle name="Comma 3 6 3 3 2" xfId="926" xr:uid="{4C684B8B-F2B5-4832-AB9D-5F27B293EF44}"/>
    <cellStyle name="Comma 3 6 3 3 2 2" xfId="1429" xr:uid="{F5ACC20E-65C1-4C56-BF50-62738878A846}"/>
    <cellStyle name="Comma 3 6 3 3 2 2 2" xfId="2431" xr:uid="{4F3688DB-B5AE-4E58-A00D-1F8D71952D4E}"/>
    <cellStyle name="Comma 3 6 3 3 2 3" xfId="1930" xr:uid="{8D976420-37FA-482C-95F4-07FDD789D021}"/>
    <cellStyle name="Comma 3 6 3 3 3" xfId="1181" xr:uid="{3ECA1221-BFA6-43DB-9FCA-776AAC9506E4}"/>
    <cellStyle name="Comma 3 6 3 3 3 2" xfId="2183" xr:uid="{E14FEA9F-2C0C-4CDD-A537-BF462F48012B}"/>
    <cellStyle name="Comma 3 6 3 3 4" xfId="1682" xr:uid="{C52ABCE0-5FC7-4CC6-A6BF-AAB69D6D7C64}"/>
    <cellStyle name="Comma 3 6 3 4" xfId="802" xr:uid="{E8BB0BA8-8D23-49EA-9153-95676FC5FEBF}"/>
    <cellStyle name="Comma 3 6 3 4 2" xfId="1305" xr:uid="{56B6B1EF-C073-47CA-AE9C-CBFA7C739F40}"/>
    <cellStyle name="Comma 3 6 3 4 2 2" xfId="2307" xr:uid="{5EC1A413-BD74-4D18-8561-756D5CAEC789}"/>
    <cellStyle name="Comma 3 6 3 4 3" xfId="1806" xr:uid="{DB947552-936D-4B02-89AD-1ACF189FF6B4}"/>
    <cellStyle name="Comma 3 6 3 5" xfId="1057" xr:uid="{2C6D2C9E-6E56-4D80-A981-90E45411A9C1}"/>
    <cellStyle name="Comma 3 6 3 5 2" xfId="2059" xr:uid="{5AE6143E-2464-4F96-A093-53AF1D8B58F4}"/>
    <cellStyle name="Comma 3 6 3 6" xfId="1558" xr:uid="{349D21EE-64FB-40C0-BBA5-4FF9EC957428}"/>
    <cellStyle name="Comma 3 6 4" xfId="581" xr:uid="{B3DB2946-A9BD-4653-977B-D35FF0E0C1BC}"/>
    <cellStyle name="Comma 3 6 4 2" xfId="704" xr:uid="{69FF937B-DC06-4E88-84E0-875793A3D404}"/>
    <cellStyle name="Comma 3 6 4 2 2" xfId="952" xr:uid="{B0FFAD7F-6DEE-4DE2-8B2A-6E7D5D15ABFD}"/>
    <cellStyle name="Comma 3 6 4 2 2 2" xfId="1455" xr:uid="{19F7CFD3-3DD3-49D8-B865-2AEA7EB1BB7C}"/>
    <cellStyle name="Comma 3 6 4 2 2 2 2" xfId="2457" xr:uid="{AF81C8B5-AE21-4012-9C39-91C1A7C88BAC}"/>
    <cellStyle name="Comma 3 6 4 2 2 3" xfId="1956" xr:uid="{8BEEAED8-BE43-4D54-BC22-D986517877FC}"/>
    <cellStyle name="Comma 3 6 4 2 3" xfId="1207" xr:uid="{C0952036-4EE1-49FC-ACE0-20B292E2F25A}"/>
    <cellStyle name="Comma 3 6 4 2 3 2" xfId="2209" xr:uid="{959AA13A-6F33-4504-8633-DEA180056D1F}"/>
    <cellStyle name="Comma 3 6 4 2 4" xfId="1708" xr:uid="{4AAC378E-47B5-4E49-AD34-BE8950CAF419}"/>
    <cellStyle name="Comma 3 6 4 3" xfId="828" xr:uid="{CA681B23-E58E-4292-B593-9496B5682D1A}"/>
    <cellStyle name="Comma 3 6 4 3 2" xfId="1331" xr:uid="{5F767EF1-D155-4BFE-B9EA-299C1BC408E5}"/>
    <cellStyle name="Comma 3 6 4 3 2 2" xfId="2333" xr:uid="{19A5D8CB-F7A1-47AF-8612-B1A448808399}"/>
    <cellStyle name="Comma 3 6 4 3 3" xfId="1832" xr:uid="{EF6491B9-C143-4B6F-B1AF-C89A7FE6B28F}"/>
    <cellStyle name="Comma 3 6 4 4" xfId="1083" xr:uid="{AB90C751-F8C4-4135-ADF3-718799A48E14}"/>
    <cellStyle name="Comma 3 6 4 4 2" xfId="2085" xr:uid="{0643BE10-D410-4D7F-9934-4CE33AE03921}"/>
    <cellStyle name="Comma 3 6 4 5" xfId="1584" xr:uid="{F2EF9EC9-405B-4091-9AE9-AE57C8FB9D48}"/>
    <cellStyle name="Comma 3 6 5" xfId="636" xr:uid="{26EBD280-EB83-432B-876E-901C116858A8}"/>
    <cellStyle name="Comma 3 6 5 2" xfId="884" xr:uid="{DC295ECA-CA45-40D0-829E-3BB59396C77C}"/>
    <cellStyle name="Comma 3 6 5 2 2" xfId="1387" xr:uid="{04CA7550-BB8A-4779-B0D3-D4F565D195F1}"/>
    <cellStyle name="Comma 3 6 5 2 2 2" xfId="2389" xr:uid="{BF0C6D1A-0D6B-4527-B5AC-0C24B8C709C9}"/>
    <cellStyle name="Comma 3 6 5 2 3" xfId="1888" xr:uid="{35C29489-A691-42BE-B824-63E8E19145F7}"/>
    <cellStyle name="Comma 3 6 5 3" xfId="1139" xr:uid="{4B321140-284B-4E09-BF89-8E834971E8A6}"/>
    <cellStyle name="Comma 3 6 5 3 2" xfId="2141" xr:uid="{968A37FA-5BDD-4DE6-A6A4-D24D0D820A8E}"/>
    <cellStyle name="Comma 3 6 5 4" xfId="1640" xr:uid="{6CAF9B77-0F53-4E5F-9F45-03F74A7B8F4B}"/>
    <cellStyle name="Comma 3 6 6" xfId="760" xr:uid="{738772A4-C823-434F-9608-7646CDAE8FFF}"/>
    <cellStyle name="Comma 3 6 6 2" xfId="1263" xr:uid="{7FECED4F-2E90-4DA9-9F3F-0C65CC571BE1}"/>
    <cellStyle name="Comma 3 6 6 2 2" xfId="2265" xr:uid="{5B47C89D-F81A-427E-A620-7C9A636D1CA7}"/>
    <cellStyle name="Comma 3 6 6 3" xfId="1764" xr:uid="{E610CFA8-6E16-46F0-AB7F-4914879E9167}"/>
    <cellStyle name="Comma 3 6 7" xfId="1015" xr:uid="{1A941B8A-4BD7-4922-8C36-54A4CC640423}"/>
    <cellStyle name="Comma 3 6 7 2" xfId="2017" xr:uid="{ED08B48A-C7C9-40FE-97E5-77BE292DAA7C}"/>
    <cellStyle name="Comma 3 6 8" xfId="1516" xr:uid="{7FA299F6-6169-4C35-AB27-017464AC463B}"/>
    <cellStyle name="Comma 3 7" xfId="508" xr:uid="{621DCFDB-ABD8-4057-9223-38305B5DC2BA}"/>
    <cellStyle name="Comma 3 7 2" xfId="537" xr:uid="{A4417882-2987-4E61-B9E6-B42E931B55A3}"/>
    <cellStyle name="Comma 3 7 2 2" xfId="585" xr:uid="{EFC92949-03F4-4D59-8584-D8E9F469DE4D}"/>
    <cellStyle name="Comma 3 7 2 2 2" xfId="708" xr:uid="{B0F28B69-F9A0-4B3F-9650-4D46B6145A87}"/>
    <cellStyle name="Comma 3 7 2 2 2 2" xfId="956" xr:uid="{115382B2-E94D-4F85-89B1-B26523543BCE}"/>
    <cellStyle name="Comma 3 7 2 2 2 2 2" xfId="1459" xr:uid="{9269D513-8720-41AF-A613-012CB085BA23}"/>
    <cellStyle name="Comma 3 7 2 2 2 2 2 2" xfId="2461" xr:uid="{626161BE-D4A9-47D8-8F33-21BA10E6FFE3}"/>
    <cellStyle name="Comma 3 7 2 2 2 2 3" xfId="1960" xr:uid="{B9DFE403-92B9-4542-A664-1F1456D56B95}"/>
    <cellStyle name="Comma 3 7 2 2 2 3" xfId="1211" xr:uid="{296AAA87-E6D9-4341-AE3E-64C749148B7E}"/>
    <cellStyle name="Comma 3 7 2 2 2 3 2" xfId="2213" xr:uid="{F297B149-8A5B-43E5-B0FE-BA1001B04A2F}"/>
    <cellStyle name="Comma 3 7 2 2 2 4" xfId="1712" xr:uid="{53A454D9-39BA-456A-A478-FAEA6F824973}"/>
    <cellStyle name="Comma 3 7 2 2 3" xfId="832" xr:uid="{17A5DDE1-059D-43EB-AA5D-7648BC249046}"/>
    <cellStyle name="Comma 3 7 2 2 3 2" xfId="1335" xr:uid="{B3487714-652C-4A91-A714-F1884D72F6FE}"/>
    <cellStyle name="Comma 3 7 2 2 3 2 2" xfId="2337" xr:uid="{4CEE1117-E3D9-443B-8599-678AF2E7B4EA}"/>
    <cellStyle name="Comma 3 7 2 2 3 3" xfId="1836" xr:uid="{DFB9002A-0AC3-464B-8F1C-32635E62C019}"/>
    <cellStyle name="Comma 3 7 2 2 4" xfId="1087" xr:uid="{FA564B8E-B89A-4707-AC61-1006C994703B}"/>
    <cellStyle name="Comma 3 7 2 2 4 2" xfId="2089" xr:uid="{18786E8D-12A9-4BDB-B372-0B3CEC4A260B}"/>
    <cellStyle name="Comma 3 7 2 2 5" xfId="1588" xr:uid="{36D853C5-A1CF-4D2C-B3F2-51891EA763AB}"/>
    <cellStyle name="Comma 3 7 2 3" xfId="660" xr:uid="{9F4AF778-80BD-4E07-AE13-D47285C3D88E}"/>
    <cellStyle name="Comma 3 7 2 3 2" xfId="908" xr:uid="{0672A30F-CC0E-4B4E-BA18-38A321483B36}"/>
    <cellStyle name="Comma 3 7 2 3 2 2" xfId="1411" xr:uid="{0A9DCE2F-48DD-4F5D-A038-F6DED07ACB83}"/>
    <cellStyle name="Comma 3 7 2 3 2 2 2" xfId="2413" xr:uid="{7F155DE7-79B4-4086-9175-2F235A09FDA4}"/>
    <cellStyle name="Comma 3 7 2 3 2 3" xfId="1912" xr:uid="{BA32DD2E-B4A3-44BA-A5A0-37A74B1CFD30}"/>
    <cellStyle name="Comma 3 7 2 3 3" xfId="1163" xr:uid="{0FC9FA2D-FA81-4332-8A17-DEBFA3CFB363}"/>
    <cellStyle name="Comma 3 7 2 3 3 2" xfId="2165" xr:uid="{B7E8488A-5752-44E9-8329-C2F45A3E6E5E}"/>
    <cellStyle name="Comma 3 7 2 3 4" xfId="1664" xr:uid="{38517B6A-4C2E-40A9-A5B6-A21D74032412}"/>
    <cellStyle name="Comma 3 7 2 4" xfId="784" xr:uid="{1F979E6C-B277-49AB-A6D6-9CFFD5EC80C4}"/>
    <cellStyle name="Comma 3 7 2 4 2" xfId="1287" xr:uid="{3EFB7763-78EB-4A36-A10B-73C7EEE3AD4F}"/>
    <cellStyle name="Comma 3 7 2 4 2 2" xfId="2289" xr:uid="{62FFD221-C5B3-4125-B910-9C7462117252}"/>
    <cellStyle name="Comma 3 7 2 4 3" xfId="1788" xr:uid="{4E868704-C1C5-4400-BB9F-263B1B9D5206}"/>
    <cellStyle name="Comma 3 7 2 5" xfId="1039" xr:uid="{84182404-AE4A-40ED-9903-4B1F668A1B05}"/>
    <cellStyle name="Comma 3 7 2 5 2" xfId="2041" xr:uid="{DA5EC2E6-DD37-4282-B0B1-64A7B5E819F6}"/>
    <cellStyle name="Comma 3 7 2 6" xfId="1540" xr:uid="{FC81560E-244B-4D66-B22E-D64358358206}"/>
    <cellStyle name="Comma 3 7 3" xfId="557" xr:uid="{A8C87809-D057-48C6-92F4-7199F6E17C25}"/>
    <cellStyle name="Comma 3 7 3 2" xfId="586" xr:uid="{382D3AF9-8F48-46A8-A9A8-E9E600036AC1}"/>
    <cellStyle name="Comma 3 7 3 2 2" xfId="709" xr:uid="{118479E4-AA7A-43BD-93FD-B54CBDCEE84D}"/>
    <cellStyle name="Comma 3 7 3 2 2 2" xfId="957" xr:uid="{D9489E84-867C-4EE5-89D9-E1F3D33105A5}"/>
    <cellStyle name="Comma 3 7 3 2 2 2 2" xfId="1460" xr:uid="{10B9DDD8-58A3-424D-AF25-3F2AFCD40B59}"/>
    <cellStyle name="Comma 3 7 3 2 2 2 2 2" xfId="2462" xr:uid="{A59E744B-4861-4C3B-BBCD-E8937896C971}"/>
    <cellStyle name="Comma 3 7 3 2 2 2 3" xfId="1961" xr:uid="{1DE0B36B-F62E-4481-83FE-B7C1E50A1593}"/>
    <cellStyle name="Comma 3 7 3 2 2 3" xfId="1212" xr:uid="{E81BC86C-DA8A-4D99-B839-08FBACEAF2EB}"/>
    <cellStyle name="Comma 3 7 3 2 2 3 2" xfId="2214" xr:uid="{7A089098-BC47-4E75-910E-35ED60910EA4}"/>
    <cellStyle name="Comma 3 7 3 2 2 4" xfId="1713" xr:uid="{62B29BE6-31CD-470A-8D72-CA5AB8136E72}"/>
    <cellStyle name="Comma 3 7 3 2 3" xfId="833" xr:uid="{71B44D47-944D-4266-802C-4D177880A132}"/>
    <cellStyle name="Comma 3 7 3 2 3 2" xfId="1336" xr:uid="{34C2C809-1A0F-47DF-9ECC-8F2F9660026F}"/>
    <cellStyle name="Comma 3 7 3 2 3 2 2" xfId="2338" xr:uid="{8F2C3BE8-EE21-4874-86AA-080160D8066F}"/>
    <cellStyle name="Comma 3 7 3 2 3 3" xfId="1837" xr:uid="{6466427C-F498-4A97-8B22-B973A409FFE3}"/>
    <cellStyle name="Comma 3 7 3 2 4" xfId="1088" xr:uid="{37BF4D92-A0CE-4814-9833-8B70FD12E316}"/>
    <cellStyle name="Comma 3 7 3 2 4 2" xfId="2090" xr:uid="{566DA479-08E9-4835-9D3A-FB3464ED0CF4}"/>
    <cellStyle name="Comma 3 7 3 2 5" xfId="1589" xr:uid="{EEAC4AF2-3800-4B15-9984-7D69015A04A1}"/>
    <cellStyle name="Comma 3 7 3 3" xfId="680" xr:uid="{0E8E59E8-D948-4F6A-8D14-8BC89553B46B}"/>
    <cellStyle name="Comma 3 7 3 3 2" xfId="928" xr:uid="{1C96A2E8-76AD-4D25-9813-2E4EFED63C38}"/>
    <cellStyle name="Comma 3 7 3 3 2 2" xfId="1431" xr:uid="{D781428E-5673-4FEC-9207-4A51B23B8FFE}"/>
    <cellStyle name="Comma 3 7 3 3 2 2 2" xfId="2433" xr:uid="{3805868E-523A-47FC-8CFF-B7F6EE8F28F5}"/>
    <cellStyle name="Comma 3 7 3 3 2 3" xfId="1932" xr:uid="{F0412A9E-2DED-4134-A249-F8A137C6BB23}"/>
    <cellStyle name="Comma 3 7 3 3 3" xfId="1183" xr:uid="{C4BD1ED9-4AE6-44E7-A13B-8C515EBC194C}"/>
    <cellStyle name="Comma 3 7 3 3 3 2" xfId="2185" xr:uid="{90EF59B8-028E-4F32-BF5E-46EB4AF458F2}"/>
    <cellStyle name="Comma 3 7 3 3 4" xfId="1684" xr:uid="{2DF4A655-325A-4D94-A384-06C360546F8D}"/>
    <cellStyle name="Comma 3 7 3 4" xfId="804" xr:uid="{06D1CBB5-C627-4161-8DC1-AC337E6F40F4}"/>
    <cellStyle name="Comma 3 7 3 4 2" xfId="1307" xr:uid="{101432F5-533C-4396-B1D3-2B03234702EA}"/>
    <cellStyle name="Comma 3 7 3 4 2 2" xfId="2309" xr:uid="{D092FF82-F5A6-4F0F-B269-2176B98DA543}"/>
    <cellStyle name="Comma 3 7 3 4 3" xfId="1808" xr:uid="{76677BAA-23F1-4848-A035-AE05D4B21A64}"/>
    <cellStyle name="Comma 3 7 3 5" xfId="1059" xr:uid="{096992D1-C684-4573-BEF2-B3664E8E6020}"/>
    <cellStyle name="Comma 3 7 3 5 2" xfId="2061" xr:uid="{51BFEBB6-1D56-4A14-B0D7-DE53435947E2}"/>
    <cellStyle name="Comma 3 7 3 6" xfId="1560" xr:uid="{0D7F1131-0502-497A-92B0-1596EE665394}"/>
    <cellStyle name="Comma 3 7 4" xfId="584" xr:uid="{29815450-1E37-4E58-A61F-65FF1066F490}"/>
    <cellStyle name="Comma 3 7 4 2" xfId="707" xr:uid="{CC03BF64-64FB-48B1-B7CA-D8C8C8D0B498}"/>
    <cellStyle name="Comma 3 7 4 2 2" xfId="955" xr:uid="{CB75D54F-8759-4489-961F-0367A2E5828A}"/>
    <cellStyle name="Comma 3 7 4 2 2 2" xfId="1458" xr:uid="{A54B03C6-F3F4-443B-8380-8E65B7A7F38F}"/>
    <cellStyle name="Comma 3 7 4 2 2 2 2" xfId="2460" xr:uid="{BA769EAF-978F-4D58-B012-70E6B805FA13}"/>
    <cellStyle name="Comma 3 7 4 2 2 3" xfId="1959" xr:uid="{D0061B45-2679-4BC1-9F84-6F5D5D12F31E}"/>
    <cellStyle name="Comma 3 7 4 2 3" xfId="1210" xr:uid="{B3A506D1-99EA-48A4-8176-9CEF979A2390}"/>
    <cellStyle name="Comma 3 7 4 2 3 2" xfId="2212" xr:uid="{A5B0E966-1E05-4492-B5F7-9C94F1BC11CA}"/>
    <cellStyle name="Comma 3 7 4 2 4" xfId="1711" xr:uid="{F852494F-5261-4177-84B0-7EA0C44932F3}"/>
    <cellStyle name="Comma 3 7 4 3" xfId="831" xr:uid="{C24A9EC6-DD56-417D-9513-9F63AE192F12}"/>
    <cellStyle name="Comma 3 7 4 3 2" xfId="1334" xr:uid="{52AB864B-7C44-4B22-9016-4EBF6DD8433F}"/>
    <cellStyle name="Comma 3 7 4 3 2 2" xfId="2336" xr:uid="{6B1FBED4-B8F2-429D-B780-6109ECE3E9AE}"/>
    <cellStyle name="Comma 3 7 4 3 3" xfId="1835" xr:uid="{F7043362-5215-4CBF-8297-63E670F794DC}"/>
    <cellStyle name="Comma 3 7 4 4" xfId="1086" xr:uid="{2970DA5B-C249-4655-91B2-06081370B976}"/>
    <cellStyle name="Comma 3 7 4 4 2" xfId="2088" xr:uid="{635CF971-378E-493B-9B4D-EBA11832E65E}"/>
    <cellStyle name="Comma 3 7 4 5" xfId="1587" xr:uid="{703BDD7D-51EC-45B7-9807-81787DDEB637}"/>
    <cellStyle name="Comma 3 7 5" xfId="638" xr:uid="{C42E4A37-8BE8-407F-B120-6891CAD767EE}"/>
    <cellStyle name="Comma 3 7 5 2" xfId="886" xr:uid="{3BDD2C69-5279-4808-8E47-2F742A264991}"/>
    <cellStyle name="Comma 3 7 5 2 2" xfId="1389" xr:uid="{609BF0D4-9074-4400-B46F-C92A9FD9C907}"/>
    <cellStyle name="Comma 3 7 5 2 2 2" xfId="2391" xr:uid="{34F5B600-421A-45B0-BFBE-4ABBC0CED1DC}"/>
    <cellStyle name="Comma 3 7 5 2 3" xfId="1890" xr:uid="{7023EBC5-9F93-49B1-B040-5606AE2ADCCF}"/>
    <cellStyle name="Comma 3 7 5 3" xfId="1141" xr:uid="{2030B5DA-4546-44AA-A9D4-9490448720E1}"/>
    <cellStyle name="Comma 3 7 5 3 2" xfId="2143" xr:uid="{2D5E8CD1-9A8E-41C3-95A6-FA07DC556551}"/>
    <cellStyle name="Comma 3 7 5 4" xfId="1642" xr:uid="{3D3507EF-824A-4B3D-8401-EFB30FB48A93}"/>
    <cellStyle name="Comma 3 7 6" xfId="762" xr:uid="{B093AADB-6D2C-47DA-B765-89174CAC2A00}"/>
    <cellStyle name="Comma 3 7 6 2" xfId="1265" xr:uid="{7F4CE22C-B9C2-432F-A347-F7DA22C3F4BA}"/>
    <cellStyle name="Comma 3 7 6 2 2" xfId="2267" xr:uid="{AE8D0B69-3561-49C6-88DC-61504802603D}"/>
    <cellStyle name="Comma 3 7 6 3" xfId="1766" xr:uid="{8517533D-06ED-4140-A6B5-4C94787727B7}"/>
    <cellStyle name="Comma 3 7 7" xfId="1017" xr:uid="{5B1B2C8D-AFCE-4303-B6C6-32960E59DB1E}"/>
    <cellStyle name="Comma 3 7 7 2" xfId="2019" xr:uid="{6F9DCD59-863D-43AE-AA00-66F8D4B291F2}"/>
    <cellStyle name="Comma 3 7 8" xfId="1518" xr:uid="{DDF366E6-F0D5-46D4-8295-46DE5CFB24E9}"/>
    <cellStyle name="Comma 3 8" xfId="510" xr:uid="{3A603550-3092-4B2D-AEB9-6048B11B272A}"/>
    <cellStyle name="Comma 3 8 2" xfId="539" xr:uid="{259E5504-AFBF-4884-9B4C-DF2E79E48E32}"/>
    <cellStyle name="Comma 3 8 2 2" xfId="588" xr:uid="{1366883A-6C01-49F2-98B4-DF65BA931838}"/>
    <cellStyle name="Comma 3 8 2 2 2" xfId="711" xr:uid="{774E11E8-F95D-4E49-88F6-BDBE46454BEE}"/>
    <cellStyle name="Comma 3 8 2 2 2 2" xfId="959" xr:uid="{4F5B1211-4253-4E5B-A412-F89355BC3342}"/>
    <cellStyle name="Comma 3 8 2 2 2 2 2" xfId="1462" xr:uid="{59791438-4872-4D22-889F-9CC8B8145F13}"/>
    <cellStyle name="Comma 3 8 2 2 2 2 2 2" xfId="2464" xr:uid="{A531CB80-1675-4B83-8D2B-A99BBA17D2A3}"/>
    <cellStyle name="Comma 3 8 2 2 2 2 3" xfId="1963" xr:uid="{1ACA3C82-0BD6-40E8-BA64-01948F92691A}"/>
    <cellStyle name="Comma 3 8 2 2 2 3" xfId="1214" xr:uid="{BF34D990-008D-4CE1-8ACF-5FF65A65958C}"/>
    <cellStyle name="Comma 3 8 2 2 2 3 2" xfId="2216" xr:uid="{6541E1F4-8FF5-4CF5-8C61-A509B5B0955D}"/>
    <cellStyle name="Comma 3 8 2 2 2 4" xfId="1715" xr:uid="{9305E105-7584-40B1-A9F3-02F6D4D35D9C}"/>
    <cellStyle name="Comma 3 8 2 2 3" xfId="835" xr:uid="{3CBCF564-973E-4A45-8705-C40F99FFD0A8}"/>
    <cellStyle name="Comma 3 8 2 2 3 2" xfId="1338" xr:uid="{E9C1D68E-EFAA-4BC1-A223-F01CDA1A8F52}"/>
    <cellStyle name="Comma 3 8 2 2 3 2 2" xfId="2340" xr:uid="{ADBAC440-29EE-49D7-ADB1-5445D83C5752}"/>
    <cellStyle name="Comma 3 8 2 2 3 3" xfId="1839" xr:uid="{3084743E-BBAC-4492-9B78-17B9324B0202}"/>
    <cellStyle name="Comma 3 8 2 2 4" xfId="1090" xr:uid="{9FC589A6-EE7F-4F9B-A0CA-7035054F77FD}"/>
    <cellStyle name="Comma 3 8 2 2 4 2" xfId="2092" xr:uid="{C6F6CA2C-35EB-45CD-8EAE-6328A8A52850}"/>
    <cellStyle name="Comma 3 8 2 2 5" xfId="1591" xr:uid="{563E1B4C-DDFA-4CAE-869A-9C065F2BF0C0}"/>
    <cellStyle name="Comma 3 8 2 3" xfId="662" xr:uid="{58C36209-A7EB-44DA-B45E-FBAA9B739C05}"/>
    <cellStyle name="Comma 3 8 2 3 2" xfId="910" xr:uid="{19264B9C-58C1-4BF8-9CB3-FDB8B7A85401}"/>
    <cellStyle name="Comma 3 8 2 3 2 2" xfId="1413" xr:uid="{4C914FC9-C4DE-4485-B1C9-26FEC9F01D2B}"/>
    <cellStyle name="Comma 3 8 2 3 2 2 2" xfId="2415" xr:uid="{E0CE1B6F-F5DF-4723-A16C-CD31FAB09B39}"/>
    <cellStyle name="Comma 3 8 2 3 2 3" xfId="1914" xr:uid="{8FC1BFB4-A1DC-4BFA-B174-55B01A1760C1}"/>
    <cellStyle name="Comma 3 8 2 3 3" xfId="1165" xr:uid="{4D073DCB-2609-4AAA-B625-D5F596C0F88E}"/>
    <cellStyle name="Comma 3 8 2 3 3 2" xfId="2167" xr:uid="{D134691F-95ED-4419-9A48-B15C43D678AC}"/>
    <cellStyle name="Comma 3 8 2 3 4" xfId="1666" xr:uid="{5C2B367E-9CBF-4E9C-B501-E7CF5C031FD3}"/>
    <cellStyle name="Comma 3 8 2 4" xfId="786" xr:uid="{0D3A9BAC-F24F-4B58-B50C-665D0030623C}"/>
    <cellStyle name="Comma 3 8 2 4 2" xfId="1289" xr:uid="{E7CA438F-8A81-4607-8B54-DD301263CBE1}"/>
    <cellStyle name="Comma 3 8 2 4 2 2" xfId="2291" xr:uid="{90628651-0D75-4C1C-9DD4-484E9ED247C6}"/>
    <cellStyle name="Comma 3 8 2 4 3" xfId="1790" xr:uid="{A395936D-AA69-47A4-82B6-C4399B3A01B8}"/>
    <cellStyle name="Comma 3 8 2 5" xfId="1041" xr:uid="{2645307E-03AA-4B5C-9EDC-D43EFFB93E38}"/>
    <cellStyle name="Comma 3 8 2 5 2" xfId="2043" xr:uid="{B75293B9-6B66-428A-86B1-A5D6E2FBF6F6}"/>
    <cellStyle name="Comma 3 8 2 6" xfId="1542" xr:uid="{C60B6400-4612-4764-9C88-0DA54B08443D}"/>
    <cellStyle name="Comma 3 8 3" xfId="559" xr:uid="{EE3F23AB-CA6B-4681-AD4A-8E761B8769D6}"/>
    <cellStyle name="Comma 3 8 3 2" xfId="589" xr:uid="{0585CC23-462E-4C2E-A049-0CD13E4A9DC6}"/>
    <cellStyle name="Comma 3 8 3 2 2" xfId="712" xr:uid="{7F314A78-34A7-4026-AF90-CC94FEFECB31}"/>
    <cellStyle name="Comma 3 8 3 2 2 2" xfId="960" xr:uid="{D9367F20-A15C-407F-8766-C106BFC4AFF2}"/>
    <cellStyle name="Comma 3 8 3 2 2 2 2" xfId="1463" xr:uid="{AD738109-8D05-480D-A7DB-F2D1287AE96F}"/>
    <cellStyle name="Comma 3 8 3 2 2 2 2 2" xfId="2465" xr:uid="{EA048B05-A318-4C95-86BF-BD62F3977792}"/>
    <cellStyle name="Comma 3 8 3 2 2 2 3" xfId="1964" xr:uid="{46F0AAF6-010E-4309-9D2B-3FF37F62FA12}"/>
    <cellStyle name="Comma 3 8 3 2 2 3" xfId="1215" xr:uid="{44A6BCC8-F628-4404-90AA-6217CCC4C4CE}"/>
    <cellStyle name="Comma 3 8 3 2 2 3 2" xfId="2217" xr:uid="{AB1EF67C-3003-4D8B-A84E-FBC6612C4CD9}"/>
    <cellStyle name="Comma 3 8 3 2 2 4" xfId="1716" xr:uid="{40043C02-DA91-4585-8729-3F4A1C4752C8}"/>
    <cellStyle name="Comma 3 8 3 2 3" xfId="836" xr:uid="{670A65FB-4146-4E2E-8703-7169F76E09D0}"/>
    <cellStyle name="Comma 3 8 3 2 3 2" xfId="1339" xr:uid="{C225D5D2-DCAE-47C6-BDF1-32E1BD73DE54}"/>
    <cellStyle name="Comma 3 8 3 2 3 2 2" xfId="2341" xr:uid="{2F89846E-66BD-42A2-B24E-E79CBBE195C6}"/>
    <cellStyle name="Comma 3 8 3 2 3 3" xfId="1840" xr:uid="{15699E05-28AD-40A6-8B7A-CE6D9416844E}"/>
    <cellStyle name="Comma 3 8 3 2 4" xfId="1091" xr:uid="{D0D7BA63-5C70-4D9A-8225-5528E9C5A47D}"/>
    <cellStyle name="Comma 3 8 3 2 4 2" xfId="2093" xr:uid="{0E79A512-E713-41AB-B24B-055BD4A66E7E}"/>
    <cellStyle name="Comma 3 8 3 2 5" xfId="1592" xr:uid="{2ED4F808-5316-41D1-B4A8-9B5ABD4D9B06}"/>
    <cellStyle name="Comma 3 8 3 3" xfId="682" xr:uid="{3B5EFEDD-9E55-4182-9AC5-18FAF29D4F47}"/>
    <cellStyle name="Comma 3 8 3 3 2" xfId="930" xr:uid="{196FE4E2-826E-4BBE-B421-AF5AE67BE067}"/>
    <cellStyle name="Comma 3 8 3 3 2 2" xfId="1433" xr:uid="{593F1212-8227-4232-A59F-8B7B7E9FA03B}"/>
    <cellStyle name="Comma 3 8 3 3 2 2 2" xfId="2435" xr:uid="{91C49058-7DFE-44D4-B677-EFB4B9580176}"/>
    <cellStyle name="Comma 3 8 3 3 2 3" xfId="1934" xr:uid="{BD2FB4EE-E5A1-4E26-A987-86B071295A5E}"/>
    <cellStyle name="Comma 3 8 3 3 3" xfId="1185" xr:uid="{96D2DA5D-E0AC-471C-A7B7-960DC7245E52}"/>
    <cellStyle name="Comma 3 8 3 3 3 2" xfId="2187" xr:uid="{B5236B46-6467-4EF6-A2ED-DEBB78728BAD}"/>
    <cellStyle name="Comma 3 8 3 3 4" xfId="1686" xr:uid="{802A1B4F-1C1F-4405-B68E-EF920C5400FD}"/>
    <cellStyle name="Comma 3 8 3 4" xfId="806" xr:uid="{1C9C79F8-2363-46A9-996A-D0508091EC81}"/>
    <cellStyle name="Comma 3 8 3 4 2" xfId="1309" xr:uid="{7F76962D-302E-4D6D-93CC-9F5636B702F4}"/>
    <cellStyle name="Comma 3 8 3 4 2 2" xfId="2311" xr:uid="{DEC7C88C-B7FF-49CA-936C-DADE8DA49197}"/>
    <cellStyle name="Comma 3 8 3 4 3" xfId="1810" xr:uid="{C928EEB8-078B-4EC8-ADCF-020A6138817D}"/>
    <cellStyle name="Comma 3 8 3 5" xfId="1061" xr:uid="{CE930A90-A3C6-414E-8BBA-718EF6442467}"/>
    <cellStyle name="Comma 3 8 3 5 2" xfId="2063" xr:uid="{BF7EF713-6DB2-4A27-87E4-9C3FC748B533}"/>
    <cellStyle name="Comma 3 8 3 6" xfId="1562" xr:uid="{409FDAE1-2F23-4142-B4F9-AE9B45A2F95B}"/>
    <cellStyle name="Comma 3 8 4" xfId="587" xr:uid="{BC541CE0-41AE-4349-B6A4-2A0856D480FB}"/>
    <cellStyle name="Comma 3 8 4 2" xfId="710" xr:uid="{63C9D2AC-B0E8-4280-8516-B270BDD9E455}"/>
    <cellStyle name="Comma 3 8 4 2 2" xfId="958" xr:uid="{035F18F6-3091-45CE-AE78-D36587D8D076}"/>
    <cellStyle name="Comma 3 8 4 2 2 2" xfId="1461" xr:uid="{77DE5598-C161-4143-83CF-F1DE8353F3E2}"/>
    <cellStyle name="Comma 3 8 4 2 2 2 2" xfId="2463" xr:uid="{CE4A0957-D933-4596-94A0-96D99CD2ADA3}"/>
    <cellStyle name="Comma 3 8 4 2 2 3" xfId="1962" xr:uid="{1EC0F641-D703-456A-B1CE-CD6CA5A39827}"/>
    <cellStyle name="Comma 3 8 4 2 3" xfId="1213" xr:uid="{CD102833-2570-4898-9238-5C2FE76E24B4}"/>
    <cellStyle name="Comma 3 8 4 2 3 2" xfId="2215" xr:uid="{64CC3A15-B83F-453F-98C6-AF0D283C560D}"/>
    <cellStyle name="Comma 3 8 4 2 4" xfId="1714" xr:uid="{9875E97B-F572-4F94-B090-DB417819098E}"/>
    <cellStyle name="Comma 3 8 4 3" xfId="834" xr:uid="{586ECFD0-4F10-4A89-8C7F-8A83FBD40019}"/>
    <cellStyle name="Comma 3 8 4 3 2" xfId="1337" xr:uid="{7BA34081-961D-497D-AE88-5649EFD31AF1}"/>
    <cellStyle name="Comma 3 8 4 3 2 2" xfId="2339" xr:uid="{8F0F10F4-A804-4BE7-9CF1-348443108BD4}"/>
    <cellStyle name="Comma 3 8 4 3 3" xfId="1838" xr:uid="{E9396A4D-635F-4E01-9376-5053931858E1}"/>
    <cellStyle name="Comma 3 8 4 4" xfId="1089" xr:uid="{E36AB69A-A71F-41E5-8DEE-88B1414FD4D7}"/>
    <cellStyle name="Comma 3 8 4 4 2" xfId="2091" xr:uid="{265C7890-8EB2-4E7D-895E-C1E0A65E39F4}"/>
    <cellStyle name="Comma 3 8 4 5" xfId="1590" xr:uid="{9C0D043E-2960-4B10-991F-1F3323399FE2}"/>
    <cellStyle name="Comma 3 8 5" xfId="640" xr:uid="{64C4B604-369C-4601-9D50-859617E11046}"/>
    <cellStyle name="Comma 3 8 5 2" xfId="888" xr:uid="{D1E07306-EB58-46D1-BD78-7D70CF89FA92}"/>
    <cellStyle name="Comma 3 8 5 2 2" xfId="1391" xr:uid="{FD737869-4DA9-482A-A108-AC6AD1966F5D}"/>
    <cellStyle name="Comma 3 8 5 2 2 2" xfId="2393" xr:uid="{BF4AAFC0-D9C9-4D29-8664-9F5DEDA2221E}"/>
    <cellStyle name="Comma 3 8 5 2 3" xfId="1892" xr:uid="{27A192BB-AB4D-4704-BB8C-ABFDCBB5BD50}"/>
    <cellStyle name="Comma 3 8 5 3" xfId="1143" xr:uid="{EC749624-8F5E-4896-A6EE-1B19EC8C6400}"/>
    <cellStyle name="Comma 3 8 5 3 2" xfId="2145" xr:uid="{B98169C4-4B27-4F23-BB8E-1E05782DAB71}"/>
    <cellStyle name="Comma 3 8 5 4" xfId="1644" xr:uid="{5358B8AB-6F08-4039-9462-8475907EC948}"/>
    <cellStyle name="Comma 3 8 6" xfId="764" xr:uid="{8E3E0FE3-2FA1-42BD-A363-6E6304A8FF9E}"/>
    <cellStyle name="Comma 3 8 6 2" xfId="1267" xr:uid="{1DED689D-0E7A-488E-81E7-24F3B1AF1566}"/>
    <cellStyle name="Comma 3 8 6 2 2" xfId="2269" xr:uid="{F8746A25-7283-46E1-A276-1E43F0E96642}"/>
    <cellStyle name="Comma 3 8 6 3" xfId="1768" xr:uid="{7F329A06-6932-4D5B-AA26-2BA2FCDB9774}"/>
    <cellStyle name="Comma 3 8 7" xfId="1019" xr:uid="{2B933A3C-C593-4962-9FD8-C29EAB25532D}"/>
    <cellStyle name="Comma 3 8 7 2" xfId="2021" xr:uid="{926FEC20-3C72-406E-901A-CED98FAFFF34}"/>
    <cellStyle name="Comma 3 8 8" xfId="1520" xr:uid="{743384E5-A8B2-4B56-A519-6273C5559CFD}"/>
    <cellStyle name="Comma 3 9" xfId="512" xr:uid="{B7D29725-2E79-458F-A39B-8D5C5490C0D9}"/>
    <cellStyle name="Comma 3 9 2" xfId="541" xr:uid="{14BD49BA-B483-4D88-B1CF-644337B58F6E}"/>
    <cellStyle name="Comma 3 9 2 2" xfId="591" xr:uid="{ECBF61AA-449C-4528-9D9C-D289EF6654CB}"/>
    <cellStyle name="Comma 3 9 2 2 2" xfId="714" xr:uid="{A53AB1FC-E44B-4A52-B46B-6681440A2584}"/>
    <cellStyle name="Comma 3 9 2 2 2 2" xfId="962" xr:uid="{863B4477-3BEE-473D-A4E6-E8EAABDF3364}"/>
    <cellStyle name="Comma 3 9 2 2 2 2 2" xfId="1465" xr:uid="{6E1C1678-1260-4CA9-89F6-BC34DD9A6164}"/>
    <cellStyle name="Comma 3 9 2 2 2 2 2 2" xfId="2467" xr:uid="{AF9EA257-996C-40E2-86AC-1C39E9E95C6B}"/>
    <cellStyle name="Comma 3 9 2 2 2 2 3" xfId="1966" xr:uid="{0F9F8A39-951A-4215-9D95-A584666FE90F}"/>
    <cellStyle name="Comma 3 9 2 2 2 3" xfId="1217" xr:uid="{11399B71-6B92-4A6E-B3A1-B83807514224}"/>
    <cellStyle name="Comma 3 9 2 2 2 3 2" xfId="2219" xr:uid="{B46B5617-3194-4CC4-B898-D1190FE43C92}"/>
    <cellStyle name="Comma 3 9 2 2 2 4" xfId="1718" xr:uid="{D7E58A55-37F6-4090-B4F1-D4BB963940C8}"/>
    <cellStyle name="Comma 3 9 2 2 3" xfId="838" xr:uid="{24D19C40-DA72-43C0-A2E4-C000363F813C}"/>
    <cellStyle name="Comma 3 9 2 2 3 2" xfId="1341" xr:uid="{0ED50CCA-76EF-4D26-AA26-D9E0BB73828E}"/>
    <cellStyle name="Comma 3 9 2 2 3 2 2" xfId="2343" xr:uid="{CB507BAF-AB08-4E85-B975-A5C05D7AB2AE}"/>
    <cellStyle name="Comma 3 9 2 2 3 3" xfId="1842" xr:uid="{D30F08CF-8E23-45C9-9D41-565B25EC9718}"/>
    <cellStyle name="Comma 3 9 2 2 4" xfId="1093" xr:uid="{B343DB77-4FCF-40FC-B0B6-69727208BFFE}"/>
    <cellStyle name="Comma 3 9 2 2 4 2" xfId="2095" xr:uid="{E30B130F-3EA1-49C4-B479-178E46D74E5D}"/>
    <cellStyle name="Comma 3 9 2 2 5" xfId="1594" xr:uid="{0D6C1F29-5ABF-49BD-A59D-13BAC65454FA}"/>
    <cellStyle name="Comma 3 9 2 3" xfId="664" xr:uid="{751162EC-A580-4875-9288-6F5356E5C752}"/>
    <cellStyle name="Comma 3 9 2 3 2" xfId="912" xr:uid="{73F600E3-C1BD-4841-A763-EC2E35A4B56D}"/>
    <cellStyle name="Comma 3 9 2 3 2 2" xfId="1415" xr:uid="{E708C3B6-6C0D-45CD-B5B7-F64AF52B8BE6}"/>
    <cellStyle name="Comma 3 9 2 3 2 2 2" xfId="2417" xr:uid="{3607290C-734C-46E6-A63C-4DD3C1149A54}"/>
    <cellStyle name="Comma 3 9 2 3 2 3" xfId="1916" xr:uid="{5151C3EC-09BF-4CD4-A372-7328ADA7590C}"/>
    <cellStyle name="Comma 3 9 2 3 3" xfId="1167" xr:uid="{22DB2A7A-7F12-483E-B918-C42DC1E2F75F}"/>
    <cellStyle name="Comma 3 9 2 3 3 2" xfId="2169" xr:uid="{8BF04691-7D61-42E4-A086-B5C02A5E0A8F}"/>
    <cellStyle name="Comma 3 9 2 3 4" xfId="1668" xr:uid="{43A83AA6-C44D-46B3-8CB5-CCA2A4FE60F8}"/>
    <cellStyle name="Comma 3 9 2 4" xfId="788" xr:uid="{E67CC626-F023-4F04-9F6C-AFD18A881C75}"/>
    <cellStyle name="Comma 3 9 2 4 2" xfId="1291" xr:uid="{EF3B9AE3-8308-4211-8E7D-3FEDEB44A8A7}"/>
    <cellStyle name="Comma 3 9 2 4 2 2" xfId="2293" xr:uid="{9496958D-DB92-4452-8C5A-BEEEDB85BFC1}"/>
    <cellStyle name="Comma 3 9 2 4 3" xfId="1792" xr:uid="{42DAC7D8-CAAA-4609-B035-A9345554C18B}"/>
    <cellStyle name="Comma 3 9 2 5" xfId="1043" xr:uid="{60D330E5-7606-4493-9FAE-88386E662B7F}"/>
    <cellStyle name="Comma 3 9 2 5 2" xfId="2045" xr:uid="{0ACE70A2-D54D-43C2-A261-7CDEBC955730}"/>
    <cellStyle name="Comma 3 9 2 6" xfId="1544" xr:uid="{088270F5-45C9-4138-A5F5-7F3BA02CE879}"/>
    <cellStyle name="Comma 3 9 3" xfId="561" xr:uid="{C050760E-3525-431E-A3CB-54355D6F0847}"/>
    <cellStyle name="Comma 3 9 3 2" xfId="592" xr:uid="{7D5AFA6E-41FA-4D93-BEF7-2B926C9FF060}"/>
    <cellStyle name="Comma 3 9 3 2 2" xfId="715" xr:uid="{B1711BD5-1B41-4B03-85C2-368563A5DE78}"/>
    <cellStyle name="Comma 3 9 3 2 2 2" xfId="963" xr:uid="{C8FEBDC2-053F-4C35-AE37-FF976B510CEA}"/>
    <cellStyle name="Comma 3 9 3 2 2 2 2" xfId="1466" xr:uid="{624F7DE3-35C0-4173-9CEE-C040498AB837}"/>
    <cellStyle name="Comma 3 9 3 2 2 2 2 2" xfId="2468" xr:uid="{C0D71FFD-F44E-4351-8D1A-B7D83965D323}"/>
    <cellStyle name="Comma 3 9 3 2 2 2 3" xfId="1967" xr:uid="{3CDCBCBC-84BA-4AFD-8F10-30989BE93D3E}"/>
    <cellStyle name="Comma 3 9 3 2 2 3" xfId="1218" xr:uid="{4898282D-623C-462A-B032-625680BD728F}"/>
    <cellStyle name="Comma 3 9 3 2 2 3 2" xfId="2220" xr:uid="{21E0C230-D1B9-4BFB-8490-19E9F3D7749C}"/>
    <cellStyle name="Comma 3 9 3 2 2 4" xfId="1719" xr:uid="{4B0FC718-564B-4029-9828-78CE0B1357CE}"/>
    <cellStyle name="Comma 3 9 3 2 3" xfId="839" xr:uid="{AE6F8B23-FD88-4585-8D7B-312441C4B902}"/>
    <cellStyle name="Comma 3 9 3 2 3 2" xfId="1342" xr:uid="{AA5FB29E-74B6-4F8C-8AB6-5B6EAB8DCB17}"/>
    <cellStyle name="Comma 3 9 3 2 3 2 2" xfId="2344" xr:uid="{5DB0AD0E-55C3-49EE-A1D6-9FCFE8EC9413}"/>
    <cellStyle name="Comma 3 9 3 2 3 3" xfId="1843" xr:uid="{11EAB9BD-6F3F-4BD6-94CB-A20DE6F280BE}"/>
    <cellStyle name="Comma 3 9 3 2 4" xfId="1094" xr:uid="{DF37C3C2-7E46-476C-915D-DC071378C25D}"/>
    <cellStyle name="Comma 3 9 3 2 4 2" xfId="2096" xr:uid="{246EA79E-F0C2-4537-9DE5-316B81F0F8F2}"/>
    <cellStyle name="Comma 3 9 3 2 5" xfId="1595" xr:uid="{3A6AD520-F3CC-43AB-857E-AA7309EAFCDA}"/>
    <cellStyle name="Comma 3 9 3 3" xfId="684" xr:uid="{F63C87CB-7296-4862-84FC-5B5DBC6EC47B}"/>
    <cellStyle name="Comma 3 9 3 3 2" xfId="932" xr:uid="{BA8DF693-E0D5-4D7E-BB1F-A1C3D51DE74F}"/>
    <cellStyle name="Comma 3 9 3 3 2 2" xfId="1435" xr:uid="{C4C142D6-1EDE-4D07-AFD7-C4B454B94424}"/>
    <cellStyle name="Comma 3 9 3 3 2 2 2" xfId="2437" xr:uid="{C14EDCF1-835E-4526-9803-20F3DBD004A7}"/>
    <cellStyle name="Comma 3 9 3 3 2 3" xfId="1936" xr:uid="{82BDC531-2279-4000-95F8-4F3933780441}"/>
    <cellStyle name="Comma 3 9 3 3 3" xfId="1187" xr:uid="{AF062CAF-84B8-44E8-876E-F97C9EF370C1}"/>
    <cellStyle name="Comma 3 9 3 3 3 2" xfId="2189" xr:uid="{8F925BB2-7AE3-4DCE-A7E9-55A50DA6D438}"/>
    <cellStyle name="Comma 3 9 3 3 4" xfId="1688" xr:uid="{1FCBBC32-AF95-42F2-A49C-D89F014D4573}"/>
    <cellStyle name="Comma 3 9 3 4" xfId="808" xr:uid="{EA551A8B-B829-4E20-8A57-7AACC4C6C02E}"/>
    <cellStyle name="Comma 3 9 3 4 2" xfId="1311" xr:uid="{13285559-CB14-42ED-870F-C9E899C98E6C}"/>
    <cellStyle name="Comma 3 9 3 4 2 2" xfId="2313" xr:uid="{C6EB8445-59C1-4E09-AB88-C22955F2BF5C}"/>
    <cellStyle name="Comma 3 9 3 4 3" xfId="1812" xr:uid="{59EA53B3-1C28-468D-BF96-144C2BA5063A}"/>
    <cellStyle name="Comma 3 9 3 5" xfId="1063" xr:uid="{B0C55B66-5E86-4D33-9882-3179BF30A3B3}"/>
    <cellStyle name="Comma 3 9 3 5 2" xfId="2065" xr:uid="{5C5807B7-7757-40E5-B8C4-5CEB8A28BC63}"/>
    <cellStyle name="Comma 3 9 3 6" xfId="1564" xr:uid="{74C98B2D-FD07-4F0F-8607-C4C9B139E198}"/>
    <cellStyle name="Comma 3 9 4" xfId="590" xr:uid="{665A085A-4E5D-42F4-BD0A-CF36A4FEB779}"/>
    <cellStyle name="Comma 3 9 4 2" xfId="713" xr:uid="{9FAFE4CE-8B11-4A98-AC27-A259F576C7C4}"/>
    <cellStyle name="Comma 3 9 4 2 2" xfId="961" xr:uid="{9224FD41-08E8-4337-9A3F-BF7B95DF787D}"/>
    <cellStyle name="Comma 3 9 4 2 2 2" xfId="1464" xr:uid="{8DDAF46B-480C-4C32-910F-D6F024C666D3}"/>
    <cellStyle name="Comma 3 9 4 2 2 2 2" xfId="2466" xr:uid="{391BD103-09F9-4B1A-9F83-6DCD21F0C738}"/>
    <cellStyle name="Comma 3 9 4 2 2 3" xfId="1965" xr:uid="{66791538-7E33-4DAE-A5DF-4A3178D1D94C}"/>
    <cellStyle name="Comma 3 9 4 2 3" xfId="1216" xr:uid="{243045E5-C013-4515-9C4F-4695EC8D7F44}"/>
    <cellStyle name="Comma 3 9 4 2 3 2" xfId="2218" xr:uid="{D9781A1F-A3DB-4E64-A2AB-6E4EF77E5267}"/>
    <cellStyle name="Comma 3 9 4 2 4" xfId="1717" xr:uid="{AF93F298-FF5C-47CD-9046-7C48BB64EACD}"/>
    <cellStyle name="Comma 3 9 4 3" xfId="837" xr:uid="{E538D3AA-F004-4799-A1FD-68089256F2E2}"/>
    <cellStyle name="Comma 3 9 4 3 2" xfId="1340" xr:uid="{EBF6687C-F47B-48EB-B4CF-8651806855E4}"/>
    <cellStyle name="Comma 3 9 4 3 2 2" xfId="2342" xr:uid="{755E46E4-53A7-47A4-B773-550B7F97BB02}"/>
    <cellStyle name="Comma 3 9 4 3 3" xfId="1841" xr:uid="{1557B9AE-43F0-4E16-A5CD-B9C4A788272E}"/>
    <cellStyle name="Comma 3 9 4 4" xfId="1092" xr:uid="{A61B92F3-E0F6-401B-852B-A5CF833BD36C}"/>
    <cellStyle name="Comma 3 9 4 4 2" xfId="2094" xr:uid="{808CD534-2A75-4D3E-86FF-D189B3A6BFF0}"/>
    <cellStyle name="Comma 3 9 4 5" xfId="1593" xr:uid="{7A9070FB-E501-4743-A0D6-3D7692AC01EF}"/>
    <cellStyle name="Comma 3 9 5" xfId="642" xr:uid="{D0993A58-FAF1-4DD6-9F34-B80C41AE655B}"/>
    <cellStyle name="Comma 3 9 5 2" xfId="890" xr:uid="{7870EEB8-5CC2-432A-BD31-1A65EE35A085}"/>
    <cellStyle name="Comma 3 9 5 2 2" xfId="1393" xr:uid="{0807871B-1AD4-41A6-9A89-0D53143E153E}"/>
    <cellStyle name="Comma 3 9 5 2 2 2" xfId="2395" xr:uid="{BFC5D16F-76DD-4849-BE35-25056C9FEEA7}"/>
    <cellStyle name="Comma 3 9 5 2 3" xfId="1894" xr:uid="{12FCA910-9E7B-4D99-96CD-A21D85A08445}"/>
    <cellStyle name="Comma 3 9 5 3" xfId="1145" xr:uid="{793364FD-8168-4E58-85C1-77827615D24A}"/>
    <cellStyle name="Comma 3 9 5 3 2" xfId="2147" xr:uid="{15AFA7B7-EB9A-4A9E-9A7D-E33FFDBD71C7}"/>
    <cellStyle name="Comma 3 9 5 4" xfId="1646" xr:uid="{63E6FD27-5D94-4574-BCE1-D8B0E22F9C99}"/>
    <cellStyle name="Comma 3 9 6" xfId="766" xr:uid="{80F8D442-B838-4C43-B76A-644B34796ECE}"/>
    <cellStyle name="Comma 3 9 6 2" xfId="1269" xr:uid="{55986E61-645B-404E-9598-76CA5EBA49BE}"/>
    <cellStyle name="Comma 3 9 6 2 2" xfId="2271" xr:uid="{8D95B6AA-4637-407D-BA5D-A39C8A0F8CC1}"/>
    <cellStyle name="Comma 3 9 6 3" xfId="1770" xr:uid="{30642995-D3C1-4E80-86D8-D17F6F0D9385}"/>
    <cellStyle name="Comma 3 9 7" xfId="1021" xr:uid="{3277D43E-C85E-4BE2-A363-BA44A2CD4B5B}"/>
    <cellStyle name="Comma 3 9 7 2" xfId="2023" xr:uid="{781BF001-1D69-4372-9D74-A6E4BB4EA181}"/>
    <cellStyle name="Comma 3 9 8" xfId="1522" xr:uid="{673ADFCC-A4E2-49BC-9EF1-6057CF4D01F8}"/>
    <cellStyle name="Comma 4" xfId="255" xr:uid="{BB9D7D9D-1B63-4CA1-B1FE-F00884E3C3C7}"/>
    <cellStyle name="Comma 4 2" xfId="17" xr:uid="{B6B4F432-2714-4C57-807B-56DB03F6D61B}"/>
    <cellStyle name="Comma 4 3" xfId="256" xr:uid="{26F84DF3-8B2E-4A6F-974B-1AF1CE3710BB}"/>
    <cellStyle name="Comma 5" xfId="257" xr:uid="{CA5692FE-8C71-4D9D-BA6F-27D30E6B21F2}"/>
    <cellStyle name="Comma 6" xfId="19" xr:uid="{665706B6-7946-4333-930E-9B19D3D85DD8}"/>
    <cellStyle name="Comma 6 2" xfId="258" xr:uid="{A416DB16-7A90-4485-9226-97CEDD9374E7}"/>
    <cellStyle name="Comma 7" xfId="259" xr:uid="{996B520D-D25B-4821-88FE-071A8443397D}"/>
    <cellStyle name="Comma 7 2" xfId="260" xr:uid="{BC981447-95F1-4846-A74B-7BFA76A20E76}"/>
    <cellStyle name="Comma 8" xfId="261" xr:uid="{FA66F737-747D-4E57-9C97-A23C75233E79}"/>
    <cellStyle name="Comma 8 2" xfId="262" xr:uid="{0D38CFB9-00CA-424B-B744-0C44EEDD7118}"/>
    <cellStyle name="Comma 9" xfId="263" xr:uid="{93CC9CEA-8FE2-4631-A8A5-B8E36D8BBA03}"/>
    <cellStyle name="CommaBlank" xfId="264" xr:uid="{A1CF4F25-F60B-4655-A7C5-94B91C34B816}"/>
    <cellStyle name="CommaBlank 2" xfId="265" xr:uid="{58F671BF-4BA3-4084-8244-A2EE535BA9D5}"/>
    <cellStyle name="Currency 10" xfId="21" xr:uid="{984A97B8-4AA8-4CFF-AB5F-F984CC50EE35}"/>
    <cellStyle name="Currency 10 2" xfId="522" xr:uid="{BF62748C-B5D6-45D8-BE85-F14BDEAE8049}"/>
    <cellStyle name="Currency 10 2 2" xfId="33" xr:uid="{43633DB9-5153-4042-9100-5E9F083DC58F}"/>
    <cellStyle name="Currency 10 2 2 2" xfId="717" xr:uid="{DFD412CD-28D5-4FF0-845B-5CC387E58D93}"/>
    <cellStyle name="Currency 10 2 2 2 2" xfId="965" xr:uid="{BD544874-A1ED-4899-9B45-0CB81127720F}"/>
    <cellStyle name="Currency 10 2 2 2 2 2" xfId="1468" xr:uid="{F611F5DC-C210-4671-BBF5-D7D07461DBA1}"/>
    <cellStyle name="Currency 10 2 2 2 2 2 2" xfId="2470" xr:uid="{22FF2657-99C0-4FC4-9235-937719279FDA}"/>
    <cellStyle name="Currency 10 2 2 2 2 3" xfId="1969" xr:uid="{038A28D3-609F-4414-8C0D-70AED0F0683D}"/>
    <cellStyle name="Currency 10 2 2 2 3" xfId="1220" xr:uid="{B6E37F12-9A70-4534-BB6D-A6736C0ACB37}"/>
    <cellStyle name="Currency 10 2 2 2 3 2" xfId="2222" xr:uid="{CB9F11A8-562A-47AA-95C7-6EC091147ED3}"/>
    <cellStyle name="Currency 10 2 2 2 4" xfId="1721" xr:uid="{D3C40E8A-082D-4CF8-9D3D-D0A15106FB32}"/>
    <cellStyle name="Currency 10 2 2 3" xfId="841" xr:uid="{219A601F-5783-4A25-A6AE-781A5483C16F}"/>
    <cellStyle name="Currency 10 2 2 3 2" xfId="1344" xr:uid="{33792EE6-8B1F-4BA7-97BA-FAC6FBDC68EA}"/>
    <cellStyle name="Currency 10 2 2 3 2 2" xfId="2346" xr:uid="{71ACD0C2-AAAF-4C64-9543-644050A362CF}"/>
    <cellStyle name="Currency 10 2 2 3 3" xfId="1845" xr:uid="{1BD05427-8799-4799-BF55-E45E1A8A5AF8}"/>
    <cellStyle name="Currency 10 2 2 4" xfId="1096" xr:uid="{4CBAE313-84B2-477B-BDF6-85ADF35C61E9}"/>
    <cellStyle name="Currency 10 2 2 4 2" xfId="2098" xr:uid="{B0244B4E-D532-4710-A61A-DD54EC9C1F93}"/>
    <cellStyle name="Currency 10 2 2 5" xfId="1597" xr:uid="{5394966D-3823-4E05-B2B3-9EB219A3C3E5}"/>
    <cellStyle name="Currency 10 2 2 6" xfId="594" xr:uid="{68AA0354-10C0-4BDB-8501-A7838801509E}"/>
    <cellStyle name="Currency 10 2 3" xfId="650" xr:uid="{421B1D2A-05A0-49BB-9DE5-8B14F54D32CC}"/>
    <cellStyle name="Currency 10 2 3 2" xfId="41" xr:uid="{E5AD4273-55D4-4397-9716-73E7414556F3}"/>
    <cellStyle name="Currency 10 2 3 2 2" xfId="1401" xr:uid="{5DC6B18E-FAAC-4EF8-B25C-0A6ED583CECF}"/>
    <cellStyle name="Currency 10 2 3 2 2 2" xfId="2403" xr:uid="{EF810904-65F2-4F5A-B6CB-E74B965FC219}"/>
    <cellStyle name="Currency 10 2 3 2 3" xfId="1902" xr:uid="{B862DBC4-7B21-4F2C-859F-2311589805F4}"/>
    <cellStyle name="Currency 10 2 3 2 4" xfId="898" xr:uid="{5F70D78F-09A1-42AB-B673-BAAE4F2E7B14}"/>
    <cellStyle name="Currency 10 2 3 3" xfId="1153" xr:uid="{BF7A080E-EA31-4DFE-80E2-D36BE514D445}"/>
    <cellStyle name="Currency 10 2 3 3 2" xfId="2155" xr:uid="{B3F37758-AE0F-4100-AB63-8528E13A9527}"/>
    <cellStyle name="Currency 10 2 3 4" xfId="1654" xr:uid="{126BFCE4-9E42-4C7A-BAFF-AA1AC785D927}"/>
    <cellStyle name="Currency 10 2 4" xfId="774" xr:uid="{13130E10-F22D-4F2B-B86B-A6105FF360C8}"/>
    <cellStyle name="Currency 10 2 4 2" xfId="1277" xr:uid="{C26BB88B-9310-413B-BEDA-4FED4C4EFD32}"/>
    <cellStyle name="Currency 10 2 4 2 2" xfId="2279" xr:uid="{DF9C3D6E-F761-4DD2-BCE1-644AA63C994A}"/>
    <cellStyle name="Currency 10 2 4 3" xfId="1778" xr:uid="{0A89ECB2-21B0-4B96-9B7E-5ED88576517B}"/>
    <cellStyle name="Currency 10 2 5" xfId="1029" xr:uid="{E0993E34-959E-4914-B435-F7A770A951C0}"/>
    <cellStyle name="Currency 10 2 5 2" xfId="2031" xr:uid="{0396C8AE-9421-46F8-AC84-0B4D0800BFF0}"/>
    <cellStyle name="Currency 10 2 6" xfId="1530" xr:uid="{7BBCB60B-577A-413A-B999-11E57F8E3C69}"/>
    <cellStyle name="Currency 10 3" xfId="547" xr:uid="{288D76D5-0B8C-4E1F-B1C1-EFA1161112E2}"/>
    <cellStyle name="Currency 10 3 2" xfId="595" xr:uid="{C5DE65F0-4C51-45CB-BBBF-0F0D0DCC5BD4}"/>
    <cellStyle name="Currency 10 3 2 2" xfId="718" xr:uid="{87F0180D-0CB9-4148-A54A-D6D9FAAE574F}"/>
    <cellStyle name="Currency 10 3 2 2 2" xfId="966" xr:uid="{D9CBD837-68A9-41E9-A3E8-63AB29C0351E}"/>
    <cellStyle name="Currency 10 3 2 2 2 2" xfId="1469" xr:uid="{31CCBE96-F9F9-4F7D-A9DF-CAC924F290AF}"/>
    <cellStyle name="Currency 10 3 2 2 2 2 2" xfId="2471" xr:uid="{CADD2E15-C1F7-4398-9D3A-471C57ED1ECD}"/>
    <cellStyle name="Currency 10 3 2 2 2 3" xfId="1970" xr:uid="{A8C231F2-DE42-4EE8-AB5E-B141C22ECE61}"/>
    <cellStyle name="Currency 10 3 2 2 3" xfId="1221" xr:uid="{197CC1AF-7097-4494-B3F5-ADCD0DF47D73}"/>
    <cellStyle name="Currency 10 3 2 2 3 2" xfId="2223" xr:uid="{FC5D2DB2-994D-4110-B953-660EEBAF908A}"/>
    <cellStyle name="Currency 10 3 2 2 4" xfId="1722" xr:uid="{9904C55A-8037-4687-B982-7A490257B2B9}"/>
    <cellStyle name="Currency 10 3 2 3" xfId="842" xr:uid="{2024E7A1-88BC-4249-B206-DB2C79130BED}"/>
    <cellStyle name="Currency 10 3 2 3 2" xfId="1345" xr:uid="{1FE7DCE5-AA7A-4770-A877-653FB8727E4D}"/>
    <cellStyle name="Currency 10 3 2 3 2 2" xfId="2347" xr:uid="{89FBDA17-4889-4ED9-A57E-3A8694DCE96C}"/>
    <cellStyle name="Currency 10 3 2 3 3" xfId="1846" xr:uid="{DE0D3AA2-E445-4D00-B23A-78A845899CE0}"/>
    <cellStyle name="Currency 10 3 2 4" xfId="1097" xr:uid="{743B8D27-F722-45BF-90E3-CF69C1866FFB}"/>
    <cellStyle name="Currency 10 3 2 4 2" xfId="2099" xr:uid="{847BE1C2-A790-4955-943C-6765709D6889}"/>
    <cellStyle name="Currency 10 3 2 5" xfId="1598" xr:uid="{4F2AEFE0-276D-409D-B1EC-95AD29761D8D}"/>
    <cellStyle name="Currency 10 3 3" xfId="670" xr:uid="{4354ECD1-C81C-4CE9-8693-6D725680D8A0}"/>
    <cellStyle name="Currency 10 3 3 2" xfId="918" xr:uid="{17F61C3F-26F3-4497-9D9F-8A52F53316E8}"/>
    <cellStyle name="Currency 10 3 3 2 2" xfId="1421" xr:uid="{3C999A56-DC28-4B21-92D8-DEF9676C56FB}"/>
    <cellStyle name="Currency 10 3 3 2 2 2" xfId="2423" xr:uid="{0D4842FD-CED0-43C0-BBCF-A293F47C7EE3}"/>
    <cellStyle name="Currency 10 3 3 2 3" xfId="1922" xr:uid="{01A1A388-29B8-409A-BDDC-5EA5DF6BD8D9}"/>
    <cellStyle name="Currency 10 3 3 3" xfId="1173" xr:uid="{2D3C4EE6-1201-4D55-8AC9-AA27CBA5DEBB}"/>
    <cellStyle name="Currency 10 3 3 3 2" xfId="2175" xr:uid="{EA0DAA17-4428-40C3-B365-28CA718C22A8}"/>
    <cellStyle name="Currency 10 3 3 4" xfId="1674" xr:uid="{E5268946-B31B-4D29-8AC5-94FFB1B36AEF}"/>
    <cellStyle name="Currency 10 3 4" xfId="794" xr:uid="{248FD443-C99F-4840-AC5F-4E266224BA82}"/>
    <cellStyle name="Currency 10 3 4 2" xfId="1297" xr:uid="{7972563C-297A-4E30-9250-7006EBE9682E}"/>
    <cellStyle name="Currency 10 3 4 2 2" xfId="2299" xr:uid="{C23E139D-8E21-4BBA-AC9D-3FBBC2FD1203}"/>
    <cellStyle name="Currency 10 3 4 3" xfId="1798" xr:uid="{6EBECB51-96DE-4FC8-8AE6-7B838BF9EC36}"/>
    <cellStyle name="Currency 10 3 5" xfId="1049" xr:uid="{A8EA53B9-C4A0-4FAB-866B-7D1E346BDEC1}"/>
    <cellStyle name="Currency 10 3 5 2" xfId="2051" xr:uid="{A51E94B0-15A4-4A98-B3C1-6B27526EB76D}"/>
    <cellStyle name="Currency 10 3 6" xfId="1550" xr:uid="{4518D31B-6530-4BE6-953B-7173A0FC1B5F}"/>
    <cellStyle name="Currency 10 4" xfId="593" xr:uid="{0937E606-EF96-40D7-A811-CA235D2E269A}"/>
    <cellStyle name="Currency 10 4 2" xfId="716" xr:uid="{08962D6F-CF60-4D66-992C-C088BEE0F57D}"/>
    <cellStyle name="Currency 10 4 2 2" xfId="964" xr:uid="{6CE83A29-5F62-45BC-8484-9ADC00AD9C8D}"/>
    <cellStyle name="Currency 10 4 2 2 2" xfId="1467" xr:uid="{ACEDA31D-7D96-48E5-B003-CEF465771F50}"/>
    <cellStyle name="Currency 10 4 2 2 2 2" xfId="2469" xr:uid="{F71D9AB6-2231-4223-B85C-284BCF0D6305}"/>
    <cellStyle name="Currency 10 4 2 2 3" xfId="1968" xr:uid="{F588DCBD-B843-412A-B665-F5B11C081850}"/>
    <cellStyle name="Currency 10 4 2 3" xfId="1219" xr:uid="{978692B3-3F50-40C3-9DE7-5A5D3E46789B}"/>
    <cellStyle name="Currency 10 4 2 3 2" xfId="2221" xr:uid="{67498EC0-1894-4C13-92FE-216F6478DBE9}"/>
    <cellStyle name="Currency 10 4 2 4" xfId="1720" xr:uid="{9DA1E69E-3886-4A02-AD8E-1C04B815CC55}"/>
    <cellStyle name="Currency 10 4 3" xfId="840" xr:uid="{52B71B69-5E76-4153-B1AA-6A793BB2DBDB}"/>
    <cellStyle name="Currency 10 4 3 2" xfId="1343" xr:uid="{68532C95-8FCA-4022-A418-16FF4392B43B}"/>
    <cellStyle name="Currency 10 4 3 2 2" xfId="2345" xr:uid="{9B7F7510-DE86-44BC-B016-0467FF155F26}"/>
    <cellStyle name="Currency 10 4 3 3" xfId="1844" xr:uid="{7083F0E7-D89C-4C2C-B35F-D801A4F98E45}"/>
    <cellStyle name="Currency 10 4 4" xfId="1095" xr:uid="{2110CE5D-6602-44EA-B1D0-12720BDCD134}"/>
    <cellStyle name="Currency 10 4 4 2" xfId="2097" xr:uid="{4776BA21-3197-49DD-B922-2A2804F33B38}"/>
    <cellStyle name="Currency 10 4 5" xfId="1596" xr:uid="{8ED05884-6477-4BEC-A9C8-7DA32EDDAA0A}"/>
    <cellStyle name="Currency 10 5" xfId="628" xr:uid="{B6F15355-D6EA-4258-9028-B8DF5A0F2578}"/>
    <cellStyle name="Currency 10 5 2" xfId="876" xr:uid="{EAF0042A-3BDA-43EB-9734-556E8F55ED25}"/>
    <cellStyle name="Currency 10 5 2 2" xfId="1379" xr:uid="{0F8CADBB-9939-48D2-81B9-9127E64A0167}"/>
    <cellStyle name="Currency 10 5 2 2 2" xfId="2381" xr:uid="{F4A2EC34-02CF-4395-B74F-F348D0660A43}"/>
    <cellStyle name="Currency 10 5 2 3" xfId="1880" xr:uid="{14C57A9D-846B-44F0-B9EF-59EFDF347158}"/>
    <cellStyle name="Currency 10 5 3" xfId="1131" xr:uid="{125144FA-8498-4330-B69D-A3B2B010FEB3}"/>
    <cellStyle name="Currency 10 5 3 2" xfId="2133" xr:uid="{38FB2B3C-452B-41FC-8645-06443D497EB9}"/>
    <cellStyle name="Currency 10 5 4" xfId="1632" xr:uid="{97DCE645-94F5-48FA-999B-99325E745BA2}"/>
    <cellStyle name="Currency 10 6" xfId="752" xr:uid="{7FA15B9A-CC4A-4F9A-884D-3D105E8FC1CC}"/>
    <cellStyle name="Currency 10 6 2" xfId="1255" xr:uid="{6ED5E6A7-6A9E-4805-BDCE-1C4FC349B101}"/>
    <cellStyle name="Currency 10 6 2 2" xfId="2257" xr:uid="{9ECD9427-3FD9-4724-BF18-4FB7A5AC410D}"/>
    <cellStyle name="Currency 10 6 3" xfId="1756" xr:uid="{602F6B17-7D4D-4138-8332-57B0BE76AFDA}"/>
    <cellStyle name="Currency 10 7" xfId="1007" xr:uid="{73D1E755-63F4-46A5-89DD-558D072A921C}"/>
    <cellStyle name="Currency 10 7 2" xfId="2009" xr:uid="{6A32903B-AE26-4830-B720-7775FDFC87BE}"/>
    <cellStyle name="Currency 10 8" xfId="1508" xr:uid="{CF7D4C0C-3E7A-4178-A240-92669259D13C}"/>
    <cellStyle name="Currency 2" xfId="58" xr:uid="{88E1EFC1-8F4C-4B59-9F50-EC245C916763}"/>
    <cellStyle name="Currency 2 2" xfId="30" xr:uid="{5CE201A8-6101-485B-A253-8A2124BBE7DC}"/>
    <cellStyle name="Currency 2 3" xfId="498" xr:uid="{A0F82216-81DB-4886-9A84-73DFF772A443}"/>
    <cellStyle name="Currency 3" xfId="266" xr:uid="{5E9C6088-2A7A-4B24-B12C-87343AD8F3C0}"/>
    <cellStyle name="Currency 3 2" xfId="267" xr:uid="{47F493F3-AE22-4C6A-BA73-C04E2DE48C6B}"/>
    <cellStyle name="Currency 3 2 2" xfId="31" xr:uid="{E01CD7CB-327F-4451-A9E9-FA1E7F21D2D5}"/>
    <cellStyle name="Currency 3 3" xfId="268" xr:uid="{76D06F18-E9EE-4D31-84B1-3D333981DCEB}"/>
    <cellStyle name="Currency 3 4" xfId="269" xr:uid="{7F58F53B-0AF7-4320-923D-756495B0BE2A}"/>
    <cellStyle name="Currency 3 5" xfId="523" xr:uid="{E253BAC5-AB48-4FDF-8EF2-9D16E0290F4C}"/>
    <cellStyle name="Currency 36" xfId="20" xr:uid="{35DABE64-75B3-472A-9FC3-673B55ADC3B8}"/>
    <cellStyle name="Currency 4" xfId="270" xr:uid="{0681339A-EC82-44E0-82CE-3C335AA3D0BD}"/>
    <cellStyle name="Currency 4 2" xfId="271" xr:uid="{D8ADC7B7-185B-4865-8E68-5953742A7748}"/>
    <cellStyle name="Currency 4 3" xfId="272" xr:uid="{29EA7D71-D0AF-4C37-ACCD-FF86F8B6489B}"/>
    <cellStyle name="Currency 4 4" xfId="273" xr:uid="{E6B0D85B-1498-46BC-8BA9-A52C8C07E54B}"/>
    <cellStyle name="Currency 40" xfId="44" xr:uid="{9BE3247F-AFA7-4074-A8F5-A959F287A666}"/>
    <cellStyle name="Currency 5" xfId="274" xr:uid="{C2269A51-9F84-4915-A433-903B3A703C8C}"/>
    <cellStyle name="Currency 6" xfId="275" xr:uid="{D58FB783-2452-4639-BC53-FC0960893231}"/>
    <cellStyle name="Currency 7" xfId="276" xr:uid="{D6DD8BCD-AA6B-4F88-9636-D5E0BA9C8D80}"/>
    <cellStyle name="Currency 8" xfId="277" xr:uid="{090A73A3-87CB-42D4-AEDB-D13C1751FEFA}"/>
    <cellStyle name="Currency 9" xfId="278" xr:uid="{E230F6F4-3608-4C93-9974-CF4110CED6D4}"/>
    <cellStyle name="Explanatory Text 2" xfId="279" xr:uid="{106D4F40-4DF3-4293-B0CE-CD8080213C22}"/>
    <cellStyle name="Explanatory Text 3" xfId="280" xr:uid="{65FB2FD3-502D-4E4D-8CDE-EEE43E275E2B}"/>
    <cellStyle name="Explanatory Text 4" xfId="281" xr:uid="{864FF834-87A7-4BDE-B454-F5F9F7CDF3A6}"/>
    <cellStyle name="Explanatory Text 5" xfId="282" xr:uid="{3E5A40F5-E324-43FB-8971-319CDA5D13B8}"/>
    <cellStyle name="Explanatory Text 6" xfId="283" xr:uid="{781EDFD0-E7C3-426B-9512-CEB051E861ED}"/>
    <cellStyle name="Good 2" xfId="284" xr:uid="{C0F601B5-BA98-4430-B09A-D2544FC3837F}"/>
    <cellStyle name="Good 3" xfId="285" xr:uid="{427FDA78-5B4D-4EC5-89AD-EE562DC7068B}"/>
    <cellStyle name="Good 4" xfId="286" xr:uid="{5E2033A5-DD7A-4564-AD44-F834C1DD46E0}"/>
    <cellStyle name="Good 5" xfId="287" xr:uid="{0E1F2568-0373-4174-8A5E-86168460F65A}"/>
    <cellStyle name="Good 6" xfId="288" xr:uid="{42B9E93C-45BF-4F97-8CFA-F9E2A5681C15}"/>
    <cellStyle name="Heading" xfId="3" xr:uid="{00000000-0005-0000-0000-000004000000}"/>
    <cellStyle name="Heading 1 2" xfId="289" xr:uid="{EA298831-9736-42F3-A6C2-205930851696}"/>
    <cellStyle name="Heading 1 3" xfId="290" xr:uid="{76EEA7DA-52D2-475F-B6F8-A28B0CBAA30B}"/>
    <cellStyle name="Heading 1 4" xfId="291" xr:uid="{C01E00FF-883B-491F-84C9-EF8320E28DFA}"/>
    <cellStyle name="Heading 1 5" xfId="292" xr:uid="{9F3F0B55-B8C6-4E12-A950-F97CB4ECFC41}"/>
    <cellStyle name="Heading 1 6" xfId="293" xr:uid="{DF1DF4D7-69F0-4E9B-B9E1-F997938CC893}"/>
    <cellStyle name="Heading 1 7" xfId="294" xr:uid="{C77F9B6E-05ED-45EA-828C-75CB5159DC34}"/>
    <cellStyle name="Heading 1 8" xfId="295" xr:uid="{10BDE411-5243-419F-849C-E2A5F6FA6530}"/>
    <cellStyle name="Heading 2 2" xfId="296" xr:uid="{F55581DD-CCC4-4611-8048-76483C744F72}"/>
    <cellStyle name="Heading 2 3" xfId="297" xr:uid="{13173551-6DED-4A1A-89DE-8BD81EFB8C62}"/>
    <cellStyle name="Heading 2 4" xfId="298" xr:uid="{F805AF40-AEF6-4B2D-AB9E-7F2B88B95BF5}"/>
    <cellStyle name="Heading 2 5" xfId="299" xr:uid="{8B0BBD87-D36F-48C0-8124-412D177C7F91}"/>
    <cellStyle name="Heading 2 6" xfId="300" xr:uid="{83BF8157-B416-43C1-B803-CD0548D7B5F3}"/>
    <cellStyle name="Heading 2 7" xfId="301" xr:uid="{4F94CFF3-A295-453A-8809-7BAB2E7A758C}"/>
    <cellStyle name="Heading 2 8" xfId="302" xr:uid="{6E9667DE-8F99-491D-8ECF-4C981D430CD9}"/>
    <cellStyle name="Heading 3 2" xfId="303" xr:uid="{06DB58EF-D407-4351-8C19-196BDCB64CFC}"/>
    <cellStyle name="Heading 3 3" xfId="304" xr:uid="{3AD122B8-927A-4F6E-B3BB-D2552A9142BC}"/>
    <cellStyle name="Heading 3 4" xfId="305" xr:uid="{347901E7-FC05-4068-98C1-AD74671CA134}"/>
    <cellStyle name="Heading 3 5" xfId="306" xr:uid="{2ECDFA04-DC5F-47F4-9AE1-C0F79D0DF840}"/>
    <cellStyle name="Heading 3 6" xfId="307" xr:uid="{5FEE74A1-FA98-49DB-B1FD-408E5EC9DED2}"/>
    <cellStyle name="Heading 3 7" xfId="308" xr:uid="{42E9D87D-AA6B-4694-9FF8-3851CE3C1E02}"/>
    <cellStyle name="Heading 3 8" xfId="309" xr:uid="{43FBBFDF-A6F4-4D82-9C84-20C89154501C}"/>
    <cellStyle name="Heading 4 2" xfId="310" xr:uid="{A2D69831-8A85-4971-B040-3827DF11D0DD}"/>
    <cellStyle name="Heading 4 3" xfId="311" xr:uid="{7548AB7A-0213-409B-BD16-1223A416139A}"/>
    <cellStyle name="Heading 4 4" xfId="312" xr:uid="{71E4C97A-A81E-4C12-97D2-EC2048DE1889}"/>
    <cellStyle name="Heading 4 5" xfId="313" xr:uid="{03F493EC-B060-4786-B8D0-B2EB0745DBC4}"/>
    <cellStyle name="Heading 4 6" xfId="314" xr:uid="{73BDBA63-EFE9-4486-AD2A-6C4FFBBC2609}"/>
    <cellStyle name="Heading 4 7" xfId="315" xr:uid="{570C3EF6-718A-4F65-A723-50D4DAE69623}"/>
    <cellStyle name="Heading 4 8" xfId="316" xr:uid="{F382CC39-E61A-41D4-8A71-BCC0D0387FD8}"/>
    <cellStyle name="Input 2" xfId="317" xr:uid="{C6233E35-E3BB-4EE2-A148-070B5EDE2AF9}"/>
    <cellStyle name="Input 3" xfId="318" xr:uid="{C04C7231-878A-4B0D-8334-ADCCF968B1FE}"/>
    <cellStyle name="Input 4" xfId="319" xr:uid="{09A11624-218A-454F-9F8F-7E5CF10DDB0D}"/>
    <cellStyle name="Input 5" xfId="320" xr:uid="{FEB94F06-D5E2-4A37-A87C-596455AC2DAB}"/>
    <cellStyle name="Input 6" xfId="321" xr:uid="{9DE461CA-6CA2-427C-8FE4-6466E9B61FF7}"/>
    <cellStyle name="kirkdollars" xfId="322" xr:uid="{48B380A5-9E64-4C3A-959B-A7DC8624EEEE}"/>
    <cellStyle name="Lines" xfId="1003" xr:uid="{195865E7-07EF-43ED-A036-8EDF0C7A1AD5}"/>
    <cellStyle name="Linked Cell 2" xfId="323" xr:uid="{A1F4CDB8-123F-47C1-956A-91017B238AFF}"/>
    <cellStyle name="Linked Cell 3" xfId="324" xr:uid="{9A3C644A-4936-4F40-AD11-21291B79EF43}"/>
    <cellStyle name="Linked Cell 4" xfId="325" xr:uid="{D4612ACD-CF18-4524-ABD5-AE1E470F3D63}"/>
    <cellStyle name="Linked Cell 5" xfId="326" xr:uid="{554CC131-B98A-4AC8-9864-8E30E0A5D73A}"/>
    <cellStyle name="Linked Cell 6" xfId="327" xr:uid="{79F9B880-F5DF-400E-A68E-45B3CAB05B7E}"/>
    <cellStyle name="Neutral 2" xfId="328" xr:uid="{65B9C9B3-2F5E-43A3-A067-8CF326D6FFD2}"/>
    <cellStyle name="Neutral 3" xfId="329" xr:uid="{3C34D71D-6B80-49FC-8837-BC979719E38A}"/>
    <cellStyle name="Neutral 4" xfId="330" xr:uid="{28818D03-9B23-4DDE-8292-90926CD91D8F}"/>
    <cellStyle name="Neutral 5" xfId="331" xr:uid="{4C16846E-FB52-43AE-9631-3093762D8A1F}"/>
    <cellStyle name="Neutral 6" xfId="332" xr:uid="{21FB9B95-4128-4290-A92D-2CC0B99BDF90}"/>
    <cellStyle name="Normal" xfId="0" builtinId="0"/>
    <cellStyle name="Normal 10" xfId="37" xr:uid="{F0257E4A-19C9-403F-9A63-9E954449CAC6}"/>
    <cellStyle name="Normal 10 2 2 2" xfId="36" xr:uid="{D8A2A321-1C7D-4AEF-BAFC-906A912ABA11}"/>
    <cellStyle name="Normal 102" xfId="18" xr:uid="{B67FB376-BEFE-4279-801D-D05A622B6C37}"/>
    <cellStyle name="Normal 105" xfId="25" xr:uid="{F5C584B1-A2E2-4C97-B16A-C0C817637379}"/>
    <cellStyle name="Normal 11" xfId="333" xr:uid="{A68071C6-8463-4D23-8BD4-1E2B2B0F5D5D}"/>
    <cellStyle name="Normal 111" xfId="34" xr:uid="{949ADBC6-89A2-4396-9665-C67AEDF65229}"/>
    <cellStyle name="Normal 12" xfId="334" xr:uid="{F953956F-558F-424B-8577-75C5792FFBBE}"/>
    <cellStyle name="Normal 121" xfId="28" xr:uid="{1D89E9CB-8045-4E59-A521-A712889C4204}"/>
    <cellStyle name="Normal 129" xfId="2508" xr:uid="{BF748A80-21A2-4FD3-A474-07C7FAE548FF}"/>
    <cellStyle name="Normal 13" xfId="335" xr:uid="{2D1A6346-81F0-4FBF-BACC-5728A8852392}"/>
    <cellStyle name="Normal 130" xfId="43" xr:uid="{A69FE572-1171-46F9-8166-40FABD660FD9}"/>
    <cellStyle name="Normal 132" xfId="1004" xr:uid="{5A33272A-8534-4B33-8A8A-B9C228FBF26F}"/>
    <cellStyle name="Normal 132 2" xfId="40" xr:uid="{50218ADC-D1F8-4F2B-AB1D-E326F0B5F663}"/>
    <cellStyle name="Normal 133" xfId="39" xr:uid="{CBB31D5A-BD92-4E84-925E-45B977C0D9BF}"/>
    <cellStyle name="Normal 134" xfId="48" xr:uid="{B76809D1-2D32-4353-A98E-E740DC44124F}"/>
    <cellStyle name="Normal 14" xfId="336" xr:uid="{D21FD141-2B18-4097-B511-22B9ABCBFE2B}"/>
    <cellStyle name="Normal 15" xfId="337" xr:uid="{BB8CA6C8-4122-460F-8A48-E273229EE3FF}"/>
    <cellStyle name="Normal 15 2" xfId="23" xr:uid="{A527842F-43A1-4926-A5D5-AC2CA83F0E19}"/>
    <cellStyle name="Normal 15 2 2" xfId="27" xr:uid="{BB4D40A1-267D-43C3-AEAF-3E28B7A4C6B4}"/>
    <cellStyle name="Normal 15 2 2 2" xfId="720" xr:uid="{0C058F6A-E38E-4E97-B3C3-3AA14124DDD2}"/>
    <cellStyle name="Normal 15 2 2 2 2" xfId="968" xr:uid="{71084447-0C6A-468C-B8B1-194291A63C51}"/>
    <cellStyle name="Normal 15 2 2 2 2 2" xfId="1471" xr:uid="{951973C3-6B95-4C01-A700-362D76C789E6}"/>
    <cellStyle name="Normal 15 2 2 2 2 2 2" xfId="2473" xr:uid="{C872E592-B5C6-4DE9-95FF-29FACAA67449}"/>
    <cellStyle name="Normal 15 2 2 2 2 3" xfId="1972" xr:uid="{97246F38-5CD1-47CC-BE82-6990167B14E3}"/>
    <cellStyle name="Normal 15 2 2 2 3" xfId="1223" xr:uid="{43F8568F-9057-4D0F-886E-45F54F5D8FD7}"/>
    <cellStyle name="Normal 15 2 2 2 3 2" xfId="2225" xr:uid="{F97B844B-9557-4B05-AB73-F2762B9E82C2}"/>
    <cellStyle name="Normal 15 2 2 2 4" xfId="1724" xr:uid="{A5E39622-7291-4937-A462-850E2281C49C}"/>
    <cellStyle name="Normal 15 2 2 3" xfId="844" xr:uid="{F8C9C2AB-6769-4D49-B454-7285495A8A7A}"/>
    <cellStyle name="Normal 15 2 2 3 2" xfId="1347" xr:uid="{1F194D50-B54D-447B-B575-8407DCFEBF6E}"/>
    <cellStyle name="Normal 15 2 2 3 2 2" xfId="2349" xr:uid="{3617F6D5-6BA5-42E0-A46F-75E50F34E9AB}"/>
    <cellStyle name="Normal 15 2 2 3 3" xfId="1848" xr:uid="{DD2E9414-7C24-4D18-AF0F-1DD2837A5DA5}"/>
    <cellStyle name="Normal 15 2 2 4" xfId="1099" xr:uid="{E7800304-5A61-4FF6-958C-6FC2FF16891B}"/>
    <cellStyle name="Normal 15 2 2 4 2" xfId="2101" xr:uid="{F615FA7F-A45A-4329-8B60-6C2E70E09AA5}"/>
    <cellStyle name="Normal 15 2 2 5" xfId="1600" xr:uid="{6DCEED38-0A99-4261-AACF-F1428817EE25}"/>
    <cellStyle name="Normal 15 2 3" xfId="651" xr:uid="{75DFB5CD-81EB-45E5-B1E0-A1EB5FC2EC59}"/>
    <cellStyle name="Normal 15 2 3 2" xfId="899" xr:uid="{BDDADCBA-537D-4D75-87C9-D9094FA298B9}"/>
    <cellStyle name="Normal 15 2 3 2 2" xfId="1402" xr:uid="{884F7979-6974-47AC-B5AA-6362570FFC07}"/>
    <cellStyle name="Normal 15 2 3 2 2 2" xfId="2404" xr:uid="{419B98ED-3771-4D1A-BCC8-9609FD9C35F6}"/>
    <cellStyle name="Normal 15 2 3 2 3" xfId="1903" xr:uid="{A40E0207-B0B9-47F5-B370-D1E4EA085F3B}"/>
    <cellStyle name="Normal 15 2 3 3" xfId="1154" xr:uid="{133DE5C6-FD28-436C-830E-080513409F37}"/>
    <cellStyle name="Normal 15 2 3 3 2" xfId="2156" xr:uid="{D8E236CC-558B-494C-A00F-DE9933E38FA0}"/>
    <cellStyle name="Normal 15 2 3 4" xfId="1655" xr:uid="{94CC0B7B-843C-4796-BC8B-F7258B227F25}"/>
    <cellStyle name="Normal 15 2 4" xfId="775" xr:uid="{E604ABC0-81F4-455A-9E4E-4B042FD874B0}"/>
    <cellStyle name="Normal 15 2 4 2" xfId="1278" xr:uid="{B6EBC4F0-1453-4DC9-B5AC-3D0A3CC2F5CE}"/>
    <cellStyle name="Normal 15 2 4 2 2" xfId="2280" xr:uid="{A73BCDDC-C091-4AE1-B170-FBCCC33A6BA2}"/>
    <cellStyle name="Normal 15 2 4 3" xfId="1779" xr:uid="{BD34673F-9355-40C2-8E90-30CFCEEF1E62}"/>
    <cellStyle name="Normal 15 2 5" xfId="1030" xr:uid="{13A8AF58-12A4-48C9-B977-570DF1DB16B3}"/>
    <cellStyle name="Normal 15 2 5 2" xfId="2032" xr:uid="{DEA4E5A2-24F9-4143-A9DF-87F1071C4844}"/>
    <cellStyle name="Normal 15 2 6" xfId="1531" xr:uid="{82389DE2-94A2-4BF2-B6FC-3F50EB1275B9}"/>
    <cellStyle name="Normal 15 3" xfId="548" xr:uid="{CD75DFEF-92DE-4C08-9A87-192ADA54C9E3}"/>
    <cellStyle name="Normal 15 3 2" xfId="597" xr:uid="{A208533A-1C42-4BCE-9217-B8391D16AC68}"/>
    <cellStyle name="Normal 15 3 2 2" xfId="721" xr:uid="{6BD2E14D-243E-4E6C-9299-75FEA1AD7A4D}"/>
    <cellStyle name="Normal 15 3 2 2 2" xfId="969" xr:uid="{160B6123-ED00-4E4E-B0A3-07D18EF4EFF3}"/>
    <cellStyle name="Normal 15 3 2 2 2 2" xfId="1472" xr:uid="{D8B4CB54-F57C-4ED4-9C9B-0E7FEEDCB77F}"/>
    <cellStyle name="Normal 15 3 2 2 2 2 2" xfId="2474" xr:uid="{21497AE2-FF24-4C01-BB93-5604FAF7FFBF}"/>
    <cellStyle name="Normal 15 3 2 2 2 3" xfId="1973" xr:uid="{3AED0344-FE6E-4674-A8AF-B1D36838EBBB}"/>
    <cellStyle name="Normal 15 3 2 2 3" xfId="1224" xr:uid="{1FACA6F2-53F6-4F4A-9A03-4B9809389E39}"/>
    <cellStyle name="Normal 15 3 2 2 3 2" xfId="2226" xr:uid="{BD13CAD0-4A7D-41A8-AD4E-13823D78CC45}"/>
    <cellStyle name="Normal 15 3 2 2 4" xfId="1725" xr:uid="{BEACD947-BFC8-417D-9658-65602439F9FC}"/>
    <cellStyle name="Normal 15 3 2 3" xfId="845" xr:uid="{49A3EB0E-1976-45FB-A759-8EA5167EAA17}"/>
    <cellStyle name="Normal 15 3 2 3 2" xfId="1348" xr:uid="{64D9EF76-C182-4F0A-92EE-EF4AEB336A42}"/>
    <cellStyle name="Normal 15 3 2 3 2 2" xfId="2350" xr:uid="{DE4CC381-66E5-42C9-9E08-6F9449B47A29}"/>
    <cellStyle name="Normal 15 3 2 3 3" xfId="1849" xr:uid="{454CFCB2-6BCB-4824-A2F7-A05D27587F32}"/>
    <cellStyle name="Normal 15 3 2 4" xfId="1100" xr:uid="{BA1E4CBE-6CFF-4623-B019-C6F7BF793A16}"/>
    <cellStyle name="Normal 15 3 2 4 2" xfId="2102" xr:uid="{1CBF27AD-6C83-4820-8E8B-74DA5BA09B22}"/>
    <cellStyle name="Normal 15 3 2 5" xfId="1601" xr:uid="{4A4A017E-29B7-41E1-8573-CDBA39F44F91}"/>
    <cellStyle name="Normal 15 3 3" xfId="671" xr:uid="{504F1CF4-5B0C-4A10-9118-CB95AF708F9E}"/>
    <cellStyle name="Normal 15 3 3 2" xfId="919" xr:uid="{DA7C95C4-E321-4C2B-870C-793BD67A4204}"/>
    <cellStyle name="Normal 15 3 3 2 2" xfId="1422" xr:uid="{31B38F84-0559-4140-BB5D-C67D9980588A}"/>
    <cellStyle name="Normal 15 3 3 2 2 2" xfId="2424" xr:uid="{371C977D-2DED-4739-A188-502B54E23504}"/>
    <cellStyle name="Normal 15 3 3 2 3" xfId="1923" xr:uid="{4CD22A84-A67B-4155-A0D3-91CC8C920673}"/>
    <cellStyle name="Normal 15 3 3 3" xfId="1174" xr:uid="{9C0ABCCC-D430-4B41-8A3B-6EA13130FB72}"/>
    <cellStyle name="Normal 15 3 3 3 2" xfId="2176" xr:uid="{462B4F8C-0985-4927-8703-F07FB4B43DFE}"/>
    <cellStyle name="Normal 15 3 3 4" xfId="1675" xr:uid="{FCDFC911-C34F-4085-A524-7B3A5D34C734}"/>
    <cellStyle name="Normal 15 3 4" xfId="795" xr:uid="{3FCF9643-68E0-4CE7-A5FF-8A827D7F7BC1}"/>
    <cellStyle name="Normal 15 3 4 2" xfId="1298" xr:uid="{52206D43-AE0E-47D4-907D-7B020A36D115}"/>
    <cellStyle name="Normal 15 3 4 2 2" xfId="2300" xr:uid="{A29272A9-427B-49A0-89E0-485A8E011CAA}"/>
    <cellStyle name="Normal 15 3 4 3" xfId="1799" xr:uid="{F760C0A7-FEEA-4025-B51A-CAAF7112812F}"/>
    <cellStyle name="Normal 15 3 5" xfId="1050" xr:uid="{31C3BA75-4492-4AE5-AE85-D18F1334465E}"/>
    <cellStyle name="Normal 15 3 5 2" xfId="2052" xr:uid="{ABA8CBC6-1D44-4422-A303-5C4AEFE78B93}"/>
    <cellStyle name="Normal 15 3 6" xfId="1551" xr:uid="{373372F6-8F34-4C66-8BE6-29045B68A55C}"/>
    <cellStyle name="Normal 15 4" xfId="596" xr:uid="{741AABF4-806D-45C4-BE87-E389DFC1BA51}"/>
    <cellStyle name="Normal 15 4 2" xfId="719" xr:uid="{69AD20D8-85C1-428C-A275-FA697479585F}"/>
    <cellStyle name="Normal 15 4 2 2" xfId="967" xr:uid="{FB14B1ED-B459-443A-8BE2-04795871334E}"/>
    <cellStyle name="Normal 15 4 2 2 2" xfId="1470" xr:uid="{64DB23F1-CE8B-43CB-AAEB-4D14E715DA94}"/>
    <cellStyle name="Normal 15 4 2 2 2 2" xfId="2472" xr:uid="{6BB429B5-722E-4BD5-B57E-A98C6C3157C9}"/>
    <cellStyle name="Normal 15 4 2 2 3" xfId="1971" xr:uid="{04797881-E973-4F92-AA33-EE5AFF67E29D}"/>
    <cellStyle name="Normal 15 4 2 3" xfId="1222" xr:uid="{A4EC8A4C-85B6-4862-A8AA-7D15EE6B085D}"/>
    <cellStyle name="Normal 15 4 2 3 2" xfId="2224" xr:uid="{90181839-1E13-4E5F-B907-F0CE9E590382}"/>
    <cellStyle name="Normal 15 4 2 4" xfId="1723" xr:uid="{1AEF2B13-972C-4B44-91AA-738CCF1FE88E}"/>
    <cellStyle name="Normal 15 4 3" xfId="843" xr:uid="{8371A96E-73AA-4529-B716-31867E880B70}"/>
    <cellStyle name="Normal 15 4 3 2" xfId="1346" xr:uid="{050086AB-651B-4D3B-BFCD-5F2F5CF95719}"/>
    <cellStyle name="Normal 15 4 3 2 2" xfId="2348" xr:uid="{4A871750-2CEC-4B5E-9422-93371AD9AB5B}"/>
    <cellStyle name="Normal 15 4 3 3" xfId="1847" xr:uid="{4A2BEEB4-F1BA-4BF5-99D2-84575A05626C}"/>
    <cellStyle name="Normal 15 4 4" xfId="1098" xr:uid="{9C81420B-1BEC-4210-A05D-103954C75857}"/>
    <cellStyle name="Normal 15 4 4 2" xfId="2100" xr:uid="{1EAB856B-5FFF-4F10-9E89-31DD8ED6FD2E}"/>
    <cellStyle name="Normal 15 4 5" xfId="1599" xr:uid="{7E57FB0E-B38F-451C-B11F-F2417C28360D}"/>
    <cellStyle name="Normal 15 5" xfId="629" xr:uid="{AE4170CB-BA72-4CF8-B4BA-E262B5BCF701}"/>
    <cellStyle name="Normal 15 5 2" xfId="877" xr:uid="{BE9B1584-60A4-4EFE-9776-07EAC63D1B1C}"/>
    <cellStyle name="Normal 15 5 2 2" xfId="1380" xr:uid="{FA80995C-1FD4-4CF1-9558-1F504BBA0CCD}"/>
    <cellStyle name="Normal 15 5 2 2 2" xfId="2382" xr:uid="{55D1707D-F3EB-44BD-99FB-31142D6B4E04}"/>
    <cellStyle name="Normal 15 5 2 3" xfId="1881" xr:uid="{C3C3B143-C2D9-4E0B-9481-7551FD2479C5}"/>
    <cellStyle name="Normal 15 5 3" xfId="1132" xr:uid="{355B0AAE-02AC-4BFE-8C0B-75B2CB476B8A}"/>
    <cellStyle name="Normal 15 5 3 2" xfId="2134" xr:uid="{C01A9765-8CED-4D9A-8BA6-D3C4D7807F21}"/>
    <cellStyle name="Normal 15 5 4" xfId="1633" xr:uid="{15050287-C488-4CE5-BB63-1B98FD6468C8}"/>
    <cellStyle name="Normal 15 6" xfId="753" xr:uid="{483C8CA5-8681-42BC-A889-C03A2B297C1A}"/>
    <cellStyle name="Normal 15 6 2" xfId="1256" xr:uid="{CF4F4741-AAF9-4753-93C2-8830E802B34A}"/>
    <cellStyle name="Normal 15 6 2 2" xfId="2258" xr:uid="{0B87E5EE-B516-4EED-82F9-F9706D8F58C2}"/>
    <cellStyle name="Normal 15 6 3" xfId="1757" xr:uid="{3F0A4BDE-65F6-4401-B29F-7B580AA09B95}"/>
    <cellStyle name="Normal 15 7" xfId="1008" xr:uid="{A4C37E60-C0B0-4FD9-8C3F-53A88E556A35}"/>
    <cellStyle name="Normal 15 7 2" xfId="2010" xr:uid="{B2355F49-A890-4402-9AA6-1C69C9D97FF6}"/>
    <cellStyle name="Normal 15 8" xfId="1509" xr:uid="{0D2DDA4C-5D99-431E-8611-061E0209FE7C}"/>
    <cellStyle name="Normal 16" xfId="338" xr:uid="{4EC0F8C8-E39B-464B-8B37-6D746CD93082}"/>
    <cellStyle name="Normal 17" xfId="339" xr:uid="{4FD2A2DA-F114-4B00-8BF5-1F60F8DE1D4F}"/>
    <cellStyle name="Normal 18" xfId="340" xr:uid="{2AA2EEEC-5179-41E2-BD12-8E0E180D6422}"/>
    <cellStyle name="Normal 19" xfId="341" xr:uid="{35E57E4C-326B-44D4-AC31-A4BAEB5726D7}"/>
    <cellStyle name="Normal 2" xfId="6" xr:uid="{00000000-0005-0000-0000-000006000000}"/>
    <cellStyle name="Normal 2 16" xfId="35" xr:uid="{FA7CC79E-C690-4000-87D2-FC78EE931AEB}"/>
    <cellStyle name="Normal 2 2" xfId="47" xr:uid="{49A852DF-9BF0-4996-9C83-664C4265A79B}"/>
    <cellStyle name="Normal 2 2 2" xfId="29" xr:uid="{14B801D0-4628-4FC2-9E12-F525A59717D3}"/>
    <cellStyle name="Normal 2 2 3" xfId="343" xr:uid="{F674D9A0-A7AC-49C1-95F6-F80B8869ED55}"/>
    <cellStyle name="Normal 2 3" xfId="77" xr:uid="{C2D73190-1C9F-4534-980F-30CA4BCB2AF9}"/>
    <cellStyle name="Normal 2 3 2" xfId="1000" xr:uid="{461412CD-135D-4BD5-A292-052CA2D57D9F}"/>
    <cellStyle name="Normal 2 3 2 2" xfId="1503" xr:uid="{FD93E8F8-C952-4024-A7EE-96BAEB82A657}"/>
    <cellStyle name="Normal 2 3 2 2 2" xfId="2505" xr:uid="{D66685A3-9EFF-4A26-821B-6CAB703F08AB}"/>
    <cellStyle name="Normal 2 3 2 3" xfId="2004" xr:uid="{FA41911E-F138-40A6-86A1-B482CA9190E5}"/>
    <cellStyle name="Normal 2 3 5" xfId="42" xr:uid="{89753728-A843-4009-BD86-3FCEE0F806C7}"/>
    <cellStyle name="Normal 2 4" xfId="344" xr:uid="{A13BA17F-CC8F-4508-B51C-93CFF857E24B}"/>
    <cellStyle name="Normal 2 5" xfId="342" xr:uid="{BFEBAA85-0E2A-4636-8759-518F720323D6}"/>
    <cellStyle name="Normal 2 6" xfId="12" xr:uid="{00000000-0005-0000-0000-000007000000}"/>
    <cellStyle name="Normal 2_Adjustment WP" xfId="345" xr:uid="{DFF54349-228D-4DAD-BE0A-C26677442B64}"/>
    <cellStyle name="Normal 20" xfId="346" xr:uid="{9EB4A685-1340-4697-869D-28175DB7312D}"/>
    <cellStyle name="Normal 21" xfId="347" xr:uid="{42E5194D-9A48-4545-B311-A98123F2C0DB}"/>
    <cellStyle name="Normal 22" xfId="348" xr:uid="{2A507992-3230-47F8-9391-F72376967807}"/>
    <cellStyle name="Normal 23" xfId="349" xr:uid="{211368B4-378A-4E02-BE82-49CFE3859DFE}"/>
    <cellStyle name="Normal 24" xfId="350" xr:uid="{28EDA322-50BD-4DB2-B027-1D60025A690A}"/>
    <cellStyle name="Normal 25" xfId="351" xr:uid="{E4967771-7AF9-4AB7-8D47-2AAD74E85E42}"/>
    <cellStyle name="Normal 26" xfId="352" xr:uid="{CF9BE674-6C7F-46E1-B241-835011D47C9E}"/>
    <cellStyle name="Normal 27" xfId="353" xr:uid="{36721F02-CE2B-48E8-B655-EF4855F56EB8}"/>
    <cellStyle name="Normal 28" xfId="354" xr:uid="{A69A1DF1-10A0-44F8-9FC8-0603B1215BE6}"/>
    <cellStyle name="Normal 29" xfId="355" xr:uid="{C540C85C-1263-4EA8-B3B3-EB2E9FA3871B}"/>
    <cellStyle name="Normal 3" xfId="10" xr:uid="{00000000-0005-0000-0000-000008000000}"/>
    <cellStyle name="Normal 3 2" xfId="53" xr:uid="{C4B7ED81-4E58-4644-B05F-8F73F157120E}"/>
    <cellStyle name="Normal 3 2 2" xfId="1001" xr:uid="{336A52B3-712F-4737-8BE5-817F2E14CAF0}"/>
    <cellStyle name="Normal 3 2 2 2" xfId="1504" xr:uid="{7D79CBEB-5831-4F06-962E-6FCCB8547C33}"/>
    <cellStyle name="Normal 3 2 2 2 2" xfId="2506" xr:uid="{33F873F1-A0EB-46A7-812E-CB15D96BF4B5}"/>
    <cellStyle name="Normal 3 2 2 3" xfId="2005" xr:uid="{D2AA2D71-D8AF-40B3-B195-8D48CBD1BE9F}"/>
    <cellStyle name="Normal 3 2 3" xfId="357" xr:uid="{A30C78AF-F80F-4ED0-A503-A06045AC10F6}"/>
    <cellStyle name="Normal 3 3" xfId="46" xr:uid="{DACF6AF4-AF93-46FD-A124-4599526ECE81}"/>
    <cellStyle name="Normal 3 3 2" xfId="358" xr:uid="{E2880DE9-E13E-43A7-BEEA-E5E6323685E5}"/>
    <cellStyle name="Normal 3 4" xfId="359" xr:uid="{B042F18C-FE0F-4802-BAC0-CE2AC88D7E5F}"/>
    <cellStyle name="Normal 3 5" xfId="497" xr:uid="{9E445EB9-ED35-4FFA-B5D9-5506BE50EAEC}"/>
    <cellStyle name="Normal 3 6" xfId="524" xr:uid="{94849276-FA8F-4633-8107-8314645902BF}"/>
    <cellStyle name="Normal 3 7" xfId="1002" xr:uid="{02B5A273-E30C-4F4E-A333-A74A472ED7D6}"/>
    <cellStyle name="Normal 3 7 2" xfId="1505" xr:uid="{34509159-6C00-499E-A3B9-E2D0F44D9165}"/>
    <cellStyle name="Normal 3 7 2 2" xfId="2507" xr:uid="{D97EAE0F-84E7-4CA0-BD10-EA3E53D66134}"/>
    <cellStyle name="Normal 3 7 3" xfId="2006" xr:uid="{B24F6F6A-86E1-40B0-AE95-DE23D7778BFE}"/>
    <cellStyle name="Normal 3 8" xfId="356" xr:uid="{80196AD9-EC58-48F1-A84C-8E9AA964B97C}"/>
    <cellStyle name="Normal 3_108 Summary" xfId="360" xr:uid="{D1D86083-80B9-4CF6-BCC6-A402A911B536}"/>
    <cellStyle name="Normal 30" xfId="361" xr:uid="{A953C37E-C59C-46B5-B619-040D204FFFEE}"/>
    <cellStyle name="Normal 31" xfId="362" xr:uid="{823278B6-3E2C-4F5B-BE0F-8C9314D6AC17}"/>
    <cellStyle name="Normal 32" xfId="363" xr:uid="{E477D3F9-C630-443D-8184-5E68A593449B}"/>
    <cellStyle name="Normal 33" xfId="364" xr:uid="{22DC540D-C824-4FBB-A596-971BDA136164}"/>
    <cellStyle name="Normal 34" xfId="365" xr:uid="{0DEBA9F9-03E3-472C-BC47-68CE077A1DA2}"/>
    <cellStyle name="Normal 35" xfId="366" xr:uid="{DCA5F530-E9A7-4FFF-B29A-29FBF2FDE91E}"/>
    <cellStyle name="Normal 35 2" xfId="525" xr:uid="{477386FB-2E69-4C02-8356-B8A87A3F50B0}"/>
    <cellStyle name="Normal 35 2 2" xfId="599" xr:uid="{40257ABE-47EA-4B00-BF03-9C8BB1A29F35}"/>
    <cellStyle name="Normal 35 2 2 2" xfId="723" xr:uid="{54F83CCD-A1D1-4466-98E7-7F34DD404D23}"/>
    <cellStyle name="Normal 35 2 2 2 2" xfId="971" xr:uid="{6226FDA0-69CE-4895-AAEB-4D037B1633D7}"/>
    <cellStyle name="Normal 35 2 2 2 2 2" xfId="1474" xr:uid="{55C547BE-5DF3-4D7F-A392-FB5A18E98D04}"/>
    <cellStyle name="Normal 35 2 2 2 2 2 2" xfId="2476" xr:uid="{CE4C8A8F-CD87-46E4-A5C5-505B1CACEDA7}"/>
    <cellStyle name="Normal 35 2 2 2 2 3" xfId="1975" xr:uid="{1A609E55-6AA7-4EC7-94B1-AB9CED4C50B3}"/>
    <cellStyle name="Normal 35 2 2 2 3" xfId="1226" xr:uid="{0EF8236F-3D04-498C-8CE9-124FD5A8EEAF}"/>
    <cellStyle name="Normal 35 2 2 2 3 2" xfId="2228" xr:uid="{EC11412C-ACD8-49B2-83C0-F82187260F96}"/>
    <cellStyle name="Normal 35 2 2 2 4" xfId="1727" xr:uid="{C5AD9CD7-232E-4153-94FB-50209F33DBB6}"/>
    <cellStyle name="Normal 35 2 2 3" xfId="847" xr:uid="{8C827160-236D-4B31-A797-A093C21D3CF3}"/>
    <cellStyle name="Normal 35 2 2 3 2" xfId="1350" xr:uid="{AD271C21-C0FC-47C2-9B97-3EF241A0E651}"/>
    <cellStyle name="Normal 35 2 2 3 2 2" xfId="2352" xr:uid="{6A53F355-AA04-4ADE-8C12-6C658166C0D8}"/>
    <cellStyle name="Normal 35 2 2 3 3" xfId="1851" xr:uid="{5C3EEA3F-C916-49BE-8036-C91182C70E50}"/>
    <cellStyle name="Normal 35 2 2 4" xfId="1102" xr:uid="{A921A737-E508-49B8-997F-C78613C51325}"/>
    <cellStyle name="Normal 35 2 2 4 2" xfId="2104" xr:uid="{71970328-1FE3-4260-96F3-D82382635053}"/>
    <cellStyle name="Normal 35 2 2 5" xfId="1603" xr:uid="{500EC50B-8080-4AB5-9410-260D29C89C0F}"/>
    <cellStyle name="Normal 35 2 3" xfId="652" xr:uid="{B6C353BA-2F97-464A-BDF8-0D8978A89BED}"/>
    <cellStyle name="Normal 35 2 3 2" xfId="900" xr:uid="{A9F2087F-1DD4-4AE6-BA19-F195B2C16A35}"/>
    <cellStyle name="Normal 35 2 3 2 2" xfId="1403" xr:uid="{382A53CF-0D71-45FF-A971-AFA52520518D}"/>
    <cellStyle name="Normal 35 2 3 2 2 2" xfId="2405" xr:uid="{6BEB6F92-BD88-4F4F-B5D3-3139BED373B4}"/>
    <cellStyle name="Normal 35 2 3 2 3" xfId="1904" xr:uid="{4FE042EC-4FFA-4982-A0D9-55FF6C4C1C76}"/>
    <cellStyle name="Normal 35 2 3 3" xfId="1155" xr:uid="{34A1B786-4C03-4E33-93FA-16810E42757D}"/>
    <cellStyle name="Normal 35 2 3 3 2" xfId="2157" xr:uid="{9C4364D7-E180-4693-9D40-7AA6804A1D30}"/>
    <cellStyle name="Normal 35 2 3 4" xfId="1656" xr:uid="{91CC8178-135E-4C78-A490-A1936B0F63B8}"/>
    <cellStyle name="Normal 35 2 4" xfId="776" xr:uid="{A5D30943-65FE-4714-9160-26162A067135}"/>
    <cellStyle name="Normal 35 2 4 2" xfId="1279" xr:uid="{95113AB3-B9CD-4230-88EA-1E2C942A8528}"/>
    <cellStyle name="Normal 35 2 4 2 2" xfId="2281" xr:uid="{48DDD8AD-B43B-4816-8D71-406E0DCBC56A}"/>
    <cellStyle name="Normal 35 2 4 3" xfId="1780" xr:uid="{0A4F0FB5-8C89-4520-9800-51BBE0E6EF40}"/>
    <cellStyle name="Normal 35 2 5" xfId="1031" xr:uid="{7C0C2E53-E88D-4B5A-AB4F-5E8C543ECEBA}"/>
    <cellStyle name="Normal 35 2 5 2" xfId="2033" xr:uid="{CB19B4B9-A719-490F-8390-6B3A90E23DD2}"/>
    <cellStyle name="Normal 35 2 6" xfId="1532" xr:uid="{B3EFC680-1479-483C-8A6F-863011104453}"/>
    <cellStyle name="Normal 35 3" xfId="549" xr:uid="{992C814A-56EF-4405-B8C0-FA07C3D27B96}"/>
    <cellStyle name="Normal 35 3 2" xfId="600" xr:uid="{304BB3CF-8357-4A8D-8067-B08B168E724B}"/>
    <cellStyle name="Normal 35 3 2 2" xfId="724" xr:uid="{8D9E36ED-F926-4DC6-A597-2CF7E365B233}"/>
    <cellStyle name="Normal 35 3 2 2 2" xfId="972" xr:uid="{6525ADAA-642F-4B86-998D-394B9488DEB9}"/>
    <cellStyle name="Normal 35 3 2 2 2 2" xfId="1475" xr:uid="{DD1B28DF-A266-4893-8BD3-86DA73351543}"/>
    <cellStyle name="Normal 35 3 2 2 2 2 2" xfId="2477" xr:uid="{0AFAF367-0A65-4235-BB14-D9665CEC188D}"/>
    <cellStyle name="Normal 35 3 2 2 2 3" xfId="1976" xr:uid="{6BF4E033-5BCF-46D0-83C7-3362DBDE7F7D}"/>
    <cellStyle name="Normal 35 3 2 2 3" xfId="1227" xr:uid="{B519C7DD-530A-408B-9FC9-626C73B75EBD}"/>
    <cellStyle name="Normal 35 3 2 2 3 2" xfId="2229" xr:uid="{EE461A13-3F8E-4552-AC2E-9C6604128B81}"/>
    <cellStyle name="Normal 35 3 2 2 4" xfId="1728" xr:uid="{BA344FB3-0A9C-4D98-A965-AF2B6598DC87}"/>
    <cellStyle name="Normal 35 3 2 3" xfId="848" xr:uid="{70147817-584F-4454-93A5-18578DD5DC40}"/>
    <cellStyle name="Normal 35 3 2 3 2" xfId="1351" xr:uid="{481A8CAB-4050-411F-B92E-DFC7529E2742}"/>
    <cellStyle name="Normal 35 3 2 3 2 2" xfId="2353" xr:uid="{77F8FB12-D4D6-49DE-8ACF-A83E0EA8EB26}"/>
    <cellStyle name="Normal 35 3 2 3 3" xfId="1852" xr:uid="{4980A18C-34F0-4AC0-BD6B-6F9109393638}"/>
    <cellStyle name="Normal 35 3 2 4" xfId="1103" xr:uid="{A46D0A6E-7A40-42A0-AB2B-5B98CD47FF9A}"/>
    <cellStyle name="Normal 35 3 2 4 2" xfId="2105" xr:uid="{F7A7A3C3-0112-4BDB-BD0A-864C7EB35BF8}"/>
    <cellStyle name="Normal 35 3 2 5" xfId="1604" xr:uid="{B6E26EA4-50CC-4DF9-BB0B-7B2B3020E90C}"/>
    <cellStyle name="Normal 35 3 3" xfId="672" xr:uid="{240FD678-C2DD-46EA-8349-7C26606FE837}"/>
    <cellStyle name="Normal 35 3 3 2" xfId="920" xr:uid="{9000B20B-3B7F-4F7F-9C76-3A9484D2DA56}"/>
    <cellStyle name="Normal 35 3 3 2 2" xfId="1423" xr:uid="{7400BBBB-4AF8-40BE-B209-B0F7D38D0596}"/>
    <cellStyle name="Normal 35 3 3 2 2 2" xfId="2425" xr:uid="{E94A0621-063B-4F85-BA5A-BB495224BC6C}"/>
    <cellStyle name="Normal 35 3 3 2 3" xfId="1924" xr:uid="{2E33A8D6-FC8D-46F9-9064-69EB99C30C77}"/>
    <cellStyle name="Normal 35 3 3 3" xfId="1175" xr:uid="{07B76B52-FA07-4D6D-A049-7611B512C18A}"/>
    <cellStyle name="Normal 35 3 3 3 2" xfId="2177" xr:uid="{CA7DC955-2414-410B-8CB4-CA3F8F80ACB8}"/>
    <cellStyle name="Normal 35 3 3 4" xfId="1676" xr:uid="{0690DB09-A3BC-48D2-9D74-053FD9A98CA6}"/>
    <cellStyle name="Normal 35 3 4" xfId="796" xr:uid="{E6FC2E74-6792-49C9-83AB-F1FB93FBE540}"/>
    <cellStyle name="Normal 35 3 4 2" xfId="1299" xr:uid="{F4523CD6-5B99-49E1-A696-E97CEF3EFD24}"/>
    <cellStyle name="Normal 35 3 4 2 2" xfId="2301" xr:uid="{C2A5B6E7-3450-4814-A35E-997219B7005C}"/>
    <cellStyle name="Normal 35 3 4 3" xfId="1800" xr:uid="{718F010E-FFE7-4CF0-844D-EC4380BDACA2}"/>
    <cellStyle name="Normal 35 3 5" xfId="1051" xr:uid="{58E3A1B2-DA49-417F-85F5-E82DC3948238}"/>
    <cellStyle name="Normal 35 3 5 2" xfId="2053" xr:uid="{4456ECF8-8D60-4733-A2FD-3255B2B38FB7}"/>
    <cellStyle name="Normal 35 3 6" xfId="1552" xr:uid="{648A29CE-E569-4B4E-99D2-1F8F130F6BFB}"/>
    <cellStyle name="Normal 35 4" xfId="598" xr:uid="{06030C7B-9418-4D97-96B9-FD4EC6FEF028}"/>
    <cellStyle name="Normal 35 4 2" xfId="722" xr:uid="{FE90FF4C-7D93-4D85-AC26-697D5A8FA34E}"/>
    <cellStyle name="Normal 35 4 2 2" xfId="970" xr:uid="{7DC1A5B0-E9EA-4ABA-931D-47C7E9F78050}"/>
    <cellStyle name="Normal 35 4 2 2 2" xfId="1473" xr:uid="{6EFE7E32-996B-4DFB-BF4B-85ED874E4813}"/>
    <cellStyle name="Normal 35 4 2 2 2 2" xfId="2475" xr:uid="{ED21A4B3-3E28-4F46-899A-55D8FCC6D787}"/>
    <cellStyle name="Normal 35 4 2 2 3" xfId="1974" xr:uid="{12532C8A-E64A-469A-9C52-033D71C37D12}"/>
    <cellStyle name="Normal 35 4 2 3" xfId="1225" xr:uid="{2A89DB91-2B3F-480B-9E71-365DC9083929}"/>
    <cellStyle name="Normal 35 4 2 3 2" xfId="2227" xr:uid="{51DF2A67-D668-419B-926E-647E811D7782}"/>
    <cellStyle name="Normal 35 4 2 4" xfId="1726" xr:uid="{5049B469-9F43-44FC-BDDE-AA6E2E6C1710}"/>
    <cellStyle name="Normal 35 4 3" xfId="846" xr:uid="{A07F0580-74F7-47DE-9703-1FEE7D24A699}"/>
    <cellStyle name="Normal 35 4 3 2" xfId="1349" xr:uid="{1823B86E-F298-45F6-A475-C6EB068D7EA8}"/>
    <cellStyle name="Normal 35 4 3 2 2" xfId="2351" xr:uid="{7E57D76F-485F-4227-90C1-2DE558BDD3F7}"/>
    <cellStyle name="Normal 35 4 3 3" xfId="1850" xr:uid="{F38B6973-8A12-4A74-90E8-784C0F8E3448}"/>
    <cellStyle name="Normal 35 4 4" xfId="1101" xr:uid="{482168B5-EE3B-4ECD-BB18-79AB566439C1}"/>
    <cellStyle name="Normal 35 4 4 2" xfId="2103" xr:uid="{4B62B0D9-CA3C-47E1-9781-2AAD91239B37}"/>
    <cellStyle name="Normal 35 4 5" xfId="1602" xr:uid="{13400D4C-805C-45DF-BAB2-B27E37B43494}"/>
    <cellStyle name="Normal 35 5" xfId="630" xr:uid="{DE72074B-A7DF-488A-818C-A67CBE14DE06}"/>
    <cellStyle name="Normal 35 5 2" xfId="878" xr:uid="{3B6BDB76-2185-4844-80E9-8E828352A384}"/>
    <cellStyle name="Normal 35 5 2 2" xfId="1381" xr:uid="{75A939C2-0852-4514-9AC6-4E68B71875A5}"/>
    <cellStyle name="Normal 35 5 2 2 2" xfId="2383" xr:uid="{72C69C64-765D-4906-A520-25870E426259}"/>
    <cellStyle name="Normal 35 5 2 3" xfId="1882" xr:uid="{B0031368-3A7B-4BC1-811A-5806052C38D5}"/>
    <cellStyle name="Normal 35 5 3" xfId="1133" xr:uid="{83D183BD-C258-4236-B916-9D800109E725}"/>
    <cellStyle name="Normal 35 5 3 2" xfId="2135" xr:uid="{5DEFBE86-B306-4CA8-B9D5-C969BD0A366B}"/>
    <cellStyle name="Normal 35 5 4" xfId="1634" xr:uid="{57AF211D-1FE4-4733-93A4-6C9C48E829B3}"/>
    <cellStyle name="Normal 35 6" xfId="754" xr:uid="{95B7C5F7-02BB-48D5-ADC2-AC8D1BC4A96A}"/>
    <cellStyle name="Normal 35 6 2" xfId="1257" xr:uid="{082276FC-64D5-4563-8629-2C4CCE82344D}"/>
    <cellStyle name="Normal 35 6 2 2" xfId="2259" xr:uid="{6E30BFE9-C0C2-4AB5-9B55-D6D3F54315BE}"/>
    <cellStyle name="Normal 35 6 3" xfId="1758" xr:uid="{8743BB6B-BF7C-4F8E-AA8E-2F749CE64B4D}"/>
    <cellStyle name="Normal 35 7" xfId="1009" xr:uid="{073CD897-AF6B-46E1-8B30-213AC27D1573}"/>
    <cellStyle name="Normal 35 7 2" xfId="2011" xr:uid="{AA1FD5FB-5913-4A49-89AE-3A9CC25B9093}"/>
    <cellStyle name="Normal 35 8" xfId="1510" xr:uid="{D68CD371-459F-4846-8F45-16906DF17192}"/>
    <cellStyle name="Normal 4" xfId="9" xr:uid="{00000000-0005-0000-0000-000009000000}"/>
    <cellStyle name="Normal 4 2" xfId="49" xr:uid="{AE62392C-EF5B-4C96-85E1-C7957A4588C9}"/>
    <cellStyle name="Normal 4 2 2" xfId="501" xr:uid="{571E915F-2ADF-4F01-9D9B-968C34D2D51F}"/>
    <cellStyle name="Normal 4 3" xfId="32" xr:uid="{B98196CA-A396-44BA-8CE3-8936C783C688}"/>
    <cellStyle name="Normal 4 3 2" xfId="526" xr:uid="{4F93F738-F482-4690-AB13-88ED9F766BC9}"/>
    <cellStyle name="Normal 4 4" xfId="55" xr:uid="{03FC5963-3BCC-44BD-99CE-072F2834C310}"/>
    <cellStyle name="Normal 4 5" xfId="367" xr:uid="{8D9F137A-E02E-4C78-A6B7-9ECDE2E72E91}"/>
    <cellStyle name="Normal 5" xfId="57" xr:uid="{60AFFD9A-E04C-48E6-A7BD-EBC3AB3863B7}"/>
    <cellStyle name="Normal 5 2" xfId="502" xr:uid="{2E08BB52-F47A-4A51-9F84-5F447B8BE0B3}"/>
    <cellStyle name="Normal 5 3" xfId="527" xr:uid="{9A3EBBC1-F791-4BAF-94F1-4F17307F3DF4}"/>
    <cellStyle name="Normal 5 4" xfId="368" xr:uid="{EC4E978A-4A9A-4B82-A842-B8B05FE4B4C5}"/>
    <cellStyle name="Normal 6" xfId="8" xr:uid="{00000000-0005-0000-0000-00000A000000}"/>
    <cellStyle name="Normal 6 10" xfId="517" xr:uid="{7E103A39-CF54-4B3B-A711-87B4A9A7BD04}"/>
    <cellStyle name="Normal 6 10 2" xfId="601" xr:uid="{2A67B7D4-4E43-4504-8DCE-20A9ED103E56}"/>
    <cellStyle name="Normal 6 10 2 2" xfId="725" xr:uid="{497E0A75-E990-4DB6-904A-48A1EDF75DD6}"/>
    <cellStyle name="Normal 6 10 2 2 2" xfId="973" xr:uid="{1F1B178E-C44F-4690-9EFA-9F0F87FCAD88}"/>
    <cellStyle name="Normal 6 10 2 2 2 2" xfId="1476" xr:uid="{CA858391-5CF6-4611-B3A0-5FFDF799A6D4}"/>
    <cellStyle name="Normal 6 10 2 2 2 2 2" xfId="2478" xr:uid="{5A4DCC1C-E94F-4A8B-9CF0-F6D6FDE3E670}"/>
    <cellStyle name="Normal 6 10 2 2 2 3" xfId="1977" xr:uid="{0103F476-7274-4C75-ACDA-3645795E7805}"/>
    <cellStyle name="Normal 6 10 2 2 3" xfId="1228" xr:uid="{D94E94B3-D088-42C7-977F-9FE311A23B56}"/>
    <cellStyle name="Normal 6 10 2 2 3 2" xfId="2230" xr:uid="{2B67FF8E-1E51-40E6-AD7A-F8F554A718A8}"/>
    <cellStyle name="Normal 6 10 2 2 4" xfId="1729" xr:uid="{94BDECC7-EAF2-41A0-B76C-71AAA28D43DB}"/>
    <cellStyle name="Normal 6 10 2 3" xfId="849" xr:uid="{535DB14F-FAA8-47EE-90D0-9DA7A7F5C71C}"/>
    <cellStyle name="Normal 6 10 2 3 2" xfId="1352" xr:uid="{76B329B7-ED2B-40B5-94C2-32068F449AC8}"/>
    <cellStyle name="Normal 6 10 2 3 2 2" xfId="2354" xr:uid="{FBC40D35-4B0D-4A7B-B03D-D59CE496B55D}"/>
    <cellStyle name="Normal 6 10 2 3 3" xfId="1853" xr:uid="{0AB376A7-28FA-48BA-8384-EE86C9A88AF5}"/>
    <cellStyle name="Normal 6 10 2 4" xfId="1104" xr:uid="{AC98401B-C0F2-4354-8953-44618E3C4C21}"/>
    <cellStyle name="Normal 6 10 2 4 2" xfId="2106" xr:uid="{4315F6C7-CDD4-4B11-AB64-CBDC2755ECFD}"/>
    <cellStyle name="Normal 6 10 2 5" xfId="1605" xr:uid="{7DC4D28C-C985-4EC0-9F2F-AC3183624B5E}"/>
    <cellStyle name="Normal 6 10 3" xfId="647" xr:uid="{54F077B1-D91C-43FD-8CCB-C0523F326C72}"/>
    <cellStyle name="Normal 6 10 3 2" xfId="895" xr:uid="{550C8C1A-921F-43A8-9EFB-3BAF576AA71B}"/>
    <cellStyle name="Normal 6 10 3 2 2" xfId="1398" xr:uid="{1B4EC302-1C63-4F75-8082-4B0CF2F6CB5E}"/>
    <cellStyle name="Normal 6 10 3 2 2 2" xfId="2400" xr:uid="{6099EF66-E2AB-4FAB-A3D0-96C6350E6381}"/>
    <cellStyle name="Normal 6 10 3 2 3" xfId="1899" xr:uid="{6A96F08A-6D7C-4266-95B7-63E2BF1D4931}"/>
    <cellStyle name="Normal 6 10 3 3" xfId="1150" xr:uid="{7AF48CB9-6ECA-4706-81AC-2E9F045CD1F8}"/>
    <cellStyle name="Normal 6 10 3 3 2" xfId="2152" xr:uid="{3D5800AE-E469-45AE-BF0F-1BD190C31AD7}"/>
    <cellStyle name="Normal 6 10 3 4" xfId="1651" xr:uid="{13D9066C-0841-42F7-9A7D-8D10C54ED3C9}"/>
    <cellStyle name="Normal 6 10 4" xfId="771" xr:uid="{A2FA7DC7-5FFF-4182-94B5-C8ACF0F6C978}"/>
    <cellStyle name="Normal 6 10 4 2" xfId="1274" xr:uid="{33A5BDAB-A1C6-49A1-972A-94FA431DC6DD}"/>
    <cellStyle name="Normal 6 10 4 2 2" xfId="2276" xr:uid="{89244BFF-FD9D-4800-BF22-40CA8D1FC384}"/>
    <cellStyle name="Normal 6 10 4 3" xfId="1775" xr:uid="{2ADE2EEA-2C23-4443-8A1D-77C57A6C1EA0}"/>
    <cellStyle name="Normal 6 10 5" xfId="1026" xr:uid="{452EF5D6-4894-4118-BE63-EF791D8EE1F9}"/>
    <cellStyle name="Normal 6 10 5 2" xfId="2028" xr:uid="{05354740-398B-4387-BE54-ABDE0C624DE3}"/>
    <cellStyle name="Normal 6 10 6" xfId="1527" xr:uid="{BF3ED932-017B-41C8-8D8A-2E70B977A008}"/>
    <cellStyle name="Normal 6 11" xfId="999" xr:uid="{5BD4F2AE-0383-419E-9458-A82F44A406FD}"/>
    <cellStyle name="Normal 6 11 2" xfId="1502" xr:uid="{933877CE-870A-434D-B8B6-79900987EABD}"/>
    <cellStyle name="Normal 6 11 2 2" xfId="2504" xr:uid="{412E2351-11CD-4AE5-8FE2-D98D92DA106B}"/>
    <cellStyle name="Normal 6 11 3" xfId="2003" xr:uid="{30CD7168-20D0-4A1E-89FE-D92624968325}"/>
    <cellStyle name="Normal 6 2" xfId="52" xr:uid="{1D1ABAFE-FBC9-425F-BD8C-43331B0F2CE1}"/>
    <cellStyle name="Normal 6 2 2" xfId="532" xr:uid="{FF18B056-C8DA-4CF0-867E-F2A80AFC5204}"/>
    <cellStyle name="Normal 6 2 2 2" xfId="603" xr:uid="{CCD8E55C-E2EC-480A-A604-4B9F48307BCC}"/>
    <cellStyle name="Normal 6 2 2 2 2" xfId="727" xr:uid="{BA062412-FF77-48A2-B949-85CC31A46D23}"/>
    <cellStyle name="Normal 6 2 2 2 2 2" xfId="975" xr:uid="{ED60EE94-B17D-4438-8971-E8A3B34F900A}"/>
    <cellStyle name="Normal 6 2 2 2 2 2 2" xfId="1478" xr:uid="{8935D7E8-CAB8-4F05-8C2A-63A3E1A901B4}"/>
    <cellStyle name="Normal 6 2 2 2 2 2 2 2" xfId="2480" xr:uid="{BB9B2D64-5D72-4BF0-ADFB-0D8816FD714A}"/>
    <cellStyle name="Normal 6 2 2 2 2 2 3" xfId="1979" xr:uid="{03732663-2BE6-44D2-BAC0-BB67BC33BE2A}"/>
    <cellStyle name="Normal 6 2 2 2 2 3" xfId="1230" xr:uid="{4A3C434E-E0EB-4057-A962-2B57FBB3C432}"/>
    <cellStyle name="Normal 6 2 2 2 2 3 2" xfId="2232" xr:uid="{10B73AB7-E681-45A8-8A13-AA6067162C23}"/>
    <cellStyle name="Normal 6 2 2 2 2 4" xfId="1731" xr:uid="{B4D448A5-8DD4-4461-AB7F-C11B8D7F8399}"/>
    <cellStyle name="Normal 6 2 2 2 3" xfId="851" xr:uid="{C8A86847-80B1-46EA-B3CE-3CAFFDAE732B}"/>
    <cellStyle name="Normal 6 2 2 2 3 2" xfId="1354" xr:uid="{434B9434-F45F-49B2-B511-3EE6CCCDEC75}"/>
    <cellStyle name="Normal 6 2 2 2 3 2 2" xfId="2356" xr:uid="{A5625C8D-EEEA-432F-8894-89736919E4A1}"/>
    <cellStyle name="Normal 6 2 2 2 3 3" xfId="1855" xr:uid="{31A35895-4ED5-4DDF-86A5-CAF65BCDF871}"/>
    <cellStyle name="Normal 6 2 2 2 4" xfId="1106" xr:uid="{D98AD9E1-F8F5-499B-B809-DFBCB0F8373E}"/>
    <cellStyle name="Normal 6 2 2 2 4 2" xfId="2108" xr:uid="{F963900C-D491-4D3D-A043-299ADF889C26}"/>
    <cellStyle name="Normal 6 2 2 2 5" xfId="1607" xr:uid="{C388AF93-99A2-43BA-9C8F-634C939FF75E}"/>
    <cellStyle name="Normal 6 2 2 3" xfId="655" xr:uid="{892889A4-29D8-4825-BEBD-88A712AE6CC2}"/>
    <cellStyle name="Normal 6 2 2 3 2" xfId="903" xr:uid="{E5E4C4A6-7049-4F0A-921C-5B6523CD6E54}"/>
    <cellStyle name="Normal 6 2 2 3 2 2" xfId="1406" xr:uid="{26E5F485-24A1-48CF-BA1E-13636FE1905E}"/>
    <cellStyle name="Normal 6 2 2 3 2 2 2" xfId="2408" xr:uid="{8B2B3DF5-7660-419B-BA3B-1D24611B4A59}"/>
    <cellStyle name="Normal 6 2 2 3 2 3" xfId="1907" xr:uid="{A6219A88-4194-4A37-80DD-2F0E6BC5D71D}"/>
    <cellStyle name="Normal 6 2 2 3 3" xfId="1158" xr:uid="{2CA8A8B9-5AB9-4DF1-A629-FC0AD748404D}"/>
    <cellStyle name="Normal 6 2 2 3 3 2" xfId="2160" xr:uid="{901803DE-7A5D-4426-868D-EA3295D068EF}"/>
    <cellStyle name="Normal 6 2 2 3 4" xfId="1659" xr:uid="{F2048060-A109-42C3-B384-17BC0235FD8A}"/>
    <cellStyle name="Normal 6 2 2 4" xfId="779" xr:uid="{FD8BECFD-83A3-44D9-BC25-13787E346BDD}"/>
    <cellStyle name="Normal 6 2 2 4 2" xfId="1282" xr:uid="{8CDB1974-A5C7-4035-822C-140CAFFEF862}"/>
    <cellStyle name="Normal 6 2 2 4 2 2" xfId="2284" xr:uid="{E065929D-DC16-43E8-95B9-7A0A2C40A480}"/>
    <cellStyle name="Normal 6 2 2 4 3" xfId="1783" xr:uid="{9BBE2BFF-6619-47D2-8F27-8F83E2276C00}"/>
    <cellStyle name="Normal 6 2 2 5" xfId="1034" xr:uid="{5BA54822-ECDF-4641-A8AC-FFB168CC9A98}"/>
    <cellStyle name="Normal 6 2 2 5 2" xfId="2036" xr:uid="{50DCBD77-3907-4F54-9676-E3EFCE8CE21E}"/>
    <cellStyle name="Normal 6 2 2 6" xfId="1535" xr:uid="{954C1790-353F-4293-B489-D05ABFE8E879}"/>
    <cellStyle name="Normal 6 2 3" xfId="552" xr:uid="{BC06E085-5E25-4441-A838-203E9EB3642C}"/>
    <cellStyle name="Normal 6 2 3 2" xfId="604" xr:uid="{04833871-9DFF-4900-9041-5BE600E3FAC6}"/>
    <cellStyle name="Normal 6 2 3 2 2" xfId="728" xr:uid="{81C9C602-A5A8-4EA7-906E-386D79FDA7E6}"/>
    <cellStyle name="Normal 6 2 3 2 2 2" xfId="976" xr:uid="{F99FA950-5E25-4B84-8C25-5D6760F1F803}"/>
    <cellStyle name="Normal 6 2 3 2 2 2 2" xfId="1479" xr:uid="{A754F4D6-E0C5-4CF1-A63D-BAC87D559494}"/>
    <cellStyle name="Normal 6 2 3 2 2 2 2 2" xfId="2481" xr:uid="{6C2AC158-B6E5-4CA0-9B3F-4E4C7F788E54}"/>
    <cellStyle name="Normal 6 2 3 2 2 2 3" xfId="1980" xr:uid="{15DD9B2F-9232-430F-BDDC-19E751328E85}"/>
    <cellStyle name="Normal 6 2 3 2 2 3" xfId="1231" xr:uid="{A27A00DF-431F-4DAA-B346-C360E6920C40}"/>
    <cellStyle name="Normal 6 2 3 2 2 3 2" xfId="2233" xr:uid="{D48EBED1-22C8-42CE-B95B-9AF8C98048B7}"/>
    <cellStyle name="Normal 6 2 3 2 2 4" xfId="1732" xr:uid="{9ACA2C64-D053-4D69-A19B-DE83E66F4791}"/>
    <cellStyle name="Normal 6 2 3 2 3" xfId="852" xr:uid="{DD0EA960-B2A0-4FCC-A70C-EAE7EA5030B4}"/>
    <cellStyle name="Normal 6 2 3 2 3 2" xfId="1355" xr:uid="{EF2A24CA-2762-46DA-BA13-09F19AFC712A}"/>
    <cellStyle name="Normal 6 2 3 2 3 2 2" xfId="2357" xr:uid="{C3858CB3-CAF5-4FD4-9A04-5CF09A772336}"/>
    <cellStyle name="Normal 6 2 3 2 3 3" xfId="1856" xr:uid="{B8E22B59-A9DD-4306-9372-65F71E07AF0D}"/>
    <cellStyle name="Normal 6 2 3 2 4" xfId="1107" xr:uid="{9BE71BAF-E19A-4174-A145-A1E49503DABF}"/>
    <cellStyle name="Normal 6 2 3 2 4 2" xfId="2109" xr:uid="{598926B5-5D3F-45A7-BBA1-E8F60267D8A9}"/>
    <cellStyle name="Normal 6 2 3 2 5" xfId="1608" xr:uid="{EEAABAD3-FE0E-41F8-8562-D7E5B09E6650}"/>
    <cellStyle name="Normal 6 2 3 3" xfId="675" xr:uid="{6A98530B-D04A-4781-8685-2DDFBAA66266}"/>
    <cellStyle name="Normal 6 2 3 3 2" xfId="923" xr:uid="{F750A51C-6C2C-420E-B240-8FF920C9F04D}"/>
    <cellStyle name="Normal 6 2 3 3 2 2" xfId="1426" xr:uid="{416F05F7-27E6-4155-934D-E80FC3743721}"/>
    <cellStyle name="Normal 6 2 3 3 2 2 2" xfId="2428" xr:uid="{64F3EE53-9278-4210-B507-B1CA6AA8811E}"/>
    <cellStyle name="Normal 6 2 3 3 2 3" xfId="1927" xr:uid="{AEF6B247-57DF-45FB-95DE-B0E46EAB4968}"/>
    <cellStyle name="Normal 6 2 3 3 3" xfId="1178" xr:uid="{DAEDAC32-AB3C-4A13-8161-129CBCA09279}"/>
    <cellStyle name="Normal 6 2 3 3 3 2" xfId="2180" xr:uid="{075CF73D-8EE0-43F4-B86B-AD847807AEE3}"/>
    <cellStyle name="Normal 6 2 3 3 4" xfId="1679" xr:uid="{C89B65C1-3B8B-4092-9983-E791E8EF82EA}"/>
    <cellStyle name="Normal 6 2 3 4" xfId="799" xr:uid="{A230E295-4773-4BC9-9B7C-34AB2C0BD8B7}"/>
    <cellStyle name="Normal 6 2 3 4 2" xfId="1302" xr:uid="{467DECF3-6B20-42E8-BCD2-83C2003149A5}"/>
    <cellStyle name="Normal 6 2 3 4 2 2" xfId="2304" xr:uid="{F349E4C3-BE75-4B2A-BD7E-9A4B0644B440}"/>
    <cellStyle name="Normal 6 2 3 4 3" xfId="1803" xr:uid="{B39A801A-9979-4992-8818-24D47E54BE5B}"/>
    <cellStyle name="Normal 6 2 3 5" xfId="1054" xr:uid="{8D9919E5-7B27-453A-8532-4D49296C354C}"/>
    <cellStyle name="Normal 6 2 3 5 2" xfId="2056" xr:uid="{46E02773-0D1E-4BD6-9FEF-BAC68843EF52}"/>
    <cellStyle name="Normal 6 2 3 6" xfId="1555" xr:uid="{1C0184F6-A433-4A4A-AA33-5E2E7E455A99}"/>
    <cellStyle name="Normal 6 2 4" xfId="602" xr:uid="{24D02405-5214-4178-B64D-39753BF16944}"/>
    <cellStyle name="Normal 6 2 4 2" xfId="726" xr:uid="{5237E0A3-3A80-4818-947A-F3D63189A601}"/>
    <cellStyle name="Normal 6 2 4 2 2" xfId="974" xr:uid="{DD084354-E0C0-4B3D-BA69-73665A89C46C}"/>
    <cellStyle name="Normal 6 2 4 2 2 2" xfId="1477" xr:uid="{9F63A735-5E3F-461F-BD89-5366B752EBFB}"/>
    <cellStyle name="Normal 6 2 4 2 2 2 2" xfId="2479" xr:uid="{14E52DD7-5FC1-4876-984F-BBC503A9F45D}"/>
    <cellStyle name="Normal 6 2 4 2 2 3" xfId="1978" xr:uid="{115FC6A1-2CBF-47EB-9B5B-2441DD5DBCE7}"/>
    <cellStyle name="Normal 6 2 4 2 3" xfId="1229" xr:uid="{79B6E6C2-2DE1-446E-AACA-FDA497D174EE}"/>
    <cellStyle name="Normal 6 2 4 2 3 2" xfId="2231" xr:uid="{0994DA68-ADD2-4599-8E35-CADE529A9E6D}"/>
    <cellStyle name="Normal 6 2 4 2 4" xfId="1730" xr:uid="{A7B3DFC5-32FC-4D01-9C32-8CA4F507B737}"/>
    <cellStyle name="Normal 6 2 4 3" xfId="850" xr:uid="{963D4DF1-B9D4-4361-89C2-5A23B917F5EB}"/>
    <cellStyle name="Normal 6 2 4 3 2" xfId="1353" xr:uid="{58BB5C90-68C2-4DA8-A923-6B1D4F44A5D7}"/>
    <cellStyle name="Normal 6 2 4 3 2 2" xfId="2355" xr:uid="{66F4D240-C276-4F13-962C-EEE82C1083D0}"/>
    <cellStyle name="Normal 6 2 4 3 3" xfId="1854" xr:uid="{787DEF13-9999-4C21-A0FE-ACA1F53ACB1F}"/>
    <cellStyle name="Normal 6 2 4 4" xfId="1105" xr:uid="{2756C62C-C0C8-4D3B-BE5E-B4307925ED03}"/>
    <cellStyle name="Normal 6 2 4 4 2" xfId="2107" xr:uid="{210A1D61-FEB0-4194-A60E-39BC3183D976}"/>
    <cellStyle name="Normal 6 2 4 5" xfId="1606" xr:uid="{EB00E487-4445-4AFC-993D-7C532FEA5876}"/>
    <cellStyle name="Normal 6 2 5" xfId="633" xr:uid="{5F70A619-27FA-4E08-A9D4-28A3FFA60F8A}"/>
    <cellStyle name="Normal 6 2 5 2" xfId="881" xr:uid="{30AD5FE7-ECE4-447E-8AEA-F1E39F47DFC2}"/>
    <cellStyle name="Normal 6 2 5 2 2" xfId="1384" xr:uid="{8A8F1852-ABB6-491A-8350-0135201F1F10}"/>
    <cellStyle name="Normal 6 2 5 2 2 2" xfId="2386" xr:uid="{93859BDF-838B-4D67-AC6B-25512057461B}"/>
    <cellStyle name="Normal 6 2 5 2 3" xfId="1885" xr:uid="{ECBED1E0-6CF3-41F9-9D6F-68D1BCFDD1ED}"/>
    <cellStyle name="Normal 6 2 5 3" xfId="1136" xr:uid="{137579E3-F919-432A-B25B-AAC7CECD77BB}"/>
    <cellStyle name="Normal 6 2 5 3 2" xfId="2138" xr:uid="{95E0FD10-9391-4E8A-BBD2-02702FC2A325}"/>
    <cellStyle name="Normal 6 2 5 4" xfId="1637" xr:uid="{1785D3E1-F312-46D0-87CA-43F020AC45AA}"/>
    <cellStyle name="Normal 6 2 6" xfId="757" xr:uid="{5581DBB6-B3F2-4AB7-A445-EDB852CA96B3}"/>
    <cellStyle name="Normal 6 2 6 2" xfId="1260" xr:uid="{2BAA194F-EA12-4CAB-AF03-126B13E082FE}"/>
    <cellStyle name="Normal 6 2 6 2 2" xfId="2262" xr:uid="{188A22C0-D294-4806-8082-5216987D32A1}"/>
    <cellStyle name="Normal 6 2 6 3" xfId="1761" xr:uid="{757085FE-A8F1-41AB-8B5A-5CE11AED588D}"/>
    <cellStyle name="Normal 6 2 7" xfId="1012" xr:uid="{07D1C332-CE72-4134-B29D-03D10CAB4278}"/>
    <cellStyle name="Normal 6 2 7 2" xfId="2014" xr:uid="{96D4415A-BC4C-4D84-963E-63AC98ADE271}"/>
    <cellStyle name="Normal 6 2 8" xfId="1513" xr:uid="{076B0FDE-0189-4F6B-A7B6-3FEE9AABD6D6}"/>
    <cellStyle name="Normal 6 3" xfId="505" xr:uid="{4200A3C1-BB41-43AE-BFD0-6D6401AA1586}"/>
    <cellStyle name="Normal 6 3 2" xfId="534" xr:uid="{33026449-1BF2-4D33-8B09-65D0EB73CD46}"/>
    <cellStyle name="Normal 6 3 2 2" xfId="606" xr:uid="{D49286C9-57AA-478E-B56A-B3D296ED6591}"/>
    <cellStyle name="Normal 6 3 2 2 2" xfId="730" xr:uid="{1994E2DE-2C9A-4206-B379-524C7EDF3242}"/>
    <cellStyle name="Normal 6 3 2 2 2 2" xfId="978" xr:uid="{DCCBF507-24A1-48B5-82E3-D05C3CBC8B63}"/>
    <cellStyle name="Normal 6 3 2 2 2 2 2" xfId="1481" xr:uid="{FB8E4C02-CF73-4C4A-9012-9B2EBFDB402D}"/>
    <cellStyle name="Normal 6 3 2 2 2 2 2 2" xfId="2483" xr:uid="{2CF67B7B-8526-4E3F-8020-8C34DEEE11FA}"/>
    <cellStyle name="Normal 6 3 2 2 2 2 3" xfId="1982" xr:uid="{5D56E4A3-DB9A-45E6-AC04-44CE793DE00A}"/>
    <cellStyle name="Normal 6 3 2 2 2 3" xfId="1233" xr:uid="{AD7BB82A-2ED6-4DD8-ABBE-07065EB4BAAF}"/>
    <cellStyle name="Normal 6 3 2 2 2 3 2" xfId="2235" xr:uid="{5ED3464E-CF81-4807-9B2E-E60A5EC2269B}"/>
    <cellStyle name="Normal 6 3 2 2 2 4" xfId="1734" xr:uid="{79CDFD7B-A26F-4355-8311-EBE27E7375EE}"/>
    <cellStyle name="Normal 6 3 2 2 3" xfId="854" xr:uid="{B299BA14-2921-460A-AA5A-53416BD245F4}"/>
    <cellStyle name="Normal 6 3 2 2 3 2" xfId="1357" xr:uid="{9BFC50C9-8DB6-41EA-B836-3288F0D77714}"/>
    <cellStyle name="Normal 6 3 2 2 3 2 2" xfId="2359" xr:uid="{55A9E1FA-249B-4A5A-B9B5-AC888CF7D304}"/>
    <cellStyle name="Normal 6 3 2 2 3 3" xfId="1858" xr:uid="{5C9699AE-2F74-46AB-82A2-B1E4F5458724}"/>
    <cellStyle name="Normal 6 3 2 2 4" xfId="1109" xr:uid="{406391AB-57C5-4ACC-89AA-7EB453F646AE}"/>
    <cellStyle name="Normal 6 3 2 2 4 2" xfId="2111" xr:uid="{22AF3840-1D9E-4B6A-82CA-B1E7B8263045}"/>
    <cellStyle name="Normal 6 3 2 2 5" xfId="1610" xr:uid="{E484106E-CF21-4F44-BDDE-03847BD5BC08}"/>
    <cellStyle name="Normal 6 3 2 3" xfId="657" xr:uid="{45F321C7-E629-4DF9-97C5-20EB5012D847}"/>
    <cellStyle name="Normal 6 3 2 3 2" xfId="905" xr:uid="{479608CC-23C0-4EAD-862F-69DB72DC6DE2}"/>
    <cellStyle name="Normal 6 3 2 3 2 2" xfId="1408" xr:uid="{066D6D79-1B8E-4663-857A-209365F9D404}"/>
    <cellStyle name="Normal 6 3 2 3 2 2 2" xfId="2410" xr:uid="{A1A089F9-906C-436F-818C-4D77AA10BBA7}"/>
    <cellStyle name="Normal 6 3 2 3 2 3" xfId="1909" xr:uid="{EFA47B49-66F6-450A-BB25-B93F11161E3E}"/>
    <cellStyle name="Normal 6 3 2 3 3" xfId="1160" xr:uid="{86562822-D58E-4E58-9974-959201F6A331}"/>
    <cellStyle name="Normal 6 3 2 3 3 2" xfId="2162" xr:uid="{7B1B2D84-B646-4B6C-B067-513138E30F39}"/>
    <cellStyle name="Normal 6 3 2 3 4" xfId="1661" xr:uid="{82702D6E-DA64-4F10-B7CC-B970A261840C}"/>
    <cellStyle name="Normal 6 3 2 4" xfId="781" xr:uid="{40527EB8-51A8-4F66-8E88-527060C9DE6A}"/>
    <cellStyle name="Normal 6 3 2 4 2" xfId="1284" xr:uid="{51FDEFD6-CD87-4486-A220-570C87621B1F}"/>
    <cellStyle name="Normal 6 3 2 4 2 2" xfId="2286" xr:uid="{D2589FBA-C249-4F36-BF2E-9D5B73E6413C}"/>
    <cellStyle name="Normal 6 3 2 4 3" xfId="1785" xr:uid="{CD266538-0E86-4179-9E4E-17A2912094F5}"/>
    <cellStyle name="Normal 6 3 2 5" xfId="1036" xr:uid="{69578794-C18A-4311-ADC8-11B7C5D3188A}"/>
    <cellStyle name="Normal 6 3 2 5 2" xfId="2038" xr:uid="{82D5802C-0A29-4D47-A9F4-BFB43A1BFD05}"/>
    <cellStyle name="Normal 6 3 2 6" xfId="1537" xr:uid="{1FF072B4-7F29-480D-A028-7AAF4DE9DCC3}"/>
    <cellStyle name="Normal 6 3 3" xfId="554" xr:uid="{13379571-90A2-44AF-BE41-4DB87367790D}"/>
    <cellStyle name="Normal 6 3 3 2" xfId="607" xr:uid="{81DAC694-8C41-488B-B9EC-23D1C9EF91E9}"/>
    <cellStyle name="Normal 6 3 3 2 2" xfId="731" xr:uid="{967A8873-A3EC-4AA1-A99C-0C21792A96FD}"/>
    <cellStyle name="Normal 6 3 3 2 2 2" xfId="979" xr:uid="{08CAA104-8B64-43DD-A699-3379AEFB34ED}"/>
    <cellStyle name="Normal 6 3 3 2 2 2 2" xfId="1482" xr:uid="{B30890CA-6F12-41BB-B178-B158D771B718}"/>
    <cellStyle name="Normal 6 3 3 2 2 2 2 2" xfId="2484" xr:uid="{FC7CE082-2CBD-467C-A418-F3BF113E889C}"/>
    <cellStyle name="Normal 6 3 3 2 2 2 3" xfId="1983" xr:uid="{102F5AA1-BC84-4F28-A11F-705377C48414}"/>
    <cellStyle name="Normal 6 3 3 2 2 3" xfId="1234" xr:uid="{D5260883-A7E3-4571-92B3-AFCCFCEB846E}"/>
    <cellStyle name="Normal 6 3 3 2 2 3 2" xfId="2236" xr:uid="{23218D8F-0884-4033-B3E7-E5AD45FAA0F6}"/>
    <cellStyle name="Normal 6 3 3 2 2 4" xfId="1735" xr:uid="{7F86CA1E-77E0-4E03-9987-2D00BE4C712D}"/>
    <cellStyle name="Normal 6 3 3 2 3" xfId="855" xr:uid="{6E888096-1E31-427C-8212-40D5737217E9}"/>
    <cellStyle name="Normal 6 3 3 2 3 2" xfId="1358" xr:uid="{7CDD2E95-C2E2-460D-A4A6-6A094DDB6388}"/>
    <cellStyle name="Normal 6 3 3 2 3 2 2" xfId="2360" xr:uid="{71C4AA9F-E019-498A-A5D0-724CD75E66D8}"/>
    <cellStyle name="Normal 6 3 3 2 3 3" xfId="1859" xr:uid="{DB756DE9-C0A8-4F03-9057-39B39CC0CEDE}"/>
    <cellStyle name="Normal 6 3 3 2 4" xfId="1110" xr:uid="{D3A6374B-D8D7-4496-8FEF-C03B9E543408}"/>
    <cellStyle name="Normal 6 3 3 2 4 2" xfId="2112" xr:uid="{8C9F2F4D-AB31-4D03-9204-2F5AEE29BADE}"/>
    <cellStyle name="Normal 6 3 3 2 5" xfId="1611" xr:uid="{61B9B5F8-5DC3-4D76-96C2-1C5FED80E5C2}"/>
    <cellStyle name="Normal 6 3 3 3" xfId="677" xr:uid="{02A0058E-0B83-4BF3-B25E-2BA9E1BA1840}"/>
    <cellStyle name="Normal 6 3 3 3 2" xfId="925" xr:uid="{C2B5A401-4559-4AF1-9489-446711DF78FA}"/>
    <cellStyle name="Normal 6 3 3 3 2 2" xfId="1428" xr:uid="{E6123379-CDE6-4FEF-A730-6991F49571D2}"/>
    <cellStyle name="Normal 6 3 3 3 2 2 2" xfId="2430" xr:uid="{5F67E0A0-7852-42D7-8AD1-11C1F985F910}"/>
    <cellStyle name="Normal 6 3 3 3 2 3" xfId="1929" xr:uid="{955F83F5-AC36-4568-9B25-F9A9C4ED86C2}"/>
    <cellStyle name="Normal 6 3 3 3 3" xfId="1180" xr:uid="{C51792C7-DE68-4CE4-B579-B1994E377813}"/>
    <cellStyle name="Normal 6 3 3 3 3 2" xfId="2182" xr:uid="{2F47EFE7-7D75-47A1-9417-818AAD6C55C3}"/>
    <cellStyle name="Normal 6 3 3 3 4" xfId="1681" xr:uid="{C13171CF-5C5B-4A4F-A567-38898114BFC6}"/>
    <cellStyle name="Normal 6 3 3 4" xfId="801" xr:uid="{234B36AA-6020-4F1D-A7CC-47F2F7E4239A}"/>
    <cellStyle name="Normal 6 3 3 4 2" xfId="1304" xr:uid="{EE5CE33E-AEE0-4774-93C6-0BB15553A382}"/>
    <cellStyle name="Normal 6 3 3 4 2 2" xfId="2306" xr:uid="{84A09984-EC1D-4360-8A54-581D220FFA48}"/>
    <cellStyle name="Normal 6 3 3 4 3" xfId="1805" xr:uid="{E89511D2-3528-4262-8FDB-8ED958FE3F1F}"/>
    <cellStyle name="Normal 6 3 3 5" xfId="1056" xr:uid="{42071F3B-A94A-40EC-920F-401F952E24CD}"/>
    <cellStyle name="Normal 6 3 3 5 2" xfId="2058" xr:uid="{FE81121C-442A-4A40-8785-25ED8AF39855}"/>
    <cellStyle name="Normal 6 3 3 6" xfId="1557" xr:uid="{68786544-24BD-41FE-8529-382A8A218F1D}"/>
    <cellStyle name="Normal 6 3 4" xfId="605" xr:uid="{E7786936-1919-46ED-A6FA-54942C17C3F5}"/>
    <cellStyle name="Normal 6 3 4 2" xfId="729" xr:uid="{988538EE-BA93-4C5A-A745-DD7CEA80CB61}"/>
    <cellStyle name="Normal 6 3 4 2 2" xfId="977" xr:uid="{532B8678-2674-464C-A4D1-3EED8BCD6CE2}"/>
    <cellStyle name="Normal 6 3 4 2 2 2" xfId="1480" xr:uid="{39F3A30D-EDAC-40D1-991D-0DD9A3013576}"/>
    <cellStyle name="Normal 6 3 4 2 2 2 2" xfId="2482" xr:uid="{75D9039C-93A9-4297-AEC5-935E649DDCE4}"/>
    <cellStyle name="Normal 6 3 4 2 2 3" xfId="1981" xr:uid="{4FB24A46-F155-4FCC-8D2A-AAA91ECBB0AE}"/>
    <cellStyle name="Normal 6 3 4 2 3" xfId="1232" xr:uid="{46463775-1F65-4EBA-8AA3-2565578263F4}"/>
    <cellStyle name="Normal 6 3 4 2 3 2" xfId="2234" xr:uid="{42C6A412-04AC-49E1-AE38-7875F16AC0F3}"/>
    <cellStyle name="Normal 6 3 4 2 4" xfId="1733" xr:uid="{C909F233-6A27-46A4-9B92-ABDC4BB98F3A}"/>
    <cellStyle name="Normal 6 3 4 3" xfId="853" xr:uid="{B85A0752-CBBE-4A3E-AC39-87A00CA59F2F}"/>
    <cellStyle name="Normal 6 3 4 3 2" xfId="1356" xr:uid="{8008D894-CE29-4E05-8004-02FDFE33FCEF}"/>
    <cellStyle name="Normal 6 3 4 3 2 2" xfId="2358" xr:uid="{C79783F5-1E94-4FCD-86F9-5D436B75EAC3}"/>
    <cellStyle name="Normal 6 3 4 3 3" xfId="1857" xr:uid="{4D073378-FD79-4FFB-98EF-F62D25F85F1A}"/>
    <cellStyle name="Normal 6 3 4 4" xfId="1108" xr:uid="{A79F72A0-2AA8-4361-AB9F-84F783F906A6}"/>
    <cellStyle name="Normal 6 3 4 4 2" xfId="2110" xr:uid="{AAA33121-122D-4F80-8AB4-915039706C7F}"/>
    <cellStyle name="Normal 6 3 4 5" xfId="1609" xr:uid="{7B772C3E-044C-4ED2-A07A-6940589DBA32}"/>
    <cellStyle name="Normal 6 3 5" xfId="635" xr:uid="{DF4178AE-C523-41E0-80B9-363E077C8156}"/>
    <cellStyle name="Normal 6 3 5 2" xfId="883" xr:uid="{86F37D88-2250-4FE2-AC71-3A697764FF67}"/>
    <cellStyle name="Normal 6 3 5 2 2" xfId="1386" xr:uid="{671D01FC-848B-46AC-8ABD-DAA7DF880C00}"/>
    <cellStyle name="Normal 6 3 5 2 2 2" xfId="2388" xr:uid="{A180870E-2CED-4C05-BB6A-EACB1E4E9826}"/>
    <cellStyle name="Normal 6 3 5 2 3" xfId="1887" xr:uid="{1A094CA5-811B-4F1F-93B3-6FFC61D5240C}"/>
    <cellStyle name="Normal 6 3 5 3" xfId="1138" xr:uid="{F2763FF4-7FBE-4827-B9C8-1F4C619E7DB8}"/>
    <cellStyle name="Normal 6 3 5 3 2" xfId="2140" xr:uid="{481CC332-D3F1-45B6-A25E-011B5D3A226D}"/>
    <cellStyle name="Normal 6 3 5 4" xfId="1639" xr:uid="{6A406119-B52E-4BE0-BC7E-AB2E2C12B811}"/>
    <cellStyle name="Normal 6 3 6" xfId="759" xr:uid="{AE044944-08F1-40EF-9CFC-E8493130219E}"/>
    <cellStyle name="Normal 6 3 6 2" xfId="1262" xr:uid="{D982A882-16E7-4C42-AA67-E901D90613AE}"/>
    <cellStyle name="Normal 6 3 6 2 2" xfId="2264" xr:uid="{24D4A748-7FD9-4103-83EC-E31F8F23D2C7}"/>
    <cellStyle name="Normal 6 3 6 3" xfId="1763" xr:uid="{33DF4524-0233-46D3-922A-CA64855513D2}"/>
    <cellStyle name="Normal 6 3 7" xfId="1014" xr:uid="{81592253-A87C-45B0-8EAE-4528BC12FC68}"/>
    <cellStyle name="Normal 6 3 7 2" xfId="2016" xr:uid="{854BF6D0-A941-4968-9E5D-6984B22D0237}"/>
    <cellStyle name="Normal 6 3 8" xfId="1515" xr:uid="{774407BB-6B64-418F-B4F4-B7946D6E1085}"/>
    <cellStyle name="Normal 6 4" xfId="507" xr:uid="{07FA0F6B-002E-463A-97D6-6EE2BE1B52B7}"/>
    <cellStyle name="Normal 6 4 2" xfId="536" xr:uid="{63422A2C-9655-41AE-9DAC-4E1EC297A5D7}"/>
    <cellStyle name="Normal 6 4 2 2" xfId="609" xr:uid="{4640C902-4584-4FEA-A1E4-06273004AB2B}"/>
    <cellStyle name="Normal 6 4 2 2 2" xfId="733" xr:uid="{2E034E6B-7B9F-4A47-9CEE-46D5CE30CFA6}"/>
    <cellStyle name="Normal 6 4 2 2 2 2" xfId="981" xr:uid="{A500D0A1-8199-4A4F-8268-00AD44D5D699}"/>
    <cellStyle name="Normal 6 4 2 2 2 2 2" xfId="1484" xr:uid="{B8915F69-FD21-4F3C-AB2E-56C7C903265C}"/>
    <cellStyle name="Normal 6 4 2 2 2 2 2 2" xfId="2486" xr:uid="{617E49E6-DBCA-4939-BCD9-7E92D677734E}"/>
    <cellStyle name="Normal 6 4 2 2 2 2 3" xfId="1985" xr:uid="{7F9A6080-ABEF-49A3-9137-0793704109F8}"/>
    <cellStyle name="Normal 6 4 2 2 2 3" xfId="1236" xr:uid="{00E0C9C0-F32D-468A-A07C-8C9336EDC8E0}"/>
    <cellStyle name="Normal 6 4 2 2 2 3 2" xfId="2238" xr:uid="{C0C54B27-F351-4B54-A39F-AF8B4EB581D3}"/>
    <cellStyle name="Normal 6 4 2 2 2 4" xfId="1737" xr:uid="{13318202-1F78-4485-BC06-BD7C517BDDE5}"/>
    <cellStyle name="Normal 6 4 2 2 3" xfId="857" xr:uid="{7123E0F8-92CE-4E65-B95A-98CAE4D44C18}"/>
    <cellStyle name="Normal 6 4 2 2 3 2" xfId="1360" xr:uid="{043FDD77-83E4-4F70-BC9A-3199DBA01C6E}"/>
    <cellStyle name="Normal 6 4 2 2 3 2 2" xfId="2362" xr:uid="{D38C26E1-CC9A-48DE-9C2F-6021FC23178E}"/>
    <cellStyle name="Normal 6 4 2 2 3 3" xfId="1861" xr:uid="{CC7222CD-B51B-4810-A87B-241ADE707DBF}"/>
    <cellStyle name="Normal 6 4 2 2 4" xfId="1112" xr:uid="{9808B155-D7A9-4F93-B7F4-5D369E538BA7}"/>
    <cellStyle name="Normal 6 4 2 2 4 2" xfId="2114" xr:uid="{59DE63E1-D2B4-4FBE-8B86-1AB47CABC292}"/>
    <cellStyle name="Normal 6 4 2 2 5" xfId="1613" xr:uid="{7793C260-D052-4B49-B6DC-EC6CC1DEDE0D}"/>
    <cellStyle name="Normal 6 4 2 3" xfId="659" xr:uid="{59DBA329-FEF3-41B7-B450-B2781C083CFB}"/>
    <cellStyle name="Normal 6 4 2 3 2" xfId="907" xr:uid="{3801365B-2018-484A-922C-EAF9933E957D}"/>
    <cellStyle name="Normal 6 4 2 3 2 2" xfId="1410" xr:uid="{7388D75B-6F9D-4451-98DC-CB147F909B57}"/>
    <cellStyle name="Normal 6 4 2 3 2 2 2" xfId="2412" xr:uid="{8D7628DC-3428-42BD-8308-0EE23054290B}"/>
    <cellStyle name="Normal 6 4 2 3 2 3" xfId="1911" xr:uid="{B5BFB796-216E-4038-A74F-B060298FD05B}"/>
    <cellStyle name="Normal 6 4 2 3 3" xfId="1162" xr:uid="{2D7510FD-7690-4DA3-80EA-56D7547E31B3}"/>
    <cellStyle name="Normal 6 4 2 3 3 2" xfId="2164" xr:uid="{68CDDD18-03CF-4415-9CA8-0D1BEBE0F699}"/>
    <cellStyle name="Normal 6 4 2 3 4" xfId="1663" xr:uid="{4D5BE13E-59DF-4069-8083-06A32EBAA792}"/>
    <cellStyle name="Normal 6 4 2 4" xfId="783" xr:uid="{DA1EA473-00B3-457F-A60C-2B68A82B6C3F}"/>
    <cellStyle name="Normal 6 4 2 4 2" xfId="1286" xr:uid="{B7E80FAD-87B0-48A4-BEFB-1C310B32788E}"/>
    <cellStyle name="Normal 6 4 2 4 2 2" xfId="2288" xr:uid="{DF18D376-D060-4FC8-BDA8-105A4A326224}"/>
    <cellStyle name="Normal 6 4 2 4 3" xfId="1787" xr:uid="{AA38D753-F2E9-42B1-BC66-88659E33E12C}"/>
    <cellStyle name="Normal 6 4 2 5" xfId="1038" xr:uid="{35AF38C1-D532-40A0-A463-BE7DC1075D7E}"/>
    <cellStyle name="Normal 6 4 2 5 2" xfId="2040" xr:uid="{664C7609-EA12-4342-9DDF-DDC140F7A9A3}"/>
    <cellStyle name="Normal 6 4 2 6" xfId="1539" xr:uid="{7B70E418-1945-4A5E-A55D-A2828A3D812F}"/>
    <cellStyle name="Normal 6 4 3" xfId="556" xr:uid="{0574D60B-DD47-44A7-BF48-DE42550C885F}"/>
    <cellStyle name="Normal 6 4 3 2" xfId="610" xr:uid="{5D6A7099-8686-4C1E-824E-FA654CA63CA4}"/>
    <cellStyle name="Normal 6 4 3 2 2" xfId="734" xr:uid="{B3B839F5-8A0F-4C4C-8D48-8FC56CA20CDF}"/>
    <cellStyle name="Normal 6 4 3 2 2 2" xfId="982" xr:uid="{B3982E7F-9BFA-4E3F-A538-6BB400673714}"/>
    <cellStyle name="Normal 6 4 3 2 2 2 2" xfId="1485" xr:uid="{5F23B6E6-6334-4B1F-985E-CD1DFAEAF599}"/>
    <cellStyle name="Normal 6 4 3 2 2 2 2 2" xfId="2487" xr:uid="{BC7C1EAE-25CE-47BB-BFB3-AEFCD33FB5D4}"/>
    <cellStyle name="Normal 6 4 3 2 2 2 3" xfId="1986" xr:uid="{D8813DAB-CDD5-4F80-B2FA-18F05AB5B5EC}"/>
    <cellStyle name="Normal 6 4 3 2 2 3" xfId="1237" xr:uid="{FDFA8380-E416-4CDF-BFF6-1B217F830AAE}"/>
    <cellStyle name="Normal 6 4 3 2 2 3 2" xfId="2239" xr:uid="{9C6FC4C5-6E88-4F4C-92AC-DC67E263FE8C}"/>
    <cellStyle name="Normal 6 4 3 2 2 4" xfId="1738" xr:uid="{D043004C-FD6B-45EC-8036-D0C70D0F9E75}"/>
    <cellStyle name="Normal 6 4 3 2 3" xfId="858" xr:uid="{C20A8B6D-2E55-489D-BAA7-6A5A345BB299}"/>
    <cellStyle name="Normal 6 4 3 2 3 2" xfId="1361" xr:uid="{286D0C9F-F3DE-4678-B19D-8AFA92E9FF7C}"/>
    <cellStyle name="Normal 6 4 3 2 3 2 2" xfId="2363" xr:uid="{9FA18EBB-5FAF-420A-9A16-40320311A3D1}"/>
    <cellStyle name="Normal 6 4 3 2 3 3" xfId="1862" xr:uid="{9CA0007C-B775-4C43-8621-3D4FFCD92C65}"/>
    <cellStyle name="Normal 6 4 3 2 4" xfId="1113" xr:uid="{9092CE87-6A3E-4721-9B25-D037AF83DCE3}"/>
    <cellStyle name="Normal 6 4 3 2 4 2" xfId="2115" xr:uid="{F3560394-FE61-4BB6-99E4-B2CB65856D92}"/>
    <cellStyle name="Normal 6 4 3 2 5" xfId="1614" xr:uid="{95719861-6023-49EC-AE67-655BA8D6B14A}"/>
    <cellStyle name="Normal 6 4 3 3" xfId="679" xr:uid="{22F851DF-4F63-44D7-BC72-48E7C54D4AFA}"/>
    <cellStyle name="Normal 6 4 3 3 2" xfId="927" xr:uid="{450F9A57-F298-4665-80BA-FD1891CD2C97}"/>
    <cellStyle name="Normal 6 4 3 3 2 2" xfId="1430" xr:uid="{73AA6D73-9F9B-4E18-B249-A42E4E975A93}"/>
    <cellStyle name="Normal 6 4 3 3 2 2 2" xfId="2432" xr:uid="{2F554A5C-51AD-43EF-B496-E7EB1D319373}"/>
    <cellStyle name="Normal 6 4 3 3 2 3" xfId="1931" xr:uid="{7C20DB8C-9945-48D8-BF00-307E4CCDE9EF}"/>
    <cellStyle name="Normal 6 4 3 3 3" xfId="1182" xr:uid="{119444D4-21ED-406F-A957-2D47B7A14544}"/>
    <cellStyle name="Normal 6 4 3 3 3 2" xfId="2184" xr:uid="{4B3AE929-F3F6-4171-92CC-EE0580044034}"/>
    <cellStyle name="Normal 6 4 3 3 4" xfId="1683" xr:uid="{AE21DC76-4501-48F5-AA6C-8B33588A3193}"/>
    <cellStyle name="Normal 6 4 3 4" xfId="803" xr:uid="{FD288D61-FBC1-4FF8-A644-D40C31CB1097}"/>
    <cellStyle name="Normal 6 4 3 4 2" xfId="1306" xr:uid="{8BF28FCA-0707-4A29-B144-6FC028E1B373}"/>
    <cellStyle name="Normal 6 4 3 4 2 2" xfId="2308" xr:uid="{4BACF30E-EE80-4E97-90D8-74338643DBDD}"/>
    <cellStyle name="Normal 6 4 3 4 3" xfId="1807" xr:uid="{0A8B273E-7C02-42F3-990E-0F941C2D5AD6}"/>
    <cellStyle name="Normal 6 4 3 5" xfId="1058" xr:uid="{8DE8A840-5141-462B-8755-BF2702270C98}"/>
    <cellStyle name="Normal 6 4 3 5 2" xfId="2060" xr:uid="{76361B51-7365-4E1E-B33F-312E88DCF8A9}"/>
    <cellStyle name="Normal 6 4 3 6" xfId="1559" xr:uid="{C3E293BC-4D40-40DF-8219-CF2DFCC1F82E}"/>
    <cellStyle name="Normal 6 4 4" xfId="608" xr:uid="{BCD30B7A-43F6-41FE-A64A-0BC52A0A058A}"/>
    <cellStyle name="Normal 6 4 4 2" xfId="732" xr:uid="{AD841AEA-F3DD-4714-AA1A-03BB8BFAD2A0}"/>
    <cellStyle name="Normal 6 4 4 2 2" xfId="980" xr:uid="{508E3A4E-515A-4A85-A9F6-E02B16DD91FF}"/>
    <cellStyle name="Normal 6 4 4 2 2 2" xfId="1483" xr:uid="{5E02FAB4-2BEA-45F1-8B51-EFAA26114247}"/>
    <cellStyle name="Normal 6 4 4 2 2 2 2" xfId="2485" xr:uid="{46E15FE7-48D5-4293-8B29-CCC0A504FA7F}"/>
    <cellStyle name="Normal 6 4 4 2 2 3" xfId="1984" xr:uid="{B381B56E-8DD8-48B8-9660-1FFE7A06F498}"/>
    <cellStyle name="Normal 6 4 4 2 3" xfId="1235" xr:uid="{82F78DD1-F65D-4F63-A8D6-EB8B0512422A}"/>
    <cellStyle name="Normal 6 4 4 2 3 2" xfId="2237" xr:uid="{747909C8-FED4-408F-9B9A-6428F3ABD37F}"/>
    <cellStyle name="Normal 6 4 4 2 4" xfId="1736" xr:uid="{5B775FA6-47A1-400D-95FB-D7E795AEAB56}"/>
    <cellStyle name="Normal 6 4 4 3" xfId="856" xr:uid="{903130E9-6730-476D-9105-BD915E2CE5BF}"/>
    <cellStyle name="Normal 6 4 4 3 2" xfId="1359" xr:uid="{AFB89C25-00D0-4CA0-9D7A-30DE3C545CF7}"/>
    <cellStyle name="Normal 6 4 4 3 2 2" xfId="2361" xr:uid="{E151D3F5-A14D-4A65-9BFF-6EF3547E94C7}"/>
    <cellStyle name="Normal 6 4 4 3 3" xfId="1860" xr:uid="{ADA413D7-79EC-4524-9EAE-01DE7341EEE0}"/>
    <cellStyle name="Normal 6 4 4 4" xfId="1111" xr:uid="{9A65A024-9D84-4896-9755-57C5B8B26903}"/>
    <cellStyle name="Normal 6 4 4 4 2" xfId="2113" xr:uid="{2311E26B-15C2-43A8-911A-71263A358B21}"/>
    <cellStyle name="Normal 6 4 4 5" xfId="1612" xr:uid="{EFF66C25-5081-4FC0-9071-FE3DFDF1E3AF}"/>
    <cellStyle name="Normal 6 4 5" xfId="637" xr:uid="{82202D81-971E-439B-A58E-E800A6C6361F}"/>
    <cellStyle name="Normal 6 4 5 2" xfId="885" xr:uid="{D4A20339-5EA7-4FCC-81F8-1D3CF922ED7D}"/>
    <cellStyle name="Normal 6 4 5 2 2" xfId="1388" xr:uid="{501CB96B-2F74-41C3-94F8-6FAA2C87311F}"/>
    <cellStyle name="Normal 6 4 5 2 2 2" xfId="2390" xr:uid="{2EF28E10-7E33-4756-AE10-92DBD9085F2F}"/>
    <cellStyle name="Normal 6 4 5 2 3" xfId="1889" xr:uid="{A37C3FF6-DCE5-48AC-A006-4D45C13D3CDC}"/>
    <cellStyle name="Normal 6 4 5 3" xfId="1140" xr:uid="{220A6279-FEB3-4F95-8992-F98F0543F45F}"/>
    <cellStyle name="Normal 6 4 5 3 2" xfId="2142" xr:uid="{BD260B1F-1D37-4C03-AE32-3D236432D972}"/>
    <cellStyle name="Normal 6 4 5 4" xfId="1641" xr:uid="{5ADBC8EC-ABD8-4CA9-A986-8000AC289F1D}"/>
    <cellStyle name="Normal 6 4 6" xfId="761" xr:uid="{576090E6-A5AD-4D54-AE63-AA5BAD421281}"/>
    <cellStyle name="Normal 6 4 6 2" xfId="1264" xr:uid="{A4ADE2AC-EAB7-4A10-90F3-6A819A23B7CB}"/>
    <cellStyle name="Normal 6 4 6 2 2" xfId="2266" xr:uid="{8CD0D16D-2570-4DF4-8C24-9F3355373996}"/>
    <cellStyle name="Normal 6 4 6 3" xfId="1765" xr:uid="{9F02B679-281E-4029-AD90-2650406FFB6B}"/>
    <cellStyle name="Normal 6 4 7" xfId="1016" xr:uid="{B706DA4D-CC16-46AD-934D-C32E6BF9D86E}"/>
    <cellStyle name="Normal 6 4 7 2" xfId="2018" xr:uid="{6479CA19-A9FE-4A80-8C78-AEA3E3A6147E}"/>
    <cellStyle name="Normal 6 4 8" xfId="1517" xr:uid="{FA2433C1-F5BE-413A-805A-77D99C28D871}"/>
    <cellStyle name="Normal 6 5" xfId="509" xr:uid="{23762C66-B5B6-469D-87E6-4A6DB32B3C0A}"/>
    <cellStyle name="Normal 6 5 2" xfId="538" xr:uid="{6B323EC1-3162-439D-8A21-539EDAB32288}"/>
    <cellStyle name="Normal 6 5 2 2" xfId="612" xr:uid="{EE858C0D-D6C8-498D-AF4F-E0C6412B5795}"/>
    <cellStyle name="Normal 6 5 2 2 2" xfId="736" xr:uid="{0FE5F8CD-DD93-44C5-BA92-F978961D4AA0}"/>
    <cellStyle name="Normal 6 5 2 2 2 2" xfId="984" xr:uid="{81255EDC-DB44-427C-90D4-604DA85CFA7D}"/>
    <cellStyle name="Normal 6 5 2 2 2 2 2" xfId="1487" xr:uid="{88BE3975-A816-49BF-BE13-F98F1FA8FB2F}"/>
    <cellStyle name="Normal 6 5 2 2 2 2 2 2" xfId="2489" xr:uid="{5E3D1818-2BE6-4037-9B5F-248D5AB17B7D}"/>
    <cellStyle name="Normal 6 5 2 2 2 2 3" xfId="1988" xr:uid="{7093C1A3-5614-44EB-A14F-F95BBBF54733}"/>
    <cellStyle name="Normal 6 5 2 2 2 3" xfId="1239" xr:uid="{9F4CD300-3D74-4E90-B250-493756FEF8F6}"/>
    <cellStyle name="Normal 6 5 2 2 2 3 2" xfId="2241" xr:uid="{C63F4AE0-8228-4E0A-81AB-AFC3C4DD1E0A}"/>
    <cellStyle name="Normal 6 5 2 2 2 4" xfId="1740" xr:uid="{0FE7CCB6-10CC-4A6D-99B6-6E86373A1478}"/>
    <cellStyle name="Normal 6 5 2 2 3" xfId="860" xr:uid="{5FDB975C-FFCA-4C45-B571-69BFC2C9FD46}"/>
    <cellStyle name="Normal 6 5 2 2 3 2" xfId="1363" xr:uid="{D2D38A8D-2C06-45D0-AE5F-88A6809D9922}"/>
    <cellStyle name="Normal 6 5 2 2 3 2 2" xfId="2365" xr:uid="{1546E1CF-A95B-424E-B7B0-98E04B92FE86}"/>
    <cellStyle name="Normal 6 5 2 2 3 3" xfId="1864" xr:uid="{2F574A27-04E5-497C-B649-54FCB681E2DA}"/>
    <cellStyle name="Normal 6 5 2 2 4" xfId="1115" xr:uid="{8CFFF0E1-968E-4770-B2F6-CC1B71E799C0}"/>
    <cellStyle name="Normal 6 5 2 2 4 2" xfId="2117" xr:uid="{4CB035BC-DB55-428A-863E-BE7A217E6D61}"/>
    <cellStyle name="Normal 6 5 2 2 5" xfId="1616" xr:uid="{1E8772F5-1779-4000-8FB2-AA7C89844239}"/>
    <cellStyle name="Normal 6 5 2 3" xfId="661" xr:uid="{74C85843-045D-43DD-8161-2ACB699D89E1}"/>
    <cellStyle name="Normal 6 5 2 3 2" xfId="909" xr:uid="{B217E8C1-49DE-490C-B22D-2F78E83F5417}"/>
    <cellStyle name="Normal 6 5 2 3 2 2" xfId="1412" xr:uid="{A924FC93-5B0A-4B25-910C-502F9D22336C}"/>
    <cellStyle name="Normal 6 5 2 3 2 2 2" xfId="2414" xr:uid="{354EE336-33E9-4844-9657-9E00ED233AED}"/>
    <cellStyle name="Normal 6 5 2 3 2 3" xfId="1913" xr:uid="{1F5BABED-E4DD-4691-951E-52765BF4973C}"/>
    <cellStyle name="Normal 6 5 2 3 3" xfId="1164" xr:uid="{CDF057F1-AA1D-486F-82C0-22371AE69A16}"/>
    <cellStyle name="Normal 6 5 2 3 3 2" xfId="2166" xr:uid="{4D709A94-13ED-4135-95F6-E407A1928C82}"/>
    <cellStyle name="Normal 6 5 2 3 4" xfId="1665" xr:uid="{13035D4C-DF3B-46DC-91A8-30B3B16C1FCD}"/>
    <cellStyle name="Normal 6 5 2 4" xfId="785" xr:uid="{406DA660-C790-436E-A223-87B6BA95B853}"/>
    <cellStyle name="Normal 6 5 2 4 2" xfId="1288" xr:uid="{B973691F-1CAF-487B-ACBE-72ACB09518A5}"/>
    <cellStyle name="Normal 6 5 2 4 2 2" xfId="2290" xr:uid="{4DA5F0A1-4DDF-47C6-B3C3-53E795FB19B1}"/>
    <cellStyle name="Normal 6 5 2 4 3" xfId="1789" xr:uid="{48C1BDCC-507E-482C-863D-2C4902CBDA22}"/>
    <cellStyle name="Normal 6 5 2 5" xfId="1040" xr:uid="{AC5FA84C-AF43-408B-96E4-59AF77556B27}"/>
    <cellStyle name="Normal 6 5 2 5 2" xfId="2042" xr:uid="{F01F164E-5B82-4910-B68D-328E106A2DF8}"/>
    <cellStyle name="Normal 6 5 2 6" xfId="1541" xr:uid="{BA3DB151-925F-4506-8B4F-08F44CDD8C85}"/>
    <cellStyle name="Normal 6 5 3" xfId="558" xr:uid="{A78A1612-E5DA-4C61-9B5F-A41FD96FF4D3}"/>
    <cellStyle name="Normal 6 5 3 2" xfId="613" xr:uid="{B6B5043B-AC45-4F63-B15F-5E0F408F2834}"/>
    <cellStyle name="Normal 6 5 3 2 2" xfId="737" xr:uid="{276D004E-A13A-48B6-8EA4-8E9CFDFDE1C0}"/>
    <cellStyle name="Normal 6 5 3 2 2 2" xfId="985" xr:uid="{6F0581A1-410C-49A4-86BC-016B594D83E2}"/>
    <cellStyle name="Normal 6 5 3 2 2 2 2" xfId="1488" xr:uid="{CF6C80A8-C786-4FC8-AFAB-DE7DE1074195}"/>
    <cellStyle name="Normal 6 5 3 2 2 2 2 2" xfId="2490" xr:uid="{361A863E-2911-489A-9583-B894A2C6C0AC}"/>
    <cellStyle name="Normal 6 5 3 2 2 2 3" xfId="1989" xr:uid="{B5EB381D-F047-443C-83C7-C23D1C55D53A}"/>
    <cellStyle name="Normal 6 5 3 2 2 3" xfId="1240" xr:uid="{49271D0A-D784-44AD-AD38-E8AACD952D7E}"/>
    <cellStyle name="Normal 6 5 3 2 2 3 2" xfId="2242" xr:uid="{B4A3D259-0894-454D-B671-A8E5DA17651C}"/>
    <cellStyle name="Normal 6 5 3 2 2 4" xfId="1741" xr:uid="{A48876D2-1C0D-4EB1-99CB-9CCB32A29566}"/>
    <cellStyle name="Normal 6 5 3 2 3" xfId="861" xr:uid="{115B841D-DE0D-4852-94EE-D2F5C194DAD8}"/>
    <cellStyle name="Normal 6 5 3 2 3 2" xfId="1364" xr:uid="{030501F2-FC27-47E5-8D6D-FED3FA94FE77}"/>
    <cellStyle name="Normal 6 5 3 2 3 2 2" xfId="2366" xr:uid="{D9D26ED0-BDB5-4142-9604-6D6DFE16BD64}"/>
    <cellStyle name="Normal 6 5 3 2 3 3" xfId="1865" xr:uid="{0050EE58-8934-416F-A94A-4E23A2D009C0}"/>
    <cellStyle name="Normal 6 5 3 2 4" xfId="1116" xr:uid="{31C1E2D3-DBC0-4F06-B45D-566273DCC6E0}"/>
    <cellStyle name="Normal 6 5 3 2 4 2" xfId="2118" xr:uid="{44DA861F-DA33-4073-99C5-8F9607A2C79F}"/>
    <cellStyle name="Normal 6 5 3 2 5" xfId="1617" xr:uid="{91B0A613-B5F2-4EF1-BCB8-407AF6877E1A}"/>
    <cellStyle name="Normal 6 5 3 3" xfId="681" xr:uid="{9DCE0696-FB67-4465-A7B0-2FA077C0B9AD}"/>
    <cellStyle name="Normal 6 5 3 3 2" xfId="929" xr:uid="{76A5FFE4-A9FD-4875-9FFE-ECC07FDC3D6B}"/>
    <cellStyle name="Normal 6 5 3 3 2 2" xfId="1432" xr:uid="{847A67AA-17C8-464E-B55E-FD1A843E7710}"/>
    <cellStyle name="Normal 6 5 3 3 2 2 2" xfId="2434" xr:uid="{F12EBC03-9ED6-40B8-87CF-A66E618CB24D}"/>
    <cellStyle name="Normal 6 5 3 3 2 3" xfId="1933" xr:uid="{C1BFC953-314A-4A8A-9FA9-62E2280A06A3}"/>
    <cellStyle name="Normal 6 5 3 3 3" xfId="1184" xr:uid="{3F29CD64-C0B1-48F5-A944-10907AEB793E}"/>
    <cellStyle name="Normal 6 5 3 3 3 2" xfId="2186" xr:uid="{505EBF95-4E9A-46E6-AC81-45D02B10EDBB}"/>
    <cellStyle name="Normal 6 5 3 3 4" xfId="1685" xr:uid="{57FD535D-1797-4413-AB48-28C259B545EE}"/>
    <cellStyle name="Normal 6 5 3 4" xfId="805" xr:uid="{15198CF5-7257-46A2-8823-752ABE632884}"/>
    <cellStyle name="Normal 6 5 3 4 2" xfId="1308" xr:uid="{550CC0C5-54BF-4A2A-A8DC-906EACC2C886}"/>
    <cellStyle name="Normal 6 5 3 4 2 2" xfId="2310" xr:uid="{C7B00158-B8FD-4A1C-A356-55489B827990}"/>
    <cellStyle name="Normal 6 5 3 4 3" xfId="1809" xr:uid="{994523FA-4118-46BA-8E4B-FDBD9D71799E}"/>
    <cellStyle name="Normal 6 5 3 5" xfId="1060" xr:uid="{BAB748EB-031A-4F76-B5D8-FDA8ECD2CCA6}"/>
    <cellStyle name="Normal 6 5 3 5 2" xfId="2062" xr:uid="{5D9062A9-40A2-440C-8082-193EAC3AD189}"/>
    <cellStyle name="Normal 6 5 3 6" xfId="1561" xr:uid="{27CB2403-9B16-49B0-9481-43E872B895A9}"/>
    <cellStyle name="Normal 6 5 4" xfId="611" xr:uid="{03B890E2-ABF9-4B15-9137-CCA2F7E89D46}"/>
    <cellStyle name="Normal 6 5 4 2" xfId="735" xr:uid="{A77D837E-A7E0-432D-B3CB-92E13A2C7AEE}"/>
    <cellStyle name="Normal 6 5 4 2 2" xfId="983" xr:uid="{7C867A6B-DB82-41C1-8927-B2CA2952856D}"/>
    <cellStyle name="Normal 6 5 4 2 2 2" xfId="1486" xr:uid="{D9120224-F2B3-4C86-A89C-7DB9E00D7FD1}"/>
    <cellStyle name="Normal 6 5 4 2 2 2 2" xfId="2488" xr:uid="{7A4E75A7-3841-40A5-A44F-D6D2E5C3D235}"/>
    <cellStyle name="Normal 6 5 4 2 2 3" xfId="1987" xr:uid="{E9976A9A-9147-4565-9924-08F5429DD15F}"/>
    <cellStyle name="Normal 6 5 4 2 3" xfId="1238" xr:uid="{BD134BB4-9AA5-4D9F-B8A2-02D048965DF2}"/>
    <cellStyle name="Normal 6 5 4 2 3 2" xfId="2240" xr:uid="{5E65BFE2-A7CC-4943-86BF-1F48B8129ED8}"/>
    <cellStyle name="Normal 6 5 4 2 4" xfId="1739" xr:uid="{7EB0CD37-2845-41D7-9CE0-E017752E3CA6}"/>
    <cellStyle name="Normal 6 5 4 3" xfId="859" xr:uid="{DA8E2BCB-7999-4733-B47B-3E6EA1B8E5B9}"/>
    <cellStyle name="Normal 6 5 4 3 2" xfId="1362" xr:uid="{13EDC5B4-9019-4959-93F3-1D514ED6B8E4}"/>
    <cellStyle name="Normal 6 5 4 3 2 2" xfId="2364" xr:uid="{81F954B4-4B28-4FB1-883F-99A74017B46E}"/>
    <cellStyle name="Normal 6 5 4 3 3" xfId="1863" xr:uid="{8F071F52-964E-4E27-B062-F988B0CB9593}"/>
    <cellStyle name="Normal 6 5 4 4" xfId="1114" xr:uid="{DA1B6841-33E8-4C57-BA55-F2BAD573C3F5}"/>
    <cellStyle name="Normal 6 5 4 4 2" xfId="2116" xr:uid="{F43E7CF7-EF08-4452-A17D-30FF346175E1}"/>
    <cellStyle name="Normal 6 5 4 5" xfId="1615" xr:uid="{FDC1B063-6389-4729-869D-5F0F57B7A408}"/>
    <cellStyle name="Normal 6 5 5" xfId="639" xr:uid="{D3216D85-E8E0-4DE5-AE98-3A49257A3027}"/>
    <cellStyle name="Normal 6 5 5 2" xfId="887" xr:uid="{3EF3EDB0-FFC8-4CAD-ABAE-66AAFD1089B6}"/>
    <cellStyle name="Normal 6 5 5 2 2" xfId="1390" xr:uid="{5F8850EE-3AE9-4225-B2F5-6A7784A09392}"/>
    <cellStyle name="Normal 6 5 5 2 2 2" xfId="2392" xr:uid="{7EF8F2D4-4513-4BF4-87BA-F82DFEAF9FC8}"/>
    <cellStyle name="Normal 6 5 5 2 3" xfId="1891" xr:uid="{11B45EDA-E457-4E92-A22A-176A72767FE8}"/>
    <cellStyle name="Normal 6 5 5 3" xfId="1142" xr:uid="{27C8A012-8E38-4246-A048-E77E50CA32BB}"/>
    <cellStyle name="Normal 6 5 5 3 2" xfId="2144" xr:uid="{8E30965A-B5AD-4514-9835-CC7F61B3B9BE}"/>
    <cellStyle name="Normal 6 5 5 4" xfId="1643" xr:uid="{0B50F8CA-3AF8-4DB7-9588-E96CA0C882D6}"/>
    <cellStyle name="Normal 6 5 6" xfId="763" xr:uid="{043A665D-4422-4A69-AD81-FA5CEE03F88C}"/>
    <cellStyle name="Normal 6 5 6 2" xfId="1266" xr:uid="{8A2D2940-750A-4504-9C8A-81B209858665}"/>
    <cellStyle name="Normal 6 5 6 2 2" xfId="2268" xr:uid="{AEB18BB0-A09A-46C3-9814-94F288FDE028}"/>
    <cellStyle name="Normal 6 5 6 3" xfId="1767" xr:uid="{7F551AE1-E830-4813-8AB1-4055BB115A61}"/>
    <cellStyle name="Normal 6 5 7" xfId="1018" xr:uid="{4DA9E152-498A-4923-ADD5-08DA2DA0A938}"/>
    <cellStyle name="Normal 6 5 7 2" xfId="2020" xr:uid="{C13BD25A-A375-4EB1-A91C-0286025F616C}"/>
    <cellStyle name="Normal 6 5 8" xfId="1519" xr:uid="{7F646217-2A6F-401D-A42A-8D3B4615C6F3}"/>
    <cellStyle name="Normal 6 6" xfId="511" xr:uid="{2C0803E1-D3BD-448D-87D4-90B4F7CB23D8}"/>
    <cellStyle name="Normal 6 6 2" xfId="540" xr:uid="{AED34EFC-001B-4D9B-910F-EBA5A24F3F10}"/>
    <cellStyle name="Normal 6 6 2 2" xfId="615" xr:uid="{1534A63B-9508-4494-97DC-FD5F0DFB6192}"/>
    <cellStyle name="Normal 6 6 2 2 2" xfId="739" xr:uid="{F55A0E73-FF64-4A9A-812A-1512A4CFF39D}"/>
    <cellStyle name="Normal 6 6 2 2 2 2" xfId="987" xr:uid="{8A2C9C3A-FB1E-432C-8EBF-93469BFE0CC8}"/>
    <cellStyle name="Normal 6 6 2 2 2 2 2" xfId="1490" xr:uid="{47A8D761-47AA-4442-8317-4BD18F94344D}"/>
    <cellStyle name="Normal 6 6 2 2 2 2 2 2" xfId="2492" xr:uid="{BD3204FE-2EAB-4733-A654-392E348CAEFC}"/>
    <cellStyle name="Normal 6 6 2 2 2 2 3" xfId="1991" xr:uid="{F79C98F3-2842-4F79-9473-C0026512A5A4}"/>
    <cellStyle name="Normal 6 6 2 2 2 3" xfId="1242" xr:uid="{BFAC76CD-303E-4A02-ACB5-1D2C1E80060D}"/>
    <cellStyle name="Normal 6 6 2 2 2 3 2" xfId="2244" xr:uid="{0EEFDE47-7122-4F70-BC26-32A644C1A584}"/>
    <cellStyle name="Normal 6 6 2 2 2 4" xfId="1743" xr:uid="{021FD7DC-2E83-4219-8220-D437CBC1157D}"/>
    <cellStyle name="Normal 6 6 2 2 3" xfId="863" xr:uid="{E827B1AF-CFD4-4CED-8D39-A8BA0F9B8D79}"/>
    <cellStyle name="Normal 6 6 2 2 3 2" xfId="1366" xr:uid="{8C32E70E-6F40-4894-9B2B-4FFEF6A88BCB}"/>
    <cellStyle name="Normal 6 6 2 2 3 2 2" xfId="2368" xr:uid="{3863FF99-67B4-44FB-8904-0C3A51F9DEBA}"/>
    <cellStyle name="Normal 6 6 2 2 3 3" xfId="1867" xr:uid="{EC4D3116-0422-4A5B-AED1-EC289E351630}"/>
    <cellStyle name="Normal 6 6 2 2 4" xfId="1118" xr:uid="{5CC3CB80-4A1C-4568-AFF2-13322D28A76F}"/>
    <cellStyle name="Normal 6 6 2 2 4 2" xfId="2120" xr:uid="{BDB4D0AD-486D-45C8-A575-DF6B4A074D0E}"/>
    <cellStyle name="Normal 6 6 2 2 5" xfId="1619" xr:uid="{3CED8837-5D58-4361-BCDE-74CAC1E68AD4}"/>
    <cellStyle name="Normal 6 6 2 3" xfId="663" xr:uid="{4011B962-EEE1-49E5-BBBF-68AE234BF1EE}"/>
    <cellStyle name="Normal 6 6 2 3 2" xfId="911" xr:uid="{2BA680AF-7AAF-4FB1-BEA4-DF9071090F83}"/>
    <cellStyle name="Normal 6 6 2 3 2 2" xfId="1414" xr:uid="{EE59AF25-4128-45B0-9C8F-3E9F147B9471}"/>
    <cellStyle name="Normal 6 6 2 3 2 2 2" xfId="2416" xr:uid="{4CF3716A-6C8F-46A1-B8C9-A03BC2C0886C}"/>
    <cellStyle name="Normal 6 6 2 3 2 3" xfId="1915" xr:uid="{719CB173-52E7-492D-91E5-4AAD4B84B17B}"/>
    <cellStyle name="Normal 6 6 2 3 3" xfId="1166" xr:uid="{60A491D1-A0D0-4F76-A30D-F0AA6BCDDCAB}"/>
    <cellStyle name="Normal 6 6 2 3 3 2" xfId="2168" xr:uid="{CFFF3D3D-3375-4C9F-9667-5497B56503E6}"/>
    <cellStyle name="Normal 6 6 2 3 4" xfId="1667" xr:uid="{B5B22414-3A04-44CA-AB55-AF709EAAEA67}"/>
    <cellStyle name="Normal 6 6 2 4" xfId="787" xr:uid="{4258233E-9A57-4920-AE43-BF43BBF7A7DF}"/>
    <cellStyle name="Normal 6 6 2 4 2" xfId="1290" xr:uid="{11237636-2D0A-460F-9786-AD3506630E1B}"/>
    <cellStyle name="Normal 6 6 2 4 2 2" xfId="2292" xr:uid="{7FB96837-F864-422C-852F-AB1683143880}"/>
    <cellStyle name="Normal 6 6 2 4 3" xfId="1791" xr:uid="{9C512A18-DE13-4FC7-A3EF-79A370CBF071}"/>
    <cellStyle name="Normal 6 6 2 5" xfId="1042" xr:uid="{13FCFB93-E84A-4181-98D3-DF9543D0603D}"/>
    <cellStyle name="Normal 6 6 2 5 2" xfId="2044" xr:uid="{6570D22F-260E-4C0B-BB5B-E2A9189CD0A1}"/>
    <cellStyle name="Normal 6 6 2 6" xfId="1543" xr:uid="{646F17D6-83A5-400B-AC60-324349CD3AC5}"/>
    <cellStyle name="Normal 6 6 3" xfId="560" xr:uid="{C928342C-ADCC-4B44-8079-DB1832E47B5D}"/>
    <cellStyle name="Normal 6 6 3 2" xfId="616" xr:uid="{532AF139-322E-49E9-B717-200786FEA23B}"/>
    <cellStyle name="Normal 6 6 3 2 2" xfId="740" xr:uid="{287B02F6-E9F9-48A6-9227-9A7261A9DE8C}"/>
    <cellStyle name="Normal 6 6 3 2 2 2" xfId="988" xr:uid="{9534137A-BA2A-4970-91EC-57B3FC6512A3}"/>
    <cellStyle name="Normal 6 6 3 2 2 2 2" xfId="1491" xr:uid="{82A14BA4-DA03-43FB-AF57-7B68E25DD142}"/>
    <cellStyle name="Normal 6 6 3 2 2 2 2 2" xfId="2493" xr:uid="{BB77E061-58D7-452F-B6C6-7AEFFE64E73C}"/>
    <cellStyle name="Normal 6 6 3 2 2 2 3" xfId="1992" xr:uid="{CD549BC3-ED64-4864-963E-AEDEC3774671}"/>
    <cellStyle name="Normal 6 6 3 2 2 3" xfId="1243" xr:uid="{34E7089A-3FC9-4F2B-A4C7-01B9726B45A7}"/>
    <cellStyle name="Normal 6 6 3 2 2 3 2" xfId="2245" xr:uid="{42FA5E2B-F8CF-4AE2-9240-132CDCA15AEA}"/>
    <cellStyle name="Normal 6 6 3 2 2 4" xfId="1744" xr:uid="{943F82AE-F7F4-46F8-A5ED-D5B92BDE0815}"/>
    <cellStyle name="Normal 6 6 3 2 3" xfId="864" xr:uid="{7C5ED3A7-8FBE-4A9A-8093-9B9A60C136D0}"/>
    <cellStyle name="Normal 6 6 3 2 3 2" xfId="1367" xr:uid="{39178977-424B-4E5C-8FEE-70CED9CA86FD}"/>
    <cellStyle name="Normal 6 6 3 2 3 2 2" xfId="2369" xr:uid="{4D8CD5D8-DC2F-4805-8AE3-B1AE61B1887C}"/>
    <cellStyle name="Normal 6 6 3 2 3 3" xfId="1868" xr:uid="{30C0183A-FCEC-47EE-A24B-A08BA640CFD4}"/>
    <cellStyle name="Normal 6 6 3 2 4" xfId="1119" xr:uid="{BA37A95A-B240-417E-A026-255B94DB3A1A}"/>
    <cellStyle name="Normal 6 6 3 2 4 2" xfId="2121" xr:uid="{2E314D30-EEAF-4E27-B335-639910431EAC}"/>
    <cellStyle name="Normal 6 6 3 2 5" xfId="1620" xr:uid="{960F7CBC-268C-4C42-95A4-2F136398C26B}"/>
    <cellStyle name="Normal 6 6 3 3" xfId="683" xr:uid="{45D3B064-51AC-4E2E-BBA7-7CBF2816AABF}"/>
    <cellStyle name="Normal 6 6 3 3 2" xfId="931" xr:uid="{405A7DA9-0538-4740-8554-5313BDF2EC79}"/>
    <cellStyle name="Normal 6 6 3 3 2 2" xfId="1434" xr:uid="{3D27D187-249B-4FCF-BBD7-B70290B09A5E}"/>
    <cellStyle name="Normal 6 6 3 3 2 2 2" xfId="2436" xr:uid="{EAF80125-94E3-4A08-98B3-1B961134C399}"/>
    <cellStyle name="Normal 6 6 3 3 2 3" xfId="1935" xr:uid="{80D85D18-16B8-4B7D-A43F-789C03756D3E}"/>
    <cellStyle name="Normal 6 6 3 3 3" xfId="1186" xr:uid="{48F86053-D819-457F-8EE6-67EE4F1E7B2C}"/>
    <cellStyle name="Normal 6 6 3 3 3 2" xfId="2188" xr:uid="{F344B88E-9AE1-4AC8-8D53-876DC92B3FE4}"/>
    <cellStyle name="Normal 6 6 3 3 4" xfId="1687" xr:uid="{65908A63-3037-49D3-9BFC-B34D1DF2D571}"/>
    <cellStyle name="Normal 6 6 3 4" xfId="807" xr:uid="{8E920A64-F389-40A1-BD09-1D58AAC974C2}"/>
    <cellStyle name="Normal 6 6 3 4 2" xfId="1310" xr:uid="{E5B82850-D4BF-47C6-806E-DF79A1E5D009}"/>
    <cellStyle name="Normal 6 6 3 4 2 2" xfId="2312" xr:uid="{231DB5F9-6F25-4008-ACD9-E432AEA4A7C9}"/>
    <cellStyle name="Normal 6 6 3 4 3" xfId="1811" xr:uid="{E0BDAC9B-4CBF-4882-91B0-F1236A3C457B}"/>
    <cellStyle name="Normal 6 6 3 5" xfId="1062" xr:uid="{D301DD52-7EBF-488A-B6BD-40D2D27DBBC9}"/>
    <cellStyle name="Normal 6 6 3 5 2" xfId="2064" xr:uid="{C2C56337-B71F-46BC-B05D-B1D1452D5BBF}"/>
    <cellStyle name="Normal 6 6 3 6" xfId="1563" xr:uid="{DE78897B-1A96-457F-A0F3-4E4E1063F5B8}"/>
    <cellStyle name="Normal 6 6 4" xfId="614" xr:uid="{BB3F1F48-01F3-4CE9-8E2C-3ABA460108AF}"/>
    <cellStyle name="Normal 6 6 4 2" xfId="738" xr:uid="{D7934932-5338-4906-AE26-921C6F0BF76C}"/>
    <cellStyle name="Normal 6 6 4 2 2" xfId="986" xr:uid="{DC927DC0-FBD5-4995-9640-840BA20A139F}"/>
    <cellStyle name="Normal 6 6 4 2 2 2" xfId="1489" xr:uid="{C391C92E-4183-4946-B844-E0A2AFE95C27}"/>
    <cellStyle name="Normal 6 6 4 2 2 2 2" xfId="2491" xr:uid="{8B5F3850-B9B7-488D-89E2-D8331D4189B6}"/>
    <cellStyle name="Normal 6 6 4 2 2 3" xfId="1990" xr:uid="{9421CC82-3FB8-4124-AC59-6A67F72C3CD9}"/>
    <cellStyle name="Normal 6 6 4 2 3" xfId="1241" xr:uid="{F943E483-38E3-4B19-BF94-6981E7383FD3}"/>
    <cellStyle name="Normal 6 6 4 2 3 2" xfId="2243" xr:uid="{DE7E869A-BDAB-4F65-B4E9-FFEA8F62356E}"/>
    <cellStyle name="Normal 6 6 4 2 4" xfId="1742" xr:uid="{60DA46CB-1735-4A58-9B10-8499442939F6}"/>
    <cellStyle name="Normal 6 6 4 3" xfId="862" xr:uid="{4EA7FD21-EF66-436D-8FF9-FFAB223894A9}"/>
    <cellStyle name="Normal 6 6 4 3 2" xfId="1365" xr:uid="{A072CEF6-7FFE-44C2-B092-A3364E8D08AE}"/>
    <cellStyle name="Normal 6 6 4 3 2 2" xfId="2367" xr:uid="{FBA35D28-9517-422A-A794-4D7A2A035C3A}"/>
    <cellStyle name="Normal 6 6 4 3 3" xfId="1866" xr:uid="{4A8EFB80-8DD0-4EB9-BF84-A90C3E5394F7}"/>
    <cellStyle name="Normal 6 6 4 4" xfId="1117" xr:uid="{040E7B29-09A7-4C47-A25D-79244E278402}"/>
    <cellStyle name="Normal 6 6 4 4 2" xfId="2119" xr:uid="{1C7CE872-AC96-4679-9F46-A02FEE1580DA}"/>
    <cellStyle name="Normal 6 6 4 5" xfId="1618" xr:uid="{0D64F3B6-0581-45C3-A199-2A2D80B4DBC2}"/>
    <cellStyle name="Normal 6 6 5" xfId="641" xr:uid="{5CA0C14B-1B49-4D0B-894F-E022CD9BAD30}"/>
    <cellStyle name="Normal 6 6 5 2" xfId="889" xr:uid="{BACBFEF7-7D80-4378-A7EE-6AF71DF3FC4B}"/>
    <cellStyle name="Normal 6 6 5 2 2" xfId="1392" xr:uid="{735F5E8C-852B-455F-B9A1-7F43883BF569}"/>
    <cellStyle name="Normal 6 6 5 2 2 2" xfId="2394" xr:uid="{1743D261-5AEB-48DF-9231-48CBCB8F394C}"/>
    <cellStyle name="Normal 6 6 5 2 3" xfId="1893" xr:uid="{AFA73F41-2871-4777-8853-4E9319F2B554}"/>
    <cellStyle name="Normal 6 6 5 3" xfId="1144" xr:uid="{73FFF407-8F31-4ED5-84DB-8A71F8164231}"/>
    <cellStyle name="Normal 6 6 5 3 2" xfId="2146" xr:uid="{F56AB69F-59E5-40EA-AB51-598A5304949D}"/>
    <cellStyle name="Normal 6 6 5 4" xfId="1645" xr:uid="{8A50BD29-79B5-4175-AA95-627A5E218C78}"/>
    <cellStyle name="Normal 6 6 6" xfId="765" xr:uid="{E5BB46B6-7E9A-4501-92A8-9CC37CF1411D}"/>
    <cellStyle name="Normal 6 6 6 2" xfId="1268" xr:uid="{3E6F208D-0781-4619-8AD6-2943E8CB8C30}"/>
    <cellStyle name="Normal 6 6 6 2 2" xfId="2270" xr:uid="{234C4B82-547D-410A-8B67-6324554D3948}"/>
    <cellStyle name="Normal 6 6 6 3" xfId="1769" xr:uid="{1666144A-2484-41FE-83AA-0EDACECEA00C}"/>
    <cellStyle name="Normal 6 6 7" xfId="1020" xr:uid="{E45F90B0-F0B8-48C0-982D-4FC6C64DE142}"/>
    <cellStyle name="Normal 6 6 7 2" xfId="2022" xr:uid="{CC6741FF-3893-4523-9B25-99F2C81F612D}"/>
    <cellStyle name="Normal 6 6 8" xfId="1521" xr:uid="{1805C4F8-9DC9-4E0C-8227-05293C4A4ABF}"/>
    <cellStyle name="Normal 6 7" xfId="513" xr:uid="{2145D886-AA94-4645-8136-20317F1D1289}"/>
    <cellStyle name="Normal 6 7 2" xfId="542" xr:uid="{FCC1C696-E02B-4316-BF67-294D45F7F6D9}"/>
    <cellStyle name="Normal 6 7 2 2" xfId="618" xr:uid="{FBC082B8-D562-4485-BAAF-112EC1179288}"/>
    <cellStyle name="Normal 6 7 2 2 2" xfId="742" xr:uid="{173146A3-8E02-4C57-937A-1BDE0DF2A7F1}"/>
    <cellStyle name="Normal 6 7 2 2 2 2" xfId="990" xr:uid="{B69D744E-8044-4074-AA21-F31511579711}"/>
    <cellStyle name="Normal 6 7 2 2 2 2 2" xfId="1493" xr:uid="{DF10C28E-5AF6-4FD1-AFE0-24F4B77E3948}"/>
    <cellStyle name="Normal 6 7 2 2 2 2 2 2" xfId="2495" xr:uid="{3038227F-76E9-462C-9876-DFB97EC5866A}"/>
    <cellStyle name="Normal 6 7 2 2 2 2 3" xfId="1994" xr:uid="{1AC125B4-BAD4-4CF0-BA7B-932172C94BDD}"/>
    <cellStyle name="Normal 6 7 2 2 2 3" xfId="1245" xr:uid="{62F2C862-DE32-46B0-A4B5-1A170429928E}"/>
    <cellStyle name="Normal 6 7 2 2 2 3 2" xfId="2247" xr:uid="{E5432211-148B-41A6-BBFA-450240B35206}"/>
    <cellStyle name="Normal 6 7 2 2 2 4" xfId="1746" xr:uid="{109C9F7F-C178-43FC-B934-4AC53851E955}"/>
    <cellStyle name="Normal 6 7 2 2 3" xfId="866" xr:uid="{281E4722-08BF-4F2C-BA08-CD76C281E880}"/>
    <cellStyle name="Normal 6 7 2 2 3 2" xfId="1369" xr:uid="{55E70CC9-6876-48E1-955B-3F5D39B1DDF2}"/>
    <cellStyle name="Normal 6 7 2 2 3 2 2" xfId="2371" xr:uid="{13DECE22-BED3-437E-A4B9-E909D4DCE007}"/>
    <cellStyle name="Normal 6 7 2 2 3 3" xfId="1870" xr:uid="{8C215814-25E2-44D2-B8AA-05F9AC225984}"/>
    <cellStyle name="Normal 6 7 2 2 4" xfId="1121" xr:uid="{BC1BB3CB-42C2-4BEC-956C-661BC59EAD04}"/>
    <cellStyle name="Normal 6 7 2 2 4 2" xfId="2123" xr:uid="{4B01A7AC-C2CA-4A3B-8853-C0E91AF712D6}"/>
    <cellStyle name="Normal 6 7 2 2 5" xfId="1622" xr:uid="{5759195B-CC55-45F7-85B7-8BE834564010}"/>
    <cellStyle name="Normal 6 7 2 3" xfId="665" xr:uid="{81751078-FC61-40D0-8411-C10331A7F8B5}"/>
    <cellStyle name="Normal 6 7 2 3 2" xfId="913" xr:uid="{D70A66D9-D92E-4B03-8D54-6DD5DC9035D4}"/>
    <cellStyle name="Normal 6 7 2 3 2 2" xfId="1416" xr:uid="{FF97BCEB-74AF-4B93-83C6-E7B2C7A02548}"/>
    <cellStyle name="Normal 6 7 2 3 2 2 2" xfId="2418" xr:uid="{6E1C16D6-21D8-4721-AD0C-A6DB94D793D8}"/>
    <cellStyle name="Normal 6 7 2 3 2 3" xfId="1917" xr:uid="{554541D0-CF14-458D-A0FB-6F725C387BC1}"/>
    <cellStyle name="Normal 6 7 2 3 3" xfId="1168" xr:uid="{3ABFC704-5F27-49C9-9E08-09CFE98433E6}"/>
    <cellStyle name="Normal 6 7 2 3 3 2" xfId="2170" xr:uid="{A3E645DC-3EA6-4F30-9C2D-6FE93A1D18A8}"/>
    <cellStyle name="Normal 6 7 2 3 4" xfId="1669" xr:uid="{BFFC2839-F2C7-4AD2-B8A6-75E3B65F8628}"/>
    <cellStyle name="Normal 6 7 2 4" xfId="789" xr:uid="{6324A5B9-36A9-4080-971A-53FEAFE7DF8E}"/>
    <cellStyle name="Normal 6 7 2 4 2" xfId="1292" xr:uid="{E8C9B889-1A50-43E4-A35C-18782787AF70}"/>
    <cellStyle name="Normal 6 7 2 4 2 2" xfId="2294" xr:uid="{956888E1-D351-4B0C-94E7-904344D5BAAD}"/>
    <cellStyle name="Normal 6 7 2 4 3" xfId="1793" xr:uid="{2EAB3592-C0FC-4E28-86C7-AF20701D883E}"/>
    <cellStyle name="Normal 6 7 2 5" xfId="1044" xr:uid="{8A0ECB1B-F810-4824-B3E5-8E85B84D0ABF}"/>
    <cellStyle name="Normal 6 7 2 5 2" xfId="2046" xr:uid="{618E5B39-1CBD-4325-82D8-1B62C74A8C63}"/>
    <cellStyle name="Normal 6 7 2 6" xfId="1545" xr:uid="{9425893D-3D20-4CC9-A4F3-30FD4CBA3CCF}"/>
    <cellStyle name="Normal 6 7 3" xfId="562" xr:uid="{27DDCE3F-B4FC-486C-9864-861875D86DDA}"/>
    <cellStyle name="Normal 6 7 3 2" xfId="619" xr:uid="{6D4CCA97-26A8-4E88-977D-C7C3ECB1ABB7}"/>
    <cellStyle name="Normal 6 7 3 2 2" xfId="743" xr:uid="{38643585-E0DC-492B-B8C2-AD2ED1523C88}"/>
    <cellStyle name="Normal 6 7 3 2 2 2" xfId="991" xr:uid="{892D0484-037F-44F3-AC2A-9E401F644F3C}"/>
    <cellStyle name="Normal 6 7 3 2 2 2 2" xfId="1494" xr:uid="{AE02179B-EDCC-437A-950D-0D93400863A0}"/>
    <cellStyle name="Normal 6 7 3 2 2 2 2 2" xfId="2496" xr:uid="{AA7F3700-CB87-4487-9AB0-21FDC9559D67}"/>
    <cellStyle name="Normal 6 7 3 2 2 2 3" xfId="1995" xr:uid="{23CB972F-2057-47F6-8AFE-D8D4A24D8174}"/>
    <cellStyle name="Normal 6 7 3 2 2 3" xfId="1246" xr:uid="{EFBBC9D3-DFE7-40B8-BB0C-3DD44573E66C}"/>
    <cellStyle name="Normal 6 7 3 2 2 3 2" xfId="2248" xr:uid="{3553B964-821A-447E-ABBC-BA31B6352F5D}"/>
    <cellStyle name="Normal 6 7 3 2 2 4" xfId="1747" xr:uid="{11162F87-6D6B-4FEB-B69C-41277A6538A1}"/>
    <cellStyle name="Normal 6 7 3 2 3" xfId="867" xr:uid="{73185127-F628-4173-B09B-4B5FD4AA2876}"/>
    <cellStyle name="Normal 6 7 3 2 3 2" xfId="1370" xr:uid="{BBCA6876-AEBC-43C1-8A1A-88393873716A}"/>
    <cellStyle name="Normal 6 7 3 2 3 2 2" xfId="2372" xr:uid="{5CEC5DBC-4536-45CC-A939-2459960BD3D5}"/>
    <cellStyle name="Normal 6 7 3 2 3 3" xfId="1871" xr:uid="{813A846D-5717-46E1-A09E-1CDEFB751C82}"/>
    <cellStyle name="Normal 6 7 3 2 4" xfId="1122" xr:uid="{3F8FD0D0-4F86-4166-B877-9D1221C909F0}"/>
    <cellStyle name="Normal 6 7 3 2 4 2" xfId="2124" xr:uid="{E208D4B2-6B0D-40CB-BE93-EF2E5729CBA7}"/>
    <cellStyle name="Normal 6 7 3 2 5" xfId="1623" xr:uid="{C9C55812-4113-49E8-9A6A-064CC1A83237}"/>
    <cellStyle name="Normal 6 7 3 3" xfId="685" xr:uid="{85E7E758-57CD-499E-825F-05D52E02AE7B}"/>
    <cellStyle name="Normal 6 7 3 3 2" xfId="933" xr:uid="{2A598094-B110-4565-8130-130CB37B497B}"/>
    <cellStyle name="Normal 6 7 3 3 2 2" xfId="1436" xr:uid="{F7140AD3-B1E3-4CF8-84A2-2E8825DBA785}"/>
    <cellStyle name="Normal 6 7 3 3 2 2 2" xfId="2438" xr:uid="{C6571ED9-5CA0-4333-9040-42D28F094D0C}"/>
    <cellStyle name="Normal 6 7 3 3 2 3" xfId="1937" xr:uid="{46D49033-0364-4DE7-A4AC-1FD5661244B6}"/>
    <cellStyle name="Normal 6 7 3 3 3" xfId="1188" xr:uid="{2C36A772-3EC5-4EB8-8F36-470590D99F5F}"/>
    <cellStyle name="Normal 6 7 3 3 3 2" xfId="2190" xr:uid="{283013B7-030C-4CF7-97C8-A3F23512B125}"/>
    <cellStyle name="Normal 6 7 3 3 4" xfId="1689" xr:uid="{9216F394-E951-4C42-9988-68189F092146}"/>
    <cellStyle name="Normal 6 7 3 4" xfId="809" xr:uid="{811CE55B-0145-45EC-8EF7-B7473236C34B}"/>
    <cellStyle name="Normal 6 7 3 4 2" xfId="1312" xr:uid="{655029A3-D08F-4D57-8481-DD058E6AB632}"/>
    <cellStyle name="Normal 6 7 3 4 2 2" xfId="2314" xr:uid="{880901FB-6256-447B-94AA-3BDA86687B0E}"/>
    <cellStyle name="Normal 6 7 3 4 3" xfId="1813" xr:uid="{A2C87706-8B7E-4A07-B2CC-D969B9B8590F}"/>
    <cellStyle name="Normal 6 7 3 5" xfId="1064" xr:uid="{38CD6EEF-D31C-410F-A2DE-525DBC4EDEA4}"/>
    <cellStyle name="Normal 6 7 3 5 2" xfId="2066" xr:uid="{A40AF69C-ED09-4C56-B537-3967AC39553C}"/>
    <cellStyle name="Normal 6 7 3 6" xfId="1565" xr:uid="{45A3E68E-5289-45A5-A364-8BC2D13B997C}"/>
    <cellStyle name="Normal 6 7 4" xfId="617" xr:uid="{8CB3FF03-5FD7-43F6-AE85-74376FD31EE1}"/>
    <cellStyle name="Normal 6 7 4 2" xfId="741" xr:uid="{767AD416-7051-4233-BC48-611D1561E26A}"/>
    <cellStyle name="Normal 6 7 4 2 2" xfId="989" xr:uid="{B21FFAD9-580A-4993-B3B3-106F6BAADE35}"/>
    <cellStyle name="Normal 6 7 4 2 2 2" xfId="1492" xr:uid="{8872C986-47D6-4849-91C4-2F79C4551B4D}"/>
    <cellStyle name="Normal 6 7 4 2 2 2 2" xfId="2494" xr:uid="{DFAB82ED-2F1C-4F41-8173-4192A37593CF}"/>
    <cellStyle name="Normal 6 7 4 2 2 3" xfId="1993" xr:uid="{B74A19AE-1A9E-4D84-9B29-56E2F58526C5}"/>
    <cellStyle name="Normal 6 7 4 2 3" xfId="1244" xr:uid="{AC642577-7570-4B45-ACF6-79BB8E3A088F}"/>
    <cellStyle name="Normal 6 7 4 2 3 2" xfId="2246" xr:uid="{27572394-873F-4612-B381-D6431FA63305}"/>
    <cellStyle name="Normal 6 7 4 2 4" xfId="1745" xr:uid="{4BFA5EA7-1FA5-463A-8CD6-C6DF4CE7763F}"/>
    <cellStyle name="Normal 6 7 4 3" xfId="865" xr:uid="{651CD356-66AC-4C0F-88AB-4523583EA192}"/>
    <cellStyle name="Normal 6 7 4 3 2" xfId="1368" xr:uid="{83BCEBB2-39FE-41FA-BC7D-9FE806D9E7DF}"/>
    <cellStyle name="Normal 6 7 4 3 2 2" xfId="2370" xr:uid="{7612D0AF-F448-4B18-872A-7C4A2951F9C6}"/>
    <cellStyle name="Normal 6 7 4 3 3" xfId="1869" xr:uid="{025346F7-6A8D-4A4C-A51A-B38D71285867}"/>
    <cellStyle name="Normal 6 7 4 4" xfId="1120" xr:uid="{F2F9FE88-1268-47B6-8E23-628DFF690966}"/>
    <cellStyle name="Normal 6 7 4 4 2" xfId="2122" xr:uid="{E64FA0FD-049F-4673-994A-5FB93BB57EC0}"/>
    <cellStyle name="Normal 6 7 4 5" xfId="1621" xr:uid="{89A15F2B-0992-444A-89F1-72317031EF3B}"/>
    <cellStyle name="Normal 6 7 5" xfId="643" xr:uid="{03B4E466-AAB3-4B68-94DC-782CA3D9FC6B}"/>
    <cellStyle name="Normal 6 7 5 2" xfId="891" xr:uid="{C8D83B19-9989-42A3-A9FE-B1F27F77730A}"/>
    <cellStyle name="Normal 6 7 5 2 2" xfId="1394" xr:uid="{0B9BA52D-B4C7-401A-8391-EC361E5C647F}"/>
    <cellStyle name="Normal 6 7 5 2 2 2" xfId="2396" xr:uid="{1F0490DF-2A9E-483A-8BD8-57A703726963}"/>
    <cellStyle name="Normal 6 7 5 2 3" xfId="1895" xr:uid="{C5A347EB-A9C7-4FBC-AA85-D3A3CE906CC7}"/>
    <cellStyle name="Normal 6 7 5 3" xfId="1146" xr:uid="{7F97EA5B-ACB4-48B5-962A-35CC6AC89F5F}"/>
    <cellStyle name="Normal 6 7 5 3 2" xfId="2148" xr:uid="{8AE5794F-4701-41D0-9984-563434EB1861}"/>
    <cellStyle name="Normal 6 7 5 4" xfId="1647" xr:uid="{28B9E150-BB10-48C6-BED2-301A1238DEC1}"/>
    <cellStyle name="Normal 6 7 6" xfId="767" xr:uid="{0CACFE8A-93D8-4111-9F5D-9C4F02D02C2C}"/>
    <cellStyle name="Normal 6 7 6 2" xfId="1270" xr:uid="{BC27612E-AAE9-45A3-B7F4-A7F6BA489CD4}"/>
    <cellStyle name="Normal 6 7 6 2 2" xfId="2272" xr:uid="{5211B28F-B43A-4EB5-B44B-BCF53B43760C}"/>
    <cellStyle name="Normal 6 7 6 3" xfId="1771" xr:uid="{150A655E-5DBE-41CA-A507-27DC780F7748}"/>
    <cellStyle name="Normal 6 7 7" xfId="1022" xr:uid="{27F2B159-5322-4A09-AD5B-43B7C84A06E4}"/>
    <cellStyle name="Normal 6 7 7 2" xfId="2024" xr:uid="{5F27E8C8-5D9D-4E2B-9B32-1E7865B02B72}"/>
    <cellStyle name="Normal 6 7 8" xfId="1523" xr:uid="{0974CE26-9CA3-4F1F-9121-97194A62B188}"/>
    <cellStyle name="Normal 6 8" xfId="515" xr:uid="{57C1ECAE-CC2C-4EA1-ACE6-C1B0022B69B7}"/>
    <cellStyle name="Normal 6 8 2" xfId="544" xr:uid="{8C1EE9C0-E1EC-4C2B-8190-E4F73543DE4D}"/>
    <cellStyle name="Normal 6 8 2 2" xfId="621" xr:uid="{AE3BEFBA-1875-4942-96B4-78EF5E502FA0}"/>
    <cellStyle name="Normal 6 8 2 2 2" xfId="745" xr:uid="{8C2F6F94-EBF1-47DB-BCE1-A8172C5D4CBB}"/>
    <cellStyle name="Normal 6 8 2 2 2 2" xfId="993" xr:uid="{269DAE7B-B6B2-4D6C-B18E-57269ED6F422}"/>
    <cellStyle name="Normal 6 8 2 2 2 2 2" xfId="1496" xr:uid="{8E74CDD0-18B9-4F73-A090-C529ADF5D7E7}"/>
    <cellStyle name="Normal 6 8 2 2 2 2 2 2" xfId="2498" xr:uid="{FF540839-2B19-492F-ACD4-213C0740F7AB}"/>
    <cellStyle name="Normal 6 8 2 2 2 2 3" xfId="1997" xr:uid="{D7A105BC-0CC6-41F9-9E1B-7210361B2AB4}"/>
    <cellStyle name="Normal 6 8 2 2 2 3" xfId="1248" xr:uid="{363D282F-505D-4850-A4AD-F0C684FFAE2A}"/>
    <cellStyle name="Normal 6 8 2 2 2 3 2" xfId="2250" xr:uid="{94AC0BF1-61F9-4B88-A648-A26078C1B45B}"/>
    <cellStyle name="Normal 6 8 2 2 2 4" xfId="1749" xr:uid="{5A347B6B-086F-496C-9929-CAFD0F4068C5}"/>
    <cellStyle name="Normal 6 8 2 2 3" xfId="869" xr:uid="{3664BBAE-5AFD-404A-A4BC-374A21E32EAD}"/>
    <cellStyle name="Normal 6 8 2 2 3 2" xfId="1372" xr:uid="{F60BE82D-E51C-440E-B40B-60A25508D9CD}"/>
    <cellStyle name="Normal 6 8 2 2 3 2 2" xfId="2374" xr:uid="{E75B1442-36F8-443E-A3F6-37F8FDEF4C2F}"/>
    <cellStyle name="Normal 6 8 2 2 3 3" xfId="1873" xr:uid="{6A78498C-D953-4811-8E1B-89476C1E583A}"/>
    <cellStyle name="Normal 6 8 2 2 4" xfId="1124" xr:uid="{1FC0595C-EF3A-4249-993D-8FE90FF92AA5}"/>
    <cellStyle name="Normal 6 8 2 2 4 2" xfId="2126" xr:uid="{21BA1DFB-AEAE-4BD6-B0A4-AAD75A8D317E}"/>
    <cellStyle name="Normal 6 8 2 2 5" xfId="1625" xr:uid="{31BC5E6A-FC8E-4924-AD1A-0BE807212BC3}"/>
    <cellStyle name="Normal 6 8 2 3" xfId="667" xr:uid="{982546D8-E09F-4918-AF03-507E5BA51C1A}"/>
    <cellStyle name="Normal 6 8 2 3 2" xfId="915" xr:uid="{17489EE4-319F-4763-B2FB-4FF99A9FDB7C}"/>
    <cellStyle name="Normal 6 8 2 3 2 2" xfId="1418" xr:uid="{A807A91A-FD4D-4A54-9279-CC7966069409}"/>
    <cellStyle name="Normal 6 8 2 3 2 2 2" xfId="2420" xr:uid="{32055D35-149B-403B-ABB4-84C62E8922D5}"/>
    <cellStyle name="Normal 6 8 2 3 2 3" xfId="1919" xr:uid="{BC105952-EEEE-4CC2-8EE7-6587599C7A54}"/>
    <cellStyle name="Normal 6 8 2 3 3" xfId="1170" xr:uid="{3266F21B-0EE0-48DD-B048-04F2BC69F5AB}"/>
    <cellStyle name="Normal 6 8 2 3 3 2" xfId="2172" xr:uid="{0486114E-C786-489D-8616-DDECDB690EAD}"/>
    <cellStyle name="Normal 6 8 2 3 4" xfId="1671" xr:uid="{1C7BFBA8-7425-4395-BCDC-4D6AD23154B8}"/>
    <cellStyle name="Normal 6 8 2 4" xfId="791" xr:uid="{7EBB6B80-5549-40C0-8B58-420C6524AF80}"/>
    <cellStyle name="Normal 6 8 2 4 2" xfId="1294" xr:uid="{10D690E6-049F-4546-8BF8-79407D6F98C5}"/>
    <cellStyle name="Normal 6 8 2 4 2 2" xfId="2296" xr:uid="{34CC1A73-D618-4A1A-B0BE-027AE42B7A7B}"/>
    <cellStyle name="Normal 6 8 2 4 3" xfId="1795" xr:uid="{50D16B85-0C46-4BB2-BAEA-2F903A28C80A}"/>
    <cellStyle name="Normal 6 8 2 5" xfId="1046" xr:uid="{60BC352F-5F84-41EF-82DC-E2AB3DF75B98}"/>
    <cellStyle name="Normal 6 8 2 5 2" xfId="2048" xr:uid="{3C81EED3-4FCF-4161-B698-62D4023E5C81}"/>
    <cellStyle name="Normal 6 8 2 6" xfId="1547" xr:uid="{F79A8BD8-FB0A-4BE3-9F47-6D6BBC2FC197}"/>
    <cellStyle name="Normal 6 8 3" xfId="564" xr:uid="{418AB2DC-EA9F-4CE4-9714-1423CD466533}"/>
    <cellStyle name="Normal 6 8 3 2" xfId="622" xr:uid="{994B04B6-EB23-4AB0-9D1D-F876121A1672}"/>
    <cellStyle name="Normal 6 8 3 2 2" xfId="746" xr:uid="{68F085A0-05F6-43DE-AB33-BF97C53C18D2}"/>
    <cellStyle name="Normal 6 8 3 2 2 2" xfId="994" xr:uid="{BB63DD6A-DE22-4116-9A20-25B8658C0703}"/>
    <cellStyle name="Normal 6 8 3 2 2 2 2" xfId="1497" xr:uid="{89F26E3B-55A3-416F-85D8-C6A27E387757}"/>
    <cellStyle name="Normal 6 8 3 2 2 2 2 2" xfId="2499" xr:uid="{13E9FA4D-5012-40ED-B30A-BB89A88BE9C3}"/>
    <cellStyle name="Normal 6 8 3 2 2 2 3" xfId="1998" xr:uid="{AFFDD2C5-6D34-498C-8604-022E515E06C9}"/>
    <cellStyle name="Normal 6 8 3 2 2 3" xfId="1249" xr:uid="{BB232069-62F4-451C-831E-BE83629A7D8D}"/>
    <cellStyle name="Normal 6 8 3 2 2 3 2" xfId="2251" xr:uid="{17F881CD-C143-4871-93AF-1945109145F6}"/>
    <cellStyle name="Normal 6 8 3 2 2 4" xfId="1750" xr:uid="{A3F9C040-6D69-4C78-BD72-CF0B5E1852BA}"/>
    <cellStyle name="Normal 6 8 3 2 3" xfId="870" xr:uid="{4A1D05FB-4B43-4175-B92F-08A2D533CCBF}"/>
    <cellStyle name="Normal 6 8 3 2 3 2" xfId="1373" xr:uid="{A6D2539E-5371-453F-ABD0-16D3058AF90E}"/>
    <cellStyle name="Normal 6 8 3 2 3 2 2" xfId="2375" xr:uid="{64BCCC27-2D41-405F-91A4-F23FB6FA0BD3}"/>
    <cellStyle name="Normal 6 8 3 2 3 3" xfId="1874" xr:uid="{162DA34D-2376-429C-84DB-4C3413560B7A}"/>
    <cellStyle name="Normal 6 8 3 2 4" xfId="1125" xr:uid="{9AB182BA-23ED-469A-9A6D-7E3BDC90F76C}"/>
    <cellStyle name="Normal 6 8 3 2 4 2" xfId="2127" xr:uid="{8348731C-80FA-4706-9AE3-A82D77BAE108}"/>
    <cellStyle name="Normal 6 8 3 2 5" xfId="1626" xr:uid="{34718C2D-EB9B-475B-B9A9-9351DB67578F}"/>
    <cellStyle name="Normal 6 8 3 3" xfId="687" xr:uid="{B979C22F-4258-447B-AC38-311D8231213B}"/>
    <cellStyle name="Normal 6 8 3 3 2" xfId="935" xr:uid="{5A3EB578-BEF7-44B2-BE25-5495A43F5B56}"/>
    <cellStyle name="Normal 6 8 3 3 2 2" xfId="1438" xr:uid="{397EE161-ED3E-4375-A5E6-5F15B86DB2A4}"/>
    <cellStyle name="Normal 6 8 3 3 2 2 2" xfId="2440" xr:uid="{13E7ACCC-E774-435C-9F5F-9400A97616C8}"/>
    <cellStyle name="Normal 6 8 3 3 2 3" xfId="1939" xr:uid="{5C7C6313-3D84-4113-ABEC-4BA12430EE63}"/>
    <cellStyle name="Normal 6 8 3 3 3" xfId="1190" xr:uid="{360199D9-E887-4FCC-8BB9-5EA7B5FC7D5A}"/>
    <cellStyle name="Normal 6 8 3 3 3 2" xfId="2192" xr:uid="{00B209E6-C4FA-4FAC-A4F3-544AC66E9FDF}"/>
    <cellStyle name="Normal 6 8 3 3 4" xfId="1691" xr:uid="{4A6EB286-78E7-473F-8840-284B6F0A3630}"/>
    <cellStyle name="Normal 6 8 3 4" xfId="811" xr:uid="{00010482-8AA1-4F72-A122-F0C4900FF990}"/>
    <cellStyle name="Normal 6 8 3 4 2" xfId="1314" xr:uid="{4F924D8D-9E34-4902-BFED-6F18685D618A}"/>
    <cellStyle name="Normal 6 8 3 4 2 2" xfId="2316" xr:uid="{1AFBF303-3054-401C-954B-37F2EA805C6E}"/>
    <cellStyle name="Normal 6 8 3 4 3" xfId="1815" xr:uid="{9CC1D55A-2DF1-497C-A1C8-DD33D749D7AC}"/>
    <cellStyle name="Normal 6 8 3 5" xfId="1066" xr:uid="{148FA409-7014-4D68-B07A-5C1AB8FAEF29}"/>
    <cellStyle name="Normal 6 8 3 5 2" xfId="2068" xr:uid="{67EF2AA1-A4D4-47F2-8E55-9EEA47E407B9}"/>
    <cellStyle name="Normal 6 8 3 6" xfId="1567" xr:uid="{975F0EC1-6494-47A0-95DB-FFD63DE811C4}"/>
    <cellStyle name="Normal 6 8 4" xfId="620" xr:uid="{A81BDBD6-B074-42F7-8B8D-0D3D7A2C0A6F}"/>
    <cellStyle name="Normal 6 8 4 2" xfId="744" xr:uid="{6B5957BE-E879-4C7B-898E-B97887323F4B}"/>
    <cellStyle name="Normal 6 8 4 2 2" xfId="992" xr:uid="{8BB649C4-2D97-491E-B850-C8C8F5388A38}"/>
    <cellStyle name="Normal 6 8 4 2 2 2" xfId="1495" xr:uid="{061BB5D0-1006-4C39-935E-D23FA4D4317F}"/>
    <cellStyle name="Normal 6 8 4 2 2 2 2" xfId="2497" xr:uid="{1D46718B-0540-482B-86C6-3EA186B37B42}"/>
    <cellStyle name="Normal 6 8 4 2 2 3" xfId="1996" xr:uid="{4E6CF3D4-74D3-4CB9-8BFB-E0B13D33E074}"/>
    <cellStyle name="Normal 6 8 4 2 3" xfId="1247" xr:uid="{8B006C4D-2689-4239-8503-EF9E85C29B55}"/>
    <cellStyle name="Normal 6 8 4 2 3 2" xfId="2249" xr:uid="{451C0EDC-900A-41BE-A150-02B10DD80433}"/>
    <cellStyle name="Normal 6 8 4 2 4" xfId="1748" xr:uid="{E213E833-D2C8-4176-8708-1198B9E91D20}"/>
    <cellStyle name="Normal 6 8 4 3" xfId="868" xr:uid="{087BD147-A4AB-4474-859E-5CAD77C8DE7A}"/>
    <cellStyle name="Normal 6 8 4 3 2" xfId="1371" xr:uid="{6CBC70F9-60C5-4F5B-AA5A-4D88A82CD40E}"/>
    <cellStyle name="Normal 6 8 4 3 2 2" xfId="2373" xr:uid="{9DD592C6-1C4D-4490-9C9D-A43372955E34}"/>
    <cellStyle name="Normal 6 8 4 3 3" xfId="1872" xr:uid="{A8C00935-A9D1-4979-8268-652FB8B4EDB4}"/>
    <cellStyle name="Normal 6 8 4 4" xfId="1123" xr:uid="{67C3A94C-FA05-4FE6-9195-C6BE8EA8A8C9}"/>
    <cellStyle name="Normal 6 8 4 4 2" xfId="2125" xr:uid="{6BBBC9DB-38ED-4EC3-B2E8-68F8AFC37022}"/>
    <cellStyle name="Normal 6 8 4 5" xfId="1624" xr:uid="{DAC89907-310C-4B87-ABF6-98836FA74A8B}"/>
    <cellStyle name="Normal 6 8 5" xfId="645" xr:uid="{F780E6E0-F97B-4EDC-9213-EE3B38638E22}"/>
    <cellStyle name="Normal 6 8 5 2" xfId="893" xr:uid="{49E76EE6-7B0D-4CBC-B436-6D5F9E0C4EB5}"/>
    <cellStyle name="Normal 6 8 5 2 2" xfId="1396" xr:uid="{08011CA8-0264-4E1A-BEA0-9DAD5CC06BB8}"/>
    <cellStyle name="Normal 6 8 5 2 2 2" xfId="2398" xr:uid="{4D37E64F-7D5B-4E99-8188-89291D00386D}"/>
    <cellStyle name="Normal 6 8 5 2 3" xfId="1897" xr:uid="{6C85CF86-E13C-4F88-AE00-72C30A6AF00E}"/>
    <cellStyle name="Normal 6 8 5 3" xfId="1148" xr:uid="{E4661DE8-AFBB-4E03-9CB3-E30E1C3527FA}"/>
    <cellStyle name="Normal 6 8 5 3 2" xfId="2150" xr:uid="{6FA8F316-03AD-4EFF-A16F-FFE5013DFC0E}"/>
    <cellStyle name="Normal 6 8 5 4" xfId="1649" xr:uid="{4A014FD8-1F35-4FC0-BBA8-ABD880957CFF}"/>
    <cellStyle name="Normal 6 8 6" xfId="769" xr:uid="{2A1CC6E1-4EEF-40D4-9611-A7CA99DC4380}"/>
    <cellStyle name="Normal 6 8 6 2" xfId="1272" xr:uid="{63C7E6B5-9A9D-4375-BC14-1D06AE6526E1}"/>
    <cellStyle name="Normal 6 8 6 2 2" xfId="2274" xr:uid="{0A0E73B4-9239-45D6-A6A4-566C1BA45543}"/>
    <cellStyle name="Normal 6 8 6 3" xfId="1773" xr:uid="{0E2854E1-4608-424E-80A5-FDE724D41539}"/>
    <cellStyle name="Normal 6 8 7" xfId="1024" xr:uid="{99450E46-8784-4928-BD0D-CEEBBFD1B6FA}"/>
    <cellStyle name="Normal 6 8 7 2" xfId="2026" xr:uid="{75BB91AE-553B-4272-B181-D5273DADF04E}"/>
    <cellStyle name="Normal 6 8 8" xfId="1525" xr:uid="{EB77493A-21F7-4F46-82FF-EEF05028294F}"/>
    <cellStyle name="Normal 6 9" xfId="528" xr:uid="{72263E91-F7DA-44A1-8ECC-19E6B13D808D}"/>
    <cellStyle name="Normal 7" xfId="369" xr:uid="{4ED14FEE-6E24-46F6-A300-1FC1E4CC31B1}"/>
    <cellStyle name="Normal 7 4 2" xfId="26" xr:uid="{ADAFC97F-4DF4-43EF-9171-3DC3A4954ABA}"/>
    <cellStyle name="Normal 7 4 3" xfId="24" xr:uid="{5D88789A-70EF-425D-BA42-D34C58607CEE}"/>
    <cellStyle name="Normal 8" xfId="370" xr:uid="{578F773F-E612-4A82-BBFF-752F0CDBEB8B}"/>
    <cellStyle name="Normal 9" xfId="371" xr:uid="{680E0EE2-4289-4B13-9BF6-CAA17999FC49}"/>
    <cellStyle name="Normal_B-1(P6) 2 3" xfId="15" xr:uid="{00000000-0005-0000-0000-00000B000000}"/>
    <cellStyle name="Normal_B-1(P9) 2 3" xfId="11" xr:uid="{00000000-0005-0000-0000-00000C000000}"/>
    <cellStyle name="Normal_Worksheet in   D&amp;T Schedule" xfId="2" xr:uid="{00000000-0005-0000-0000-000010000000}"/>
    <cellStyle name="Note 10" xfId="372" xr:uid="{631B8CCB-C6E8-4F96-AC1B-780DD5600C75}"/>
    <cellStyle name="Note 11" xfId="373" xr:uid="{CEFA997D-9C92-4ED7-AF20-7FBA67064287}"/>
    <cellStyle name="Note 2" xfId="374" xr:uid="{0DEA1703-DF9E-4772-A140-E570D5E097B2}"/>
    <cellStyle name="Note 2 2" xfId="375" xr:uid="{2C42E807-F6A7-459E-96F7-B25B43540DC1}"/>
    <cellStyle name="Note 2_Allocators" xfId="376" xr:uid="{A003C15C-5A70-41D3-87B3-07BBE7071F8A}"/>
    <cellStyle name="Note 3" xfId="377" xr:uid="{528FE069-00FF-4F9A-BD97-277264781FD0}"/>
    <cellStyle name="Note 3 2" xfId="378" xr:uid="{C87A91B3-771A-423E-9DEC-388DBE7C39B5}"/>
    <cellStyle name="Note 3 3" xfId="379" xr:uid="{910919FF-8292-40CC-9945-4833D7D729A3}"/>
    <cellStyle name="Note 3_Allocators" xfId="380" xr:uid="{8298519F-0347-4D52-8550-AAC93172EEBF}"/>
    <cellStyle name="Note 4" xfId="381" xr:uid="{AD70BB53-3BFF-483D-9E35-68D0D1317C5E}"/>
    <cellStyle name="Note 4 2" xfId="382" xr:uid="{1BCA7F83-4132-482A-AF9A-0393F7CAF966}"/>
    <cellStyle name="Note 4_Allocators" xfId="383" xr:uid="{94AC64FE-BC4B-4531-B0B1-E360CEF1DAE0}"/>
    <cellStyle name="Note 5" xfId="384" xr:uid="{0824D3BB-20E5-4701-9CE4-AF9DD8BD48D3}"/>
    <cellStyle name="Note 6" xfId="385" xr:uid="{15128010-F07F-4AB0-95C9-339805C1C5C9}"/>
    <cellStyle name="Note 6 2" xfId="386" xr:uid="{4654FE3A-A178-4657-A064-3D2045C84657}"/>
    <cellStyle name="Note 6_Allocators" xfId="387" xr:uid="{FC69A748-41EA-4AE6-ADE1-A06EF9EDA174}"/>
    <cellStyle name="Note 7" xfId="388" xr:uid="{5DABA1E9-2C9A-491C-97CF-A5ED72B1EDC9}"/>
    <cellStyle name="Note 7 2" xfId="389" xr:uid="{6A588084-6916-486D-9DFA-7EC0446FF87A}"/>
    <cellStyle name="Note 8" xfId="390" xr:uid="{E29C4132-3549-4A05-BB19-ED24C014221F}"/>
    <cellStyle name="Note 9" xfId="391" xr:uid="{0D7E60BC-FB72-4B06-82AF-E638C4B38F00}"/>
    <cellStyle name="nPlosion" xfId="392" xr:uid="{F989B32E-9470-48D3-A5B4-EF325361114B}"/>
    <cellStyle name="nvision" xfId="393" xr:uid="{FD26399F-1C8C-472B-80FC-81E38C6A15A4}"/>
    <cellStyle name="Output 2" xfId="394" xr:uid="{1C5876E1-C4F0-4912-B129-AB513BF821E6}"/>
    <cellStyle name="Output 3" xfId="395" xr:uid="{8072FF5A-019E-46B0-B6DE-1B80F2999BF2}"/>
    <cellStyle name="Output 4" xfId="396" xr:uid="{2CDD1E11-56B9-482E-B5FC-DCAC4B552E9E}"/>
    <cellStyle name="Output 5" xfId="397" xr:uid="{D88957F9-0C05-4CC8-B806-D0D379DABB44}"/>
    <cellStyle name="Output 6" xfId="398" xr:uid="{65AF3A85-D1FD-4E8A-9B0A-E59E68BA4DFA}"/>
    <cellStyle name="Percent" xfId="2509" builtinId="5"/>
    <cellStyle name="Percent (0)" xfId="4" xr:uid="{00000000-0005-0000-0000-000011000000}"/>
    <cellStyle name="Percent 10" xfId="399" xr:uid="{8E06B546-2302-4DF6-8D78-652FD1C15C1A}"/>
    <cellStyle name="Percent 11" xfId="400" xr:uid="{D4F8D70F-E68A-4A6E-9251-2B7FF03B5EF6}"/>
    <cellStyle name="Percent 12" xfId="401" xr:uid="{BD5868FF-A70A-4AF1-BB1A-8C322831864C}"/>
    <cellStyle name="Percent 13" xfId="402" xr:uid="{F3178728-60EF-4168-9DF7-F0A068838AC3}"/>
    <cellStyle name="Percent 13 2" xfId="529" xr:uid="{8579E5FD-711E-4812-8B79-E05256C390D4}"/>
    <cellStyle name="Percent 13 2 2" xfId="624" xr:uid="{36C95943-5630-452C-9047-64C42C16A02B}"/>
    <cellStyle name="Percent 13 2 2 2" xfId="748" xr:uid="{DE0763EE-4AD9-4CD7-9648-89BDCA65FCC3}"/>
    <cellStyle name="Percent 13 2 2 2 2" xfId="996" xr:uid="{29CE702C-D676-4F69-A6F0-C6BAA5F26EC2}"/>
    <cellStyle name="Percent 13 2 2 2 2 2" xfId="1499" xr:uid="{1C87F966-30A8-40F2-9215-36480F8441C7}"/>
    <cellStyle name="Percent 13 2 2 2 2 2 2" xfId="2501" xr:uid="{3686FD3A-EB8B-4E64-99AA-FAAE22BA1E38}"/>
    <cellStyle name="Percent 13 2 2 2 2 3" xfId="2000" xr:uid="{91A134A3-6BFF-41BB-926D-8EC836F9AC06}"/>
    <cellStyle name="Percent 13 2 2 2 3" xfId="1251" xr:uid="{D3F2F1DD-656C-4163-AC23-B2CBF3F8C2FB}"/>
    <cellStyle name="Percent 13 2 2 2 3 2" xfId="2253" xr:uid="{FF76F362-8A13-4912-A4E8-94F826AC5130}"/>
    <cellStyle name="Percent 13 2 2 2 4" xfId="1752" xr:uid="{6EDFE49B-C9E7-4D69-8426-F5F5CDD1018E}"/>
    <cellStyle name="Percent 13 2 2 3" xfId="872" xr:uid="{B4CA3A0E-F2CE-49D6-8708-032766A23C77}"/>
    <cellStyle name="Percent 13 2 2 3 2" xfId="1375" xr:uid="{87C14A2E-E5E9-475E-8317-230806BC48ED}"/>
    <cellStyle name="Percent 13 2 2 3 2 2" xfId="2377" xr:uid="{D772DCB1-CAA4-4588-AA2C-012425B511F0}"/>
    <cellStyle name="Percent 13 2 2 3 3" xfId="1876" xr:uid="{30644DE8-0C3C-439E-BED1-234CCB477501}"/>
    <cellStyle name="Percent 13 2 2 4" xfId="1127" xr:uid="{4BC981A5-DA98-4A00-A4C1-7D9FDBF07361}"/>
    <cellStyle name="Percent 13 2 2 4 2" xfId="2129" xr:uid="{6F3CA9A1-2E15-4FBD-A2DD-16F88EF79F31}"/>
    <cellStyle name="Percent 13 2 2 5" xfId="1628" xr:uid="{FB9FE7CB-505D-45F0-8C55-FF27748AB8BE}"/>
    <cellStyle name="Percent 13 2 3" xfId="653" xr:uid="{81B05A81-3E65-4215-A0E7-08334AFC35A1}"/>
    <cellStyle name="Percent 13 2 3 2" xfId="901" xr:uid="{3A316FBB-6371-49DE-A6A0-3D537EE2F87A}"/>
    <cellStyle name="Percent 13 2 3 2 2" xfId="1404" xr:uid="{DC90CBEA-FA73-4E9B-BBA8-D09B61116560}"/>
    <cellStyle name="Percent 13 2 3 2 2 2" xfId="2406" xr:uid="{B83D6B70-3723-48E3-8A49-CEC237ED047A}"/>
    <cellStyle name="Percent 13 2 3 2 3" xfId="1905" xr:uid="{13B8F368-1D9B-4150-A1E8-18F35600C935}"/>
    <cellStyle name="Percent 13 2 3 3" xfId="1156" xr:uid="{037BA1FE-B4B1-4E36-BBDA-0A3EA7224276}"/>
    <cellStyle name="Percent 13 2 3 3 2" xfId="2158" xr:uid="{55E25FEF-A227-42E2-82D2-6C0B66E80999}"/>
    <cellStyle name="Percent 13 2 3 4" xfId="1657" xr:uid="{DBAF4072-A6AE-47C1-80ED-86F4F108E8F8}"/>
    <cellStyle name="Percent 13 2 4" xfId="777" xr:uid="{069C0C2F-C201-42D1-9950-2F6296626CEA}"/>
    <cellStyle name="Percent 13 2 4 2" xfId="1280" xr:uid="{4B4B34C0-1F80-4BE2-BBCE-7D727D87A83B}"/>
    <cellStyle name="Percent 13 2 4 2 2" xfId="2282" xr:uid="{987B5626-0625-4A67-8861-A14AB4D00570}"/>
    <cellStyle name="Percent 13 2 4 3" xfId="1781" xr:uid="{4925A0D7-9ADC-42DD-891C-C96FAF1FC494}"/>
    <cellStyle name="Percent 13 2 5" xfId="1032" xr:uid="{BC03AB67-AB6C-4CE0-BB4E-64378C3F102A}"/>
    <cellStyle name="Percent 13 2 5 2" xfId="2034" xr:uid="{6FD56BCE-2277-418A-93EE-FDF5792FC8BE}"/>
    <cellStyle name="Percent 13 2 6" xfId="1533" xr:uid="{AA8FCEF6-EDF8-41F4-A969-A1DF62F6C526}"/>
    <cellStyle name="Percent 13 3" xfId="550" xr:uid="{3306191A-A936-4ED4-924D-C509C5670E36}"/>
    <cellStyle name="Percent 13 3 2" xfId="625" xr:uid="{347FAF6A-238D-4370-ADD6-526B10D84344}"/>
    <cellStyle name="Percent 13 3 2 2" xfId="749" xr:uid="{3DEBED51-004A-424F-8401-37AC3A13139C}"/>
    <cellStyle name="Percent 13 3 2 2 2" xfId="997" xr:uid="{D7EBBC07-8AD6-49FC-BDAE-4DC7A88B37B0}"/>
    <cellStyle name="Percent 13 3 2 2 2 2" xfId="1500" xr:uid="{3B62E2D1-378D-4FFA-90C4-56BCA7F5FE1E}"/>
    <cellStyle name="Percent 13 3 2 2 2 2 2" xfId="2502" xr:uid="{5315DBE2-B777-42EA-8C53-B3348E759425}"/>
    <cellStyle name="Percent 13 3 2 2 2 3" xfId="2001" xr:uid="{4A388326-08C6-4DF0-BCE4-75872239B892}"/>
    <cellStyle name="Percent 13 3 2 2 3" xfId="1252" xr:uid="{907E66B7-F463-428A-9666-8A56ACA6A3C9}"/>
    <cellStyle name="Percent 13 3 2 2 3 2" xfId="2254" xr:uid="{3383DEAE-2767-49D8-BF2D-C996EFDAE41F}"/>
    <cellStyle name="Percent 13 3 2 2 4" xfId="1753" xr:uid="{22E6BCD9-D750-42B1-8033-AB39A4D095C2}"/>
    <cellStyle name="Percent 13 3 2 3" xfId="873" xr:uid="{16B8D88F-2D3E-4689-BBBB-1AD6388DC268}"/>
    <cellStyle name="Percent 13 3 2 3 2" xfId="1376" xr:uid="{3B612C9B-3328-4E29-A258-B3B426EB496B}"/>
    <cellStyle name="Percent 13 3 2 3 2 2" xfId="2378" xr:uid="{3E57FA99-FAA7-46C6-9243-94287DE43B3F}"/>
    <cellStyle name="Percent 13 3 2 3 3" xfId="1877" xr:uid="{68248651-D3C8-4AE2-A9E7-7A48F2F42E15}"/>
    <cellStyle name="Percent 13 3 2 4" xfId="1128" xr:uid="{D61CE47A-B7A1-4892-897C-8A73F5F55614}"/>
    <cellStyle name="Percent 13 3 2 4 2" xfId="2130" xr:uid="{ADDF8C28-8187-40DA-A5B5-D50EBCE340EC}"/>
    <cellStyle name="Percent 13 3 2 5" xfId="1629" xr:uid="{319B699F-8164-49B9-B65A-5064B3E43418}"/>
    <cellStyle name="Percent 13 3 3" xfId="673" xr:uid="{335AC962-A41F-441F-99E5-77420453578B}"/>
    <cellStyle name="Percent 13 3 3 2" xfId="921" xr:uid="{9B81AD53-9A6C-44F0-8D2B-6DD718C2E191}"/>
    <cellStyle name="Percent 13 3 3 2 2" xfId="1424" xr:uid="{73F5C253-4922-419F-B91E-E8656E6F5516}"/>
    <cellStyle name="Percent 13 3 3 2 2 2" xfId="2426" xr:uid="{81E50EBA-4304-4693-90C1-10A77051012B}"/>
    <cellStyle name="Percent 13 3 3 2 3" xfId="1925" xr:uid="{942B8B87-11D2-4477-8F66-5205845746B2}"/>
    <cellStyle name="Percent 13 3 3 3" xfId="1176" xr:uid="{CED910CD-FC4E-4B11-A162-5ADD4AFA4AF6}"/>
    <cellStyle name="Percent 13 3 3 3 2" xfId="2178" xr:uid="{5F9CDD28-A666-479B-919E-C2A92FC11519}"/>
    <cellStyle name="Percent 13 3 3 4" xfId="1677" xr:uid="{D8CFC943-14E4-4A7A-8785-35A3DB9B9613}"/>
    <cellStyle name="Percent 13 3 4" xfId="797" xr:uid="{16BCCCC3-0123-4600-AAEA-CF2738E97032}"/>
    <cellStyle name="Percent 13 3 4 2" xfId="1300" xr:uid="{8634C74D-D97D-42F8-B608-5D22F713D749}"/>
    <cellStyle name="Percent 13 3 4 2 2" xfId="2302" xr:uid="{3B59A47D-398A-4DBD-8426-CA78A329A14B}"/>
    <cellStyle name="Percent 13 3 4 3" xfId="1801" xr:uid="{BCE97FB9-DD30-4894-A603-8A1BD68C21A1}"/>
    <cellStyle name="Percent 13 3 5" xfId="1052" xr:uid="{6099FAC0-E5F8-460C-9F41-D2E155F9DD4B}"/>
    <cellStyle name="Percent 13 3 5 2" xfId="2054" xr:uid="{5C7BA624-5940-4219-81BD-8B2542440D4A}"/>
    <cellStyle name="Percent 13 3 6" xfId="1553" xr:uid="{F4EF1C82-AD13-41BE-BBDE-32F4043DBCD2}"/>
    <cellStyle name="Percent 13 4" xfId="623" xr:uid="{E041842D-28E5-48D3-BE95-EFD4D9FDA9FA}"/>
    <cellStyle name="Percent 13 4 2" xfId="747" xr:uid="{E5097558-30C0-40D5-B51D-7E5C37E7B2BB}"/>
    <cellStyle name="Percent 13 4 2 2" xfId="995" xr:uid="{1174D3A7-5775-4347-9C7F-27F4D7FA840F}"/>
    <cellStyle name="Percent 13 4 2 2 2" xfId="1498" xr:uid="{B43A56D4-D672-4BD5-880E-C89F76C1D1BA}"/>
    <cellStyle name="Percent 13 4 2 2 2 2" xfId="2500" xr:uid="{D79B833A-C444-4BC9-9A49-69503CC26676}"/>
    <cellStyle name="Percent 13 4 2 2 3" xfId="1999" xr:uid="{23CBA432-6B38-4D3D-BA7C-80D35472D4EB}"/>
    <cellStyle name="Percent 13 4 2 3" xfId="1250" xr:uid="{38903D13-DAF2-4A65-9E17-6ED18D3AC7CB}"/>
    <cellStyle name="Percent 13 4 2 3 2" xfId="2252" xr:uid="{D78C716C-0A20-436E-BF5B-89FBF60052D1}"/>
    <cellStyle name="Percent 13 4 2 4" xfId="1751" xr:uid="{8B61213A-2309-4397-9936-178D7273035C}"/>
    <cellStyle name="Percent 13 4 3" xfId="871" xr:uid="{E0867C86-134E-46E0-BA82-FE329902181E}"/>
    <cellStyle name="Percent 13 4 3 2" xfId="1374" xr:uid="{7F754E69-D6F2-4D77-89D5-7F803AE8BA73}"/>
    <cellStyle name="Percent 13 4 3 2 2" xfId="2376" xr:uid="{19E7DF64-A710-48DB-9EAF-A136B8A48FDA}"/>
    <cellStyle name="Percent 13 4 3 3" xfId="1875" xr:uid="{20120102-C179-4284-97BE-E24E1D66ACA0}"/>
    <cellStyle name="Percent 13 4 4" xfId="1126" xr:uid="{EA9FD333-81EE-4BEE-AB50-D36066EF6D68}"/>
    <cellStyle name="Percent 13 4 4 2" xfId="2128" xr:uid="{AE5303CA-C99B-46F8-AB5A-247541AB1A17}"/>
    <cellStyle name="Percent 13 4 5" xfId="1627" xr:uid="{67F1A92B-B37C-43FC-AC1D-8725C7378366}"/>
    <cellStyle name="Percent 13 5" xfId="631" xr:uid="{61440AFB-A7FA-4F3B-B6E6-2AA9DA162FFD}"/>
    <cellStyle name="Percent 13 5 2" xfId="879" xr:uid="{83A159CF-B37B-40FB-A6B2-A2174192C6ED}"/>
    <cellStyle name="Percent 13 5 2 2" xfId="1382" xr:uid="{43015128-0E96-43E2-AE55-31748797BF7D}"/>
    <cellStyle name="Percent 13 5 2 2 2" xfId="2384" xr:uid="{E2EBAC87-27A8-4659-B55C-835EE068997D}"/>
    <cellStyle name="Percent 13 5 2 3" xfId="1883" xr:uid="{8C57CF0F-3A6F-4D97-A1FA-F0754F99B3EE}"/>
    <cellStyle name="Percent 13 5 3" xfId="1134" xr:uid="{F9032ABF-744F-4C6D-ADFD-2669961731FF}"/>
    <cellStyle name="Percent 13 5 3 2" xfId="2136" xr:uid="{EDB23DE3-B42E-42D4-AEE7-77E06B5F0C8A}"/>
    <cellStyle name="Percent 13 5 4" xfId="1635" xr:uid="{AE18DBC9-F955-4EB5-B077-F8E5F1855CCF}"/>
    <cellStyle name="Percent 13 6" xfId="755" xr:uid="{09A76255-CD6C-4ABB-B098-A98E2E18EF62}"/>
    <cellStyle name="Percent 13 6 2" xfId="1258" xr:uid="{BFB4D4CF-6087-4D53-AF0A-F28609D8951D}"/>
    <cellStyle name="Percent 13 6 2 2" xfId="2260" xr:uid="{F023312B-EA74-4179-98E6-B1552D0C9CD3}"/>
    <cellStyle name="Percent 13 6 3" xfId="1759" xr:uid="{5C37BF7C-1A03-4FBE-9CD8-E7FD98591CDB}"/>
    <cellStyle name="Percent 13 7" xfId="1010" xr:uid="{C3B94D56-FB4C-4380-A967-4A8576129FF8}"/>
    <cellStyle name="Percent 13 7 2" xfId="2012" xr:uid="{0EC26D1F-0BB5-4A0E-975C-95CDDBF8D9D3}"/>
    <cellStyle name="Percent 13 8" xfId="1511" xr:uid="{83130D0B-E308-4422-9FF3-E523EFAD143D}"/>
    <cellStyle name="Percent 14" xfId="66" xr:uid="{3AE0E53D-6288-4EF1-A20A-88AD3D010AFD}"/>
    <cellStyle name="Percent 2" xfId="403" xr:uid="{F945626D-E3FD-4778-B964-4491814B1A9E}"/>
    <cellStyle name="Percent 2 2" xfId="404" xr:uid="{2E526826-D79A-4DA7-82DC-002FEA2A7106}"/>
    <cellStyle name="Percent 2 3" xfId="13" xr:uid="{00000000-0005-0000-0000-000012000000}"/>
    <cellStyle name="Percent 3" xfId="405" xr:uid="{61B9E237-F3A3-49F8-B2EA-F74C35A3BE02}"/>
    <cellStyle name="Percent 3 2" xfId="406" xr:uid="{51162F5E-2199-44E6-BD0F-C3F80DE552D8}"/>
    <cellStyle name="Percent 3 3" xfId="407" xr:uid="{6151F3A1-B046-4718-9AB9-35B6B38CC994}"/>
    <cellStyle name="Percent 3 4" xfId="503" xr:uid="{B4B2C03F-1248-4FED-8719-68F6AE207F52}"/>
    <cellStyle name="Percent 3 5" xfId="530" xr:uid="{F2701D7B-23C7-4CEB-A2A3-BD8B9EAD2DA4}"/>
    <cellStyle name="Percent 4" xfId="408" xr:uid="{6ECE0A8F-43B4-442F-9138-2F6DCC661F77}"/>
    <cellStyle name="Percent 4 2" xfId="409" xr:uid="{40A374ED-8C30-4170-A1A2-ABFDF217EED4}"/>
    <cellStyle name="Percent 4 3" xfId="410" xr:uid="{AD3897CB-AAC8-4EA8-92D2-87CA2830744C}"/>
    <cellStyle name="Percent 4 4" xfId="411" xr:uid="{06A0E76D-3FAD-4B75-B32A-7D9E65816E75}"/>
    <cellStyle name="Percent 5" xfId="412" xr:uid="{1806AF25-350D-4E54-8C22-37F42E48731E}"/>
    <cellStyle name="Percent 5 2" xfId="413" xr:uid="{BD4AF75B-13DD-472F-BD3C-3298B51C95E0}"/>
    <cellStyle name="Percent 6" xfId="414" xr:uid="{EB4AF725-CD57-4EDD-BF69-815C6A1D6516}"/>
    <cellStyle name="Percent 6 2" xfId="415" xr:uid="{E91F2EAF-E493-45A4-8E57-B4C401F89C9A}"/>
    <cellStyle name="Percent 7" xfId="416" xr:uid="{FF5E8862-8240-4664-A1DF-5A719AF4FA6E}"/>
    <cellStyle name="Percent 8" xfId="417" xr:uid="{53EB89C6-8844-498A-A2E7-3E00D5FEA541}"/>
    <cellStyle name="Percent 9" xfId="418" xr:uid="{630AE48E-9F8B-4815-AB26-0AE98E37775C}"/>
    <cellStyle name="PSChar" xfId="419" xr:uid="{ABFC22DA-EB5D-402D-9828-65C5153BD1C0}"/>
    <cellStyle name="PSChar 2" xfId="420" xr:uid="{09B1C92B-587D-44F4-A894-E377219AA15A}"/>
    <cellStyle name="PSChar 2 2" xfId="421" xr:uid="{691659F2-AD8B-427A-8CE7-1A75FE8BB03D}"/>
    <cellStyle name="PSChar 2 3" xfId="422" xr:uid="{25945F05-CFC9-4207-BC0D-62F72EFEDBC8}"/>
    <cellStyle name="PSChar 3" xfId="423" xr:uid="{65684F13-D7DE-415B-972F-340226202B62}"/>
    <cellStyle name="PSChar 3 2" xfId="424" xr:uid="{2C623ACF-2021-40B2-A670-C5849D266121}"/>
    <cellStyle name="PSChar 4" xfId="425" xr:uid="{6010BE06-F913-4649-9B03-BD3310089BF6}"/>
    <cellStyle name="PSChar 5" xfId="426" xr:uid="{CB1C52D5-DA34-4851-8B99-B29E19C4E5D6}"/>
    <cellStyle name="PSChar 6" xfId="427" xr:uid="{EF3C805C-843B-4A11-8DF4-51821D252402}"/>
    <cellStyle name="PSDate" xfId="428" xr:uid="{06AA672A-CB04-43EE-AAF7-C0794FA89A9C}"/>
    <cellStyle name="PSDate 2" xfId="429" xr:uid="{2D739756-0FA8-4176-B40E-883DFA4B9AD8}"/>
    <cellStyle name="PSDate 2 2" xfId="430" xr:uid="{BB4D8529-1A2D-4FAC-B0D0-EEA9FD6B67FD}"/>
    <cellStyle name="PSDate 2 3" xfId="431" xr:uid="{C322B744-7946-4898-A5EE-D7131DFE8E50}"/>
    <cellStyle name="PSDate 3" xfId="432" xr:uid="{9D325EF4-37C4-4B71-9BED-F66F64350E51}"/>
    <cellStyle name="PSDate 3 2" xfId="433" xr:uid="{B4E8A018-1440-4D88-9FC8-1B38BCCF6D76}"/>
    <cellStyle name="PSDate 4" xfId="434" xr:uid="{812A6470-E05C-4162-B5CD-C05F9152BD3A}"/>
    <cellStyle name="PSDate 5" xfId="435" xr:uid="{78E96D2C-2F02-4B85-ADFE-7F950E93F7DE}"/>
    <cellStyle name="PSDate 6" xfId="436" xr:uid="{82911772-8C46-4695-883F-10AD3985F597}"/>
    <cellStyle name="PSDec" xfId="437" xr:uid="{049810F1-85E7-4848-A57E-C16F2613EFAF}"/>
    <cellStyle name="PSDec 2" xfId="438" xr:uid="{DB512AC5-5B4B-42B2-9837-CEF776B9062E}"/>
    <cellStyle name="PSDec 2 2" xfId="439" xr:uid="{7027BBBF-CACC-4471-B24F-6CA9C309232C}"/>
    <cellStyle name="PSDec 2 3" xfId="440" xr:uid="{63E56B7E-BF12-4677-8BF8-851C8FFAA03F}"/>
    <cellStyle name="PSDec 3" xfId="441" xr:uid="{7E9A19B9-5FB9-4974-8E4F-A8A59A04FE52}"/>
    <cellStyle name="PSDec 3 2" xfId="442" xr:uid="{F502AAB3-DACA-4F28-9E4C-B220164795D8}"/>
    <cellStyle name="PSDec 4" xfId="443" xr:uid="{20060460-950B-4B5B-A073-09F3603AD70A}"/>
    <cellStyle name="PSDec 5" xfId="444" xr:uid="{DA45CF8E-8B32-4966-A4C4-74E427B4FD31}"/>
    <cellStyle name="PSDec 6" xfId="445" xr:uid="{BB3D0D3F-7862-49BE-895C-D8762C875A5E}"/>
    <cellStyle name="PSHeading" xfId="446" xr:uid="{008CECB0-4103-4A3E-88F5-A097EF6FD8E2}"/>
    <cellStyle name="PSHeading 10" xfId="447" xr:uid="{C81082C0-1E23-498C-9EC0-17E299AC5E3A}"/>
    <cellStyle name="PSHeading 11" xfId="448" xr:uid="{CE18EAB3-ACE5-4140-A860-FA7274BB1DCA}"/>
    <cellStyle name="PSHeading 2" xfId="449" xr:uid="{E3565EB6-181F-44D7-9C79-29617E672680}"/>
    <cellStyle name="PSHeading 2 2" xfId="450" xr:uid="{FC0C6676-6D1C-4226-9116-98AECE0F9248}"/>
    <cellStyle name="PSHeading 2 3" xfId="451" xr:uid="{D06072C6-8205-4DAD-AF66-DD4FFC979E17}"/>
    <cellStyle name="PSHeading 2_108 Summary" xfId="452" xr:uid="{A23D48F7-1FB2-4D33-B16F-BC56F7D71CAD}"/>
    <cellStyle name="PSHeading 3" xfId="453" xr:uid="{AB0D57AF-FBFC-4727-85F5-08E1AA562966}"/>
    <cellStyle name="PSHeading 3 2" xfId="454" xr:uid="{ADBBB31B-0675-410F-B0B9-0AADF5FEB1CA}"/>
    <cellStyle name="PSHeading 3_108 Summary" xfId="455" xr:uid="{306F90EB-FA55-47F1-91DA-1D31D27C538B}"/>
    <cellStyle name="PSHeading 4" xfId="456" xr:uid="{7FC2481D-FD66-4EDB-B19E-9E1747E19D7E}"/>
    <cellStyle name="PSHeading 5" xfId="457" xr:uid="{0C0EDC25-ECAF-4993-904F-5DBC5B43D196}"/>
    <cellStyle name="PSHeading 6" xfId="458" xr:uid="{0CD9F39B-336D-4AE4-981B-465218F76E4B}"/>
    <cellStyle name="PSHeading 7" xfId="459" xr:uid="{21910DCC-305E-4DB3-8A05-3518C363B4FC}"/>
    <cellStyle name="PSHeading 8" xfId="460" xr:uid="{52F86408-0E1C-4511-A6D0-4D0DAA84850E}"/>
    <cellStyle name="PSHeading 9" xfId="461" xr:uid="{07AA26CD-BC8F-4ED3-BE60-6F482ABF2335}"/>
    <cellStyle name="PSHeading_101 check" xfId="462" xr:uid="{3F821A88-996B-4148-BC56-3790370812FA}"/>
    <cellStyle name="PSInt" xfId="463" xr:uid="{51B79E5A-D662-4CFD-A102-2B2ACA11A15C}"/>
    <cellStyle name="PSInt 2" xfId="464" xr:uid="{BEA1F489-1B54-4307-808C-7317CC032492}"/>
    <cellStyle name="PSInt 2 2" xfId="465" xr:uid="{23DFF7D0-DDD1-4F6D-9367-AEC77C4AE816}"/>
    <cellStyle name="PSInt 2 3" xfId="466" xr:uid="{749E5A94-F773-4114-A5AE-F4E95FB5FC3F}"/>
    <cellStyle name="PSInt 3" xfId="467" xr:uid="{DB4C0C5A-86A8-44E3-AA5A-3DF758CE5396}"/>
    <cellStyle name="PSInt 3 2" xfId="468" xr:uid="{54D998DA-F8C2-4457-A292-C988E1A4BF53}"/>
    <cellStyle name="PSInt 4" xfId="469" xr:uid="{7B34907F-64A2-491B-99BD-464517A5D18E}"/>
    <cellStyle name="PSInt 5" xfId="470" xr:uid="{9029A7D1-F2BE-473F-8949-A2B383FDABAC}"/>
    <cellStyle name="PSInt 6" xfId="471" xr:uid="{EB956B57-EAE9-4113-BE18-697C5A0BCDE2}"/>
    <cellStyle name="PSSpacer" xfId="472" xr:uid="{3765BAA1-A43A-4F23-BA22-E0BC2DE24C3E}"/>
    <cellStyle name="PSSpacer 2" xfId="473" xr:uid="{A274413B-36BB-41E4-A49D-8B4C76BC6159}"/>
    <cellStyle name="PSSpacer 2 2" xfId="474" xr:uid="{0566D146-5D20-4B3D-91FD-80D1872B61EF}"/>
    <cellStyle name="PSSpacer 2 3" xfId="475" xr:uid="{1BCA23C2-41DD-4EDA-9C79-31353377A84C}"/>
    <cellStyle name="PSSpacer 3" xfId="476" xr:uid="{3864BC92-6E5A-405F-B8CD-67A240B5EC03}"/>
    <cellStyle name="PSSpacer 3 2" xfId="477" xr:uid="{168DEC41-2368-40B1-9B46-1CB766A03F6D}"/>
    <cellStyle name="PSSpacer 4" xfId="478" xr:uid="{527B8E3E-856B-479F-B4A5-E2F484F24669}"/>
    <cellStyle name="PSSpacer 5" xfId="479" xr:uid="{9A2CEC27-AB74-4301-8531-3377C2715561}"/>
    <cellStyle name="PSSpacer 6" xfId="480" xr:uid="{00DCC495-8A75-47A5-AA36-4D74F0ED35D5}"/>
    <cellStyle name="Table (Normal)" xfId="51" xr:uid="{42E60458-8C22-48FB-BE20-E12E5E5041BA}"/>
    <cellStyle name="Table (Normal) 2" xfId="56" xr:uid="{4385DB0B-C754-4116-8399-2AFAD95DFA3F}"/>
    <cellStyle name="Tickmark" xfId="5" xr:uid="{00000000-0005-0000-0000-000013000000}"/>
    <cellStyle name="Title 2" xfId="481" xr:uid="{342EA132-068F-41D1-93DC-D0B3DC831C2C}"/>
    <cellStyle name="Title 3" xfId="482" xr:uid="{6DDD620C-F058-4A36-84BB-A55E430A2CE5}"/>
    <cellStyle name="Title 4" xfId="483" xr:uid="{B9DD3349-B9AC-435B-AAF9-C32182D539BC}"/>
    <cellStyle name="Title 5" xfId="484" xr:uid="{3A41A37F-9A0B-4E7E-ACBF-ACB321AC1B32}"/>
    <cellStyle name="Total 2" xfId="485" xr:uid="{7DCD1386-05F8-4EC0-9A1F-772723ECDD53}"/>
    <cellStyle name="Total 3" xfId="486" xr:uid="{04F2F7DF-AABD-4D85-8ABB-26B52C26F85D}"/>
    <cellStyle name="Total 4" xfId="487" xr:uid="{B348CA94-DE42-462B-9EA0-9E2D2FDD3F57}"/>
    <cellStyle name="Total 5" xfId="488" xr:uid="{08F3BA66-B34A-49E0-A737-4F4937813E0C}"/>
    <cellStyle name="Total 6" xfId="489" xr:uid="{233279AE-8A7A-4B5B-A322-BBBEF92B1F11}"/>
    <cellStyle name="Total 7" xfId="490" xr:uid="{139F9765-54E9-4D1F-9D13-458CE9CB813E}"/>
    <cellStyle name="Total 8" xfId="491" xr:uid="{A6BB6E61-53F9-4E91-B824-A13A7BB119B4}"/>
    <cellStyle name="Warning Text 2" xfId="492" xr:uid="{72BAD055-F5C8-4D7E-A3B7-2B7149069B9F}"/>
    <cellStyle name="Warning Text 3" xfId="493" xr:uid="{F9C111CD-881C-476C-877B-1BB6362ABD65}"/>
    <cellStyle name="Warning Text 4" xfId="494" xr:uid="{02456C27-951D-477E-BEA2-557180756D45}"/>
    <cellStyle name="Warning Text 5" xfId="495" xr:uid="{9D0F0462-78F5-4B98-B941-7F02907CF676}"/>
    <cellStyle name="Warning Text 6" xfId="496" xr:uid="{2FB54A9A-2951-4853-B221-8E4619D360F7}"/>
  </cellStyles>
  <dxfs count="3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5" formatCode="_(* #,##0.00_);_(* \(#,##0.00\);_(* &quot;-&quot;??_);_(@_)"/>
    </dxf>
    <dxf>
      <fill>
        <patternFill patternType="solid">
          <bgColor theme="8" tint="-0.249977111117893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59999389629810485"/>
        </patternFill>
      </fill>
    </dxf>
    <dxf>
      <fill>
        <patternFill patternType="solid">
          <bgColor theme="8" tint="0.79998168889431442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2.xml"/><Relationship Id="rId19" Type="http://schemas.openxmlformats.org/officeDocument/2006/relationships/powerPivotData" Target="model/item.data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13167\AppData\Local\Microsoft\Windows\INetCache\Content.Outlook\RDCEZLRT\W26%20-%20Normalize%20Bad%20Debt%20Expense%20-%20Factoring%20Resumed%20September%202023%20(00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Detail"/>
    </sheetNames>
    <sheetDataSet>
      <sheetData sheetId="0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213167" refreshedDate="45183.490824768516" backgroundQuery="1" createdVersion="7" refreshedVersion="8" minRefreshableVersion="3" recordCount="0" supportSubquery="1" supportAdvancedDrill="1" xr:uid="{46D856E1-593F-4B27-88AF-B55505E506B3}">
  <cacheSource type="external" connectionId="1"/>
  <cacheFields count="5">
    <cacheField name="[Range].[ACCOUNT].[ACCOUNT]" caption="ACCOUNT" numFmtId="0" hierarchy="3" level="1">
      <sharedItems count="4">
        <s v="4265009"/>
        <s v="4265010"/>
        <s v="9040000"/>
        <s v="9040007"/>
      </sharedItems>
    </cacheField>
    <cacheField name="[Measures].[Sum of MONETARY_AMOUNT]" caption="Sum of MONETARY_AMOUNT" numFmtId="0" hierarchy="38" level="32767"/>
    <cacheField name="[Range].[Year Period].[Year Period]" caption="Year Period" numFmtId="0" hierarchy="35" level="1">
      <sharedItems containsSemiMixedTypes="0" containsNonDate="0" containsString="0"/>
    </cacheField>
    <cacheField name="[Range].[LINE_DESCR].[LINE_DESCR]" caption="LINE_DESCR" numFmtId="0" hierarchy="26" level="1">
      <sharedItems count="22">
        <s v="Bank Fees-Cr Line Fee Exp"/>
        <s v="BANK_FEES-Credit Line Fee Expe"/>
        <s v="CARRY_COST_CHARGE-Carrying Cos"/>
        <s v="KY Adjustment"/>
        <s v="NEXT_MONTH_REVENUE-Prepaid car"/>
        <s v="Prepaid carrying costs"/>
        <s v="Reversal - NEXT_MONTH_REVENUE-"/>
        <s v="Reversal - SECOND_MONTH_REVENU"/>
        <s v="SECOND_MONTH_REVENUE-Prepaid c"/>
        <s v="Bad Debt Expense"/>
        <s v="COLL_EXP_CHARGE-Bad Debt Expen"/>
        <s v="TWO_PERCENT_BAD_DEBT-2% Actual"/>
        <s v="Cambrian Reclass"/>
        <s v="Uncollectible Accounts"/>
        <s v="AEPSC Bill - Services Rendered"/>
        <s v="Cancel WO to O&amp;M"/>
        <s v="Cancel WO to WO"/>
        <s v="Receivable Maintenance Jrnls"/>
        <s v="Stores Expense Clearing"/>
        <s v="TO RECORD ESTIMATED RESERVE FO"/>
        <s v="Uncoll Accts - Misc Receivable"/>
        <s v="Uncollectible Accounts Exp"/>
      </sharedItems>
    </cacheField>
    <cacheField name="[Range].[FISCAL_YEAR].[FISCAL_YEAR]" caption="FISCAL_YEAR" numFmtId="0" hierarchy="1" level="1">
      <sharedItems containsSemiMixedTypes="0" containsString="0" containsNumber="1" containsInteger="1" minValue="2021" maxValue="2023" count="3">
        <n v="2021"/>
        <n v="2022"/>
        <n v="2023"/>
      </sharedItems>
      <extLst>
        <ext xmlns:x15="http://schemas.microsoft.com/office/spreadsheetml/2010/11/main" uri="{4F2E5C28-24EA-4eb8-9CBF-B6C8F9C3D259}">
          <x15:cachedUniqueNames>
            <x15:cachedUniqueName index="0" name="[Range].[FISCAL_YEAR].&amp;[2021]"/>
            <x15:cachedUniqueName index="1" name="[Range].[FISCAL_YEAR].&amp;[2022]"/>
            <x15:cachedUniqueName index="2" name="[Range].[FISCAL_YEAR].&amp;[2023]"/>
          </x15:cachedUniqueNames>
        </ext>
      </extLst>
    </cacheField>
  </cacheFields>
  <cacheHierarchies count="39">
    <cacheHierarchy uniqueName="[Range].[BUSINESS_UNIT]" caption="BUSINESS_UNIT" attribute="1" defaultMemberUniqueName="[Range].[BUSINESS_UNIT].[All]" allUniqueName="[Range].[BUSINESS_UNIT].[All]" dimensionUniqueName="[Range]" displayFolder="" count="0" memberValueDatatype="130" unbalanced="0"/>
    <cacheHierarchy uniqueName="[Range].[FISCAL_YEAR]" caption="FISCAL_YEAR" attribute="1" defaultMemberUniqueName="[Range].[FISCAL_YEAR].[All]" allUniqueName="[Range].[FISCAL_YEAR].[All]" dimensionUniqueName="[Range]" displayFolder="" count="2" memberValueDatatype="20" unbalanced="0">
      <fieldsUsage count="2">
        <fieldUsage x="-1"/>
        <fieldUsage x="4"/>
      </fieldsUsage>
    </cacheHierarchy>
    <cacheHierarchy uniqueName="[Range].[ACCOUNTING_PERIOD]" caption="ACCOUNTING_PERIOD" attribute="1" defaultMemberUniqueName="[Range].[ACCOUNTING_PERIOD].[All]" allUniqueName="[Range].[ACCOUNTING_PERIOD].[All]" dimensionUniqueName="[Range]" displayFolder="" count="0" memberValueDatatype="20" unbalanced="0"/>
    <cacheHierarchy uniqueName="[Range].[ACCOUNT]" caption="ACCOUNT" attribute="1" defaultMemberUniqueName="[Range].[ACCOUNT].[All]" allUniqueName="[Range].[ACCOUNT].[All]" dimensionUniqueName="[Range]" displayFolder="" count="2" memberValueDatatype="130" unbalanced="0">
      <fieldsUsage count="2">
        <fieldUsage x="-1"/>
        <fieldUsage x="0"/>
      </fieldsUsage>
    </cacheHierarchy>
    <cacheHierarchy uniqueName="[Range].[DESCR]" caption="DESCR" attribute="1" defaultMemberUniqueName="[Range].[DESCR].[All]" allUniqueName="[Range].[DESCR].[All]" dimensionUniqueName="[Range]" displayFolder="" count="0" memberValueDatatype="130" unbalanced="0"/>
    <cacheHierarchy uniqueName="[Range].[OPERATING_UNIT]" caption="OPERATING_UNIT" attribute="1" defaultMemberUniqueName="[Range].[OPERATING_UNIT].[All]" allUniqueName="[Range].[OPERATING_UNIT].[All]" dimensionUniqueName="[Range]" displayFolder="" count="0" memberValueDatatype="130" unbalanced="0"/>
    <cacheHierarchy uniqueName="[Range].[DEPTID]" caption="DEPTID" attribute="1" defaultMemberUniqueName="[Range].[DEPTID].[All]" allUniqueName="[Range].[DEPTID].[All]" dimensionUniqueName="[Range]" displayFolder="" count="0" memberValueDatatype="130" unbalanced="0"/>
    <cacheHierarchy uniqueName="[Range].[MONETARY_AMOUNT]" caption="MONETARY_AMOUNT" attribute="1" defaultMemberUniqueName="[Range].[MONETARY_AMOUNT].[All]" allUniqueName="[Range].[MONETARY_AMOUNT].[All]" dimensionUniqueName="[Range]" displayFolder="" count="0" memberValueDatatype="5" unbalanced="0"/>
    <cacheHierarchy uniqueName="[Range].[PRODUCT]" caption="PRODUCT" attribute="1" defaultMemberUniqueName="[Range].[PRODUCT].[All]" allUniqueName="[Range].[PRODUCT].[All]" dimensionUniqueName="[Range]" displayFolder="" count="0" memberValueDatatype="130" unbalanced="0"/>
    <cacheHierarchy uniqueName="[Range].[AFFILIATE]" caption="AFFILIATE" attribute="1" defaultMemberUniqueName="[Range].[AFFILIATE].[All]" allUniqueName="[Range].[AFFILIATE].[All]" dimensionUniqueName="[Range]" displayFolder="" count="0" memberValueDatatype="130" unbalanced="0"/>
    <cacheHierarchy uniqueName="[Range].[BUSINESS_UNIT_PC]" caption="BUSINESS_UNIT_PC" attribute="1" defaultMemberUniqueName="[Range].[BUSINESS_UNIT_PC].[All]" allUniqueName="[Range].[BUSINESS_UNIT_PC].[All]" dimensionUniqueName="[Range]" displayFolder="" count="0" memberValueDatatype="130" unbalanced="0"/>
    <cacheHierarchy uniqueName="[Range].[ACTIVITY_ID]" caption="ACTIVITY_ID" attribute="1" defaultMemberUniqueName="[Range].[ACTIVITY_ID].[All]" allUniqueName="[Range].[ACTIVITY_ID].[All]" dimensionUniqueName="[Range]" displayFolder="" count="0" memberValueDatatype="130" unbalanced="0"/>
    <cacheHierarchy uniqueName="[Range].[RESOURCE_TYPE]" caption="RESOURCE_TYPE" attribute="1" defaultMemberUniqueName="[Range].[RESOURCE_TYPE].[All]" allUniqueName="[Range].[RESOURCE_TYPE].[All]" dimensionUniqueName="[Range]" displayFolder="" count="0" memberValueDatatype="130" unbalanced="0"/>
    <cacheHierarchy uniqueName="[Range].[JRNL_BALANCE_STAT]" caption="JRNL_BALANCE_STAT" attribute="1" defaultMemberUniqueName="[Range].[JRNL_BALANCE_STAT].[All]" allUniqueName="[Range].[JRNL_BALANCE_STAT].[All]" dimensionUniqueName="[Range]" displayFolder="" count="0" memberValueDatatype="130" unbalanced="0"/>
    <cacheHierarchy uniqueName="[Range].[PROJECT_ID]" caption="PROJECT_ID" attribute="1" defaultMemberUniqueName="[Range].[PROJECT_ID].[All]" allUniqueName="[Range].[PROJECT_ID].[All]" dimensionUniqueName="[Range]" displayFolder="" count="0" memberValueDatatype="130" unbalanced="0"/>
    <cacheHierarchy uniqueName="[Range].[RESOURCE_CATEGORY]" caption="RESOURCE_CATEGORY" attribute="1" defaultMemberUniqueName="[Range].[RESOURCE_CATEGORY].[All]" allUniqueName="[Range].[RESOURCE_CATEGORY].[All]" dimensionUniqueName="[Range]" displayFolder="" count="0" memberValueDatatype="130" unbalanced="0"/>
    <cacheHierarchy uniqueName="[Range].[RESOURCE_SUB_CAT]" caption="RESOURCE_SUB_CAT" attribute="1" defaultMemberUniqueName="[Range].[RESOURCE_SUB_CAT].[All]" allUniqueName="[Range].[RESOURCE_SUB_CAT].[All]" dimensionUniqueName="[Range]" displayFolder="" count="0" memberValueDatatype="130" unbalanced="0"/>
    <cacheHierarchy uniqueName="[Range].[JOURNAL_ID]" caption="JOURNAL_ID" attribute="1" defaultMemberUniqueName="[Range].[JOURNAL_ID].[All]" allUniqueName="[Range].[JOURNAL_ID].[All]" dimensionUniqueName="[Range]" displayFolder="" count="0" memberValueDatatype="130" unbalanced="0"/>
    <cacheHierarchy uniqueName="[Range].[JRNL_HDR_STATUS]" caption="JRNL_HDR_STATUS" attribute="1" defaultMemberUniqueName="[Range].[JRNL_HDR_STATUS].[All]" allUniqueName="[Range].[JRNL_HDR_STATUS].[All]" dimensionUniqueName="[Range]" displayFolder="" count="0" memberValueDatatype="130" unbalanced="0"/>
    <cacheHierarchy uniqueName="[Range].[TO_CHAR(CAST((A.DTTM_STAMP_SEC)ASTIMESTAMP),'YYYY-MM-DD-HH24.MI.SS.FF')]" caption="TO_CHAR(CAST((A.DTTM_STAMP_SEC)ASTIMESTAMP),'YYYY-MM-DD-HH24.MI.SS.FF')" attribute="1" defaultMemberUniqueName="[Range].[TO_CHAR(CAST((A.DTTM_STAMP_SEC)ASTIMESTAMP),'YYYY-MM-DD-HH24.MI.SS.FF')].[All]" allUniqueName="[Range].[TO_CHAR(CAST((A.DTTM_STAMP_SEC)ASTIMESTAMP),'YYYY-MM-DD-HH24.MI.SS.FF')].[All]" dimensionUniqueName="[Range]" displayFolder="" count="0" memberValueDatatype="130" unbalanced="0"/>
    <cacheHierarchy uniqueName="[Range].[TO_CHAR(A.JOURNAL_DATE,'YYYY-MM-DD')]" caption="TO_CHAR(A.JOURNAL_DATE,'YYYY-MM-DD')" attribute="1" defaultMemberUniqueName="[Range].[TO_CHAR(A.JOURNAL_DATE,'YYYY-MM-DD')].[All]" allUniqueName="[Range].[TO_CHAR(A.JOURNAL_DATE,'YYYY-MM-DD')].[All]" dimensionUniqueName="[Range]" displayFolder="" count="0" memberValueDatatype="130" unbalanced="0"/>
    <cacheHierarchy uniqueName="[Range].[JOURNAL_LINE]" caption="JOURNAL_LINE" attribute="1" defaultMemberUniqueName="[Range].[JOURNAL_LINE].[All]" allUniqueName="[Range].[JOURNAL_LINE].[All]" dimensionUniqueName="[Range]" displayFolder="" count="0" memberValueDatatype="20" unbalanced="0"/>
    <cacheHierarchy uniqueName="[Range].[SOURCE]" caption="SOURCE" attribute="1" defaultMemberUniqueName="[Range].[SOURCE].[All]" allUniqueName="[Range].[SOURCE].[All]" dimensionUniqueName="[Range]" displayFolder="" count="0" memberValueDatatype="130" unbalanced="0"/>
    <cacheHierarchy uniqueName="[Range].[OPRID]" caption="OPRID" attribute="1" defaultMemberUniqueName="[Range].[OPRID].[All]" allUniqueName="[Range].[OPRID].[All]" dimensionUniqueName="[Range]" displayFolder="" count="0" memberValueDatatype="130" unbalanced="0"/>
    <cacheHierarchy uniqueName="[Range].[JRNL_LN_REF]" caption="JRNL_LN_REF" attribute="1" defaultMemberUniqueName="[Range].[JRNL_LN_REF].[All]" allUniqueName="[Range].[JRNL_LN_REF].[All]" dimensionUniqueName="[Range]" displayFolder="" count="0" memberValueDatatype="130" unbalanced="0"/>
    <cacheHierarchy uniqueName="[Range].[TRANS_REF_NUM]" caption="TRANS_REF_NUM" attribute="1" defaultMemberUniqueName="[Range].[TRANS_REF_NUM].[All]" allUniqueName="[Range].[TRANS_REF_NUM].[All]" dimensionUniqueName="[Range]" displayFolder="" count="0" memberValueDatatype="130" unbalanced="0"/>
    <cacheHierarchy uniqueName="[Range].[LINE_DESCR]" caption="LINE_DESCR" attribute="1" defaultMemberUniqueName="[Range].[LINE_DESCR].[All]" allUniqueName="[Range].[LINE_DESCR].[All]" dimensionUniqueName="[Range]" displayFolder="" count="2" memberValueDatatype="130" unbalanced="0">
      <fieldsUsage count="2">
        <fieldUsage x="-1"/>
        <fieldUsage x="3"/>
      </fieldsUsage>
    </cacheHierarchy>
    <cacheHierarchy uniqueName="[Range].[TO_CHAR(A.POSTED_DATE,'YYYY-MM-DD')]" caption="TO_CHAR(A.POSTED_DATE,'YYYY-MM-DD')" attribute="1" defaultMemberUniqueName="[Range].[TO_CHAR(A.POSTED_DATE,'YYYY-MM-DD')].[All]" allUniqueName="[Range].[TO_CHAR(A.POSTED_DATE,'YYYY-MM-DD')].[All]" dimensionUniqueName="[Range]" displayFolder="" count="0" memberValueDatatype="130" unbalanced="0"/>
    <cacheHierarchy uniqueName="[Range].[STATISTIC_AMOUNT]" caption="STATISTIC_AMOUNT" attribute="1" defaultMemberUniqueName="[Range].[STATISTIC_AMOUNT].[All]" allUniqueName="[Range].[STATISTIC_AMOUNT].[All]" dimensionUniqueName="[Range]" displayFolder="" count="0" memberValueDatatype="20" unbalanced="0"/>
    <cacheHierarchy uniqueName="[Range].[LEDGER_GROUP]" caption="LEDGER_GROUP" attribute="1" defaultMemberUniqueName="[Range].[LEDGER_GROUP].[All]" allUniqueName="[Range].[LEDGER_GROUP].[All]" dimensionUniqueName="[Range]" displayFolder="" count="0" memberValueDatatype="130" unbalanced="0"/>
    <cacheHierarchy uniqueName="[Range].[REVERSAL_CD]" caption="REVERSAL_CD" attribute="1" defaultMemberUniqueName="[Range].[REVERSAL_CD].[All]" allUniqueName="[Range].[REVERSAL_CD].[All]" dimensionUniqueName="[Range]" displayFolder="" count="0" memberValueDatatype="130" unbalanced="0"/>
    <cacheHierarchy uniqueName="[Range].[TO_CHAR(A.REVERSAL_DATE,'YYYY-MM-DD')]" caption="TO_CHAR(A.REVERSAL_DATE,'YYYY-MM-DD')" attribute="1" defaultMemberUniqueName="[Range].[TO_CHAR(A.REVERSAL_DATE,'YYYY-MM-DD')].[All]" allUniqueName="[Range].[TO_CHAR(A.REVERSAL_DATE,'YYYY-MM-DD')].[All]" dimensionUniqueName="[Range]" displayFolder="" count="0" memberValueDatatype="130" unbalanced="0"/>
    <cacheHierarchy uniqueName="[Range].[REVERSAL_ADJ_PER]" caption="REVERSAL_ADJ_PER" attribute="1" defaultMemberUniqueName="[Range].[REVERSAL_ADJ_PER].[All]" allUniqueName="[Range].[REVERSAL_ADJ_PER].[All]" dimensionUniqueName="[Range]" displayFolder="" count="0" memberValueDatatype="20" unbalanced="0"/>
    <cacheHierarchy uniqueName="[Range].[REVERSAL_CD_ADB]" caption="REVERSAL_CD_ADB" attribute="1" defaultMemberUniqueName="[Range].[REVERSAL_CD_ADB].[All]" allUniqueName="[Range].[REVERSAL_CD_ADB].[All]" dimensionUniqueName="[Range]" displayFolder="" count="0" memberValueDatatype="130" unbalanced="0"/>
    <cacheHierarchy uniqueName="[Range].[TO_CHAR(A.REVERSAL_DATE_ADB,'YYYY-MM-DD')]" caption="TO_CHAR(A.REVERSAL_DATE_ADB,'YYYY-MM-DD')" attribute="1" defaultMemberUniqueName="[Range].[TO_CHAR(A.REVERSAL_DATE_ADB,'YYYY-MM-DD')].[All]" allUniqueName="[Range].[TO_CHAR(A.REVERSAL_DATE_ADB,'YYYY-MM-DD')].[All]" dimensionUniqueName="[Range]" displayFolder="" count="0" memberValueDatatype="130" unbalanced="0"/>
    <cacheHierarchy uniqueName="[Range].[Year Period]" caption="Year Period" attribute="1" defaultMemberUniqueName="[Range].[Year Period].[All]" allUniqueName="[Range].[Year Period].[All]" dimensionUniqueName="[Range]" displayFolder="" count="2" memberValueDatatype="130" unbalanced="0">
      <fieldsUsage count="2">
        <fieldUsage x="-1"/>
        <fieldUsage x="2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MONETARY_AMOUNT]" caption="Sum of MONETARY_AMOUNT" measure="1" displayFolder="" measureGroup="Ran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213167" refreshedDate="45183.490876157404" backgroundQuery="1" createdVersion="7" refreshedVersion="8" minRefreshableVersion="3" recordCount="0" supportSubquery="1" supportAdvancedDrill="1" xr:uid="{2EAE4C7A-9878-4E90-9288-87D6075D2DA0}">
  <cacheSource type="external" connectionId="1"/>
  <cacheFields count="5">
    <cacheField name="[Range].[ACCOUNT].[ACCOUNT]" caption="ACCOUNT" numFmtId="0" hierarchy="3" level="1">
      <sharedItems count="4">
        <s v="4265009"/>
        <s v="4265010"/>
        <s v="9040000"/>
        <s v="9040007"/>
      </sharedItems>
    </cacheField>
    <cacheField name="[Measures].[Sum of MONETARY_AMOUNT]" caption="Sum of MONETARY_AMOUNT" numFmtId="0" hierarchy="38" level="32767"/>
    <cacheField name="[Range].[Year Period].[Year Period]" caption="Year Period" numFmtId="0" hierarchy="35" level="1">
      <sharedItems containsSemiMixedTypes="0" containsNonDate="0" containsString="0"/>
    </cacheField>
    <cacheField name="[Range].[LINE_DESCR].[LINE_DESCR]" caption="LINE_DESCR" numFmtId="0" hierarchy="26" level="1">
      <sharedItems count="17">
        <s v="BANK_FEES-Credit Line Fee Expe"/>
        <s v="CARRY_COST_CHARGE-Carrying Cos"/>
        <s v="KY Adjustment"/>
        <s v="NEXT_MONTH_REVENUE-Prepaid car"/>
        <s v="SECOND_MONTH_REVENUE-Prepaid c"/>
        <s v="COLL_EXP_CHARGE-Bad Debt Expen"/>
        <s v="TWO_PERCENT_BAD_DEBT-2% Actual"/>
        <s v="Cambrian Reclass"/>
        <s v="Uncollectible Accounts"/>
        <s v="AEPSC Bill - Services Rendered"/>
        <s v="Receivable Maintenance Jrnls"/>
        <s v="TO RECORD ESTIMATED RESERVE FO"/>
        <s v="Uncoll Accts - Misc Receivable"/>
        <s v="Bank Fees-Cr Line Fee Exp" u="1"/>
        <s v="Reversal - NEXT_MONTH_REVENUE-" u="1"/>
        <s v="Reversal - SECOND_MONTH_REVENU" u="1"/>
        <s v="Uncollectible Accounts Exp" u="1"/>
      </sharedItems>
    </cacheField>
    <cacheField name="[Range].[FISCAL_YEAR].[FISCAL_YEAR]" caption="FISCAL_YEAR" numFmtId="0" hierarchy="1" level="1">
      <sharedItems containsSemiMixedTypes="0" containsString="0" containsNumber="1" containsInteger="1" minValue="2022" maxValue="2023" count="2">
        <n v="2022"/>
        <n v="2023"/>
      </sharedItems>
      <extLst>
        <ext xmlns:x15="http://schemas.microsoft.com/office/spreadsheetml/2010/11/main" uri="{4F2E5C28-24EA-4eb8-9CBF-B6C8F9C3D259}">
          <x15:cachedUniqueNames>
            <x15:cachedUniqueName index="0" name="[Range].[FISCAL_YEAR].&amp;[2022]"/>
            <x15:cachedUniqueName index="1" name="[Range].[FISCAL_YEAR].&amp;[2023]"/>
          </x15:cachedUniqueNames>
        </ext>
      </extLst>
    </cacheField>
  </cacheFields>
  <cacheHierarchies count="39">
    <cacheHierarchy uniqueName="[Range].[BUSINESS_UNIT]" caption="BUSINESS_UNIT" attribute="1" defaultMemberUniqueName="[Range].[BUSINESS_UNIT].[All]" allUniqueName="[Range].[BUSINESS_UNIT].[All]" dimensionUniqueName="[Range]" displayFolder="" count="0" memberValueDatatype="130" unbalanced="0"/>
    <cacheHierarchy uniqueName="[Range].[FISCAL_YEAR]" caption="FISCAL_YEAR" attribute="1" defaultMemberUniqueName="[Range].[FISCAL_YEAR].[All]" allUniqueName="[Range].[FISCAL_YEAR].[All]" dimensionUniqueName="[Range]" displayFolder="" count="2" memberValueDatatype="20" unbalanced="0">
      <fieldsUsage count="2">
        <fieldUsage x="-1"/>
        <fieldUsage x="4"/>
      </fieldsUsage>
    </cacheHierarchy>
    <cacheHierarchy uniqueName="[Range].[ACCOUNTING_PERIOD]" caption="ACCOUNTING_PERIOD" attribute="1" defaultMemberUniqueName="[Range].[ACCOUNTING_PERIOD].[All]" allUniqueName="[Range].[ACCOUNTING_PERIOD].[All]" dimensionUniqueName="[Range]" displayFolder="" count="0" memberValueDatatype="20" unbalanced="0"/>
    <cacheHierarchy uniqueName="[Range].[ACCOUNT]" caption="ACCOUNT" attribute="1" defaultMemberUniqueName="[Range].[ACCOUNT].[All]" allUniqueName="[Range].[ACCOUNT].[All]" dimensionUniqueName="[Range]" displayFolder="" count="2" memberValueDatatype="130" unbalanced="0">
      <fieldsUsage count="2">
        <fieldUsage x="-1"/>
        <fieldUsage x="0"/>
      </fieldsUsage>
    </cacheHierarchy>
    <cacheHierarchy uniqueName="[Range].[DESCR]" caption="DESCR" attribute="1" defaultMemberUniqueName="[Range].[DESCR].[All]" allUniqueName="[Range].[DESCR].[All]" dimensionUniqueName="[Range]" displayFolder="" count="0" memberValueDatatype="130" unbalanced="0"/>
    <cacheHierarchy uniqueName="[Range].[OPERATING_UNIT]" caption="OPERATING_UNIT" attribute="1" defaultMemberUniqueName="[Range].[OPERATING_UNIT].[All]" allUniqueName="[Range].[OPERATING_UNIT].[All]" dimensionUniqueName="[Range]" displayFolder="" count="0" memberValueDatatype="130" unbalanced="0"/>
    <cacheHierarchy uniqueName="[Range].[DEPTID]" caption="DEPTID" attribute="1" defaultMemberUniqueName="[Range].[DEPTID].[All]" allUniqueName="[Range].[DEPTID].[All]" dimensionUniqueName="[Range]" displayFolder="" count="0" memberValueDatatype="130" unbalanced="0"/>
    <cacheHierarchy uniqueName="[Range].[MONETARY_AMOUNT]" caption="MONETARY_AMOUNT" attribute="1" defaultMemberUniqueName="[Range].[MONETARY_AMOUNT].[All]" allUniqueName="[Range].[MONETARY_AMOUNT].[All]" dimensionUniqueName="[Range]" displayFolder="" count="0" memberValueDatatype="5" unbalanced="0"/>
    <cacheHierarchy uniqueName="[Range].[PRODUCT]" caption="PRODUCT" attribute="1" defaultMemberUniqueName="[Range].[PRODUCT].[All]" allUniqueName="[Range].[PRODUCT].[All]" dimensionUniqueName="[Range]" displayFolder="" count="0" memberValueDatatype="130" unbalanced="0"/>
    <cacheHierarchy uniqueName="[Range].[AFFILIATE]" caption="AFFILIATE" attribute="1" defaultMemberUniqueName="[Range].[AFFILIATE].[All]" allUniqueName="[Range].[AFFILIATE].[All]" dimensionUniqueName="[Range]" displayFolder="" count="0" memberValueDatatype="130" unbalanced="0"/>
    <cacheHierarchy uniqueName="[Range].[BUSINESS_UNIT_PC]" caption="BUSINESS_UNIT_PC" attribute="1" defaultMemberUniqueName="[Range].[BUSINESS_UNIT_PC].[All]" allUniqueName="[Range].[BUSINESS_UNIT_PC].[All]" dimensionUniqueName="[Range]" displayFolder="" count="0" memberValueDatatype="130" unbalanced="0"/>
    <cacheHierarchy uniqueName="[Range].[ACTIVITY_ID]" caption="ACTIVITY_ID" attribute="1" defaultMemberUniqueName="[Range].[ACTIVITY_ID].[All]" allUniqueName="[Range].[ACTIVITY_ID].[All]" dimensionUniqueName="[Range]" displayFolder="" count="0" memberValueDatatype="130" unbalanced="0"/>
    <cacheHierarchy uniqueName="[Range].[RESOURCE_TYPE]" caption="RESOURCE_TYPE" attribute="1" defaultMemberUniqueName="[Range].[RESOURCE_TYPE].[All]" allUniqueName="[Range].[RESOURCE_TYPE].[All]" dimensionUniqueName="[Range]" displayFolder="" count="0" memberValueDatatype="130" unbalanced="0"/>
    <cacheHierarchy uniqueName="[Range].[JRNL_BALANCE_STAT]" caption="JRNL_BALANCE_STAT" attribute="1" defaultMemberUniqueName="[Range].[JRNL_BALANCE_STAT].[All]" allUniqueName="[Range].[JRNL_BALANCE_STAT].[All]" dimensionUniqueName="[Range]" displayFolder="" count="0" memberValueDatatype="130" unbalanced="0"/>
    <cacheHierarchy uniqueName="[Range].[PROJECT_ID]" caption="PROJECT_ID" attribute="1" defaultMemberUniqueName="[Range].[PROJECT_ID].[All]" allUniqueName="[Range].[PROJECT_ID].[All]" dimensionUniqueName="[Range]" displayFolder="" count="0" memberValueDatatype="130" unbalanced="0"/>
    <cacheHierarchy uniqueName="[Range].[RESOURCE_CATEGORY]" caption="RESOURCE_CATEGORY" attribute="1" defaultMemberUniqueName="[Range].[RESOURCE_CATEGORY].[All]" allUniqueName="[Range].[RESOURCE_CATEGORY].[All]" dimensionUniqueName="[Range]" displayFolder="" count="0" memberValueDatatype="130" unbalanced="0"/>
    <cacheHierarchy uniqueName="[Range].[RESOURCE_SUB_CAT]" caption="RESOURCE_SUB_CAT" attribute="1" defaultMemberUniqueName="[Range].[RESOURCE_SUB_CAT].[All]" allUniqueName="[Range].[RESOURCE_SUB_CAT].[All]" dimensionUniqueName="[Range]" displayFolder="" count="0" memberValueDatatype="130" unbalanced="0"/>
    <cacheHierarchy uniqueName="[Range].[JOURNAL_ID]" caption="JOURNAL_ID" attribute="1" defaultMemberUniqueName="[Range].[JOURNAL_ID].[All]" allUniqueName="[Range].[JOURNAL_ID].[All]" dimensionUniqueName="[Range]" displayFolder="" count="0" memberValueDatatype="130" unbalanced="0"/>
    <cacheHierarchy uniqueName="[Range].[JRNL_HDR_STATUS]" caption="JRNL_HDR_STATUS" attribute="1" defaultMemberUniqueName="[Range].[JRNL_HDR_STATUS].[All]" allUniqueName="[Range].[JRNL_HDR_STATUS].[All]" dimensionUniqueName="[Range]" displayFolder="" count="0" memberValueDatatype="130" unbalanced="0"/>
    <cacheHierarchy uniqueName="[Range].[TO_CHAR(CAST((A.DTTM_STAMP_SEC)ASTIMESTAMP),'YYYY-MM-DD-HH24.MI.SS.FF')]" caption="TO_CHAR(CAST((A.DTTM_STAMP_SEC)ASTIMESTAMP),'YYYY-MM-DD-HH24.MI.SS.FF')" attribute="1" defaultMemberUniqueName="[Range].[TO_CHAR(CAST((A.DTTM_STAMP_SEC)ASTIMESTAMP),'YYYY-MM-DD-HH24.MI.SS.FF')].[All]" allUniqueName="[Range].[TO_CHAR(CAST((A.DTTM_STAMP_SEC)ASTIMESTAMP),'YYYY-MM-DD-HH24.MI.SS.FF')].[All]" dimensionUniqueName="[Range]" displayFolder="" count="0" memberValueDatatype="130" unbalanced="0"/>
    <cacheHierarchy uniqueName="[Range].[TO_CHAR(A.JOURNAL_DATE,'YYYY-MM-DD')]" caption="TO_CHAR(A.JOURNAL_DATE,'YYYY-MM-DD')" attribute="1" defaultMemberUniqueName="[Range].[TO_CHAR(A.JOURNAL_DATE,'YYYY-MM-DD')].[All]" allUniqueName="[Range].[TO_CHAR(A.JOURNAL_DATE,'YYYY-MM-DD')].[All]" dimensionUniqueName="[Range]" displayFolder="" count="0" memberValueDatatype="130" unbalanced="0"/>
    <cacheHierarchy uniqueName="[Range].[JOURNAL_LINE]" caption="JOURNAL_LINE" attribute="1" defaultMemberUniqueName="[Range].[JOURNAL_LINE].[All]" allUniqueName="[Range].[JOURNAL_LINE].[All]" dimensionUniqueName="[Range]" displayFolder="" count="0" memberValueDatatype="20" unbalanced="0"/>
    <cacheHierarchy uniqueName="[Range].[SOURCE]" caption="SOURCE" attribute="1" defaultMemberUniqueName="[Range].[SOURCE].[All]" allUniqueName="[Range].[SOURCE].[All]" dimensionUniqueName="[Range]" displayFolder="" count="0" memberValueDatatype="130" unbalanced="0"/>
    <cacheHierarchy uniqueName="[Range].[OPRID]" caption="OPRID" attribute="1" defaultMemberUniqueName="[Range].[OPRID].[All]" allUniqueName="[Range].[OPRID].[All]" dimensionUniqueName="[Range]" displayFolder="" count="0" memberValueDatatype="130" unbalanced="0"/>
    <cacheHierarchy uniqueName="[Range].[JRNL_LN_REF]" caption="JRNL_LN_REF" attribute="1" defaultMemberUniqueName="[Range].[JRNL_LN_REF].[All]" allUniqueName="[Range].[JRNL_LN_REF].[All]" dimensionUniqueName="[Range]" displayFolder="" count="0" memberValueDatatype="130" unbalanced="0"/>
    <cacheHierarchy uniqueName="[Range].[TRANS_REF_NUM]" caption="TRANS_REF_NUM" attribute="1" defaultMemberUniqueName="[Range].[TRANS_REF_NUM].[All]" allUniqueName="[Range].[TRANS_REF_NUM].[All]" dimensionUniqueName="[Range]" displayFolder="" count="0" memberValueDatatype="130" unbalanced="0"/>
    <cacheHierarchy uniqueName="[Range].[LINE_DESCR]" caption="LINE_DESCR" attribute="1" defaultMemberUniqueName="[Range].[LINE_DESCR].[All]" allUniqueName="[Range].[LINE_DESCR].[All]" dimensionUniqueName="[Range]" displayFolder="" count="2" memberValueDatatype="130" unbalanced="0">
      <fieldsUsage count="2">
        <fieldUsage x="-1"/>
        <fieldUsage x="3"/>
      </fieldsUsage>
    </cacheHierarchy>
    <cacheHierarchy uniqueName="[Range].[TO_CHAR(A.POSTED_DATE,'YYYY-MM-DD')]" caption="TO_CHAR(A.POSTED_DATE,'YYYY-MM-DD')" attribute="1" defaultMemberUniqueName="[Range].[TO_CHAR(A.POSTED_DATE,'YYYY-MM-DD')].[All]" allUniqueName="[Range].[TO_CHAR(A.POSTED_DATE,'YYYY-MM-DD')].[All]" dimensionUniqueName="[Range]" displayFolder="" count="0" memberValueDatatype="130" unbalanced="0"/>
    <cacheHierarchy uniqueName="[Range].[STATISTIC_AMOUNT]" caption="STATISTIC_AMOUNT" attribute="1" defaultMemberUniqueName="[Range].[STATISTIC_AMOUNT].[All]" allUniqueName="[Range].[STATISTIC_AMOUNT].[All]" dimensionUniqueName="[Range]" displayFolder="" count="0" memberValueDatatype="20" unbalanced="0"/>
    <cacheHierarchy uniqueName="[Range].[LEDGER_GROUP]" caption="LEDGER_GROUP" attribute="1" defaultMemberUniqueName="[Range].[LEDGER_GROUP].[All]" allUniqueName="[Range].[LEDGER_GROUP].[All]" dimensionUniqueName="[Range]" displayFolder="" count="0" memberValueDatatype="130" unbalanced="0"/>
    <cacheHierarchy uniqueName="[Range].[REVERSAL_CD]" caption="REVERSAL_CD" attribute="1" defaultMemberUniqueName="[Range].[REVERSAL_CD].[All]" allUniqueName="[Range].[REVERSAL_CD].[All]" dimensionUniqueName="[Range]" displayFolder="" count="0" memberValueDatatype="130" unbalanced="0"/>
    <cacheHierarchy uniqueName="[Range].[TO_CHAR(A.REVERSAL_DATE,'YYYY-MM-DD')]" caption="TO_CHAR(A.REVERSAL_DATE,'YYYY-MM-DD')" attribute="1" defaultMemberUniqueName="[Range].[TO_CHAR(A.REVERSAL_DATE,'YYYY-MM-DD')].[All]" allUniqueName="[Range].[TO_CHAR(A.REVERSAL_DATE,'YYYY-MM-DD')].[All]" dimensionUniqueName="[Range]" displayFolder="" count="0" memberValueDatatype="130" unbalanced="0"/>
    <cacheHierarchy uniqueName="[Range].[REVERSAL_ADJ_PER]" caption="REVERSAL_ADJ_PER" attribute="1" defaultMemberUniqueName="[Range].[REVERSAL_ADJ_PER].[All]" allUniqueName="[Range].[REVERSAL_ADJ_PER].[All]" dimensionUniqueName="[Range]" displayFolder="" count="0" memberValueDatatype="20" unbalanced="0"/>
    <cacheHierarchy uniqueName="[Range].[REVERSAL_CD_ADB]" caption="REVERSAL_CD_ADB" attribute="1" defaultMemberUniqueName="[Range].[REVERSAL_CD_ADB].[All]" allUniqueName="[Range].[REVERSAL_CD_ADB].[All]" dimensionUniqueName="[Range]" displayFolder="" count="0" memberValueDatatype="130" unbalanced="0"/>
    <cacheHierarchy uniqueName="[Range].[TO_CHAR(A.REVERSAL_DATE_ADB,'YYYY-MM-DD')]" caption="TO_CHAR(A.REVERSAL_DATE_ADB,'YYYY-MM-DD')" attribute="1" defaultMemberUniqueName="[Range].[TO_CHAR(A.REVERSAL_DATE_ADB,'YYYY-MM-DD')].[All]" allUniqueName="[Range].[TO_CHAR(A.REVERSAL_DATE_ADB,'YYYY-MM-DD')].[All]" dimensionUniqueName="[Range]" displayFolder="" count="0" memberValueDatatype="130" unbalanced="0"/>
    <cacheHierarchy uniqueName="[Range].[Year Period]" caption="Year Period" attribute="1" defaultMemberUniqueName="[Range].[Year Period].[All]" allUniqueName="[Range].[Year Period].[All]" dimensionUniqueName="[Range]" displayFolder="" count="2" memberValueDatatype="130" unbalanced="0">
      <fieldsUsage count="2">
        <fieldUsage x="-1"/>
        <fieldUsage x="2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MONETARY_AMOUNT]" caption="Sum of MONETARY_AMOUNT" measure="1" displayFolder="" measureGroup="Range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D0EDFEF-96E8-4AC8-A2C7-3D2B708050FC}" name="PivotTable3" cacheId="75" applyNumberFormats="0" applyBorderFormats="0" applyFontFormats="0" applyPatternFormats="0" applyAlignmentFormats="0" applyWidthHeightFormats="1" dataCaption="Values" updatedVersion="8" minRefreshableVersion="3" useAutoFormatting="1" subtotalHiddenItems="1" itemPrintTitles="1" createdVersion="7" indent="0" compact="0" compactData="0" multipleFieldFilters="0">
  <location ref="A3:F32" firstHeaderRow="1" firstDataRow="2" firstDataCol="2" rowPageCount="1" colPageCount="1"/>
  <pivotFields count="5">
    <pivotField axis="axisRow" compact="0" allDrilled="1" outline="0" subtotalTop="0" showAll="0" dataSourceSort="1" defaultAttributeDrillState="1">
      <items count="5">
        <item s="1" x="0"/>
        <item s="1" x="1"/>
        <item s="1" x="2"/>
        <item s="1" x="3"/>
        <item t="default"/>
      </items>
    </pivotField>
    <pivotField dataField="1" compact="0" outline="0" subtotalTop="0" showAll="0" defaultSubtotal="0"/>
    <pivotField axis="axisPage" compact="0" allDrilled="1" outline="0" subtotalTop="0" showAll="0" dataSourceSort="1" defaultSubtotal="0" defaultAttributeDrillState="1"/>
    <pivotField axis="axisRow" compact="0" allDrilled="1" outline="0" subtotalTop="0" showAll="0" dataSourceSort="1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</pivotField>
  </pivotFields>
  <rowFields count="2">
    <field x="0"/>
    <field x="3"/>
  </rowFields>
  <rowItems count="2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t="default">
      <x/>
    </i>
    <i>
      <x v="1"/>
      <x v="9"/>
    </i>
    <i r="1">
      <x v="10"/>
    </i>
    <i r="1">
      <x v="3"/>
    </i>
    <i r="1">
      <x v="11"/>
    </i>
    <i t="default">
      <x v="1"/>
    </i>
    <i>
      <x v="2"/>
      <x v="12"/>
    </i>
    <i r="1">
      <x v="13"/>
    </i>
    <i t="default">
      <x v="2"/>
    </i>
    <i>
      <x v="3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3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2" hier="35" name="[Range].[Year Period].[All]" cap="All"/>
  </pageFields>
  <dataFields count="1">
    <dataField name="Sum of MONETARY_AMOUNT" fld="1" baseField="0" baseItem="0" numFmtId="43"/>
  </dataFields>
  <formats count="16">
    <format dxfId="15">
      <pivotArea outline="0" fieldPosition="0">
        <references count="2">
          <reference field="0" count="1" selected="0">
            <x v="0"/>
          </reference>
          <reference field="3" count="1" selected="0">
            <x v="1"/>
          </reference>
        </references>
      </pivotArea>
    </format>
    <format dxfId="14">
      <pivotArea outline="0" fieldPosition="0">
        <references count="2">
          <reference field="0" count="1" selected="0">
            <x v="0"/>
          </reference>
          <reference field="3" count="1" selected="0">
            <x v="2"/>
          </reference>
        </references>
      </pivotArea>
    </format>
    <format dxfId="13">
      <pivotArea outline="0" fieldPosition="0">
        <references count="2">
          <reference field="0" count="1" selected="0">
            <x v="0"/>
          </reference>
          <reference field="3" count="4" selected="0">
            <x v="4"/>
            <x v="6"/>
            <x v="7"/>
            <x v="8"/>
          </reference>
        </references>
      </pivotArea>
    </format>
    <format dxfId="12">
      <pivotArea outline="0" fieldPosition="0">
        <references count="1">
          <reference field="0" count="1" selected="0" defaultSubtotal="1">
            <x v="0"/>
          </reference>
        </references>
      </pivotArea>
    </format>
    <format dxfId="11">
      <pivotArea outline="0" collapsedLevelsAreSubtotals="1" fieldPosition="0"/>
    </format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field="3" type="button" dataOnly="0" labelOnly="1" outline="0" axis="axisRow" fieldPosition="1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0" count="3" defaultSubtotal="1">
            <x v="0"/>
            <x v="2"/>
            <x v="3"/>
          </reference>
        </references>
      </pivotArea>
    </format>
    <format dxfId="4">
      <pivotArea dataOnly="0" labelOnly="1" grandRow="1" outline="0" fieldPosition="0"/>
    </format>
    <format dxfId="3">
      <pivotArea dataOnly="0" labelOnly="1" outline="0" fieldPosition="0">
        <references count="2">
          <reference field="0" count="1" selected="0">
            <x v="0"/>
          </reference>
          <reference field="3" count="8">
            <x v="0"/>
            <x v="1"/>
            <x v="2"/>
            <x v="3"/>
            <x v="4"/>
            <x v="6"/>
            <x v="7"/>
            <x v="8"/>
          </reference>
        </references>
      </pivotArea>
    </format>
    <format dxfId="2">
      <pivotArea dataOnly="0" labelOnly="1" outline="0" fieldPosition="0">
        <references count="2">
          <reference field="0" count="1" selected="0">
            <x v="2"/>
          </reference>
          <reference field="3" count="1">
            <x v="13"/>
          </reference>
        </references>
      </pivotArea>
    </format>
    <format dxfId="1">
      <pivotArea dataOnly="0" labelOnly="1" outline="0" fieldPosition="0">
        <references count="2">
          <reference field="0" count="1" selected="0">
            <x v="3"/>
          </reference>
          <reference field="3" count="4">
            <x v="17"/>
            <x v="19"/>
            <x v="20"/>
            <x v="21"/>
          </reference>
        </references>
      </pivotArea>
    </format>
    <format dxfId="0">
      <pivotArea dataOnly="0" labelOnly="1" outline="0" axis="axisValues" fieldPosition="0"/>
    </format>
  </formats>
  <pivotHierarchies count="3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26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Query1!$A:$AJ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5CE8A79-6757-4B31-9A7C-0D43E10C2F74}" name="PivotTable1" cacheId="76" applyNumberFormats="0" applyBorderFormats="0" applyFontFormats="0" applyPatternFormats="0" applyAlignmentFormats="0" applyWidthHeightFormats="1" dataCaption="Values" updatedVersion="8" minRefreshableVersion="3" useAutoFormatting="1" subtotalHiddenItems="1" itemPrintTitles="1" createdVersion="7" indent="0" compact="0" compactData="0" multipleFieldFilters="0">
  <location ref="H3:L23" firstHeaderRow="1" firstDataRow="2" firstDataCol="2" rowPageCount="1" colPageCount="1"/>
  <pivotFields count="5">
    <pivotField axis="axisRow" compact="0" allDrilled="1" outline="0" subtotalTop="0" showAll="0" dataSourceSort="1" defaultAttributeDrillState="1">
      <items count="5">
        <item s="1" x="0"/>
        <item s="1" x="1"/>
        <item s="1" x="2"/>
        <item s="1" x="3"/>
        <item t="default"/>
      </items>
    </pivotField>
    <pivotField dataField="1" compact="0" outline="0" subtotalTop="0" showAll="0" defaultSubtotal="0"/>
    <pivotField axis="axisPage" compact="0" allDrilled="1" outline="0" subtotalTop="0" showAll="0" dataSourceSort="1" defaultSubtotal="0" defaultAttributeDrillState="1"/>
    <pivotField axis="axisRow" compact="0" allDrilled="1" outline="0" subtotalTop="0" showAll="0" dataSourceSort="1" defaultSubtotal="0" defaultAttributeDrillState="1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Col" compact="0" allDrilled="1" outline="0" subtotalTop="0" showAll="0" dataSourceSort="1" defaultSubtotal="0" defaultAttributeDrillState="1">
      <items count="2">
        <item x="0"/>
        <item x="1"/>
      </items>
    </pivotField>
  </pivotFields>
  <rowFields count="2">
    <field x="0"/>
    <field x="3"/>
  </rowFields>
  <rowItems count="19">
    <i>
      <x/>
      <x/>
    </i>
    <i r="1">
      <x v="1"/>
    </i>
    <i r="1">
      <x v="2"/>
    </i>
    <i r="1">
      <x v="3"/>
    </i>
    <i r="1">
      <x v="4"/>
    </i>
    <i t="default">
      <x/>
    </i>
    <i>
      <x v="1"/>
      <x v="5"/>
    </i>
    <i r="1">
      <x v="2"/>
    </i>
    <i r="1">
      <x v="6"/>
    </i>
    <i t="default">
      <x v="1"/>
    </i>
    <i>
      <x v="2"/>
      <x v="7"/>
    </i>
    <i r="1">
      <x v="8"/>
    </i>
    <i t="default">
      <x v="2"/>
    </i>
    <i>
      <x v="3"/>
      <x v="9"/>
    </i>
    <i r="1">
      <x v="10"/>
    </i>
    <i r="1">
      <x v="11"/>
    </i>
    <i r="1">
      <x v="12"/>
    </i>
    <i t="default">
      <x v="3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2" hier="35" name="[Range].[Year Period].&amp;[2022 4]" cap="2022 4"/>
  </pageFields>
  <dataFields count="1">
    <dataField name="Sum of MONETARY_AMOUNT" fld="1" baseField="0" baseItem="0" numFmtId="43"/>
  </dataFields>
  <formats count="16">
    <format dxfId="31">
      <pivotArea outline="0" fieldPosition="0">
        <references count="2">
          <reference field="0" count="1" selected="0">
            <x v="0"/>
          </reference>
          <reference field="3" count="1" selected="0">
            <x v="0"/>
          </reference>
        </references>
      </pivotArea>
    </format>
    <format dxfId="30">
      <pivotArea outline="0" fieldPosition="0">
        <references count="2">
          <reference field="0" count="1" selected="0">
            <x v="0"/>
          </reference>
          <reference field="3" count="1" selected="0">
            <x v="1"/>
          </reference>
        </references>
      </pivotArea>
    </format>
    <format dxfId="29">
      <pivotArea outline="0" fieldPosition="0">
        <references count="2">
          <reference field="0" count="1" selected="0">
            <x v="0"/>
          </reference>
          <reference field="3" count="4" selected="0">
            <x v="3"/>
            <x v="4"/>
            <x v="14"/>
            <x v="15"/>
          </reference>
        </references>
      </pivotArea>
    </format>
    <format dxfId="28">
      <pivotArea outline="0" fieldPosition="0">
        <references count="1">
          <reference field="0" count="1" selected="0" defaultSubtotal="1">
            <x v="0"/>
          </reference>
        </references>
      </pivotArea>
    </format>
    <format dxfId="27">
      <pivotArea outline="0" collapsedLevelsAreSubtotals="1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0" type="button" dataOnly="0" labelOnly="1" outline="0" axis="axisRow" fieldPosition="0"/>
    </format>
    <format dxfId="23">
      <pivotArea field="3" type="button" dataOnly="0" labelOnly="1" outline="0" axis="axisRow" fieldPosition="1"/>
    </format>
    <format dxfId="22">
      <pivotArea dataOnly="0" labelOnly="1" outline="0" fieldPosition="0">
        <references count="1">
          <reference field="0" count="0"/>
        </references>
      </pivotArea>
    </format>
    <format dxfId="21">
      <pivotArea dataOnly="0" labelOnly="1" outline="0" fieldPosition="0">
        <references count="1">
          <reference field="0" count="3" defaultSubtotal="1">
            <x v="0"/>
            <x v="2"/>
            <x v="3"/>
          </reference>
        </references>
      </pivotArea>
    </format>
    <format dxfId="20">
      <pivotArea dataOnly="0" labelOnly="1" grandRow="1" outline="0" fieldPosition="0"/>
    </format>
    <format dxfId="19">
      <pivotArea dataOnly="0" labelOnly="1" outline="0" fieldPosition="0">
        <references count="2">
          <reference field="0" count="1" selected="0">
            <x v="0"/>
          </reference>
          <reference field="3" count="8">
            <x v="0"/>
            <x v="1"/>
            <x v="2"/>
            <x v="3"/>
            <x v="4"/>
            <x v="13"/>
            <x v="14"/>
            <x v="15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2"/>
          </reference>
          <reference field="3" count="1">
            <x v="8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3"/>
          </reference>
          <reference field="3" count="4">
            <x v="10"/>
            <x v="11"/>
            <x v="12"/>
            <x v="16"/>
          </reference>
        </references>
      </pivotArea>
    </format>
    <format dxfId="16">
      <pivotArea dataOnly="0" labelOnly="1" outline="0" axis="axisValues" fieldPosition="0"/>
    </format>
  </formats>
  <pivotHierarchies count="3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2" level="1">
        <member name="[Range].[Year Period].&amp;[2022 4]"/>
        <member name="[Range].[Year Period].&amp;[2022 5]"/>
        <member name="[Range].[Year Period].&amp;[2022 6]"/>
        <member name="[Range].[Year Period].&amp;[2022 7]"/>
        <member name="[Range].[Year Period].&amp;[2022 8]"/>
        <member name="[Range].[Year Period].&amp;[2022 9]"/>
        <member name="[Range].[Year Period].&amp;[2023 1]"/>
        <member name="[Range].[Year Period].&amp;[2023 2]"/>
        <member name="[Range].[Year Period].&amp;[2023 3]"/>
        <member name="[Range].[Year Period].&amp;[2022 10]"/>
        <member name="[Range].[Year Period].&amp;[2022 11]"/>
        <member name="[Range].[Year Period].&amp;[2022 12]"/>
      </members>
    </pivotHierarchy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3"/>
    <rowHierarchyUsage hierarchyUsage="26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Query1!$A:$AJ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30"/>
  <sheetViews>
    <sheetView tabSelected="1" zoomScale="115" zoomScaleNormal="115" workbookViewId="0">
      <selection activeCell="E5" sqref="E5"/>
    </sheetView>
  </sheetViews>
  <sheetFormatPr defaultColWidth="14.42578125" defaultRowHeight="15"/>
  <cols>
    <col min="1" max="1" width="5.28515625" style="16" customWidth="1"/>
    <col min="2" max="2" width="0.85546875" style="16" customWidth="1"/>
    <col min="3" max="3" width="36" style="16" customWidth="1"/>
    <col min="4" max="4" width="9.28515625" style="16" customWidth="1"/>
    <col min="5" max="5" width="14" style="16" customWidth="1"/>
    <col min="6" max="6" width="2.140625" style="16" customWidth="1"/>
    <col min="7" max="7" width="19" style="16" bestFit="1" customWidth="1"/>
    <col min="8" max="8" width="2.85546875" style="16" customWidth="1"/>
    <col min="9" max="9" width="11.5703125" style="16" customWidth="1"/>
    <col min="10" max="10" width="0.85546875" style="16" customWidth="1"/>
    <col min="11" max="11" width="6.42578125" style="16" customWidth="1"/>
    <col min="12" max="12" width="121.85546875" style="16" customWidth="1"/>
    <col min="13" max="13" width="16.140625" style="16" bestFit="1" customWidth="1"/>
    <col min="14" max="14" width="14.42578125" style="16"/>
    <col min="15" max="15" width="14.42578125" style="16" customWidth="1"/>
    <col min="16" max="256" width="14.42578125" style="16"/>
  </cols>
  <sheetData>
    <row r="1" spans="1:256">
      <c r="A1" s="132" t="s">
        <v>94</v>
      </c>
      <c r="B1" s="132"/>
      <c r="C1" s="132"/>
      <c r="D1" s="132"/>
      <c r="E1" s="132"/>
      <c r="F1" s="132"/>
      <c r="G1" s="132"/>
      <c r="H1" s="132"/>
      <c r="I1" s="132"/>
      <c r="J1" s="4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 s="132" t="s">
        <v>61</v>
      </c>
      <c r="B2" s="132"/>
      <c r="C2" s="132"/>
      <c r="D2" s="132"/>
      <c r="E2" s="132"/>
      <c r="F2" s="132"/>
      <c r="G2" s="132"/>
      <c r="H2" s="132"/>
      <c r="I2" s="132"/>
      <c r="J2" s="40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132" t="s">
        <v>95</v>
      </c>
      <c r="B3" s="132"/>
      <c r="C3" s="132"/>
      <c r="D3" s="132"/>
      <c r="E3" s="132"/>
      <c r="F3" s="132"/>
      <c r="G3" s="132"/>
      <c r="H3" s="132"/>
      <c r="I3" s="132"/>
      <c r="J3" s="40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>
      <c r="A4" s="132" t="s">
        <v>204</v>
      </c>
      <c r="B4" s="132"/>
      <c r="C4" s="132"/>
      <c r="D4" s="132"/>
      <c r="E4" s="132"/>
      <c r="F4" s="132"/>
      <c r="G4" s="132"/>
      <c r="H4" s="132"/>
      <c r="I4" s="132"/>
      <c r="J4" s="4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7" spans="1:256">
      <c r="C7" s="133" t="s">
        <v>60</v>
      </c>
      <c r="D7" s="133"/>
      <c r="E7" s="32" t="s">
        <v>59</v>
      </c>
      <c r="F7" s="32"/>
      <c r="G7" s="32" t="s">
        <v>58</v>
      </c>
      <c r="I7" s="32">
        <v>-4</v>
      </c>
      <c r="J7" s="1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>
      <c r="C8" s="32"/>
      <c r="E8" s="32"/>
      <c r="F8" s="32"/>
      <c r="G8" s="18"/>
      <c r="H8" s="32"/>
      <c r="I8" s="3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>
      <c r="A9" s="32" t="s">
        <v>57</v>
      </c>
      <c r="E9" s="32" t="s">
        <v>56</v>
      </c>
      <c r="F9" s="32"/>
      <c r="G9" s="32" t="s">
        <v>55</v>
      </c>
      <c r="H9" s="32"/>
      <c r="I9" s="32" t="s">
        <v>54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>
      <c r="A10" s="37" t="s">
        <v>53</v>
      </c>
      <c r="C10" s="131" t="s">
        <v>52</v>
      </c>
      <c r="D10" s="131"/>
      <c r="E10" s="37" t="s">
        <v>51</v>
      </c>
      <c r="F10" s="38"/>
      <c r="G10" s="39" t="s">
        <v>50</v>
      </c>
      <c r="H10" s="38"/>
      <c r="I10" s="37" t="s">
        <v>23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>
      <c r="A11" s="29">
        <v>1</v>
      </c>
      <c r="C11" s="36" t="s">
        <v>49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4" customFormat="1">
      <c r="A12" s="105">
        <f>A11+1</f>
        <v>2</v>
      </c>
      <c r="B12" s="101"/>
      <c r="C12" s="106" t="s">
        <v>92</v>
      </c>
      <c r="D12" s="101"/>
      <c r="E12" s="101"/>
      <c r="F12" s="101"/>
      <c r="G12" s="101">
        <v>75236.97</v>
      </c>
      <c r="H12" s="101"/>
      <c r="I12" s="107">
        <v>9040007</v>
      </c>
      <c r="J12" s="101"/>
    </row>
    <row r="13" spans="1:256" s="94" customFormat="1">
      <c r="A13" s="105">
        <f t="shared" ref="A13:A44" si="0">A12+1</f>
        <v>3</v>
      </c>
      <c r="B13" s="101"/>
      <c r="C13" s="106" t="s">
        <v>91</v>
      </c>
      <c r="D13" s="101"/>
      <c r="E13" s="101"/>
      <c r="F13" s="101"/>
      <c r="G13" s="101">
        <v>0</v>
      </c>
      <c r="H13" s="101"/>
      <c r="I13" s="107">
        <v>9040000</v>
      </c>
      <c r="J13" s="101"/>
    </row>
    <row r="14" spans="1:256">
      <c r="A14" s="105">
        <f t="shared" si="0"/>
        <v>4</v>
      </c>
      <c r="C14" s="30" t="s">
        <v>48</v>
      </c>
      <c r="D14" s="30"/>
      <c r="E14" s="30"/>
      <c r="F14" s="30"/>
      <c r="G14" s="30">
        <f>+G49*G67</f>
        <v>3967395.1072821557</v>
      </c>
      <c r="H14" s="30"/>
      <c r="I14" s="31">
        <v>4265009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 s="105">
        <f t="shared" si="0"/>
        <v>5</v>
      </c>
      <c r="C15" s="16" t="s">
        <v>45</v>
      </c>
      <c r="D15" s="30"/>
      <c r="E15" s="30"/>
      <c r="F15" s="30"/>
      <c r="G15" s="30">
        <f>+G49*G68</f>
        <v>335256.40708140057</v>
      </c>
      <c r="H15" s="30"/>
      <c r="I15" s="31">
        <v>4265009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>
      <c r="A16" s="105">
        <f t="shared" si="0"/>
        <v>6</v>
      </c>
      <c r="C16" s="30" t="s">
        <v>47</v>
      </c>
      <c r="D16" s="30"/>
      <c r="E16" s="30"/>
      <c r="F16" s="30"/>
      <c r="G16" s="34">
        <f>+G75</f>
        <v>2558735.7981640003</v>
      </c>
      <c r="H16" s="30"/>
      <c r="I16" s="31">
        <v>4265010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>
      <c r="A17" s="105">
        <f t="shared" si="0"/>
        <v>7</v>
      </c>
      <c r="C17" s="90" t="s">
        <v>169</v>
      </c>
      <c r="D17" s="30"/>
      <c r="E17" s="30"/>
      <c r="F17" s="30"/>
      <c r="G17" s="87">
        <f>SUM(G12:G16)</f>
        <v>6936624.2825275566</v>
      </c>
      <c r="H17" s="30"/>
      <c r="I17" s="3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>
      <c r="A18" s="105">
        <f t="shared" si="0"/>
        <v>8</v>
      </c>
      <c r="C18" s="30"/>
      <c r="D18" s="30"/>
      <c r="E18" s="30"/>
      <c r="F18" s="30"/>
      <c r="G18" s="30"/>
      <c r="H18" s="30"/>
      <c r="I18" s="3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>
      <c r="A19" s="105">
        <f t="shared" si="0"/>
        <v>9</v>
      </c>
      <c r="C19" s="35" t="s">
        <v>170</v>
      </c>
      <c r="D19" s="30"/>
      <c r="E19" s="30"/>
      <c r="F19" s="30"/>
      <c r="G19" s="30"/>
      <c r="H19" s="30"/>
      <c r="I19" s="3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58" customFormat="1">
      <c r="A20" s="105">
        <f t="shared" si="0"/>
        <v>10</v>
      </c>
      <c r="B20" s="16"/>
      <c r="C20" s="30" t="s">
        <v>92</v>
      </c>
      <c r="D20" s="30"/>
      <c r="E20" s="30"/>
      <c r="F20" s="30"/>
      <c r="G20" s="30">
        <f>'GL Pivot'!L22</f>
        <v>557680.17000000004</v>
      </c>
      <c r="H20" s="30"/>
      <c r="I20" s="31">
        <v>9040007</v>
      </c>
      <c r="J20" s="16"/>
      <c r="K20" s="16"/>
      <c r="L20" s="16"/>
    </row>
    <row r="21" spans="1:256">
      <c r="A21" s="105">
        <f t="shared" si="0"/>
        <v>11</v>
      </c>
      <c r="C21" s="30" t="s">
        <v>91</v>
      </c>
      <c r="D21" s="30"/>
      <c r="E21" s="30"/>
      <c r="F21" s="30"/>
      <c r="G21" s="30">
        <f>'GL Pivot'!L17</f>
        <v>2164206.29</v>
      </c>
      <c r="H21" s="30"/>
      <c r="I21" s="31">
        <v>9040000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>
      <c r="A22" s="105">
        <f t="shared" si="0"/>
        <v>12</v>
      </c>
      <c r="C22" s="30" t="s">
        <v>46</v>
      </c>
      <c r="D22" s="30"/>
      <c r="E22" s="30"/>
      <c r="F22" s="30"/>
      <c r="G22" s="30">
        <f>'GL Pivot'!L37</f>
        <v>-5.9699999999999989</v>
      </c>
      <c r="H22" s="30"/>
      <c r="I22" s="31">
        <v>4265009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>
      <c r="A23" s="105">
        <f t="shared" si="0"/>
        <v>13</v>
      </c>
      <c r="C23" s="16" t="s">
        <v>45</v>
      </c>
      <c r="E23" s="20"/>
      <c r="G23" s="16">
        <f>'GL Pivot'!L36</f>
        <v>0</v>
      </c>
      <c r="I23" s="31">
        <v>4265009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>
      <c r="A24" s="105">
        <f t="shared" si="0"/>
        <v>14</v>
      </c>
      <c r="C24" s="16" t="s">
        <v>44</v>
      </c>
      <c r="G24" s="34">
        <f>'GL Pivot'!L14</f>
        <v>-232191.79</v>
      </c>
      <c r="I24" s="31">
        <v>4265010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>
      <c r="A25" s="105">
        <f t="shared" si="0"/>
        <v>15</v>
      </c>
      <c r="C25" s="90" t="s">
        <v>171</v>
      </c>
      <c r="G25" s="33">
        <f>SUM(G20:G24)</f>
        <v>2489688.6999999997</v>
      </c>
      <c r="I25" s="2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>
      <c r="A26" s="105">
        <f t="shared" si="0"/>
        <v>16</v>
      </c>
      <c r="I26" s="2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>
      <c r="A27" s="105">
        <f t="shared" si="0"/>
        <v>17</v>
      </c>
      <c r="C27" s="109" t="s">
        <v>152</v>
      </c>
      <c r="F27" s="49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>
      <c r="A28" s="105">
        <f t="shared" si="0"/>
        <v>18</v>
      </c>
      <c r="C28" s="106" t="s">
        <v>92</v>
      </c>
      <c r="F28" s="49"/>
      <c r="G28" s="16">
        <f>G12-G20</f>
        <v>-482443.20000000007</v>
      </c>
      <c r="I28" s="107">
        <v>9040007</v>
      </c>
      <c r="K28" s="16" t="s">
        <v>182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>
      <c r="A29" s="105">
        <f>A28+1</f>
        <v>19</v>
      </c>
      <c r="C29" s="106" t="s">
        <v>91</v>
      </c>
      <c r="G29" s="101">
        <f t="shared" ref="G29:G31" si="1">G13-G21</f>
        <v>-2164206.29</v>
      </c>
      <c r="I29" s="107">
        <v>9040000</v>
      </c>
      <c r="K29" s="16" t="s">
        <v>182</v>
      </c>
      <c r="M29" s="26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>
      <c r="A30" s="105">
        <f t="shared" si="0"/>
        <v>20</v>
      </c>
      <c r="C30" s="106" t="s">
        <v>46</v>
      </c>
      <c r="G30" s="101">
        <f t="shared" si="1"/>
        <v>3967401.0772821559</v>
      </c>
      <c r="I30" s="107">
        <v>4265009</v>
      </c>
      <c r="K30" s="16" t="s">
        <v>83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>
      <c r="A31" s="105">
        <f t="shared" si="0"/>
        <v>21</v>
      </c>
      <c r="C31" s="101" t="s">
        <v>45</v>
      </c>
      <c r="G31" s="101">
        <f t="shared" si="1"/>
        <v>335256.40708140057</v>
      </c>
      <c r="I31" s="107">
        <v>4265009</v>
      </c>
      <c r="K31" s="16" t="s">
        <v>83</v>
      </c>
      <c r="L31" s="27"/>
      <c r="M31" s="26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94" customFormat="1">
      <c r="A32" s="105">
        <f t="shared" si="0"/>
        <v>22</v>
      </c>
      <c r="B32" s="101"/>
      <c r="C32" s="101" t="s">
        <v>44</v>
      </c>
      <c r="D32" s="101"/>
      <c r="E32" s="101"/>
      <c r="F32" s="101"/>
      <c r="G32" s="101">
        <f>G16-G24</f>
        <v>2790927.5881640003</v>
      </c>
      <c r="H32" s="101"/>
      <c r="I32" s="107">
        <v>4265010</v>
      </c>
      <c r="J32" s="101"/>
      <c r="K32" s="101" t="s">
        <v>83</v>
      </c>
      <c r="L32" s="104"/>
      <c r="M32" s="103"/>
      <c r="N32" s="101"/>
      <c r="O32" s="101"/>
      <c r="P32" s="101"/>
      <c r="Q32" s="101"/>
      <c r="R32" s="101"/>
    </row>
    <row r="33" spans="1:256" s="94" customFormat="1">
      <c r="A33" s="105">
        <f t="shared" si="0"/>
        <v>23</v>
      </c>
      <c r="B33" s="101"/>
      <c r="C33" s="90" t="s">
        <v>185</v>
      </c>
      <c r="D33" s="110"/>
      <c r="E33" s="110"/>
      <c r="F33" s="110"/>
      <c r="G33" s="87">
        <f>SUM(G28:G32)</f>
        <v>4446935.5825275565</v>
      </c>
      <c r="H33" s="16"/>
      <c r="I33" s="28"/>
      <c r="J33" s="101"/>
      <c r="K33" s="101"/>
      <c r="L33" s="104"/>
      <c r="M33" s="103"/>
      <c r="N33" s="101"/>
      <c r="O33" s="101"/>
      <c r="P33" s="101"/>
      <c r="Q33" s="101"/>
      <c r="R33" s="101"/>
    </row>
    <row r="34" spans="1:256">
      <c r="A34" s="105">
        <f t="shared" si="0"/>
        <v>24</v>
      </c>
      <c r="L34" s="27"/>
      <c r="M34" s="26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4" customFormat="1">
      <c r="A35" s="105">
        <f t="shared" si="0"/>
        <v>25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4"/>
      <c r="M35" s="103"/>
      <c r="N35" s="101"/>
      <c r="O35" s="101"/>
      <c r="P35" s="101"/>
      <c r="Q35" s="101"/>
      <c r="R35" s="101"/>
    </row>
    <row r="36" spans="1:256" s="94" customFormat="1" ht="15.75">
      <c r="A36" s="105">
        <f t="shared" si="0"/>
        <v>26</v>
      </c>
      <c r="B36" s="101"/>
      <c r="C36" s="101" t="s">
        <v>173</v>
      </c>
      <c r="D36" s="117"/>
      <c r="E36" s="117"/>
      <c r="F36" s="101"/>
      <c r="G36" s="101">
        <f>G28+G29</f>
        <v>-2646649.4900000002</v>
      </c>
      <c r="H36" s="101"/>
      <c r="I36" s="114" t="s">
        <v>183</v>
      </c>
      <c r="J36" s="101"/>
      <c r="K36" s="101"/>
      <c r="L36" s="104"/>
      <c r="M36" s="103"/>
      <c r="N36" s="101"/>
      <c r="O36" s="101"/>
      <c r="P36" s="101"/>
      <c r="Q36" s="101"/>
      <c r="R36" s="101"/>
    </row>
    <row r="37" spans="1:256" s="94" customFormat="1">
      <c r="A37" s="105">
        <f t="shared" si="0"/>
        <v>27</v>
      </c>
      <c r="B37" s="101"/>
      <c r="C37" s="101" t="s">
        <v>174</v>
      </c>
      <c r="D37" s="117"/>
      <c r="E37" s="117"/>
      <c r="F37" s="101"/>
      <c r="G37" s="116">
        <v>1</v>
      </c>
      <c r="H37" s="101"/>
      <c r="I37" s="101"/>
      <c r="J37" s="101"/>
      <c r="K37" s="101"/>
      <c r="L37" s="104"/>
      <c r="M37" s="103"/>
      <c r="N37" s="101"/>
      <c r="O37" s="101"/>
      <c r="P37" s="101"/>
      <c r="Q37" s="101"/>
      <c r="R37" s="101"/>
    </row>
    <row r="38" spans="1:256" s="94" customFormat="1">
      <c r="A38" s="105">
        <f t="shared" si="0"/>
        <v>28</v>
      </c>
      <c r="B38" s="101"/>
      <c r="C38" s="101" t="s">
        <v>175</v>
      </c>
      <c r="D38" s="117"/>
      <c r="E38" s="117"/>
      <c r="F38" s="101"/>
      <c r="G38" s="108">
        <f>G36*G37</f>
        <v>-2646649.4900000002</v>
      </c>
      <c r="H38" s="117"/>
      <c r="I38" s="101" t="s">
        <v>176</v>
      </c>
      <c r="J38" s="101"/>
      <c r="K38" s="101"/>
      <c r="L38" s="104"/>
      <c r="M38" s="103"/>
      <c r="N38" s="101"/>
      <c r="O38" s="101"/>
      <c r="P38" s="101"/>
      <c r="Q38" s="101"/>
      <c r="R38" s="101"/>
    </row>
    <row r="39" spans="1:256" s="94" customFormat="1">
      <c r="A39" s="105">
        <f t="shared" si="0"/>
        <v>29</v>
      </c>
      <c r="B39" s="101"/>
      <c r="C39" s="101"/>
      <c r="D39" s="117"/>
      <c r="E39" s="117"/>
      <c r="F39" s="101"/>
      <c r="G39" s="101"/>
      <c r="H39" s="101"/>
      <c r="I39" s="101"/>
      <c r="J39" s="101"/>
      <c r="K39" s="101"/>
      <c r="L39" s="104"/>
      <c r="M39" s="103"/>
      <c r="N39" s="101"/>
      <c r="O39" s="101"/>
      <c r="P39" s="101"/>
      <c r="Q39" s="101"/>
      <c r="R39" s="101"/>
    </row>
    <row r="40" spans="1:256" s="94" customFormat="1">
      <c r="A40" s="105">
        <f t="shared" si="0"/>
        <v>30</v>
      </c>
      <c r="B40" s="101"/>
      <c r="C40" s="101"/>
      <c r="D40" s="117"/>
      <c r="E40" s="117"/>
      <c r="F40" s="101"/>
      <c r="G40" s="101"/>
      <c r="H40" s="101"/>
      <c r="I40" s="101"/>
      <c r="J40" s="101"/>
      <c r="K40" s="101"/>
      <c r="L40" s="104"/>
      <c r="M40" s="103"/>
      <c r="N40" s="101"/>
      <c r="O40" s="101"/>
      <c r="P40" s="101"/>
      <c r="Q40" s="101"/>
      <c r="R40" s="101"/>
    </row>
    <row r="41" spans="1:256" s="94" customFormat="1" ht="15.75">
      <c r="A41" s="105">
        <f t="shared" si="0"/>
        <v>31</v>
      </c>
      <c r="B41" s="101"/>
      <c r="C41" s="101" t="s">
        <v>177</v>
      </c>
      <c r="D41" s="117"/>
      <c r="E41" s="117"/>
      <c r="F41" s="101"/>
      <c r="G41" s="101">
        <f>G30+G31+G32</f>
        <v>7093585.0725275576</v>
      </c>
      <c r="H41" s="101"/>
      <c r="I41" s="114" t="s">
        <v>184</v>
      </c>
      <c r="J41" s="101"/>
      <c r="K41" s="101"/>
      <c r="L41" s="104"/>
      <c r="M41" s="103"/>
      <c r="N41" s="101"/>
      <c r="O41" s="101"/>
      <c r="P41" s="101"/>
      <c r="Q41" s="101"/>
      <c r="R41" s="101"/>
    </row>
    <row r="42" spans="1:256" s="94" customFormat="1">
      <c r="A42" s="105">
        <f t="shared" si="0"/>
        <v>32</v>
      </c>
      <c r="B42" s="101"/>
      <c r="C42" s="101" t="s">
        <v>178</v>
      </c>
      <c r="D42" s="117"/>
      <c r="E42" s="117"/>
      <c r="F42" s="101"/>
      <c r="G42" s="116">
        <v>1</v>
      </c>
      <c r="H42" s="101"/>
      <c r="I42" s="101"/>
      <c r="J42" s="101"/>
      <c r="K42" s="101"/>
      <c r="L42" s="104"/>
      <c r="M42" s="103"/>
      <c r="N42" s="101"/>
      <c r="O42" s="101"/>
      <c r="P42" s="101"/>
      <c r="Q42" s="101"/>
      <c r="R42" s="101"/>
    </row>
    <row r="43" spans="1:256" s="94" customFormat="1">
      <c r="A43" s="105">
        <f t="shared" si="0"/>
        <v>33</v>
      </c>
      <c r="B43" s="101"/>
      <c r="C43" s="101" t="s">
        <v>179</v>
      </c>
      <c r="D43" s="117"/>
      <c r="E43" s="117"/>
      <c r="F43" s="101"/>
      <c r="G43" s="108">
        <f>G41*G42</f>
        <v>7093585.0725275576</v>
      </c>
      <c r="H43" s="117"/>
      <c r="I43" s="101" t="s">
        <v>180</v>
      </c>
      <c r="J43" s="101"/>
      <c r="K43" s="101"/>
      <c r="L43" s="104"/>
      <c r="M43" s="103"/>
      <c r="N43" s="101"/>
      <c r="O43" s="101"/>
      <c r="P43" s="101"/>
      <c r="Q43" s="101"/>
      <c r="R43" s="101"/>
    </row>
    <row r="44" spans="1:256" s="118" customFormat="1">
      <c r="A44" s="105">
        <f t="shared" si="0"/>
        <v>34</v>
      </c>
      <c r="B44" s="101"/>
      <c r="C44" s="115" t="s">
        <v>181</v>
      </c>
      <c r="D44" s="112"/>
      <c r="E44" s="112"/>
      <c r="F44" s="115"/>
      <c r="G44" s="113">
        <f>G43+G38-G33</f>
        <v>0</v>
      </c>
      <c r="H44" s="117"/>
      <c r="I44" s="101"/>
      <c r="J44" s="101"/>
      <c r="K44" s="101"/>
      <c r="L44" s="104"/>
      <c r="M44" s="103"/>
      <c r="N44" s="101"/>
      <c r="O44" s="101"/>
      <c r="P44" s="101"/>
      <c r="Q44" s="101"/>
      <c r="R44" s="101"/>
    </row>
    <row r="45" spans="1:256" s="94" customForma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4"/>
      <c r="M45" s="103"/>
      <c r="N45" s="101"/>
      <c r="O45" s="101"/>
      <c r="P45" s="101"/>
      <c r="Q45" s="101"/>
      <c r="R45" s="101"/>
    </row>
    <row r="46" spans="1:256">
      <c r="C46" s="25" t="s">
        <v>43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>
      <c r="C47" s="24"/>
      <c r="G47" s="24" t="s">
        <v>93</v>
      </c>
      <c r="I47" s="24"/>
      <c r="J47" s="101"/>
      <c r="K47" s="101"/>
      <c r="L47" s="101"/>
      <c r="M47" s="101"/>
      <c r="N47" s="101"/>
      <c r="O47" s="101"/>
      <c r="P47" s="101"/>
      <c r="Q47" s="101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 thickBot="1">
      <c r="C48" s="18"/>
      <c r="G48" s="18"/>
      <c r="I48" s="18"/>
      <c r="J48" s="101"/>
      <c r="K48" s="101"/>
      <c r="L48" s="101"/>
      <c r="M48" s="101"/>
      <c r="N48" s="101"/>
      <c r="O48" s="101"/>
      <c r="P48" s="101"/>
      <c r="Q48" s="101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thickBot="1">
      <c r="C49" s="18" t="s">
        <v>42</v>
      </c>
      <c r="E49" s="20"/>
      <c r="G49" s="23">
        <v>691550215.72000003</v>
      </c>
      <c r="I49" s="18" t="s">
        <v>199</v>
      </c>
      <c r="J49" s="101"/>
      <c r="K49" s="101"/>
      <c r="L49" s="101"/>
      <c r="M49" s="101"/>
      <c r="N49" s="101"/>
      <c r="O49" s="101"/>
      <c r="P49" s="101"/>
      <c r="Q49" s="101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thickBot="1">
      <c r="C50" s="18"/>
      <c r="G50" s="18"/>
      <c r="I50" s="18"/>
      <c r="J50" s="101"/>
      <c r="K50" s="101"/>
      <c r="L50" s="101"/>
      <c r="M50" s="101"/>
      <c r="N50" s="101"/>
      <c r="O50" s="101"/>
      <c r="P50" s="101"/>
      <c r="Q50" s="101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 thickBot="1">
      <c r="C51" s="18" t="s">
        <v>203</v>
      </c>
      <c r="E51" s="20"/>
      <c r="G51" s="121">
        <f>'daily interest rate - APR'!D8</f>
        <v>5.5960999999999997E-2</v>
      </c>
      <c r="I51" s="18" t="s">
        <v>96</v>
      </c>
      <c r="J51" s="101"/>
      <c r="K51" s="101"/>
      <c r="L51" s="101"/>
      <c r="M51" s="101"/>
      <c r="N51" s="101"/>
      <c r="O51" s="101"/>
      <c r="P51" s="101"/>
      <c r="Q51" s="10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>
      <c r="C52" s="22" t="s">
        <v>41</v>
      </c>
      <c r="G52" s="18">
        <v>0.95</v>
      </c>
      <c r="I52" s="18"/>
      <c r="J52" s="101"/>
      <c r="K52" s="101"/>
      <c r="L52" s="101"/>
      <c r="M52" s="101"/>
      <c r="N52" s="101"/>
      <c r="O52" s="101"/>
      <c r="P52" s="101"/>
      <c r="Q52" s="101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>
      <c r="C53" s="18" t="s">
        <v>40</v>
      </c>
      <c r="G53" s="50">
        <f>G51*G52</f>
        <v>5.3162949999999994E-2</v>
      </c>
      <c r="I53" s="18"/>
      <c r="J53" s="101"/>
      <c r="K53" s="101"/>
      <c r="L53" s="20"/>
      <c r="M53" s="101"/>
      <c r="N53" s="101"/>
      <c r="O53" s="101"/>
      <c r="P53" s="101"/>
      <c r="Q53" s="101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 thickBot="1">
      <c r="C54" s="18"/>
      <c r="G54" s="18"/>
      <c r="I54" s="18"/>
      <c r="J54" s="101"/>
      <c r="K54" s="101"/>
      <c r="L54" s="20"/>
      <c r="M54" s="101"/>
      <c r="N54" s="101"/>
      <c r="O54" s="101"/>
      <c r="P54" s="101"/>
      <c r="Q54" s="101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 thickBot="1">
      <c r="A55"/>
      <c r="B55"/>
      <c r="C55" s="18" t="s">
        <v>39</v>
      </c>
      <c r="E55" s="20"/>
      <c r="G55" s="54">
        <v>9.9000000000000005E-2</v>
      </c>
      <c r="I55" s="18" t="s">
        <v>133</v>
      </c>
      <c r="J55" s="101"/>
      <c r="K55" s="101"/>
      <c r="L55" s="20"/>
      <c r="M55" s="101"/>
      <c r="N55" s="101"/>
      <c r="O55" s="101"/>
      <c r="P55" s="101"/>
      <c r="Q55" s="101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>
      <c r="A56"/>
      <c r="B56"/>
      <c r="C56" s="22" t="s">
        <v>38</v>
      </c>
      <c r="G56" s="122">
        <f>1-'KPCo composite tax rate'!F23</f>
        <v>0.75233437930032898</v>
      </c>
      <c r="I56" s="18"/>
      <c r="J56" s="101"/>
      <c r="K56" s="101"/>
      <c r="L56" s="101"/>
      <c r="M56" s="101"/>
      <c r="N56" s="101"/>
      <c r="O56" s="101"/>
      <c r="P56" s="101"/>
      <c r="Q56" s="101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>
      <c r="A57"/>
      <c r="B57"/>
      <c r="C57" s="18" t="s">
        <v>37</v>
      </c>
      <c r="G57" s="119">
        <f>G55/G56</f>
        <v>0.13159042405063293</v>
      </c>
      <c r="I57" s="18"/>
      <c r="J57" s="101"/>
      <c r="K57" s="101"/>
      <c r="L57" s="101"/>
      <c r="M57" s="101"/>
      <c r="N57" s="101"/>
      <c r="O57" s="101"/>
      <c r="P57" s="101"/>
      <c r="Q57" s="101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>
      <c r="A58"/>
      <c r="B58"/>
      <c r="C58" s="22" t="s">
        <v>36</v>
      </c>
      <c r="G58" s="18">
        <v>0.05</v>
      </c>
      <c r="I58" s="18"/>
      <c r="J58" s="101"/>
      <c r="K58" s="101"/>
      <c r="L58" s="101"/>
      <c r="M58" s="101"/>
      <c r="N58" s="101"/>
      <c r="O58" s="101"/>
      <c r="P58" s="101"/>
      <c r="Q58" s="101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>
      <c r="A59"/>
      <c r="B59"/>
      <c r="C59" s="18" t="s">
        <v>35</v>
      </c>
      <c r="G59" s="120">
        <f>G57*G58</f>
        <v>6.5795212025316465E-3</v>
      </c>
      <c r="I59" s="18"/>
      <c r="J59" s="101"/>
      <c r="K59" s="101"/>
      <c r="L59" s="101"/>
      <c r="M59" s="101"/>
      <c r="N59" s="101"/>
      <c r="O59" s="101"/>
      <c r="P59" s="101"/>
      <c r="Q59" s="101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>
      <c r="A60"/>
      <c r="B60"/>
      <c r="C60" s="18"/>
      <c r="G60" s="18"/>
      <c r="I60" s="18"/>
      <c r="J60" s="101"/>
      <c r="K60" s="101"/>
      <c r="L60" s="101"/>
      <c r="M60" s="101"/>
      <c r="N60" s="101"/>
      <c r="O60" s="101"/>
      <c r="P60" s="101"/>
      <c r="Q60" s="101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>
      <c r="A61"/>
      <c r="B61"/>
      <c r="C61" s="18" t="s">
        <v>34</v>
      </c>
      <c r="G61" s="50">
        <f>G53+G59</f>
        <v>5.9742471202531643E-2</v>
      </c>
      <c r="I61" s="18"/>
      <c r="J61" s="101"/>
      <c r="K61" s="101"/>
      <c r="L61" s="101"/>
      <c r="M61" s="101"/>
      <c r="N61" s="101"/>
      <c r="O61" s="101"/>
      <c r="P61" s="101"/>
      <c r="Q61" s="10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>
      <c r="A62"/>
      <c r="B62"/>
      <c r="C62" s="22" t="s">
        <v>33</v>
      </c>
      <c r="E62" s="20"/>
      <c r="G62" s="18">
        <v>365</v>
      </c>
      <c r="I62" s="18"/>
      <c r="J62" s="101"/>
      <c r="K62" s="101"/>
      <c r="L62" s="101"/>
      <c r="M62" s="101"/>
      <c r="N62" s="101"/>
      <c r="O62" s="101"/>
      <c r="P62" s="101"/>
      <c r="Q62" s="101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>
      <c r="A63"/>
      <c r="B63"/>
      <c r="C63" s="18" t="s">
        <v>32</v>
      </c>
      <c r="G63" s="120">
        <f>+G61/G62</f>
        <v>1.6367800329460724E-4</v>
      </c>
      <c r="I63" s="18"/>
      <c r="J63" s="101"/>
      <c r="K63" s="101"/>
      <c r="L63" s="101"/>
      <c r="M63" s="101"/>
      <c r="N63" s="101"/>
      <c r="O63" s="101"/>
      <c r="P63" s="101"/>
      <c r="Q63" s="101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>
      <c r="A64"/>
      <c r="B64"/>
      <c r="C64" s="18"/>
      <c r="G64" s="18"/>
      <c r="I64" s="18"/>
      <c r="J64" s="101"/>
      <c r="K64" s="101"/>
      <c r="L64" s="101"/>
      <c r="M64" s="101"/>
      <c r="N64" s="101"/>
      <c r="O64" s="101"/>
      <c r="P64" s="101"/>
      <c r="Q64" s="101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3:18" customFormat="1" ht="15.75" thickBot="1">
      <c r="C65" s="102" t="s">
        <v>172</v>
      </c>
      <c r="D65" s="16"/>
      <c r="E65" s="20"/>
      <c r="F65" s="16"/>
      <c r="G65" s="123">
        <f>+'daily factored, rec. bal'!$E$373+6</f>
        <v>35.050273715752851</v>
      </c>
      <c r="H65" s="16"/>
      <c r="I65" s="129" t="s">
        <v>201</v>
      </c>
      <c r="J65" s="101"/>
      <c r="K65" s="101"/>
      <c r="L65" s="101"/>
      <c r="M65" s="101"/>
      <c r="N65" s="101"/>
      <c r="O65" s="101"/>
      <c r="P65" s="101"/>
      <c r="Q65" s="101"/>
      <c r="R65" s="16"/>
    </row>
    <row r="66" spans="3:18" customFormat="1">
      <c r="C66" s="18"/>
      <c r="D66" s="16"/>
      <c r="E66" s="16"/>
      <c r="F66" s="16"/>
      <c r="G66" s="18"/>
      <c r="H66" s="16"/>
      <c r="I66" s="18"/>
      <c r="J66" s="101"/>
      <c r="K66" s="101"/>
      <c r="L66" s="101"/>
      <c r="M66" s="101"/>
      <c r="N66" s="101"/>
      <c r="O66" s="101"/>
      <c r="P66" s="101"/>
      <c r="Q66" s="101"/>
      <c r="R66" s="16"/>
    </row>
    <row r="67" spans="3:18" customFormat="1">
      <c r="C67" s="19" t="s">
        <v>31</v>
      </c>
      <c r="D67" s="16"/>
      <c r="E67" s="16"/>
      <c r="F67" s="16"/>
      <c r="G67" s="124">
        <f>G63*G65</f>
        <v>5.7369588167238807E-3</v>
      </c>
      <c r="H67" s="16"/>
      <c r="I67" s="18"/>
      <c r="J67" s="101"/>
      <c r="K67" s="101"/>
      <c r="L67" s="101"/>
      <c r="M67" s="101"/>
      <c r="N67" s="101"/>
      <c r="O67" s="101"/>
      <c r="P67" s="101"/>
      <c r="Q67" s="101"/>
      <c r="R67" s="16"/>
    </row>
    <row r="68" spans="3:18" customFormat="1">
      <c r="C68" s="19" t="s">
        <v>30</v>
      </c>
      <c r="D68" s="16"/>
      <c r="E68" s="16"/>
      <c r="F68" s="16"/>
      <c r="G68" s="125">
        <f>'GL Pivot'!C36/'monthly charge offs, recoveries'!J25</f>
        <v>4.8478967898571472E-4</v>
      </c>
      <c r="H68" s="16"/>
      <c r="I68" s="102" t="s">
        <v>202</v>
      </c>
      <c r="J68" s="101"/>
      <c r="K68" s="101"/>
      <c r="L68" s="101"/>
      <c r="M68" s="101"/>
      <c r="N68" s="21"/>
      <c r="O68" s="101"/>
      <c r="P68" s="101"/>
      <c r="Q68" s="91"/>
      <c r="R68" s="16"/>
    </row>
    <row r="69" spans="3:18" customFormat="1">
      <c r="C69" s="19" t="s">
        <v>29</v>
      </c>
      <c r="D69" s="16"/>
      <c r="E69" s="16"/>
      <c r="F69" s="49"/>
      <c r="G69" s="124">
        <f>SUM(G67:G68)</f>
        <v>6.2217484957095958E-3</v>
      </c>
      <c r="H69" s="16"/>
      <c r="I69" s="18"/>
      <c r="J69" s="101"/>
      <c r="K69" s="101"/>
      <c r="L69" s="101"/>
      <c r="M69" s="101"/>
      <c r="N69" s="101"/>
      <c r="O69" s="101"/>
      <c r="P69" s="101"/>
      <c r="Q69" s="101"/>
      <c r="R69" s="16"/>
    </row>
    <row r="70" spans="3:18" customFormat="1">
      <c r="C70" s="18"/>
      <c r="D70" s="16"/>
      <c r="E70" s="16"/>
      <c r="F70" s="16"/>
      <c r="G70" s="18"/>
      <c r="H70" s="16"/>
      <c r="I70" s="18"/>
      <c r="J70" s="101"/>
      <c r="K70" s="101"/>
      <c r="L70" s="101"/>
      <c r="M70" s="101"/>
      <c r="N70" s="101"/>
      <c r="O70" s="101"/>
      <c r="P70" s="101"/>
      <c r="Q70" s="101"/>
      <c r="R70" s="16"/>
    </row>
    <row r="71" spans="3:18" customFormat="1">
      <c r="C71" s="18" t="s">
        <v>71</v>
      </c>
      <c r="D71" s="16"/>
      <c r="E71" s="16"/>
      <c r="F71" s="16"/>
      <c r="G71" s="126">
        <f>G49*G69</f>
        <v>4302651.5143635571</v>
      </c>
      <c r="H71" s="16"/>
      <c r="I71" s="18"/>
      <c r="J71" s="100"/>
      <c r="K71" s="100"/>
      <c r="L71" s="100"/>
      <c r="M71" s="100"/>
      <c r="N71" s="100"/>
      <c r="O71" s="100"/>
      <c r="P71" s="100"/>
      <c r="Q71" s="100"/>
    </row>
    <row r="72" spans="3:18" customFormat="1" ht="15.75" thickBot="1">
      <c r="C72" s="18"/>
      <c r="D72" s="16"/>
      <c r="E72" s="16"/>
      <c r="F72" s="16"/>
      <c r="G72" s="18"/>
      <c r="H72" s="16"/>
      <c r="I72" s="18"/>
      <c r="J72" s="100"/>
      <c r="K72" s="100"/>
      <c r="L72" s="100"/>
      <c r="M72" s="100"/>
      <c r="N72" s="100"/>
      <c r="O72" s="100"/>
      <c r="P72" s="100"/>
      <c r="Q72" s="100"/>
    </row>
    <row r="73" spans="3:18" customFormat="1" ht="15.75" thickBot="1">
      <c r="C73" s="19" t="s">
        <v>28</v>
      </c>
      <c r="D73" s="16"/>
      <c r="E73" s="20"/>
      <c r="F73" s="49"/>
      <c r="G73" s="127">
        <f>'2 P3'!G15</f>
        <v>3.7000000000000002E-3</v>
      </c>
      <c r="H73" s="16"/>
      <c r="I73" s="18" t="s">
        <v>198</v>
      </c>
      <c r="J73" s="100"/>
      <c r="K73" s="100"/>
      <c r="L73" s="100"/>
      <c r="M73" s="100"/>
      <c r="N73" s="100"/>
      <c r="O73" s="100"/>
      <c r="P73" s="100"/>
      <c r="Q73" s="100"/>
    </row>
    <row r="74" spans="3:18" customFormat="1">
      <c r="C74" s="18"/>
      <c r="D74" s="16"/>
      <c r="E74" s="16"/>
      <c r="F74" s="16"/>
      <c r="G74" s="18"/>
      <c r="H74" s="16"/>
      <c r="I74" s="18"/>
      <c r="J74" s="100"/>
      <c r="K74" s="100"/>
      <c r="L74" s="100"/>
      <c r="M74" s="100"/>
      <c r="N74" s="100"/>
      <c r="O74" s="100"/>
      <c r="P74" s="100"/>
      <c r="Q74" s="100"/>
    </row>
    <row r="75" spans="3:18" customFormat="1">
      <c r="C75" s="18" t="s">
        <v>27</v>
      </c>
      <c r="D75" s="16"/>
      <c r="E75" s="16"/>
      <c r="F75" s="16"/>
      <c r="G75" s="126">
        <f>+G73*G49</f>
        <v>2558735.7981640003</v>
      </c>
      <c r="H75" s="16"/>
      <c r="I75" s="18"/>
      <c r="J75" s="100"/>
      <c r="K75" s="100"/>
      <c r="L75" s="100"/>
      <c r="M75" s="100"/>
      <c r="N75" s="100"/>
      <c r="O75" s="100"/>
      <c r="P75" s="100"/>
      <c r="Q75" s="100"/>
    </row>
    <row r="76" spans="3:18" customFormat="1">
      <c r="C76" s="18"/>
      <c r="D76" s="16"/>
      <c r="E76" s="16"/>
      <c r="F76" s="16"/>
      <c r="G76" s="18"/>
      <c r="H76" s="16"/>
      <c r="I76" s="18"/>
      <c r="J76" s="100"/>
      <c r="K76" s="100"/>
      <c r="L76" s="100"/>
      <c r="M76" s="100"/>
      <c r="N76" s="100"/>
      <c r="O76" s="100"/>
      <c r="P76" s="100"/>
      <c r="Q76" s="100"/>
    </row>
    <row r="77" spans="3:18" customFormat="1" ht="15.75" thickBot="1">
      <c r="C77" s="19" t="s">
        <v>26</v>
      </c>
      <c r="D77" s="16"/>
      <c r="E77" s="16"/>
      <c r="F77" s="49"/>
      <c r="G77" s="128">
        <f>+G69+G73</f>
        <v>9.921748495709596E-3</v>
      </c>
      <c r="H77" s="16"/>
      <c r="I77" s="18"/>
    </row>
    <row r="78" spans="3:18" customFormat="1" ht="15.75" thickTop="1">
      <c r="C78" s="16"/>
      <c r="D78" s="16"/>
      <c r="E78" s="16"/>
      <c r="F78" s="16"/>
      <c r="G78" s="16"/>
      <c r="H78" s="16"/>
      <c r="I78" s="16"/>
    </row>
    <row r="80" spans="3:18" customFormat="1">
      <c r="C80" s="16"/>
      <c r="D80" s="16"/>
      <c r="E80" s="16"/>
      <c r="F80" s="16"/>
      <c r="G80" s="16"/>
      <c r="H80" s="16"/>
      <c r="I80" s="17"/>
    </row>
    <row r="330" customFormat="1"/>
  </sheetData>
  <mergeCells count="6">
    <mergeCell ref="C10:D10"/>
    <mergeCell ref="A1:I1"/>
    <mergeCell ref="A2:I2"/>
    <mergeCell ref="A3:I3"/>
    <mergeCell ref="A4:I4"/>
    <mergeCell ref="C7:D7"/>
  </mergeCells>
  <pageMargins left="0.7" right="0.7" top="0.75" bottom="0.75" header="0.3" footer="0.3"/>
  <pageSetup scale="53" fitToHeight="2" orientation="landscape" r:id="rId1"/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4"/>
  <sheetViews>
    <sheetView zoomScale="85" zoomScaleNormal="85" workbookViewId="0">
      <pane ySplit="1" topLeftCell="A343" activePane="bottomLeft" state="frozen"/>
      <selection pane="bottomLeft" activeCell="F372" sqref="F372"/>
    </sheetView>
  </sheetViews>
  <sheetFormatPr defaultRowHeight="15"/>
  <cols>
    <col min="1" max="3" width="14" customWidth="1"/>
    <col min="4" max="4" width="22.140625" bestFit="1" customWidth="1"/>
    <col min="5" max="5" width="22" customWidth="1"/>
    <col min="8" max="8" width="17.5703125" customWidth="1"/>
  </cols>
  <sheetData>
    <row r="1" spans="1:5">
      <c r="A1" s="8" t="s">
        <v>12</v>
      </c>
      <c r="B1" s="8" t="s">
        <v>11</v>
      </c>
      <c r="C1" s="8" t="s">
        <v>10</v>
      </c>
      <c r="D1" s="8" t="s">
        <v>13</v>
      </c>
      <c r="E1" s="8" t="s">
        <v>14</v>
      </c>
    </row>
    <row r="2" spans="1:5" s="94" customFormat="1">
      <c r="A2" s="84">
        <v>44197</v>
      </c>
      <c r="B2" s="95" t="s">
        <v>134</v>
      </c>
      <c r="C2" s="99" t="s">
        <v>7</v>
      </c>
      <c r="D2" s="88">
        <v>0</v>
      </c>
      <c r="E2" s="88">
        <v>50866059.359999999</v>
      </c>
    </row>
    <row r="3" spans="1:5" s="94" customFormat="1">
      <c r="A3" s="84">
        <v>44198</v>
      </c>
      <c r="B3" s="95" t="s">
        <v>134</v>
      </c>
      <c r="C3" s="99" t="s">
        <v>7</v>
      </c>
      <c r="D3" s="88">
        <v>0</v>
      </c>
      <c r="E3" s="88">
        <v>50866059.359999999</v>
      </c>
    </row>
    <row r="4" spans="1:5" s="94" customFormat="1">
      <c r="A4" s="84">
        <v>44199</v>
      </c>
      <c r="B4" s="95" t="s">
        <v>134</v>
      </c>
      <c r="C4" s="99" t="s">
        <v>7</v>
      </c>
      <c r="D4" s="88">
        <v>0</v>
      </c>
      <c r="E4" s="88">
        <v>50866059.359999999</v>
      </c>
    </row>
    <row r="5" spans="1:5" s="94" customFormat="1">
      <c r="A5" s="84">
        <v>44200</v>
      </c>
      <c r="B5" s="95" t="s">
        <v>134</v>
      </c>
      <c r="C5" s="99" t="s">
        <v>7</v>
      </c>
      <c r="D5" s="88">
        <v>2733807.73</v>
      </c>
      <c r="E5" s="88">
        <v>51649687.280000001</v>
      </c>
    </row>
    <row r="6" spans="1:5" s="94" customFormat="1">
      <c r="A6" s="84">
        <v>44201</v>
      </c>
      <c r="B6" s="95" t="s">
        <v>134</v>
      </c>
      <c r="C6" s="99" t="s">
        <v>7</v>
      </c>
      <c r="D6" s="88">
        <v>7098393.5700000003</v>
      </c>
      <c r="E6" s="88">
        <v>55259333.850000001</v>
      </c>
    </row>
    <row r="7" spans="1:5" s="94" customFormat="1">
      <c r="A7" s="84">
        <v>44202</v>
      </c>
      <c r="B7" s="95" t="s">
        <v>134</v>
      </c>
      <c r="C7" s="99" t="s">
        <v>7</v>
      </c>
      <c r="D7" s="88">
        <v>2894217.28</v>
      </c>
      <c r="E7" s="88">
        <v>55975199.880000003</v>
      </c>
    </row>
    <row r="8" spans="1:5" s="94" customFormat="1">
      <c r="A8" s="84">
        <v>44203</v>
      </c>
      <c r="B8" s="95" t="s">
        <v>134</v>
      </c>
      <c r="C8" s="99" t="s">
        <v>7</v>
      </c>
      <c r="D8" s="88">
        <v>2440406.3199999998</v>
      </c>
      <c r="E8" s="88">
        <v>56435404.170000002</v>
      </c>
    </row>
    <row r="9" spans="1:5" s="94" customFormat="1">
      <c r="A9" s="84">
        <v>44204</v>
      </c>
      <c r="B9" s="95" t="s">
        <v>134</v>
      </c>
      <c r="C9" s="99" t="s">
        <v>7</v>
      </c>
      <c r="D9" s="88">
        <v>3309096.34</v>
      </c>
      <c r="E9" s="88">
        <v>57958966.75</v>
      </c>
    </row>
    <row r="10" spans="1:5" s="94" customFormat="1">
      <c r="A10" s="84">
        <v>44205</v>
      </c>
      <c r="B10" s="95" t="s">
        <v>134</v>
      </c>
      <c r="C10" s="99" t="s">
        <v>7</v>
      </c>
      <c r="D10" s="88">
        <v>0</v>
      </c>
      <c r="E10" s="88">
        <v>57958966.75</v>
      </c>
    </row>
    <row r="11" spans="1:5" s="94" customFormat="1">
      <c r="A11" s="84">
        <v>44206</v>
      </c>
      <c r="B11" s="95" t="s">
        <v>134</v>
      </c>
      <c r="C11" s="99" t="s">
        <v>7</v>
      </c>
      <c r="D11" s="88">
        <v>0</v>
      </c>
      <c r="E11" s="88">
        <v>57958966.75</v>
      </c>
    </row>
    <row r="12" spans="1:5" s="94" customFormat="1">
      <c r="A12" s="84">
        <v>44207</v>
      </c>
      <c r="B12" s="95" t="s">
        <v>134</v>
      </c>
      <c r="C12" s="99" t="s">
        <v>7</v>
      </c>
      <c r="D12" s="88">
        <v>2136465.2400000002</v>
      </c>
      <c r="E12" s="88">
        <v>58779296</v>
      </c>
    </row>
    <row r="13" spans="1:5" s="94" customFormat="1">
      <c r="A13" s="84">
        <v>44208</v>
      </c>
      <c r="B13" s="95" t="s">
        <v>134</v>
      </c>
      <c r="C13" s="99" t="s">
        <v>7</v>
      </c>
      <c r="D13" s="88">
        <v>2841017.58</v>
      </c>
      <c r="E13" s="88">
        <v>57876542.009999998</v>
      </c>
    </row>
    <row r="14" spans="1:5" s="94" customFormat="1">
      <c r="A14" s="84">
        <v>44209</v>
      </c>
      <c r="B14" s="95" t="s">
        <v>134</v>
      </c>
      <c r="C14" s="99" t="s">
        <v>7</v>
      </c>
      <c r="D14" s="88">
        <v>2445999.41</v>
      </c>
      <c r="E14" s="88">
        <v>58357581.710000001</v>
      </c>
    </row>
    <row r="15" spans="1:5" s="94" customFormat="1">
      <c r="A15" s="84">
        <v>44210</v>
      </c>
      <c r="B15" s="95" t="s">
        <v>134</v>
      </c>
      <c r="C15" s="99" t="s">
        <v>7</v>
      </c>
      <c r="D15" s="88">
        <v>2602315.1</v>
      </c>
      <c r="E15" s="88">
        <v>58024421.729999997</v>
      </c>
    </row>
    <row r="16" spans="1:5" s="94" customFormat="1">
      <c r="A16" s="84">
        <v>44211</v>
      </c>
      <c r="B16" s="95" t="s">
        <v>134</v>
      </c>
      <c r="C16" s="99" t="s">
        <v>7</v>
      </c>
      <c r="D16" s="88">
        <v>159213.21</v>
      </c>
      <c r="E16" s="88">
        <v>55776644.659999996</v>
      </c>
    </row>
    <row r="17" spans="1:5" s="94" customFormat="1">
      <c r="A17" s="84">
        <v>44212</v>
      </c>
      <c r="B17" s="95" t="s">
        <v>134</v>
      </c>
      <c r="C17" s="99" t="s">
        <v>7</v>
      </c>
      <c r="D17" s="88">
        <v>0</v>
      </c>
      <c r="E17" s="88">
        <v>55776644.659999996</v>
      </c>
    </row>
    <row r="18" spans="1:5" s="94" customFormat="1">
      <c r="A18" s="84">
        <v>44213</v>
      </c>
      <c r="B18" s="95" t="s">
        <v>134</v>
      </c>
      <c r="C18" s="99" t="s">
        <v>7</v>
      </c>
      <c r="D18" s="88">
        <v>0</v>
      </c>
      <c r="E18" s="88">
        <v>55776644.659999996</v>
      </c>
    </row>
    <row r="19" spans="1:5" s="94" customFormat="1">
      <c r="A19" s="84">
        <v>44214</v>
      </c>
      <c r="B19" s="95" t="s">
        <v>134</v>
      </c>
      <c r="C19" s="99" t="s">
        <v>7</v>
      </c>
      <c r="D19" s="88">
        <v>3739461.52</v>
      </c>
      <c r="E19" s="88">
        <v>57536886.380000003</v>
      </c>
    </row>
    <row r="20" spans="1:5" s="94" customFormat="1">
      <c r="A20" s="84">
        <v>44215</v>
      </c>
      <c r="B20" s="95" t="s">
        <v>134</v>
      </c>
      <c r="C20" s="99" t="s">
        <v>7</v>
      </c>
      <c r="D20" s="88">
        <v>3414347.12</v>
      </c>
      <c r="E20" s="88">
        <v>59613740.109999999</v>
      </c>
    </row>
    <row r="21" spans="1:5" s="94" customFormat="1">
      <c r="A21" s="84">
        <v>44216</v>
      </c>
      <c r="B21" s="95" t="s">
        <v>134</v>
      </c>
      <c r="C21" s="99" t="s">
        <v>7</v>
      </c>
      <c r="D21" s="88">
        <v>1890008.22</v>
      </c>
      <c r="E21" s="88">
        <v>59737239.880000003</v>
      </c>
    </row>
    <row r="22" spans="1:5" s="94" customFormat="1">
      <c r="A22" s="84">
        <v>44217</v>
      </c>
      <c r="B22" s="95" t="s">
        <v>134</v>
      </c>
      <c r="C22" s="99" t="s">
        <v>7</v>
      </c>
      <c r="D22" s="88">
        <v>2031677.52</v>
      </c>
      <c r="E22" s="88">
        <v>54315845.149999999</v>
      </c>
    </row>
    <row r="23" spans="1:5" s="94" customFormat="1">
      <c r="A23" s="84">
        <v>44218</v>
      </c>
      <c r="B23" s="95" t="s">
        <v>134</v>
      </c>
      <c r="C23" s="99" t="s">
        <v>7</v>
      </c>
      <c r="D23" s="88">
        <v>1734792.56</v>
      </c>
      <c r="E23" s="88">
        <v>53882152.710000001</v>
      </c>
    </row>
    <row r="24" spans="1:5" s="94" customFormat="1">
      <c r="A24" s="84">
        <v>44219</v>
      </c>
      <c r="B24" s="95" t="s">
        <v>134</v>
      </c>
      <c r="C24" s="99" t="s">
        <v>7</v>
      </c>
      <c r="D24" s="88">
        <v>0</v>
      </c>
      <c r="E24" s="88">
        <v>53882152.710000001</v>
      </c>
    </row>
    <row r="25" spans="1:5" s="94" customFormat="1">
      <c r="A25" s="84">
        <v>44220</v>
      </c>
      <c r="B25" s="95" t="s">
        <v>134</v>
      </c>
      <c r="C25" s="99" t="s">
        <v>7</v>
      </c>
      <c r="D25" s="88">
        <v>0</v>
      </c>
      <c r="E25" s="88">
        <v>53882152.710000001</v>
      </c>
    </row>
    <row r="26" spans="1:5" s="94" customFormat="1">
      <c r="A26" s="84">
        <v>44221</v>
      </c>
      <c r="B26" s="95" t="s">
        <v>134</v>
      </c>
      <c r="C26" s="99" t="s">
        <v>7</v>
      </c>
      <c r="D26" s="88">
        <v>1951369.67</v>
      </c>
      <c r="E26" s="88">
        <v>53523840.530000001</v>
      </c>
    </row>
    <row r="27" spans="1:5" s="94" customFormat="1">
      <c r="A27" s="84">
        <v>44222</v>
      </c>
      <c r="B27" s="95" t="s">
        <v>134</v>
      </c>
      <c r="C27" s="99" t="s">
        <v>7</v>
      </c>
      <c r="D27" s="88">
        <v>2002192.17</v>
      </c>
      <c r="E27" s="88">
        <v>51847936.090000004</v>
      </c>
    </row>
    <row r="28" spans="1:5" s="94" customFormat="1">
      <c r="A28" s="84">
        <v>44223</v>
      </c>
      <c r="B28" s="95" t="s">
        <v>134</v>
      </c>
      <c r="C28" s="99" t="s">
        <v>7</v>
      </c>
      <c r="D28" s="88">
        <v>2372633.15</v>
      </c>
      <c r="E28" s="88">
        <v>52614106.210000001</v>
      </c>
    </row>
    <row r="29" spans="1:5" s="94" customFormat="1">
      <c r="A29" s="84">
        <v>44224</v>
      </c>
      <c r="B29" s="95" t="s">
        <v>134</v>
      </c>
      <c r="C29" s="99" t="s">
        <v>7</v>
      </c>
      <c r="D29" s="88">
        <v>2152052.08</v>
      </c>
      <c r="E29" s="88">
        <v>52359269.43</v>
      </c>
    </row>
    <row r="30" spans="1:5" s="94" customFormat="1">
      <c r="A30" s="84">
        <v>44225</v>
      </c>
      <c r="B30" s="95" t="s">
        <v>134</v>
      </c>
      <c r="C30" s="99" t="s">
        <v>7</v>
      </c>
      <c r="D30" s="88">
        <v>2709504.29</v>
      </c>
      <c r="E30" s="88">
        <v>53055941.159999996</v>
      </c>
    </row>
    <row r="31" spans="1:5" s="94" customFormat="1">
      <c r="A31" s="84">
        <v>44226</v>
      </c>
      <c r="B31" s="95" t="s">
        <v>134</v>
      </c>
      <c r="C31" s="99" t="s">
        <v>7</v>
      </c>
      <c r="D31" s="88">
        <v>0</v>
      </c>
      <c r="E31" s="88">
        <v>53055941.159999996</v>
      </c>
    </row>
    <row r="32" spans="1:5" s="94" customFormat="1">
      <c r="A32" s="84">
        <v>44227</v>
      </c>
      <c r="B32" s="95" t="s">
        <v>134</v>
      </c>
      <c r="C32" s="99" t="s">
        <v>7</v>
      </c>
      <c r="D32" s="88">
        <v>0</v>
      </c>
      <c r="E32" s="88">
        <v>53055941.159999996</v>
      </c>
    </row>
    <row r="33" spans="1:5" s="94" customFormat="1">
      <c r="A33" s="84">
        <v>44228</v>
      </c>
      <c r="B33" s="95" t="s">
        <v>134</v>
      </c>
      <c r="C33" s="99" t="s">
        <v>7</v>
      </c>
      <c r="D33" s="88">
        <v>3258188.66</v>
      </c>
      <c r="E33" s="88">
        <v>54353728.100000001</v>
      </c>
    </row>
    <row r="34" spans="1:5" s="94" customFormat="1">
      <c r="A34" s="84">
        <v>44229</v>
      </c>
      <c r="B34" s="95" t="s">
        <v>134</v>
      </c>
      <c r="C34" s="99" t="s">
        <v>7</v>
      </c>
      <c r="D34" s="88">
        <v>6803095.75</v>
      </c>
      <c r="E34" s="88">
        <v>58306546.530000001</v>
      </c>
    </row>
    <row r="35" spans="1:5" s="94" customFormat="1">
      <c r="A35" s="84">
        <v>44230</v>
      </c>
      <c r="B35" s="95" t="s">
        <v>134</v>
      </c>
      <c r="C35" s="99" t="s">
        <v>7</v>
      </c>
      <c r="D35" s="88">
        <v>3243750.97</v>
      </c>
      <c r="E35" s="88">
        <v>58446433.130000003</v>
      </c>
    </row>
    <row r="36" spans="1:5" s="94" customFormat="1">
      <c r="A36" s="84">
        <v>44231</v>
      </c>
      <c r="B36" s="95" t="s">
        <v>134</v>
      </c>
      <c r="C36" s="99" t="s">
        <v>7</v>
      </c>
      <c r="D36" s="88">
        <v>2306927.39</v>
      </c>
      <c r="E36" s="88">
        <v>58239506.170000002</v>
      </c>
    </row>
    <row r="37" spans="1:5" s="94" customFormat="1">
      <c r="A37" s="84">
        <v>44232</v>
      </c>
      <c r="B37" s="95" t="s">
        <v>134</v>
      </c>
      <c r="C37" s="99" t="s">
        <v>7</v>
      </c>
      <c r="D37" s="88">
        <v>2211299.14</v>
      </c>
      <c r="E37" s="88">
        <v>58081426.590000004</v>
      </c>
    </row>
    <row r="38" spans="1:5" s="94" customFormat="1">
      <c r="A38" s="84">
        <v>44233</v>
      </c>
      <c r="B38" s="95" t="s">
        <v>134</v>
      </c>
      <c r="C38" s="99" t="s">
        <v>7</v>
      </c>
      <c r="D38" s="88">
        <v>0</v>
      </c>
      <c r="E38" s="88">
        <v>58081426.590000004</v>
      </c>
    </row>
    <row r="39" spans="1:5" s="94" customFormat="1">
      <c r="A39" s="84">
        <v>44234</v>
      </c>
      <c r="B39" s="95" t="s">
        <v>134</v>
      </c>
      <c r="C39" s="99" t="s">
        <v>7</v>
      </c>
      <c r="D39" s="88">
        <v>0</v>
      </c>
      <c r="E39" s="88">
        <v>58081426.590000004</v>
      </c>
    </row>
    <row r="40" spans="1:5" s="94" customFormat="1">
      <c r="A40" s="84">
        <v>44235</v>
      </c>
      <c r="B40" s="95" t="s">
        <v>134</v>
      </c>
      <c r="C40" s="99" t="s">
        <v>7</v>
      </c>
      <c r="D40" s="88">
        <v>3192712.71</v>
      </c>
      <c r="E40" s="88">
        <v>58931888.259999998</v>
      </c>
    </row>
    <row r="41" spans="1:5" s="94" customFormat="1">
      <c r="A41" s="84">
        <v>44236</v>
      </c>
      <c r="B41" s="95" t="s">
        <v>134</v>
      </c>
      <c r="C41" s="99" t="s">
        <v>7</v>
      </c>
      <c r="D41" s="88">
        <v>2070024.26</v>
      </c>
      <c r="E41" s="88">
        <v>57935240.240000002</v>
      </c>
    </row>
    <row r="42" spans="1:5" s="94" customFormat="1">
      <c r="A42" s="84">
        <v>44237</v>
      </c>
      <c r="B42" s="95" t="s">
        <v>134</v>
      </c>
      <c r="C42" s="99" t="s">
        <v>7</v>
      </c>
      <c r="D42" s="88">
        <v>2670191.9900000002</v>
      </c>
      <c r="E42" s="88">
        <v>58780295.600000001</v>
      </c>
    </row>
    <row r="43" spans="1:5" s="94" customFormat="1">
      <c r="A43" s="84">
        <v>44238</v>
      </c>
      <c r="B43" s="95" t="s">
        <v>134</v>
      </c>
      <c r="C43" s="99" t="s">
        <v>7</v>
      </c>
      <c r="D43" s="88">
        <v>2479127.12</v>
      </c>
      <c r="E43" s="88">
        <v>58779163.060000002</v>
      </c>
    </row>
    <row r="44" spans="1:5" s="94" customFormat="1">
      <c r="A44" s="84">
        <v>44239</v>
      </c>
      <c r="B44" s="95" t="s">
        <v>134</v>
      </c>
      <c r="C44" s="99" t="s">
        <v>7</v>
      </c>
      <c r="D44" s="88">
        <v>2214188.64</v>
      </c>
      <c r="E44" s="88">
        <v>58412064.859999999</v>
      </c>
    </row>
    <row r="45" spans="1:5" s="94" customFormat="1">
      <c r="A45" s="84">
        <v>44240</v>
      </c>
      <c r="B45" s="95" t="s">
        <v>134</v>
      </c>
      <c r="C45" s="99" t="s">
        <v>7</v>
      </c>
      <c r="D45" s="88">
        <v>0</v>
      </c>
      <c r="E45" s="88">
        <v>58412064.859999999</v>
      </c>
    </row>
    <row r="46" spans="1:5" s="94" customFormat="1">
      <c r="A46" s="84">
        <v>44241</v>
      </c>
      <c r="B46" s="95" t="s">
        <v>134</v>
      </c>
      <c r="C46" s="99" t="s">
        <v>7</v>
      </c>
      <c r="D46" s="88">
        <v>0</v>
      </c>
      <c r="E46" s="88">
        <v>58412064.859999999</v>
      </c>
    </row>
    <row r="47" spans="1:5" s="94" customFormat="1">
      <c r="A47" s="84">
        <v>44242</v>
      </c>
      <c r="B47" s="95" t="s">
        <v>134</v>
      </c>
      <c r="C47" s="99" t="s">
        <v>7</v>
      </c>
      <c r="D47" s="88">
        <v>1556254.39</v>
      </c>
      <c r="E47" s="88">
        <v>58085616.259999998</v>
      </c>
    </row>
    <row r="48" spans="1:5" s="94" customFormat="1">
      <c r="A48" s="84">
        <v>44243</v>
      </c>
      <c r="B48" s="95" t="s">
        <v>134</v>
      </c>
      <c r="C48" s="99" t="s">
        <v>7</v>
      </c>
      <c r="D48" s="88">
        <v>2142604.4900000002</v>
      </c>
      <c r="E48" s="88">
        <v>59506734</v>
      </c>
    </row>
    <row r="49" spans="1:5" s="94" customFormat="1">
      <c r="A49" s="84">
        <v>44244</v>
      </c>
      <c r="B49" s="95" t="s">
        <v>134</v>
      </c>
      <c r="C49" s="99" t="s">
        <v>7</v>
      </c>
      <c r="D49" s="88">
        <v>891911.61</v>
      </c>
      <c r="E49" s="88">
        <v>53203034</v>
      </c>
    </row>
    <row r="50" spans="1:5" s="94" customFormat="1">
      <c r="A50" s="84">
        <v>44245</v>
      </c>
      <c r="B50" s="95" t="s">
        <v>134</v>
      </c>
      <c r="C50" s="99" t="s">
        <v>7</v>
      </c>
      <c r="D50" s="88">
        <v>987936.57</v>
      </c>
      <c r="E50" s="88">
        <v>51823268.710000001</v>
      </c>
    </row>
    <row r="51" spans="1:5" s="94" customFormat="1">
      <c r="A51" s="84">
        <v>44246</v>
      </c>
      <c r="B51" s="95" t="s">
        <v>134</v>
      </c>
      <c r="C51" s="99" t="s">
        <v>7</v>
      </c>
      <c r="D51" s="88">
        <v>1206074.69</v>
      </c>
      <c r="E51" s="88">
        <v>51138889.439999998</v>
      </c>
    </row>
    <row r="52" spans="1:5" s="94" customFormat="1">
      <c r="A52" s="84">
        <v>44247</v>
      </c>
      <c r="B52" s="95" t="s">
        <v>134</v>
      </c>
      <c r="C52" s="99" t="s">
        <v>7</v>
      </c>
      <c r="D52" s="88">
        <v>0</v>
      </c>
      <c r="E52" s="88">
        <v>51138889.439999998</v>
      </c>
    </row>
    <row r="53" spans="1:5" s="94" customFormat="1">
      <c r="A53" s="84">
        <v>44248</v>
      </c>
      <c r="B53" s="95" t="s">
        <v>134</v>
      </c>
      <c r="C53" s="99" t="s">
        <v>7</v>
      </c>
      <c r="D53" s="88">
        <v>0</v>
      </c>
      <c r="E53" s="88">
        <v>51138889.439999998</v>
      </c>
    </row>
    <row r="54" spans="1:5" s="94" customFormat="1">
      <c r="A54" s="84">
        <v>44249</v>
      </c>
      <c r="B54" s="95" t="s">
        <v>134</v>
      </c>
      <c r="C54" s="99" t="s">
        <v>7</v>
      </c>
      <c r="D54" s="88">
        <v>1268770.21</v>
      </c>
      <c r="E54" s="88">
        <v>31124538.530000001</v>
      </c>
    </row>
    <row r="55" spans="1:5" s="94" customFormat="1">
      <c r="A55" s="84">
        <v>44250</v>
      </c>
      <c r="B55" s="95" t="s">
        <v>134</v>
      </c>
      <c r="C55" s="99" t="s">
        <v>7</v>
      </c>
      <c r="D55" s="88">
        <v>2046487.56</v>
      </c>
      <c r="E55" s="88">
        <v>30216164.98</v>
      </c>
    </row>
    <row r="56" spans="1:5" s="94" customFormat="1">
      <c r="A56" s="84">
        <v>44251</v>
      </c>
      <c r="B56" s="95" t="s">
        <v>134</v>
      </c>
      <c r="C56" s="99" t="s">
        <v>7</v>
      </c>
      <c r="D56" s="88">
        <v>2722598.07</v>
      </c>
      <c r="E56" s="88">
        <v>47721932.009999998</v>
      </c>
    </row>
    <row r="57" spans="1:5" s="94" customFormat="1">
      <c r="A57" s="84">
        <v>44252</v>
      </c>
      <c r="B57" s="95" t="s">
        <v>134</v>
      </c>
      <c r="C57" s="99" t="s">
        <v>7</v>
      </c>
      <c r="D57" s="88">
        <v>-228282.25</v>
      </c>
      <c r="E57" s="88">
        <v>46120411.469999999</v>
      </c>
    </row>
    <row r="58" spans="1:5" s="94" customFormat="1">
      <c r="A58" s="84">
        <v>44253</v>
      </c>
      <c r="B58" s="95" t="s">
        <v>134</v>
      </c>
      <c r="C58" s="99" t="s">
        <v>7</v>
      </c>
      <c r="D58" s="88">
        <v>5016795.22</v>
      </c>
      <c r="E58" s="88">
        <v>49161342.450000003</v>
      </c>
    </row>
    <row r="59" spans="1:5" s="94" customFormat="1">
      <c r="A59" s="84">
        <v>44254</v>
      </c>
      <c r="B59" s="95" t="s">
        <v>134</v>
      </c>
      <c r="C59" s="99" t="s">
        <v>7</v>
      </c>
      <c r="D59" s="88">
        <v>0</v>
      </c>
      <c r="E59" s="88">
        <v>49161342.450000003</v>
      </c>
    </row>
    <row r="60" spans="1:5" s="94" customFormat="1">
      <c r="A60" s="84">
        <v>44255</v>
      </c>
      <c r="B60" s="95" t="s">
        <v>134</v>
      </c>
      <c r="C60" s="99" t="s">
        <v>7</v>
      </c>
      <c r="D60" s="88">
        <v>0</v>
      </c>
      <c r="E60" s="88">
        <v>49161342.450000003</v>
      </c>
    </row>
    <row r="61" spans="1:5" s="94" customFormat="1">
      <c r="A61" s="84">
        <v>44256</v>
      </c>
      <c r="B61" s="95" t="s">
        <v>134</v>
      </c>
      <c r="C61" s="99" t="s">
        <v>7</v>
      </c>
      <c r="D61" s="88">
        <v>2414901.13</v>
      </c>
      <c r="E61" s="88">
        <v>49394560.990000002</v>
      </c>
    </row>
    <row r="62" spans="1:5" s="94" customFormat="1">
      <c r="A62" s="84">
        <v>44257</v>
      </c>
      <c r="B62" s="95" t="s">
        <v>134</v>
      </c>
      <c r="C62" s="99" t="s">
        <v>7</v>
      </c>
      <c r="D62" s="88">
        <v>10337741.289999999</v>
      </c>
      <c r="E62" s="88">
        <v>56488584.579999998</v>
      </c>
    </row>
    <row r="63" spans="1:5" s="94" customFormat="1">
      <c r="A63" s="84">
        <v>44258</v>
      </c>
      <c r="B63" s="95" t="s">
        <v>134</v>
      </c>
      <c r="C63" s="99" t="s">
        <v>7</v>
      </c>
      <c r="D63" s="88">
        <v>3389672.75</v>
      </c>
      <c r="E63" s="88">
        <v>57915789.020000003</v>
      </c>
    </row>
    <row r="64" spans="1:5" s="94" customFormat="1">
      <c r="A64" s="84">
        <v>44259</v>
      </c>
      <c r="B64" s="95" t="s">
        <v>134</v>
      </c>
      <c r="C64" s="99" t="s">
        <v>7</v>
      </c>
      <c r="D64" s="88">
        <v>3347467.01</v>
      </c>
      <c r="E64" s="88">
        <v>59035976.229999997</v>
      </c>
    </row>
    <row r="65" spans="1:5" s="94" customFormat="1">
      <c r="A65" s="84">
        <v>44260</v>
      </c>
      <c r="B65" s="95" t="s">
        <v>134</v>
      </c>
      <c r="C65" s="99" t="s">
        <v>7</v>
      </c>
      <c r="D65" s="88">
        <v>2512284.9700000002</v>
      </c>
      <c r="E65" s="88">
        <v>59790850.740000002</v>
      </c>
    </row>
    <row r="66" spans="1:5" s="94" customFormat="1">
      <c r="A66" s="84">
        <v>44261</v>
      </c>
      <c r="B66" s="95" t="s">
        <v>134</v>
      </c>
      <c r="C66" s="99" t="s">
        <v>7</v>
      </c>
      <c r="D66" s="88">
        <v>0</v>
      </c>
      <c r="E66" s="88">
        <v>59790850.740000002</v>
      </c>
    </row>
    <row r="67" spans="1:5" s="94" customFormat="1">
      <c r="A67" s="84">
        <v>44262</v>
      </c>
      <c r="B67" s="95" t="s">
        <v>134</v>
      </c>
      <c r="C67" s="99" t="s">
        <v>7</v>
      </c>
      <c r="D67" s="88">
        <v>0</v>
      </c>
      <c r="E67" s="88">
        <v>59790850.740000002</v>
      </c>
    </row>
    <row r="68" spans="1:5" s="94" customFormat="1">
      <c r="A68" s="84">
        <v>44263</v>
      </c>
      <c r="B68" s="95" t="s">
        <v>134</v>
      </c>
      <c r="C68" s="99" t="s">
        <v>7</v>
      </c>
      <c r="D68" s="88">
        <v>2279975.8199999998</v>
      </c>
      <c r="E68" s="88">
        <v>60392608.780000001</v>
      </c>
    </row>
    <row r="69" spans="1:5" s="94" customFormat="1">
      <c r="A69" s="84">
        <v>44264</v>
      </c>
      <c r="B69" s="95" t="s">
        <v>134</v>
      </c>
      <c r="C69" s="99" t="s">
        <v>7</v>
      </c>
      <c r="D69" s="88">
        <v>3135771.79</v>
      </c>
      <c r="E69" s="88">
        <v>60284696.710000001</v>
      </c>
    </row>
    <row r="70" spans="1:5" s="94" customFormat="1">
      <c r="A70" s="84">
        <v>44265</v>
      </c>
      <c r="B70" s="95" t="s">
        <v>134</v>
      </c>
      <c r="C70" s="99" t="s">
        <v>7</v>
      </c>
      <c r="D70" s="88">
        <v>2092472.26</v>
      </c>
      <c r="E70" s="88">
        <v>59932671.659999996</v>
      </c>
    </row>
    <row r="71" spans="1:5" s="94" customFormat="1">
      <c r="A71" s="84">
        <v>44266</v>
      </c>
      <c r="B71" s="95" t="s">
        <v>134</v>
      </c>
      <c r="C71" s="99" t="s">
        <v>7</v>
      </c>
      <c r="D71" s="88">
        <v>2837724.13</v>
      </c>
      <c r="E71" s="88">
        <v>60595238.759999998</v>
      </c>
    </row>
    <row r="72" spans="1:5" s="94" customFormat="1">
      <c r="A72" s="84">
        <v>44267</v>
      </c>
      <c r="B72" s="95" t="s">
        <v>134</v>
      </c>
      <c r="C72" s="99" t="s">
        <v>7</v>
      </c>
      <c r="D72" s="88">
        <v>2122914.4700000002</v>
      </c>
      <c r="E72" s="88">
        <v>60300433.75</v>
      </c>
    </row>
    <row r="73" spans="1:5" s="94" customFormat="1">
      <c r="A73" s="84">
        <v>44268</v>
      </c>
      <c r="B73" s="95" t="s">
        <v>134</v>
      </c>
      <c r="C73" s="99" t="s">
        <v>7</v>
      </c>
      <c r="D73" s="88">
        <v>0</v>
      </c>
      <c r="E73" s="88">
        <v>60300433.75</v>
      </c>
    </row>
    <row r="74" spans="1:5" s="94" customFormat="1">
      <c r="A74" s="84">
        <v>44269</v>
      </c>
      <c r="B74" s="95" t="s">
        <v>134</v>
      </c>
      <c r="C74" s="99" t="s">
        <v>7</v>
      </c>
      <c r="D74" s="88">
        <v>0</v>
      </c>
      <c r="E74" s="88">
        <v>60300433.75</v>
      </c>
    </row>
    <row r="75" spans="1:5" s="94" customFormat="1">
      <c r="A75" s="84">
        <v>44270</v>
      </c>
      <c r="B75" s="95" t="s">
        <v>134</v>
      </c>
      <c r="C75" s="99" t="s">
        <v>7</v>
      </c>
      <c r="D75" s="88">
        <v>2374036.5299999998</v>
      </c>
      <c r="E75" s="88">
        <v>61047197.100000001</v>
      </c>
    </row>
    <row r="76" spans="1:5" s="94" customFormat="1">
      <c r="A76" s="84">
        <v>44271</v>
      </c>
      <c r="B76" s="95" t="s">
        <v>134</v>
      </c>
      <c r="C76" s="99" t="s">
        <v>7</v>
      </c>
      <c r="D76" s="88">
        <v>2340992.31</v>
      </c>
      <c r="E76" s="88">
        <v>60066827.270000003</v>
      </c>
    </row>
    <row r="77" spans="1:5" s="94" customFormat="1">
      <c r="A77" s="84">
        <v>44272</v>
      </c>
      <c r="B77" s="95" t="s">
        <v>134</v>
      </c>
      <c r="C77" s="99" t="s">
        <v>7</v>
      </c>
      <c r="D77" s="88">
        <v>2017757.29</v>
      </c>
      <c r="E77" s="88">
        <v>55092667.530000001</v>
      </c>
    </row>
    <row r="78" spans="1:5" s="94" customFormat="1">
      <c r="A78" s="84">
        <v>44273</v>
      </c>
      <c r="B78" s="95" t="s">
        <v>134</v>
      </c>
      <c r="C78" s="99" t="s">
        <v>7</v>
      </c>
      <c r="D78" s="88">
        <v>1421654.26</v>
      </c>
      <c r="E78" s="88">
        <v>52311497.93</v>
      </c>
    </row>
    <row r="79" spans="1:5" s="94" customFormat="1">
      <c r="A79" s="84">
        <v>44274</v>
      </c>
      <c r="B79" s="95" t="s">
        <v>134</v>
      </c>
      <c r="C79" s="99" t="s">
        <v>7</v>
      </c>
      <c r="D79" s="88">
        <v>1661490.45</v>
      </c>
      <c r="E79" s="88">
        <v>51552177.850000001</v>
      </c>
    </row>
    <row r="80" spans="1:5" s="94" customFormat="1">
      <c r="A80" s="84">
        <v>44275</v>
      </c>
      <c r="B80" s="95" t="s">
        <v>134</v>
      </c>
      <c r="C80" s="99" t="s">
        <v>7</v>
      </c>
      <c r="D80" s="88">
        <v>0</v>
      </c>
      <c r="E80" s="88">
        <v>51552177.850000001</v>
      </c>
    </row>
    <row r="81" spans="1:5" s="94" customFormat="1">
      <c r="A81" s="84">
        <v>44276</v>
      </c>
      <c r="B81" s="95" t="s">
        <v>134</v>
      </c>
      <c r="C81" s="99" t="s">
        <v>7</v>
      </c>
      <c r="D81" s="88">
        <v>0</v>
      </c>
      <c r="E81" s="88">
        <v>51552177.850000001</v>
      </c>
    </row>
    <row r="82" spans="1:5" s="94" customFormat="1">
      <c r="A82" s="84">
        <v>44277</v>
      </c>
      <c r="B82" s="95" t="s">
        <v>134</v>
      </c>
      <c r="C82" s="99" t="s">
        <v>7</v>
      </c>
      <c r="D82" s="88">
        <v>1193961.6399999999</v>
      </c>
      <c r="E82" s="88">
        <v>50035610.020000003</v>
      </c>
    </row>
    <row r="83" spans="1:5" s="94" customFormat="1">
      <c r="A83" s="84">
        <v>44278</v>
      </c>
      <c r="B83" s="95" t="s">
        <v>134</v>
      </c>
      <c r="C83" s="99" t="s">
        <v>7</v>
      </c>
      <c r="D83" s="88">
        <v>1327030.6200000001</v>
      </c>
      <c r="E83" s="88">
        <v>48754530.439999998</v>
      </c>
    </row>
    <row r="84" spans="1:5" s="94" customFormat="1">
      <c r="A84" s="84">
        <v>44279</v>
      </c>
      <c r="B84" s="95" t="s">
        <v>134</v>
      </c>
      <c r="C84" s="99" t="s">
        <v>7</v>
      </c>
      <c r="D84" s="88">
        <v>1394957.23</v>
      </c>
      <c r="E84" s="88">
        <v>48690788.280000001</v>
      </c>
    </row>
    <row r="85" spans="1:5" s="94" customFormat="1">
      <c r="A85" s="84">
        <v>44280</v>
      </c>
      <c r="B85" s="95" t="s">
        <v>134</v>
      </c>
      <c r="C85" s="99" t="s">
        <v>7</v>
      </c>
      <c r="D85" s="88">
        <v>1548828</v>
      </c>
      <c r="E85" s="88">
        <v>46748163.759999998</v>
      </c>
    </row>
    <row r="86" spans="1:5" s="94" customFormat="1">
      <c r="A86" s="84">
        <v>44281</v>
      </c>
      <c r="B86" s="95" t="s">
        <v>134</v>
      </c>
      <c r="C86" s="99" t="s">
        <v>7</v>
      </c>
      <c r="D86" s="88">
        <v>1880341.85</v>
      </c>
      <c r="E86" s="88">
        <v>46060042.579999998</v>
      </c>
    </row>
    <row r="87" spans="1:5" s="94" customFormat="1">
      <c r="A87" s="84">
        <v>44282</v>
      </c>
      <c r="B87" s="95" t="s">
        <v>134</v>
      </c>
      <c r="C87" s="99" t="s">
        <v>7</v>
      </c>
      <c r="D87" s="88">
        <v>0</v>
      </c>
      <c r="E87" s="88">
        <v>46060042.579999998</v>
      </c>
    </row>
    <row r="88" spans="1:5" s="94" customFormat="1">
      <c r="A88" s="84">
        <v>44283</v>
      </c>
      <c r="B88" s="95" t="s">
        <v>134</v>
      </c>
      <c r="C88" s="99" t="s">
        <v>7</v>
      </c>
      <c r="D88" s="88">
        <v>0</v>
      </c>
      <c r="E88" s="88">
        <v>46060042.579999998</v>
      </c>
    </row>
    <row r="89" spans="1:5" s="94" customFormat="1">
      <c r="A89" s="84">
        <v>44284</v>
      </c>
      <c r="B89" s="95" t="s">
        <v>134</v>
      </c>
      <c r="C89" s="99" t="s">
        <v>7</v>
      </c>
      <c r="D89" s="88">
        <v>1459561.45</v>
      </c>
      <c r="E89" s="88">
        <v>45389677.18</v>
      </c>
    </row>
    <row r="90" spans="1:5" s="94" customFormat="1">
      <c r="A90" s="84">
        <v>44285</v>
      </c>
      <c r="B90" s="95" t="s">
        <v>134</v>
      </c>
      <c r="C90" s="99" t="s">
        <v>7</v>
      </c>
      <c r="D90" s="88">
        <v>2221978.52</v>
      </c>
      <c r="E90" s="88">
        <v>44839095.170000002</v>
      </c>
    </row>
    <row r="91" spans="1:5" s="94" customFormat="1">
      <c r="A91" s="84">
        <v>44286</v>
      </c>
      <c r="B91" s="95" t="s">
        <v>134</v>
      </c>
      <c r="C91" s="99" t="s">
        <v>7</v>
      </c>
      <c r="D91" s="88">
        <v>2554263.5699999998</v>
      </c>
      <c r="E91" s="88">
        <v>44886019.149999999</v>
      </c>
    </row>
    <row r="92" spans="1:5" s="94" customFormat="1">
      <c r="A92" s="84">
        <v>44287</v>
      </c>
      <c r="B92" s="95" t="s">
        <v>134</v>
      </c>
      <c r="C92" s="99" t="s">
        <v>7</v>
      </c>
      <c r="D92" s="88">
        <v>2293303.36</v>
      </c>
      <c r="E92" s="88">
        <v>45287296.479999997</v>
      </c>
    </row>
    <row r="93" spans="1:5" s="94" customFormat="1">
      <c r="A93" s="84">
        <v>44288</v>
      </c>
      <c r="B93" s="95" t="s">
        <v>134</v>
      </c>
      <c r="C93" s="99" t="s">
        <v>7</v>
      </c>
      <c r="D93" s="88">
        <v>0</v>
      </c>
      <c r="E93" s="88">
        <v>45287296.479999997</v>
      </c>
    </row>
    <row r="94" spans="1:5" s="94" customFormat="1">
      <c r="A94" s="84">
        <v>44289</v>
      </c>
      <c r="B94" s="95" t="s">
        <v>134</v>
      </c>
      <c r="C94" s="99" t="s">
        <v>7</v>
      </c>
      <c r="D94" s="88">
        <v>0</v>
      </c>
      <c r="E94" s="88">
        <v>45287296.479999997</v>
      </c>
    </row>
    <row r="95" spans="1:5" s="94" customFormat="1">
      <c r="A95" s="84">
        <v>44290</v>
      </c>
      <c r="B95" s="95" t="s">
        <v>134</v>
      </c>
      <c r="C95" s="99" t="s">
        <v>7</v>
      </c>
      <c r="D95" s="88">
        <v>0</v>
      </c>
      <c r="E95" s="88">
        <v>45287296.479999997</v>
      </c>
    </row>
    <row r="96" spans="1:5" s="94" customFormat="1">
      <c r="A96" s="84">
        <v>44291</v>
      </c>
      <c r="B96" s="95" t="s">
        <v>134</v>
      </c>
      <c r="C96" s="99" t="s">
        <v>7</v>
      </c>
      <c r="D96" s="88">
        <v>7692808.6500000004</v>
      </c>
      <c r="E96" s="88">
        <v>51365191.579999998</v>
      </c>
    </row>
    <row r="97" spans="1:5" s="94" customFormat="1">
      <c r="A97" s="84">
        <v>44292</v>
      </c>
      <c r="B97" s="95" t="s">
        <v>134</v>
      </c>
      <c r="C97" s="99" t="s">
        <v>7</v>
      </c>
      <c r="D97" s="88">
        <v>2377237.35</v>
      </c>
      <c r="E97" s="88">
        <v>49402508.960000001</v>
      </c>
    </row>
    <row r="98" spans="1:5" s="94" customFormat="1">
      <c r="A98" s="84">
        <v>44293</v>
      </c>
      <c r="B98" s="95" t="s">
        <v>134</v>
      </c>
      <c r="C98" s="99" t="s">
        <v>7</v>
      </c>
      <c r="D98" s="88">
        <v>2021573.19</v>
      </c>
      <c r="E98" s="88">
        <v>49444680.43</v>
      </c>
    </row>
    <row r="99" spans="1:5" s="94" customFormat="1">
      <c r="A99" s="84">
        <v>44294</v>
      </c>
      <c r="B99" s="95" t="s">
        <v>134</v>
      </c>
      <c r="C99" s="99" t="s">
        <v>7</v>
      </c>
      <c r="D99" s="88">
        <v>3226147.1</v>
      </c>
      <c r="E99" s="88">
        <v>50468810.829999998</v>
      </c>
    </row>
    <row r="100" spans="1:5" s="94" customFormat="1">
      <c r="A100" s="84">
        <v>44295</v>
      </c>
      <c r="B100" s="95" t="s">
        <v>134</v>
      </c>
      <c r="C100" s="99" t="s">
        <v>7</v>
      </c>
      <c r="D100" s="88">
        <v>1757337.53</v>
      </c>
      <c r="E100" s="88">
        <v>50459851.07</v>
      </c>
    </row>
    <row r="101" spans="1:5" s="94" customFormat="1">
      <c r="A101" s="84">
        <v>44296</v>
      </c>
      <c r="B101" s="95" t="s">
        <v>134</v>
      </c>
      <c r="C101" s="99" t="s">
        <v>7</v>
      </c>
      <c r="D101" s="88">
        <v>0</v>
      </c>
      <c r="E101" s="88">
        <v>50459851.07</v>
      </c>
    </row>
    <row r="102" spans="1:5" s="94" customFormat="1">
      <c r="A102" s="84">
        <v>44297</v>
      </c>
      <c r="B102" s="95" t="s">
        <v>134</v>
      </c>
      <c r="C102" s="99" t="s">
        <v>7</v>
      </c>
      <c r="D102" s="88">
        <v>0</v>
      </c>
      <c r="E102" s="88">
        <v>50459851.07</v>
      </c>
    </row>
    <row r="103" spans="1:5" s="94" customFormat="1">
      <c r="A103" s="84">
        <v>44298</v>
      </c>
      <c r="B103" s="95" t="s">
        <v>134</v>
      </c>
      <c r="C103" s="99" t="s">
        <v>7</v>
      </c>
      <c r="D103" s="88">
        <v>2215859.5099999998</v>
      </c>
      <c r="E103" s="88">
        <v>51105156.119999997</v>
      </c>
    </row>
    <row r="104" spans="1:5" s="94" customFormat="1">
      <c r="A104" s="84">
        <v>44299</v>
      </c>
      <c r="B104" s="95" t="s">
        <v>134</v>
      </c>
      <c r="C104" s="99" t="s">
        <v>7</v>
      </c>
      <c r="D104" s="88">
        <v>1907241.91</v>
      </c>
      <c r="E104" s="88">
        <v>49260847.189999998</v>
      </c>
    </row>
    <row r="105" spans="1:5" s="94" customFormat="1">
      <c r="A105" s="84">
        <v>44300</v>
      </c>
      <c r="B105" s="95" t="s">
        <v>134</v>
      </c>
      <c r="C105" s="99" t="s">
        <v>7</v>
      </c>
      <c r="D105" s="88">
        <v>2297415.9300000002</v>
      </c>
      <c r="E105" s="88">
        <v>49507879.789999999</v>
      </c>
    </row>
    <row r="106" spans="1:5" s="94" customFormat="1">
      <c r="A106" s="84">
        <v>44301</v>
      </c>
      <c r="B106" s="95" t="s">
        <v>134</v>
      </c>
      <c r="C106" s="99" t="s">
        <v>7</v>
      </c>
      <c r="D106" s="88">
        <v>2259568.9500000002</v>
      </c>
      <c r="E106" s="88">
        <v>50909693.460000001</v>
      </c>
    </row>
    <row r="107" spans="1:5" s="94" customFormat="1">
      <c r="A107" s="84">
        <v>44302</v>
      </c>
      <c r="B107" s="95" t="s">
        <v>134</v>
      </c>
      <c r="C107" s="99" t="s">
        <v>7</v>
      </c>
      <c r="D107" s="88">
        <v>2025174.6</v>
      </c>
      <c r="E107" s="88">
        <v>50972813.32</v>
      </c>
    </row>
    <row r="108" spans="1:5" s="94" customFormat="1">
      <c r="A108" s="84">
        <v>44303</v>
      </c>
      <c r="B108" s="95" t="s">
        <v>134</v>
      </c>
      <c r="C108" s="99" t="s">
        <v>7</v>
      </c>
      <c r="D108" s="88">
        <v>0</v>
      </c>
      <c r="E108" s="88">
        <v>50972813.32</v>
      </c>
    </row>
    <row r="109" spans="1:5" s="94" customFormat="1">
      <c r="A109" s="84">
        <v>44304</v>
      </c>
      <c r="B109" s="95" t="s">
        <v>134</v>
      </c>
      <c r="C109" s="99" t="s">
        <v>7</v>
      </c>
      <c r="D109" s="88">
        <v>0</v>
      </c>
      <c r="E109" s="88">
        <v>50972813.32</v>
      </c>
    </row>
    <row r="110" spans="1:5" s="94" customFormat="1">
      <c r="A110" s="84">
        <v>44305</v>
      </c>
      <c r="B110" s="95" t="s">
        <v>134</v>
      </c>
      <c r="C110" s="99" t="s">
        <v>7</v>
      </c>
      <c r="D110" s="88">
        <v>1442826.84</v>
      </c>
      <c r="E110" s="88">
        <v>45735285.159999996</v>
      </c>
    </row>
    <row r="111" spans="1:5" s="94" customFormat="1">
      <c r="A111" s="84">
        <v>44306</v>
      </c>
      <c r="B111" s="95" t="s">
        <v>134</v>
      </c>
      <c r="C111" s="99" t="s">
        <v>7</v>
      </c>
      <c r="D111" s="88">
        <v>1394423.07</v>
      </c>
      <c r="E111" s="88">
        <v>44222822.520000003</v>
      </c>
    </row>
    <row r="112" spans="1:5" s="94" customFormat="1">
      <c r="A112" s="84">
        <v>44307</v>
      </c>
      <c r="B112" s="95" t="s">
        <v>134</v>
      </c>
      <c r="C112" s="99" t="s">
        <v>7</v>
      </c>
      <c r="D112" s="88">
        <v>1662793.98</v>
      </c>
      <c r="E112" s="88">
        <v>44140931.740000002</v>
      </c>
    </row>
    <row r="113" spans="1:5" s="94" customFormat="1">
      <c r="A113" s="84">
        <v>44308</v>
      </c>
      <c r="B113" s="95" t="s">
        <v>134</v>
      </c>
      <c r="C113" s="99" t="s">
        <v>7</v>
      </c>
      <c r="D113" s="88">
        <v>1604977.45</v>
      </c>
      <c r="E113" s="88">
        <v>43963283.039999999</v>
      </c>
    </row>
    <row r="114" spans="1:5" s="94" customFormat="1">
      <c r="A114" s="84">
        <v>44309</v>
      </c>
      <c r="B114" s="95" t="s">
        <v>134</v>
      </c>
      <c r="C114" s="99" t="s">
        <v>7</v>
      </c>
      <c r="D114" s="88">
        <v>1612072.94</v>
      </c>
      <c r="E114" s="88">
        <v>43638441.450000003</v>
      </c>
    </row>
    <row r="115" spans="1:5" s="94" customFormat="1">
      <c r="A115" s="84">
        <v>44310</v>
      </c>
      <c r="B115" s="95" t="s">
        <v>134</v>
      </c>
      <c r="C115" s="99" t="s">
        <v>7</v>
      </c>
      <c r="D115" s="88">
        <v>0</v>
      </c>
      <c r="E115" s="88">
        <v>43638441.450000003</v>
      </c>
    </row>
    <row r="116" spans="1:5" s="94" customFormat="1">
      <c r="A116" s="84">
        <v>44311</v>
      </c>
      <c r="B116" s="95" t="s">
        <v>134</v>
      </c>
      <c r="C116" s="99" t="s">
        <v>7</v>
      </c>
      <c r="D116" s="88">
        <v>0</v>
      </c>
      <c r="E116" s="88">
        <v>43638441.450000003</v>
      </c>
    </row>
    <row r="117" spans="1:5" s="94" customFormat="1">
      <c r="A117" s="84">
        <v>44312</v>
      </c>
      <c r="B117" s="95" t="s">
        <v>134</v>
      </c>
      <c r="C117" s="99" t="s">
        <v>7</v>
      </c>
      <c r="D117" s="88">
        <v>1780064.53</v>
      </c>
      <c r="E117" s="88">
        <v>42294139.740000002</v>
      </c>
    </row>
    <row r="118" spans="1:5" s="94" customFormat="1">
      <c r="A118" s="84">
        <v>44313</v>
      </c>
      <c r="B118" s="95" t="s">
        <v>134</v>
      </c>
      <c r="C118" s="99" t="s">
        <v>7</v>
      </c>
      <c r="D118" s="88">
        <v>1959561.84</v>
      </c>
      <c r="E118" s="88">
        <v>41730538.990000002</v>
      </c>
    </row>
    <row r="119" spans="1:5" s="94" customFormat="1">
      <c r="A119" s="84">
        <v>44314</v>
      </c>
      <c r="B119" s="95" t="s">
        <v>134</v>
      </c>
      <c r="C119" s="99" t="s">
        <v>7</v>
      </c>
      <c r="D119" s="88">
        <v>2364733.37</v>
      </c>
      <c r="E119" s="88">
        <v>42439795.710000001</v>
      </c>
    </row>
    <row r="120" spans="1:5" s="94" customFormat="1">
      <c r="A120" s="84">
        <v>44315</v>
      </c>
      <c r="B120" s="95" t="s">
        <v>134</v>
      </c>
      <c r="C120" s="99" t="s">
        <v>7</v>
      </c>
      <c r="D120" s="88">
        <v>2330263.14</v>
      </c>
      <c r="E120" s="88">
        <v>42915288.5</v>
      </c>
    </row>
    <row r="121" spans="1:5" s="94" customFormat="1">
      <c r="A121" s="84">
        <v>44316</v>
      </c>
      <c r="B121" s="95" t="s">
        <v>134</v>
      </c>
      <c r="C121" s="99" t="s">
        <v>7</v>
      </c>
      <c r="D121" s="88">
        <v>2574452.59</v>
      </c>
      <c r="E121" s="88">
        <v>44054333.670000002</v>
      </c>
    </row>
    <row r="122" spans="1:5" s="94" customFormat="1">
      <c r="A122" s="84">
        <v>44317</v>
      </c>
      <c r="B122" s="95" t="s">
        <v>134</v>
      </c>
      <c r="C122" s="99" t="s">
        <v>7</v>
      </c>
      <c r="D122" s="88">
        <v>0</v>
      </c>
      <c r="E122" s="88">
        <v>44054333.670000002</v>
      </c>
    </row>
    <row r="123" spans="1:5" s="94" customFormat="1">
      <c r="A123" s="84">
        <v>44318</v>
      </c>
      <c r="B123" s="95" t="s">
        <v>134</v>
      </c>
      <c r="C123" s="99" t="s">
        <v>7</v>
      </c>
      <c r="D123" s="88">
        <v>0</v>
      </c>
      <c r="E123" s="88">
        <v>44054333.670000002</v>
      </c>
    </row>
    <row r="124" spans="1:5" s="94" customFormat="1">
      <c r="A124" s="84">
        <v>44319</v>
      </c>
      <c r="B124" s="95" t="s">
        <v>134</v>
      </c>
      <c r="C124" s="99" t="s">
        <v>7</v>
      </c>
      <c r="D124" s="88">
        <v>1729311.77</v>
      </c>
      <c r="E124" s="88">
        <v>43917224.700000003</v>
      </c>
    </row>
    <row r="125" spans="1:5" s="94" customFormat="1">
      <c r="A125" s="84">
        <v>44320</v>
      </c>
      <c r="B125" s="95" t="s">
        <v>134</v>
      </c>
      <c r="C125" s="99" t="s">
        <v>7</v>
      </c>
      <c r="D125" s="88">
        <v>7613570.29</v>
      </c>
      <c r="E125" s="88">
        <v>47829504.759999998</v>
      </c>
    </row>
    <row r="126" spans="1:5" s="94" customFormat="1">
      <c r="A126" s="84">
        <v>44321</v>
      </c>
      <c r="B126" s="95" t="s">
        <v>134</v>
      </c>
      <c r="C126" s="99" t="s">
        <v>7</v>
      </c>
      <c r="D126" s="88">
        <v>1887272.77</v>
      </c>
      <c r="E126" s="88">
        <v>47758313.590000004</v>
      </c>
    </row>
    <row r="127" spans="1:5" s="94" customFormat="1">
      <c r="A127" s="84">
        <v>44322</v>
      </c>
      <c r="B127" s="95" t="s">
        <v>134</v>
      </c>
      <c r="C127" s="99" t="s">
        <v>7</v>
      </c>
      <c r="D127" s="88">
        <v>1624932.56</v>
      </c>
      <c r="E127" s="88">
        <v>47537278.93</v>
      </c>
    </row>
    <row r="128" spans="1:5" s="94" customFormat="1">
      <c r="A128" s="84">
        <v>44323</v>
      </c>
      <c r="B128" s="95" t="s">
        <v>134</v>
      </c>
      <c r="C128" s="99" t="s">
        <v>7</v>
      </c>
      <c r="D128" s="88">
        <v>2914493.06</v>
      </c>
      <c r="E128" s="88">
        <v>48478127.810000002</v>
      </c>
    </row>
    <row r="129" spans="1:5" s="94" customFormat="1">
      <c r="A129" s="84">
        <v>44324</v>
      </c>
      <c r="B129" s="95" t="s">
        <v>134</v>
      </c>
      <c r="C129" s="99" t="s">
        <v>7</v>
      </c>
      <c r="D129" s="88">
        <v>0</v>
      </c>
      <c r="E129" s="88">
        <v>48478127.810000002</v>
      </c>
    </row>
    <row r="130" spans="1:5" s="94" customFormat="1">
      <c r="A130" s="84">
        <v>44325</v>
      </c>
      <c r="B130" s="95" t="s">
        <v>134</v>
      </c>
      <c r="C130" s="99" t="s">
        <v>7</v>
      </c>
      <c r="D130" s="88">
        <v>0</v>
      </c>
      <c r="E130" s="88">
        <v>48478127.810000002</v>
      </c>
    </row>
    <row r="131" spans="1:5" s="94" customFormat="1">
      <c r="A131" s="84">
        <v>44326</v>
      </c>
      <c r="B131" s="95" t="s">
        <v>134</v>
      </c>
      <c r="C131" s="99" t="s">
        <v>7</v>
      </c>
      <c r="D131" s="88">
        <v>1942148.7</v>
      </c>
      <c r="E131" s="88">
        <v>48979509.109999999</v>
      </c>
    </row>
    <row r="132" spans="1:5" s="94" customFormat="1">
      <c r="A132" s="84">
        <v>44327</v>
      </c>
      <c r="B132" s="95" t="s">
        <v>134</v>
      </c>
      <c r="C132" s="99" t="s">
        <v>7</v>
      </c>
      <c r="D132" s="88">
        <v>2028168.97</v>
      </c>
      <c r="E132" s="88">
        <v>48461007.859999999</v>
      </c>
    </row>
    <row r="133" spans="1:5" s="94" customFormat="1">
      <c r="A133" s="84">
        <v>44328</v>
      </c>
      <c r="B133" s="95" t="s">
        <v>134</v>
      </c>
      <c r="C133" s="99" t="s">
        <v>7</v>
      </c>
      <c r="D133" s="88">
        <v>1708739.16</v>
      </c>
      <c r="E133" s="88">
        <v>47797519.240000002</v>
      </c>
    </row>
    <row r="134" spans="1:5" s="94" customFormat="1">
      <c r="A134" s="84">
        <v>44329</v>
      </c>
      <c r="B134" s="95" t="s">
        <v>134</v>
      </c>
      <c r="C134" s="99" t="s">
        <v>7</v>
      </c>
      <c r="D134" s="88">
        <v>2139608.5299999998</v>
      </c>
      <c r="E134" s="88">
        <v>47445871.009999998</v>
      </c>
    </row>
    <row r="135" spans="1:5" s="94" customFormat="1">
      <c r="A135" s="84">
        <v>44330</v>
      </c>
      <c r="B135" s="95" t="s">
        <v>134</v>
      </c>
      <c r="C135" s="99" t="s">
        <v>7</v>
      </c>
      <c r="D135" s="88">
        <v>2290479.36</v>
      </c>
      <c r="E135" s="88">
        <v>48105785.509999998</v>
      </c>
    </row>
    <row r="136" spans="1:5" s="94" customFormat="1">
      <c r="A136" s="84">
        <v>44331</v>
      </c>
      <c r="B136" s="95" t="s">
        <v>134</v>
      </c>
      <c r="C136" s="99" t="s">
        <v>7</v>
      </c>
      <c r="D136" s="88">
        <v>0</v>
      </c>
      <c r="E136" s="88">
        <v>48105785.509999998</v>
      </c>
    </row>
    <row r="137" spans="1:5" s="94" customFormat="1">
      <c r="A137" s="84">
        <v>44332</v>
      </c>
      <c r="B137" s="95" t="s">
        <v>134</v>
      </c>
      <c r="C137" s="99" t="s">
        <v>7</v>
      </c>
      <c r="D137" s="88">
        <v>0</v>
      </c>
      <c r="E137" s="88">
        <v>48105785.509999998</v>
      </c>
    </row>
    <row r="138" spans="1:5" s="94" customFormat="1">
      <c r="A138" s="84">
        <v>44333</v>
      </c>
      <c r="B138" s="95" t="s">
        <v>134</v>
      </c>
      <c r="C138" s="99" t="s">
        <v>7</v>
      </c>
      <c r="D138" s="88">
        <v>1630418.98</v>
      </c>
      <c r="E138" s="88">
        <v>48482899.009999998</v>
      </c>
    </row>
    <row r="139" spans="1:5" s="94" customFormat="1">
      <c r="A139" s="84">
        <v>44334</v>
      </c>
      <c r="B139" s="95" t="s">
        <v>134</v>
      </c>
      <c r="C139" s="99" t="s">
        <v>7</v>
      </c>
      <c r="D139" s="88">
        <v>1361897.4</v>
      </c>
      <c r="E139" s="88">
        <v>47373989.670000002</v>
      </c>
    </row>
    <row r="140" spans="1:5" s="94" customFormat="1">
      <c r="A140" s="84">
        <v>44335</v>
      </c>
      <c r="B140" s="95" t="s">
        <v>134</v>
      </c>
      <c r="C140" s="99" t="s">
        <v>7</v>
      </c>
      <c r="D140" s="88">
        <v>1394403.88</v>
      </c>
      <c r="E140" s="88">
        <v>41448242.020000003</v>
      </c>
    </row>
    <row r="141" spans="1:5" s="94" customFormat="1">
      <c r="A141" s="84">
        <v>44336</v>
      </c>
      <c r="B141" s="95" t="s">
        <v>134</v>
      </c>
      <c r="C141" s="99" t="s">
        <v>7</v>
      </c>
      <c r="D141" s="88">
        <v>1487773.35</v>
      </c>
      <c r="E141" s="88">
        <v>40878621.740000002</v>
      </c>
    </row>
    <row r="142" spans="1:5" s="94" customFormat="1">
      <c r="A142" s="84">
        <v>44337</v>
      </c>
      <c r="B142" s="95" t="s">
        <v>134</v>
      </c>
      <c r="C142" s="99" t="s">
        <v>7</v>
      </c>
      <c r="D142" s="88">
        <v>1268560.02</v>
      </c>
      <c r="E142" s="88">
        <v>40687730.649999999</v>
      </c>
    </row>
    <row r="143" spans="1:5" s="94" customFormat="1">
      <c r="A143" s="84">
        <v>44338</v>
      </c>
      <c r="B143" s="95" t="s">
        <v>134</v>
      </c>
      <c r="C143" s="99" t="s">
        <v>7</v>
      </c>
      <c r="D143" s="88">
        <v>0</v>
      </c>
      <c r="E143" s="88">
        <v>40687730.649999999</v>
      </c>
    </row>
    <row r="144" spans="1:5" s="94" customFormat="1">
      <c r="A144" s="84">
        <v>44339</v>
      </c>
      <c r="B144" s="95" t="s">
        <v>134</v>
      </c>
      <c r="C144" s="99" t="s">
        <v>7</v>
      </c>
      <c r="D144" s="88">
        <v>0</v>
      </c>
      <c r="E144" s="88">
        <v>40687730.649999999</v>
      </c>
    </row>
    <row r="145" spans="1:5" s="94" customFormat="1">
      <c r="A145" s="84">
        <v>44340</v>
      </c>
      <c r="B145" s="95" t="s">
        <v>134</v>
      </c>
      <c r="C145" s="99" t="s">
        <v>7</v>
      </c>
      <c r="D145" s="88">
        <v>1257631.1000000001</v>
      </c>
      <c r="E145" s="88">
        <v>40210370.75</v>
      </c>
    </row>
    <row r="146" spans="1:5" s="94" customFormat="1">
      <c r="A146" s="84">
        <v>44341</v>
      </c>
      <c r="B146" s="95" t="s">
        <v>134</v>
      </c>
      <c r="C146" s="99" t="s">
        <v>7</v>
      </c>
      <c r="D146" s="88">
        <v>1674646.21</v>
      </c>
      <c r="E146" s="88">
        <v>40026052.079999998</v>
      </c>
    </row>
    <row r="147" spans="1:5" s="94" customFormat="1">
      <c r="A147" s="84">
        <v>44342</v>
      </c>
      <c r="B147" s="95" t="s">
        <v>134</v>
      </c>
      <c r="C147" s="99" t="s">
        <v>7</v>
      </c>
      <c r="D147" s="88">
        <v>2045470.9</v>
      </c>
      <c r="E147" s="88">
        <v>40275584.770000003</v>
      </c>
    </row>
    <row r="148" spans="1:5" s="94" customFormat="1">
      <c r="A148" s="84">
        <v>44343</v>
      </c>
      <c r="B148" s="95" t="s">
        <v>134</v>
      </c>
      <c r="C148" s="99" t="s">
        <v>7</v>
      </c>
      <c r="D148" s="88">
        <v>1891849.78</v>
      </c>
      <c r="E148" s="88">
        <v>40062394.909999996</v>
      </c>
    </row>
    <row r="149" spans="1:5" s="94" customFormat="1">
      <c r="A149" s="84">
        <v>44344</v>
      </c>
      <c r="B149" s="95" t="s">
        <v>134</v>
      </c>
      <c r="C149" s="99" t="s">
        <v>7</v>
      </c>
      <c r="D149" s="88">
        <v>2614137.2599999998</v>
      </c>
      <c r="E149" s="88">
        <v>41304122.960000001</v>
      </c>
    </row>
    <row r="150" spans="1:5" s="94" customFormat="1">
      <c r="A150" s="84">
        <v>44345</v>
      </c>
      <c r="B150" s="95" t="s">
        <v>134</v>
      </c>
      <c r="C150" s="99" t="s">
        <v>7</v>
      </c>
      <c r="D150" s="88">
        <v>0</v>
      </c>
      <c r="E150" s="88">
        <v>41304122.960000001</v>
      </c>
    </row>
    <row r="151" spans="1:5" s="94" customFormat="1">
      <c r="A151" s="84">
        <v>44346</v>
      </c>
      <c r="B151" s="95" t="s">
        <v>134</v>
      </c>
      <c r="C151" s="99" t="s">
        <v>7</v>
      </c>
      <c r="D151" s="88">
        <v>0</v>
      </c>
      <c r="E151" s="88">
        <v>41304122.960000001</v>
      </c>
    </row>
    <row r="152" spans="1:5" s="94" customFormat="1">
      <c r="A152" s="84">
        <v>44347</v>
      </c>
      <c r="B152" s="95" t="s">
        <v>134</v>
      </c>
      <c r="C152" s="99" t="s">
        <v>7</v>
      </c>
      <c r="D152" s="88">
        <v>0</v>
      </c>
      <c r="E152" s="88">
        <v>41304122.960000001</v>
      </c>
    </row>
    <row r="153" spans="1:5" s="94" customFormat="1">
      <c r="A153" s="84">
        <v>44348</v>
      </c>
      <c r="B153" s="95" t="s">
        <v>134</v>
      </c>
      <c r="C153" s="99" t="s">
        <v>7</v>
      </c>
      <c r="D153" s="88">
        <v>2208560.5299999998</v>
      </c>
      <c r="E153" s="88">
        <v>42090565.869999997</v>
      </c>
    </row>
    <row r="154" spans="1:5" s="94" customFormat="1">
      <c r="A154" s="84">
        <v>44349</v>
      </c>
      <c r="B154" s="95" t="s">
        <v>134</v>
      </c>
      <c r="C154" s="99" t="s">
        <v>7</v>
      </c>
      <c r="D154" s="88">
        <v>7342861.3200000003</v>
      </c>
      <c r="E154" s="88">
        <v>46793086.369999997</v>
      </c>
    </row>
    <row r="155" spans="1:5" s="94" customFormat="1">
      <c r="A155" s="84">
        <v>44350</v>
      </c>
      <c r="B155" s="95" t="s">
        <v>134</v>
      </c>
      <c r="C155" s="99" t="s">
        <v>7</v>
      </c>
      <c r="D155" s="88">
        <v>1727088.35</v>
      </c>
      <c r="E155" s="88">
        <v>46965237.130000003</v>
      </c>
    </row>
    <row r="156" spans="1:5" s="94" customFormat="1">
      <c r="A156" s="84">
        <v>44351</v>
      </c>
      <c r="B156" s="95" t="s">
        <v>134</v>
      </c>
      <c r="C156" s="99" t="s">
        <v>7</v>
      </c>
      <c r="D156" s="88">
        <v>2175450.16</v>
      </c>
      <c r="E156" s="88">
        <v>47281339.369999997</v>
      </c>
    </row>
    <row r="157" spans="1:5" s="94" customFormat="1">
      <c r="A157" s="84">
        <v>44352</v>
      </c>
      <c r="B157" s="95" t="s">
        <v>134</v>
      </c>
      <c r="C157" s="99" t="s">
        <v>7</v>
      </c>
      <c r="D157" s="88">
        <v>0</v>
      </c>
      <c r="E157" s="88">
        <v>47281339.369999997</v>
      </c>
    </row>
    <row r="158" spans="1:5" s="94" customFormat="1">
      <c r="A158" s="84">
        <v>44353</v>
      </c>
      <c r="B158" s="95" t="s">
        <v>134</v>
      </c>
      <c r="C158" s="99" t="s">
        <v>7</v>
      </c>
      <c r="D158" s="88">
        <v>0</v>
      </c>
      <c r="E158" s="88">
        <v>47281339.369999997</v>
      </c>
    </row>
    <row r="159" spans="1:5" s="94" customFormat="1">
      <c r="A159" s="84">
        <v>44354</v>
      </c>
      <c r="B159" s="95" t="s">
        <v>134</v>
      </c>
      <c r="C159" s="99" t="s">
        <v>7</v>
      </c>
      <c r="D159" s="88">
        <v>1563763.79</v>
      </c>
      <c r="E159" s="88">
        <v>46403962.380000003</v>
      </c>
    </row>
    <row r="160" spans="1:5" s="94" customFormat="1">
      <c r="A160" s="84">
        <v>44355</v>
      </c>
      <c r="B160" s="95" t="s">
        <v>134</v>
      </c>
      <c r="C160" s="99" t="s">
        <v>7</v>
      </c>
      <c r="D160" s="88">
        <v>3160999.17</v>
      </c>
      <c r="E160" s="88">
        <v>47331763.619999997</v>
      </c>
    </row>
    <row r="161" spans="1:5" s="94" customFormat="1">
      <c r="A161" s="84">
        <v>44356</v>
      </c>
      <c r="B161" s="95" t="s">
        <v>134</v>
      </c>
      <c r="C161" s="99" t="s">
        <v>7</v>
      </c>
      <c r="D161" s="88">
        <v>1672784.01</v>
      </c>
      <c r="E161" s="88">
        <v>47618626.420000002</v>
      </c>
    </row>
    <row r="162" spans="1:5" s="94" customFormat="1">
      <c r="A162" s="84">
        <v>44357</v>
      </c>
      <c r="B162" s="95" t="s">
        <v>134</v>
      </c>
      <c r="C162" s="99" t="s">
        <v>7</v>
      </c>
      <c r="D162" s="88">
        <v>2158664.44</v>
      </c>
      <c r="E162" s="88">
        <v>48083626.609999999</v>
      </c>
    </row>
    <row r="163" spans="1:5" s="94" customFormat="1">
      <c r="A163" s="84">
        <v>44358</v>
      </c>
      <c r="B163" s="95" t="s">
        <v>134</v>
      </c>
      <c r="C163" s="99" t="s">
        <v>7</v>
      </c>
      <c r="D163" s="88">
        <v>1702415.79</v>
      </c>
      <c r="E163" s="88">
        <v>47891424.850000001</v>
      </c>
    </row>
    <row r="164" spans="1:5" s="94" customFormat="1">
      <c r="A164" s="84">
        <v>44359</v>
      </c>
      <c r="B164" s="95" t="s">
        <v>134</v>
      </c>
      <c r="C164" s="99" t="s">
        <v>7</v>
      </c>
      <c r="D164" s="88">
        <v>0</v>
      </c>
      <c r="E164" s="88">
        <v>47891424.850000001</v>
      </c>
    </row>
    <row r="165" spans="1:5" s="94" customFormat="1">
      <c r="A165" s="84">
        <v>44360</v>
      </c>
      <c r="B165" s="95" t="s">
        <v>134</v>
      </c>
      <c r="C165" s="99" t="s">
        <v>7</v>
      </c>
      <c r="D165" s="88">
        <v>0</v>
      </c>
      <c r="E165" s="88">
        <v>47891424.850000001</v>
      </c>
    </row>
    <row r="166" spans="1:5" s="94" customFormat="1">
      <c r="A166" s="84">
        <v>44361</v>
      </c>
      <c r="B166" s="95" t="s">
        <v>134</v>
      </c>
      <c r="C166" s="99" t="s">
        <v>7</v>
      </c>
      <c r="D166" s="88">
        <v>2024112.67</v>
      </c>
      <c r="E166" s="88">
        <v>48118399.32</v>
      </c>
    </row>
    <row r="167" spans="1:5" s="94" customFormat="1">
      <c r="A167" s="84">
        <v>44362</v>
      </c>
      <c r="B167" s="95" t="s">
        <v>134</v>
      </c>
      <c r="C167" s="99" t="s">
        <v>7</v>
      </c>
      <c r="D167" s="88">
        <v>2574982.92</v>
      </c>
      <c r="E167" s="88">
        <v>48145636.560000002</v>
      </c>
    </row>
    <row r="168" spans="1:5" s="94" customFormat="1">
      <c r="A168" s="84">
        <v>44363</v>
      </c>
      <c r="B168" s="95" t="s">
        <v>134</v>
      </c>
      <c r="C168" s="99" t="s">
        <v>7</v>
      </c>
      <c r="D168" s="88">
        <v>1650677.32</v>
      </c>
      <c r="E168" s="88">
        <v>48191277.100000001</v>
      </c>
    </row>
    <row r="169" spans="1:5" s="94" customFormat="1">
      <c r="A169" s="84">
        <v>44364</v>
      </c>
      <c r="B169" s="95" t="s">
        <v>134</v>
      </c>
      <c r="C169" s="99" t="s">
        <v>7</v>
      </c>
      <c r="D169" s="88">
        <v>1590609.76</v>
      </c>
      <c r="E169" s="88">
        <v>42483756.850000001</v>
      </c>
    </row>
    <row r="170" spans="1:5" s="94" customFormat="1">
      <c r="A170" s="84">
        <v>44365</v>
      </c>
      <c r="B170" s="95" t="s">
        <v>134</v>
      </c>
      <c r="C170" s="99" t="s">
        <v>7</v>
      </c>
      <c r="D170" s="88">
        <v>1496592.75</v>
      </c>
      <c r="E170" s="88">
        <v>41995068.75</v>
      </c>
    </row>
    <row r="171" spans="1:5" s="94" customFormat="1">
      <c r="A171" s="84">
        <v>44366</v>
      </c>
      <c r="B171" s="95" t="s">
        <v>134</v>
      </c>
      <c r="C171" s="99" t="s">
        <v>7</v>
      </c>
      <c r="D171" s="88">
        <v>0</v>
      </c>
      <c r="E171" s="88">
        <v>41995068.75</v>
      </c>
    </row>
    <row r="172" spans="1:5" s="94" customFormat="1">
      <c r="A172" s="84">
        <v>44367</v>
      </c>
      <c r="B172" s="95" t="s">
        <v>134</v>
      </c>
      <c r="C172" s="99" t="s">
        <v>7</v>
      </c>
      <c r="D172" s="88">
        <v>0</v>
      </c>
      <c r="E172" s="88">
        <v>41995068.75</v>
      </c>
    </row>
    <row r="173" spans="1:5" s="94" customFormat="1">
      <c r="A173" s="84">
        <v>44368</v>
      </c>
      <c r="B173" s="95" t="s">
        <v>134</v>
      </c>
      <c r="C173" s="99" t="s">
        <v>7</v>
      </c>
      <c r="D173" s="88">
        <v>1567248.44</v>
      </c>
      <c r="E173" s="88">
        <v>42077234.189999998</v>
      </c>
    </row>
    <row r="174" spans="1:5" s="94" customFormat="1">
      <c r="A174" s="84">
        <v>44369</v>
      </c>
      <c r="B174" s="95" t="s">
        <v>134</v>
      </c>
      <c r="C174" s="99" t="s">
        <v>7</v>
      </c>
      <c r="D174" s="88">
        <v>1445660.68</v>
      </c>
      <c r="E174" s="88">
        <v>40695750.899999999</v>
      </c>
    </row>
    <row r="175" spans="1:5" s="94" customFormat="1">
      <c r="A175" s="84">
        <v>44370</v>
      </c>
      <c r="B175" s="95" t="s">
        <v>134</v>
      </c>
      <c r="C175" s="99" t="s">
        <v>7</v>
      </c>
      <c r="D175" s="88">
        <v>1756554.14</v>
      </c>
      <c r="E175" s="88">
        <v>40653590.619999997</v>
      </c>
    </row>
    <row r="176" spans="1:5" s="94" customFormat="1">
      <c r="A176" s="84">
        <v>44371</v>
      </c>
      <c r="B176" s="95" t="s">
        <v>134</v>
      </c>
      <c r="C176" s="99" t="s">
        <v>7</v>
      </c>
      <c r="D176" s="88">
        <v>1918564.03</v>
      </c>
      <c r="E176" s="88">
        <v>39728293.079999998</v>
      </c>
    </row>
    <row r="177" spans="1:5" s="94" customFormat="1">
      <c r="A177" s="84">
        <v>44372</v>
      </c>
      <c r="B177" s="95" t="s">
        <v>134</v>
      </c>
      <c r="C177" s="99" t="s">
        <v>7</v>
      </c>
      <c r="D177" s="88">
        <v>2374604.5</v>
      </c>
      <c r="E177" s="88">
        <v>40800443.850000001</v>
      </c>
    </row>
    <row r="178" spans="1:5" s="94" customFormat="1">
      <c r="A178" s="84">
        <v>44373</v>
      </c>
      <c r="B178" s="95" t="s">
        <v>134</v>
      </c>
      <c r="C178" s="99" t="s">
        <v>7</v>
      </c>
      <c r="D178" s="88">
        <v>0</v>
      </c>
      <c r="E178" s="88">
        <v>40800443.850000001</v>
      </c>
    </row>
    <row r="179" spans="1:5" s="94" customFormat="1">
      <c r="A179" s="84">
        <v>44374</v>
      </c>
      <c r="B179" s="95" t="s">
        <v>134</v>
      </c>
      <c r="C179" s="99" t="s">
        <v>7</v>
      </c>
      <c r="D179" s="88">
        <v>0</v>
      </c>
      <c r="E179" s="88">
        <v>40800443.850000001</v>
      </c>
    </row>
    <row r="180" spans="1:5" s="94" customFormat="1">
      <c r="A180" s="84">
        <v>44375</v>
      </c>
      <c r="B180" s="95" t="s">
        <v>134</v>
      </c>
      <c r="C180" s="99" t="s">
        <v>7</v>
      </c>
      <c r="D180" s="88">
        <v>2137154.8199999998</v>
      </c>
      <c r="E180" s="88">
        <v>41369661.390000001</v>
      </c>
    </row>
    <row r="181" spans="1:5" s="94" customFormat="1">
      <c r="A181" s="84">
        <v>44376</v>
      </c>
      <c r="B181" s="95" t="s">
        <v>134</v>
      </c>
      <c r="C181" s="99" t="s">
        <v>7</v>
      </c>
      <c r="D181" s="88">
        <v>2747473.58</v>
      </c>
      <c r="E181" s="88">
        <v>41422676.579999998</v>
      </c>
    </row>
    <row r="182" spans="1:5" s="94" customFormat="1">
      <c r="A182" s="84">
        <v>44377</v>
      </c>
      <c r="B182" s="95" t="s">
        <v>134</v>
      </c>
      <c r="C182" s="99" t="s">
        <v>7</v>
      </c>
      <c r="D182" s="88">
        <v>2897990.53</v>
      </c>
      <c r="E182" s="88">
        <v>42958681.460000001</v>
      </c>
    </row>
    <row r="183" spans="1:5" s="94" customFormat="1">
      <c r="A183" s="84">
        <v>44378</v>
      </c>
      <c r="B183" s="95" t="s">
        <v>134</v>
      </c>
      <c r="C183" s="99" t="s">
        <v>7</v>
      </c>
      <c r="D183" s="88">
        <v>1761722.86</v>
      </c>
      <c r="E183" s="88">
        <v>42901048.240000002</v>
      </c>
    </row>
    <row r="184" spans="1:5" s="94" customFormat="1">
      <c r="A184" s="84">
        <v>44379</v>
      </c>
      <c r="B184" s="95" t="s">
        <v>134</v>
      </c>
      <c r="C184" s="99" t="s">
        <v>7</v>
      </c>
      <c r="D184" s="88">
        <v>8057884.4800000004</v>
      </c>
      <c r="E184" s="88">
        <v>49535920.780000001</v>
      </c>
    </row>
    <row r="185" spans="1:5" s="94" customFormat="1">
      <c r="A185" s="84">
        <v>44380</v>
      </c>
      <c r="B185" s="95" t="s">
        <v>134</v>
      </c>
      <c r="C185" s="99" t="s">
        <v>7</v>
      </c>
      <c r="D185" s="88">
        <v>0</v>
      </c>
      <c r="E185" s="88">
        <v>49535920.780000001</v>
      </c>
    </row>
    <row r="186" spans="1:5" s="94" customFormat="1">
      <c r="A186" s="84">
        <v>44381</v>
      </c>
      <c r="B186" s="95" t="s">
        <v>134</v>
      </c>
      <c r="C186" s="99" t="s">
        <v>7</v>
      </c>
      <c r="D186" s="88">
        <v>0</v>
      </c>
      <c r="E186" s="88">
        <v>49535920.780000001</v>
      </c>
    </row>
    <row r="187" spans="1:5" s="94" customFormat="1">
      <c r="A187" s="84">
        <v>44382</v>
      </c>
      <c r="B187" s="95" t="s">
        <v>134</v>
      </c>
      <c r="C187" s="99" t="s">
        <v>7</v>
      </c>
      <c r="D187" s="88">
        <v>0</v>
      </c>
      <c r="E187" s="88">
        <v>49535920.780000001</v>
      </c>
    </row>
    <row r="188" spans="1:5" s="94" customFormat="1">
      <c r="A188" s="84">
        <v>44383</v>
      </c>
      <c r="B188" s="95" t="s">
        <v>134</v>
      </c>
      <c r="C188" s="99" t="s">
        <v>7</v>
      </c>
      <c r="D188" s="88">
        <v>2207810.29</v>
      </c>
      <c r="E188" s="88">
        <v>49732327.609999999</v>
      </c>
    </row>
    <row r="189" spans="1:5" s="94" customFormat="1">
      <c r="A189" s="84">
        <v>44384</v>
      </c>
      <c r="B189" s="95" t="s">
        <v>134</v>
      </c>
      <c r="C189" s="99" t="s">
        <v>7</v>
      </c>
      <c r="D189" s="88">
        <v>2213953.65</v>
      </c>
      <c r="E189" s="88">
        <v>48647178.18</v>
      </c>
    </row>
    <row r="190" spans="1:5" s="94" customFormat="1">
      <c r="A190" s="84">
        <v>44385</v>
      </c>
      <c r="B190" s="95" t="s">
        <v>134</v>
      </c>
      <c r="C190" s="99" t="s">
        <v>7</v>
      </c>
      <c r="D190" s="88">
        <v>2947735.34</v>
      </c>
      <c r="E190" s="88">
        <v>50010631.409999996</v>
      </c>
    </row>
    <row r="191" spans="1:5" s="94" customFormat="1">
      <c r="A191" s="84">
        <v>44386</v>
      </c>
      <c r="B191" s="95" t="s">
        <v>134</v>
      </c>
      <c r="C191" s="99" t="s">
        <v>7</v>
      </c>
      <c r="D191" s="88">
        <v>1695771.92</v>
      </c>
      <c r="E191" s="88">
        <v>49334554.82</v>
      </c>
    </row>
    <row r="192" spans="1:5" s="94" customFormat="1">
      <c r="A192" s="84">
        <v>44387</v>
      </c>
      <c r="B192" s="95" t="s">
        <v>134</v>
      </c>
      <c r="C192" s="99" t="s">
        <v>7</v>
      </c>
      <c r="D192" s="88">
        <v>0</v>
      </c>
      <c r="E192" s="88">
        <v>49334554.82</v>
      </c>
    </row>
    <row r="193" spans="1:5" s="94" customFormat="1">
      <c r="A193" s="84">
        <v>44388</v>
      </c>
      <c r="B193" s="95" t="s">
        <v>134</v>
      </c>
      <c r="C193" s="99" t="s">
        <v>7</v>
      </c>
      <c r="D193" s="88">
        <v>0</v>
      </c>
      <c r="E193" s="88">
        <v>49334554.82</v>
      </c>
    </row>
    <row r="194" spans="1:5" s="94" customFormat="1">
      <c r="A194" s="84">
        <v>44389</v>
      </c>
      <c r="B194" s="95" t="s">
        <v>134</v>
      </c>
      <c r="C194" s="99" t="s">
        <v>7</v>
      </c>
      <c r="D194" s="88">
        <v>2367074.19</v>
      </c>
      <c r="E194" s="88">
        <v>50194888.689999998</v>
      </c>
    </row>
    <row r="195" spans="1:5" s="94" customFormat="1">
      <c r="A195" s="84">
        <v>44390</v>
      </c>
      <c r="B195" s="95" t="s">
        <v>134</v>
      </c>
      <c r="C195" s="99" t="s">
        <v>7</v>
      </c>
      <c r="D195" s="88">
        <v>1897942.74</v>
      </c>
      <c r="E195" s="88">
        <v>49219164.009999998</v>
      </c>
    </row>
    <row r="196" spans="1:5" s="94" customFormat="1">
      <c r="A196" s="84">
        <v>44391</v>
      </c>
      <c r="B196" s="95" t="s">
        <v>134</v>
      </c>
      <c r="C196" s="99" t="s">
        <v>7</v>
      </c>
      <c r="D196" s="88">
        <v>2284493.77</v>
      </c>
      <c r="E196" s="88">
        <v>49921161.759999998</v>
      </c>
    </row>
    <row r="197" spans="1:5" s="94" customFormat="1">
      <c r="A197" s="84">
        <v>44392</v>
      </c>
      <c r="B197" s="95" t="s">
        <v>134</v>
      </c>
      <c r="C197" s="99" t="s">
        <v>7</v>
      </c>
      <c r="D197" s="88">
        <v>2651787.88</v>
      </c>
      <c r="E197" s="88">
        <v>50927044.869999997</v>
      </c>
    </row>
    <row r="198" spans="1:5" s="94" customFormat="1">
      <c r="A198" s="84">
        <v>44393</v>
      </c>
      <c r="B198" s="95" t="s">
        <v>134</v>
      </c>
      <c r="C198" s="99" t="s">
        <v>7</v>
      </c>
      <c r="D198" s="88">
        <v>1672155.87</v>
      </c>
      <c r="E198" s="88">
        <v>50454833.009999998</v>
      </c>
    </row>
    <row r="199" spans="1:5" s="94" customFormat="1">
      <c r="A199" s="84">
        <v>44394</v>
      </c>
      <c r="B199" s="95" t="s">
        <v>134</v>
      </c>
      <c r="C199" s="99" t="s">
        <v>7</v>
      </c>
      <c r="D199" s="88">
        <v>0</v>
      </c>
      <c r="E199" s="88">
        <v>50454833.009999998</v>
      </c>
    </row>
    <row r="200" spans="1:5" s="94" customFormat="1">
      <c r="A200" s="84">
        <v>44395</v>
      </c>
      <c r="B200" s="95" t="s">
        <v>134</v>
      </c>
      <c r="C200" s="99" t="s">
        <v>7</v>
      </c>
      <c r="D200" s="88">
        <v>0</v>
      </c>
      <c r="E200" s="88">
        <v>50454833.009999998</v>
      </c>
    </row>
    <row r="201" spans="1:5" s="94" customFormat="1">
      <c r="A201" s="84">
        <v>44396</v>
      </c>
      <c r="B201" s="95" t="s">
        <v>134</v>
      </c>
      <c r="C201" s="99" t="s">
        <v>7</v>
      </c>
      <c r="D201" s="88">
        <v>1368394.56</v>
      </c>
      <c r="E201" s="88">
        <v>44873140.359999999</v>
      </c>
    </row>
    <row r="202" spans="1:5" s="94" customFormat="1">
      <c r="A202" s="84">
        <v>44397</v>
      </c>
      <c r="B202" s="95" t="s">
        <v>134</v>
      </c>
      <c r="C202" s="99" t="s">
        <v>7</v>
      </c>
      <c r="D202" s="88">
        <v>1562298.93</v>
      </c>
      <c r="E202" s="88">
        <v>43289006.409999996</v>
      </c>
    </row>
    <row r="203" spans="1:5" s="94" customFormat="1">
      <c r="A203" s="84">
        <v>44398</v>
      </c>
      <c r="B203" s="95" t="s">
        <v>134</v>
      </c>
      <c r="C203" s="99" t="s">
        <v>7</v>
      </c>
      <c r="D203" s="88">
        <v>1605636.91</v>
      </c>
      <c r="E203" s="88">
        <v>43404210.649999999</v>
      </c>
    </row>
    <row r="204" spans="1:5" s="94" customFormat="1">
      <c r="A204" s="84">
        <v>44399</v>
      </c>
      <c r="B204" s="95" t="s">
        <v>134</v>
      </c>
      <c r="C204" s="99" t="s">
        <v>7</v>
      </c>
      <c r="D204" s="88">
        <v>1494994.49</v>
      </c>
      <c r="E204" s="88">
        <v>42626361.909999996</v>
      </c>
    </row>
    <row r="205" spans="1:5" s="94" customFormat="1">
      <c r="A205" s="84">
        <v>44400</v>
      </c>
      <c r="B205" s="95" t="s">
        <v>134</v>
      </c>
      <c r="C205" s="99" t="s">
        <v>7</v>
      </c>
      <c r="D205" s="88">
        <v>1524017.33</v>
      </c>
      <c r="E205" s="88">
        <v>42140736.68</v>
      </c>
    </row>
    <row r="206" spans="1:5" s="94" customFormat="1">
      <c r="A206" s="84">
        <v>44401</v>
      </c>
      <c r="B206" s="95" t="s">
        <v>134</v>
      </c>
      <c r="C206" s="99" t="s">
        <v>7</v>
      </c>
      <c r="D206" s="88">
        <v>0</v>
      </c>
      <c r="E206" s="88">
        <v>42140736.68</v>
      </c>
    </row>
    <row r="207" spans="1:5" s="94" customFormat="1">
      <c r="A207" s="84">
        <v>44402</v>
      </c>
      <c r="B207" s="95" t="s">
        <v>134</v>
      </c>
      <c r="C207" s="99" t="s">
        <v>7</v>
      </c>
      <c r="D207" s="88">
        <v>0</v>
      </c>
      <c r="E207" s="88">
        <v>42140736.68</v>
      </c>
    </row>
    <row r="208" spans="1:5" s="94" customFormat="1">
      <c r="A208" s="84">
        <v>44403</v>
      </c>
      <c r="B208" s="95" t="s">
        <v>134</v>
      </c>
      <c r="C208" s="99" t="s">
        <v>7</v>
      </c>
      <c r="D208" s="88">
        <v>1862552.13</v>
      </c>
      <c r="E208" s="88">
        <v>43228643.5</v>
      </c>
    </row>
    <row r="209" spans="1:5" s="94" customFormat="1">
      <c r="A209" s="84">
        <v>44404</v>
      </c>
      <c r="B209" s="95" t="s">
        <v>134</v>
      </c>
      <c r="C209" s="99" t="s">
        <v>7</v>
      </c>
      <c r="D209" s="88">
        <v>2070812.56</v>
      </c>
      <c r="E209" s="88">
        <v>42974812.829999998</v>
      </c>
    </row>
    <row r="210" spans="1:5" s="94" customFormat="1">
      <c r="A210" s="84">
        <v>44405</v>
      </c>
      <c r="B210" s="95" t="s">
        <v>134</v>
      </c>
      <c r="C210" s="99" t="s">
        <v>7</v>
      </c>
      <c r="D210" s="88">
        <v>2474960</v>
      </c>
      <c r="E210" s="88">
        <v>42940503.359999999</v>
      </c>
    </row>
    <row r="211" spans="1:5" s="94" customFormat="1">
      <c r="A211" s="84">
        <v>44406</v>
      </c>
      <c r="B211" s="95" t="s">
        <v>134</v>
      </c>
      <c r="C211" s="99" t="s">
        <v>7</v>
      </c>
      <c r="D211" s="88">
        <v>2494777.7799999998</v>
      </c>
      <c r="E211" s="88">
        <v>43500720.109999999</v>
      </c>
    </row>
    <row r="212" spans="1:5" s="94" customFormat="1">
      <c r="A212" s="84">
        <v>44407</v>
      </c>
      <c r="B212" s="95" t="s">
        <v>134</v>
      </c>
      <c r="C212" s="99" t="s">
        <v>7</v>
      </c>
      <c r="D212" s="88">
        <v>3034869.28</v>
      </c>
      <c r="E212" s="88">
        <v>44809896.200000003</v>
      </c>
    </row>
    <row r="213" spans="1:5" s="94" customFormat="1">
      <c r="A213" s="84">
        <v>44408</v>
      </c>
      <c r="B213" s="95" t="s">
        <v>134</v>
      </c>
      <c r="C213" s="99" t="s">
        <v>7</v>
      </c>
      <c r="D213" s="88">
        <v>0</v>
      </c>
      <c r="E213" s="88">
        <v>44809896.200000003</v>
      </c>
    </row>
    <row r="214" spans="1:5" s="94" customFormat="1">
      <c r="A214" s="84">
        <v>44409</v>
      </c>
      <c r="B214" s="95" t="s">
        <v>134</v>
      </c>
      <c r="C214" s="99" t="s">
        <v>7</v>
      </c>
      <c r="D214" s="88">
        <v>0</v>
      </c>
      <c r="E214" s="88">
        <v>44809896.200000003</v>
      </c>
    </row>
    <row r="215" spans="1:5" s="94" customFormat="1">
      <c r="A215" s="84">
        <v>44410</v>
      </c>
      <c r="B215" s="95" t="s">
        <v>134</v>
      </c>
      <c r="C215" s="99" t="s">
        <v>7</v>
      </c>
      <c r="D215" s="88">
        <v>1655876.58</v>
      </c>
      <c r="E215" s="88">
        <v>44339813.75</v>
      </c>
    </row>
    <row r="216" spans="1:5" s="94" customFormat="1">
      <c r="A216" s="84">
        <v>44411</v>
      </c>
      <c r="B216" s="95" t="s">
        <v>134</v>
      </c>
      <c r="C216" s="99" t="s">
        <v>7</v>
      </c>
      <c r="D216" s="88">
        <v>8043733.5599999996</v>
      </c>
      <c r="E216" s="88">
        <v>49912551.689999998</v>
      </c>
    </row>
    <row r="217" spans="1:5" s="94" customFormat="1">
      <c r="A217" s="84">
        <v>44412</v>
      </c>
      <c r="B217" s="95" t="s">
        <v>134</v>
      </c>
      <c r="C217" s="99" t="s">
        <v>7</v>
      </c>
      <c r="D217" s="88">
        <v>2870239.45</v>
      </c>
      <c r="E217" s="88">
        <v>51192873.100000001</v>
      </c>
    </row>
    <row r="218" spans="1:5" s="94" customFormat="1">
      <c r="A218" s="84">
        <v>44413</v>
      </c>
      <c r="B218" s="95" t="s">
        <v>134</v>
      </c>
      <c r="C218" s="99" t="s">
        <v>7</v>
      </c>
      <c r="D218" s="88">
        <v>2336526.83</v>
      </c>
      <c r="E218" s="88">
        <v>51507105.219999999</v>
      </c>
    </row>
    <row r="219" spans="1:5" s="94" customFormat="1">
      <c r="A219" s="84">
        <v>44414</v>
      </c>
      <c r="B219" s="95" t="s">
        <v>134</v>
      </c>
      <c r="C219" s="99" t="s">
        <v>7</v>
      </c>
      <c r="D219" s="88">
        <v>2884996.39</v>
      </c>
      <c r="E219" s="88">
        <v>52908515.270000003</v>
      </c>
    </row>
    <row r="220" spans="1:5" s="94" customFormat="1">
      <c r="A220" s="84">
        <v>44415</v>
      </c>
      <c r="B220" s="95" t="s">
        <v>134</v>
      </c>
      <c r="C220" s="99" t="s">
        <v>7</v>
      </c>
      <c r="D220" s="88">
        <v>0</v>
      </c>
      <c r="E220" s="88">
        <v>52908515.270000003</v>
      </c>
    </row>
    <row r="221" spans="1:5" s="94" customFormat="1">
      <c r="A221" s="84">
        <v>44416</v>
      </c>
      <c r="B221" s="95" t="s">
        <v>134</v>
      </c>
      <c r="C221" s="99" t="s">
        <v>7</v>
      </c>
      <c r="D221" s="88">
        <v>0</v>
      </c>
      <c r="E221" s="88">
        <v>52908515.270000003</v>
      </c>
    </row>
    <row r="222" spans="1:5" s="94" customFormat="1">
      <c r="A222" s="84">
        <v>44417</v>
      </c>
      <c r="B222" s="95" t="s">
        <v>134</v>
      </c>
      <c r="C222" s="99" t="s">
        <v>7</v>
      </c>
      <c r="D222" s="88">
        <v>1604388.79</v>
      </c>
      <c r="E222" s="88">
        <v>52721927.539999999</v>
      </c>
    </row>
    <row r="223" spans="1:5" s="94" customFormat="1">
      <c r="A223" s="84">
        <v>44418</v>
      </c>
      <c r="B223" s="95" t="s">
        <v>134</v>
      </c>
      <c r="C223" s="99" t="s">
        <v>7</v>
      </c>
      <c r="D223" s="88">
        <v>2580439.2200000002</v>
      </c>
      <c r="E223" s="88">
        <v>52039488.520000003</v>
      </c>
    </row>
    <row r="224" spans="1:5" s="94" customFormat="1">
      <c r="A224" s="84">
        <v>44419</v>
      </c>
      <c r="B224" s="95" t="s">
        <v>134</v>
      </c>
      <c r="C224" s="99" t="s">
        <v>7</v>
      </c>
      <c r="D224" s="88">
        <v>1594322.69</v>
      </c>
      <c r="E224" s="88">
        <v>52097515.409999996</v>
      </c>
    </row>
    <row r="225" spans="1:5" s="94" customFormat="1">
      <c r="A225" s="84">
        <v>44420</v>
      </c>
      <c r="B225" s="95" t="s">
        <v>134</v>
      </c>
      <c r="C225" s="99" t="s">
        <v>7</v>
      </c>
      <c r="D225" s="88">
        <v>1868761.9</v>
      </c>
      <c r="E225" s="88">
        <v>52167535.200000003</v>
      </c>
    </row>
    <row r="226" spans="1:5" s="94" customFormat="1">
      <c r="A226" s="84">
        <v>44421</v>
      </c>
      <c r="B226" s="95" t="s">
        <v>134</v>
      </c>
      <c r="C226" s="99" t="s">
        <v>7</v>
      </c>
      <c r="D226" s="88">
        <v>2135572.77</v>
      </c>
      <c r="E226" s="88">
        <v>51893796.799999997</v>
      </c>
    </row>
    <row r="227" spans="1:5" s="94" customFormat="1">
      <c r="A227" s="84">
        <v>44422</v>
      </c>
      <c r="B227" s="95" t="s">
        <v>134</v>
      </c>
      <c r="C227" s="99" t="s">
        <v>7</v>
      </c>
      <c r="D227" s="88">
        <v>0</v>
      </c>
      <c r="E227" s="88">
        <v>51893796.799999997</v>
      </c>
    </row>
    <row r="228" spans="1:5" s="94" customFormat="1">
      <c r="A228" s="84">
        <v>44423</v>
      </c>
      <c r="B228" s="95" t="s">
        <v>134</v>
      </c>
      <c r="C228" s="99" t="s">
        <v>7</v>
      </c>
      <c r="D228" s="88">
        <v>0</v>
      </c>
      <c r="E228" s="88">
        <v>51893796.799999997</v>
      </c>
    </row>
    <row r="229" spans="1:5" s="94" customFormat="1">
      <c r="A229" s="84">
        <v>44424</v>
      </c>
      <c r="B229" s="95" t="s">
        <v>134</v>
      </c>
      <c r="C229" s="99" t="s">
        <v>7</v>
      </c>
      <c r="D229" s="88">
        <v>1227533.82</v>
      </c>
      <c r="E229" s="88">
        <v>50940696.990000002</v>
      </c>
    </row>
    <row r="230" spans="1:5" s="94" customFormat="1">
      <c r="A230" s="84">
        <v>44425</v>
      </c>
      <c r="B230" s="95" t="s">
        <v>134</v>
      </c>
      <c r="C230" s="99" t="s">
        <v>7</v>
      </c>
      <c r="D230" s="88">
        <v>680968.6</v>
      </c>
      <c r="E230" s="88">
        <v>48387658.859999999</v>
      </c>
    </row>
    <row r="231" spans="1:5" s="94" customFormat="1">
      <c r="A231" s="84">
        <v>44426</v>
      </c>
      <c r="B231" s="95" t="s">
        <v>134</v>
      </c>
      <c r="C231" s="99" t="s">
        <v>7</v>
      </c>
      <c r="D231" s="88">
        <v>968282.48</v>
      </c>
      <c r="E231" s="88">
        <v>41470621.729999997</v>
      </c>
    </row>
    <row r="232" spans="1:5" s="94" customFormat="1">
      <c r="A232" s="84">
        <v>44427</v>
      </c>
      <c r="B232" s="95" t="s">
        <v>134</v>
      </c>
      <c r="C232" s="99" t="s">
        <v>7</v>
      </c>
      <c r="D232" s="88">
        <v>746789.26</v>
      </c>
      <c r="E232" s="88">
        <v>39641393.609999999</v>
      </c>
    </row>
    <row r="233" spans="1:5" s="94" customFormat="1">
      <c r="A233" s="84">
        <v>44428</v>
      </c>
      <c r="B233" s="95" t="s">
        <v>134</v>
      </c>
      <c r="C233" s="99" t="s">
        <v>7</v>
      </c>
      <c r="D233" s="88">
        <v>623384.78</v>
      </c>
      <c r="E233" s="88">
        <v>37969838.659999996</v>
      </c>
    </row>
    <row r="234" spans="1:5" s="94" customFormat="1">
      <c r="A234" s="84">
        <v>44429</v>
      </c>
      <c r="B234" s="95" t="s">
        <v>134</v>
      </c>
      <c r="C234" s="99" t="s">
        <v>7</v>
      </c>
      <c r="D234" s="88">
        <v>0</v>
      </c>
      <c r="E234" s="88">
        <v>37969838.659999996</v>
      </c>
    </row>
    <row r="235" spans="1:5" s="94" customFormat="1">
      <c r="A235" s="84">
        <v>44430</v>
      </c>
      <c r="B235" s="95" t="s">
        <v>134</v>
      </c>
      <c r="C235" s="99" t="s">
        <v>7</v>
      </c>
      <c r="D235" s="88">
        <v>0</v>
      </c>
      <c r="E235" s="88">
        <v>37969838.659999996</v>
      </c>
    </row>
    <row r="236" spans="1:5" s="94" customFormat="1">
      <c r="A236" s="84">
        <v>44431</v>
      </c>
      <c r="B236" s="95" t="s">
        <v>134</v>
      </c>
      <c r="C236" s="99" t="s">
        <v>7</v>
      </c>
      <c r="D236" s="88">
        <v>704367.23</v>
      </c>
      <c r="E236" s="88">
        <v>36774422.369999997</v>
      </c>
    </row>
    <row r="237" spans="1:5" s="94" customFormat="1">
      <c r="A237" s="84">
        <v>44432</v>
      </c>
      <c r="B237" s="95" t="s">
        <v>134</v>
      </c>
      <c r="C237" s="99" t="s">
        <v>7</v>
      </c>
      <c r="D237" s="88">
        <v>1000091.74</v>
      </c>
      <c r="E237" s="88">
        <v>33782091.469999999</v>
      </c>
    </row>
    <row r="238" spans="1:5" s="94" customFormat="1">
      <c r="A238" s="84">
        <v>44433</v>
      </c>
      <c r="B238" s="95" t="s">
        <v>134</v>
      </c>
      <c r="C238" s="99" t="s">
        <v>7</v>
      </c>
      <c r="D238" s="88">
        <v>931335.1</v>
      </c>
      <c r="E238" s="88">
        <v>32989477.800000001</v>
      </c>
    </row>
    <row r="239" spans="1:5" s="94" customFormat="1">
      <c r="A239" s="84">
        <v>44434</v>
      </c>
      <c r="B239" s="95" t="s">
        <v>134</v>
      </c>
      <c r="C239" s="99" t="s">
        <v>7</v>
      </c>
      <c r="D239" s="88">
        <v>1005358.59</v>
      </c>
      <c r="E239" s="88">
        <v>32308912.379999999</v>
      </c>
    </row>
    <row r="240" spans="1:5" s="94" customFormat="1">
      <c r="A240" s="84">
        <v>44435</v>
      </c>
      <c r="B240" s="95" t="s">
        <v>134</v>
      </c>
      <c r="C240" s="99" t="s">
        <v>7</v>
      </c>
      <c r="D240" s="88">
        <v>1632293.83</v>
      </c>
      <c r="E240" s="88">
        <v>32170865.550000001</v>
      </c>
    </row>
    <row r="241" spans="1:5" s="94" customFormat="1">
      <c r="A241" s="84">
        <v>44436</v>
      </c>
      <c r="B241" s="95" t="s">
        <v>134</v>
      </c>
      <c r="C241" s="99" t="s">
        <v>7</v>
      </c>
      <c r="D241" s="88">
        <v>0</v>
      </c>
      <c r="E241" s="88">
        <v>32170865.550000001</v>
      </c>
    </row>
    <row r="242" spans="1:5" s="94" customFormat="1">
      <c r="A242" s="84">
        <v>44437</v>
      </c>
      <c r="B242" s="95" t="s">
        <v>134</v>
      </c>
      <c r="C242" s="99" t="s">
        <v>7</v>
      </c>
      <c r="D242" s="88">
        <v>0</v>
      </c>
      <c r="E242" s="88">
        <v>32170865.550000001</v>
      </c>
    </row>
    <row r="243" spans="1:5" s="94" customFormat="1">
      <c r="A243" s="84">
        <v>44438</v>
      </c>
      <c r="B243" s="95" t="s">
        <v>134</v>
      </c>
      <c r="C243" s="99" t="s">
        <v>7</v>
      </c>
      <c r="D243" s="88">
        <v>1472975.93</v>
      </c>
      <c r="E243" s="88">
        <v>30799409.489999998</v>
      </c>
    </row>
    <row r="244" spans="1:5" s="94" customFormat="1">
      <c r="A244" s="84">
        <v>44439</v>
      </c>
      <c r="B244" s="95" t="s">
        <v>134</v>
      </c>
      <c r="C244" s="99" t="s">
        <v>7</v>
      </c>
      <c r="D244" s="88">
        <v>13915415.140000001</v>
      </c>
      <c r="E244" s="88">
        <v>42205195.530000001</v>
      </c>
    </row>
    <row r="245" spans="1:5" s="94" customFormat="1">
      <c r="A245" s="84">
        <v>44440</v>
      </c>
      <c r="B245" s="95" t="s">
        <v>134</v>
      </c>
      <c r="C245" s="99" t="s">
        <v>7</v>
      </c>
      <c r="D245" s="88">
        <v>2451996.62</v>
      </c>
      <c r="E245" s="88">
        <v>43103917.57</v>
      </c>
    </row>
    <row r="246" spans="1:5" s="94" customFormat="1">
      <c r="A246" s="84">
        <v>44441</v>
      </c>
      <c r="B246" s="95" t="s">
        <v>134</v>
      </c>
      <c r="C246" s="99" t="s">
        <v>7</v>
      </c>
      <c r="D246" s="88">
        <v>3181704.6</v>
      </c>
      <c r="E246" s="88">
        <v>44618296.759999998</v>
      </c>
    </row>
    <row r="247" spans="1:5" s="94" customFormat="1">
      <c r="A247" s="84">
        <v>44442</v>
      </c>
      <c r="B247" s="95" t="s">
        <v>134</v>
      </c>
      <c r="C247" s="99" t="s">
        <v>7</v>
      </c>
      <c r="D247" s="88">
        <v>7928862.6399999997</v>
      </c>
      <c r="E247" s="88">
        <v>50567111.020000003</v>
      </c>
    </row>
    <row r="248" spans="1:5" s="94" customFormat="1">
      <c r="A248" s="84">
        <v>44443</v>
      </c>
      <c r="B248" s="95" t="s">
        <v>134</v>
      </c>
      <c r="C248" s="99" t="s">
        <v>7</v>
      </c>
      <c r="D248" s="88">
        <v>0</v>
      </c>
      <c r="E248" s="88">
        <v>50567111.020000003</v>
      </c>
    </row>
    <row r="249" spans="1:5" s="94" customFormat="1">
      <c r="A249" s="84">
        <v>44444</v>
      </c>
      <c r="B249" s="95" t="s">
        <v>134</v>
      </c>
      <c r="C249" s="99" t="s">
        <v>7</v>
      </c>
      <c r="D249" s="88">
        <v>0</v>
      </c>
      <c r="E249" s="88">
        <v>50567111.020000003</v>
      </c>
    </row>
    <row r="250" spans="1:5" s="94" customFormat="1">
      <c r="A250" s="84">
        <v>44445</v>
      </c>
      <c r="B250" s="95" t="s">
        <v>134</v>
      </c>
      <c r="C250" s="99" t="s">
        <v>7</v>
      </c>
      <c r="D250" s="88">
        <v>0</v>
      </c>
      <c r="E250" s="88">
        <v>50567111.020000003</v>
      </c>
    </row>
    <row r="251" spans="1:5" s="94" customFormat="1">
      <c r="A251" s="84">
        <v>44446</v>
      </c>
      <c r="B251" s="95" t="s">
        <v>134</v>
      </c>
      <c r="C251" s="99" t="s">
        <v>7</v>
      </c>
      <c r="D251" s="88">
        <v>3263869.95</v>
      </c>
      <c r="E251" s="88">
        <v>52046624.979999997</v>
      </c>
    </row>
    <row r="252" spans="1:5" s="94" customFormat="1">
      <c r="A252" s="84">
        <v>44447</v>
      </c>
      <c r="B252" s="95" t="s">
        <v>134</v>
      </c>
      <c r="C252" s="99" t="s">
        <v>7</v>
      </c>
      <c r="D252" s="88">
        <v>1986768.53</v>
      </c>
      <c r="E252" s="88">
        <v>50512422.210000001</v>
      </c>
    </row>
    <row r="253" spans="1:5" s="94" customFormat="1">
      <c r="A253" s="84">
        <v>44448</v>
      </c>
      <c r="B253" s="95" t="s">
        <v>134</v>
      </c>
      <c r="C253" s="99" t="s">
        <v>7</v>
      </c>
      <c r="D253" s="88">
        <v>2674993.71</v>
      </c>
      <c r="E253" s="88">
        <v>50989656.020000003</v>
      </c>
    </row>
    <row r="254" spans="1:5" s="94" customFormat="1">
      <c r="A254" s="84">
        <v>44449</v>
      </c>
      <c r="B254" s="95" t="s">
        <v>134</v>
      </c>
      <c r="C254" s="99" t="s">
        <v>7</v>
      </c>
      <c r="D254" s="88">
        <v>2007077.11</v>
      </c>
      <c r="E254" s="88">
        <v>50781253.039999999</v>
      </c>
    </row>
    <row r="255" spans="1:5" s="94" customFormat="1">
      <c r="A255" s="84">
        <v>44450</v>
      </c>
      <c r="B255" s="95" t="s">
        <v>134</v>
      </c>
      <c r="C255" s="99" t="s">
        <v>7</v>
      </c>
      <c r="D255" s="88">
        <v>0</v>
      </c>
      <c r="E255" s="88">
        <v>50781253.039999999</v>
      </c>
    </row>
    <row r="256" spans="1:5" s="94" customFormat="1">
      <c r="A256" s="84">
        <v>44451</v>
      </c>
      <c r="B256" s="95" t="s">
        <v>134</v>
      </c>
      <c r="C256" s="99" t="s">
        <v>7</v>
      </c>
      <c r="D256" s="88">
        <v>0</v>
      </c>
      <c r="E256" s="88">
        <v>50781253.039999999</v>
      </c>
    </row>
    <row r="257" spans="1:5" s="94" customFormat="1">
      <c r="A257" s="84">
        <v>44452</v>
      </c>
      <c r="B257" s="95" t="s">
        <v>134</v>
      </c>
      <c r="C257" s="99" t="s">
        <v>7</v>
      </c>
      <c r="D257" s="88">
        <v>2404530.61</v>
      </c>
      <c r="E257" s="88">
        <v>50759486.770000003</v>
      </c>
    </row>
    <row r="258" spans="1:5" s="100" customFormat="1">
      <c r="A258" s="84">
        <v>44453</v>
      </c>
      <c r="B258" s="95" t="s">
        <v>134</v>
      </c>
      <c r="C258" s="99" t="s">
        <v>7</v>
      </c>
      <c r="D258" s="88">
        <v>2793224.5</v>
      </c>
      <c r="E258" s="88">
        <v>51231284.530000001</v>
      </c>
    </row>
    <row r="259" spans="1:5" s="100" customFormat="1">
      <c r="A259" s="84">
        <v>44454</v>
      </c>
      <c r="B259" s="95" t="s">
        <v>134</v>
      </c>
      <c r="C259" s="99" t="s">
        <v>7</v>
      </c>
      <c r="D259" s="88">
        <v>1913057.3</v>
      </c>
      <c r="E259" s="88">
        <v>50960360.149999999</v>
      </c>
    </row>
    <row r="260" spans="1:5" s="100" customFormat="1">
      <c r="A260" s="84">
        <v>44455</v>
      </c>
      <c r="B260" s="95" t="s">
        <v>134</v>
      </c>
      <c r="C260" s="99" t="s">
        <v>7</v>
      </c>
      <c r="D260" s="88">
        <v>1513296.08</v>
      </c>
      <c r="E260" s="88">
        <v>50315587.57</v>
      </c>
    </row>
    <row r="261" spans="1:5" s="100" customFormat="1">
      <c r="A261" s="84">
        <v>44456</v>
      </c>
      <c r="B261" s="95" t="s">
        <v>134</v>
      </c>
      <c r="C261" s="99" t="s">
        <v>7</v>
      </c>
      <c r="D261" s="88">
        <v>1489425.24</v>
      </c>
      <c r="E261" s="88">
        <v>49099708.880000003</v>
      </c>
    </row>
    <row r="262" spans="1:5" s="100" customFormat="1">
      <c r="A262" s="84">
        <v>44457</v>
      </c>
      <c r="B262" s="95" t="s">
        <v>134</v>
      </c>
      <c r="C262" s="99" t="s">
        <v>7</v>
      </c>
      <c r="D262" s="88">
        <v>0</v>
      </c>
      <c r="E262" s="88">
        <v>49099708.880000003</v>
      </c>
    </row>
    <row r="263" spans="1:5" s="100" customFormat="1">
      <c r="A263" s="84">
        <v>44458</v>
      </c>
      <c r="B263" s="95" t="s">
        <v>134</v>
      </c>
      <c r="C263" s="99" t="s">
        <v>7</v>
      </c>
      <c r="D263" s="88">
        <v>0</v>
      </c>
      <c r="E263" s="88">
        <v>49099708.880000003</v>
      </c>
    </row>
    <row r="264" spans="1:5" s="100" customFormat="1">
      <c r="A264" s="84">
        <v>44459</v>
      </c>
      <c r="B264" s="95" t="s">
        <v>134</v>
      </c>
      <c r="C264" s="99" t="s">
        <v>7</v>
      </c>
      <c r="D264" s="88">
        <v>1562063.34</v>
      </c>
      <c r="E264" s="88">
        <v>42993613.439999998</v>
      </c>
    </row>
    <row r="265" spans="1:5" s="100" customFormat="1">
      <c r="A265" s="84">
        <v>44460</v>
      </c>
      <c r="B265" s="95" t="s">
        <v>134</v>
      </c>
      <c r="C265" s="99" t="s">
        <v>7</v>
      </c>
      <c r="D265" s="88">
        <v>1522474.35</v>
      </c>
      <c r="E265" s="88">
        <v>41985915.960000001</v>
      </c>
    </row>
    <row r="266" spans="1:5" s="100" customFormat="1">
      <c r="A266" s="84">
        <v>44461</v>
      </c>
      <c r="B266" s="95" t="s">
        <v>134</v>
      </c>
      <c r="C266" s="99" t="s">
        <v>7</v>
      </c>
      <c r="D266" s="88">
        <v>1713145.44</v>
      </c>
      <c r="E266" s="88">
        <v>41846022.670000002</v>
      </c>
    </row>
    <row r="267" spans="1:5" s="100" customFormat="1">
      <c r="A267" s="84">
        <v>44462</v>
      </c>
      <c r="B267" s="95" t="s">
        <v>134</v>
      </c>
      <c r="C267" s="99" t="s">
        <v>7</v>
      </c>
      <c r="D267" s="88">
        <v>1781801.48</v>
      </c>
      <c r="E267" s="88">
        <v>41085120.859999999</v>
      </c>
    </row>
    <row r="268" spans="1:5" s="100" customFormat="1">
      <c r="A268" s="84">
        <v>44463</v>
      </c>
      <c r="B268" s="95" t="s">
        <v>134</v>
      </c>
      <c r="C268" s="99" t="s">
        <v>7</v>
      </c>
      <c r="D268" s="88">
        <v>2196154.9700000002</v>
      </c>
      <c r="E268" s="88">
        <v>41170102</v>
      </c>
    </row>
    <row r="269" spans="1:5" s="100" customFormat="1">
      <c r="A269" s="84">
        <v>44464</v>
      </c>
      <c r="B269" s="95" t="s">
        <v>134</v>
      </c>
      <c r="C269" s="99" t="s">
        <v>7</v>
      </c>
      <c r="D269" s="88">
        <v>0</v>
      </c>
      <c r="E269" s="88">
        <v>41170102</v>
      </c>
    </row>
    <row r="270" spans="1:5" s="100" customFormat="1">
      <c r="A270" s="84">
        <v>44465</v>
      </c>
      <c r="B270" s="95" t="s">
        <v>134</v>
      </c>
      <c r="C270" s="99" t="s">
        <v>7</v>
      </c>
      <c r="D270" s="88">
        <v>0</v>
      </c>
      <c r="E270" s="88">
        <v>41170102</v>
      </c>
    </row>
    <row r="271" spans="1:5" s="100" customFormat="1">
      <c r="A271" s="84">
        <v>44466</v>
      </c>
      <c r="B271" s="95" t="s">
        <v>134</v>
      </c>
      <c r="C271" s="99" t="s">
        <v>7</v>
      </c>
      <c r="D271" s="88">
        <v>2325552.3199999998</v>
      </c>
      <c r="E271" s="88">
        <v>41843239.140000001</v>
      </c>
    </row>
    <row r="272" spans="1:5" s="100" customFormat="1">
      <c r="A272" s="84">
        <v>44467</v>
      </c>
      <c r="B272" s="95" t="s">
        <v>134</v>
      </c>
      <c r="C272" s="99" t="s">
        <v>7</v>
      </c>
      <c r="D272" s="88">
        <v>2715861.15</v>
      </c>
      <c r="E272" s="88">
        <v>42315578</v>
      </c>
    </row>
    <row r="273" spans="1:5" s="100" customFormat="1">
      <c r="A273" s="84">
        <v>44468</v>
      </c>
      <c r="B273" s="95" t="s">
        <v>134</v>
      </c>
      <c r="C273" s="99" t="s">
        <v>7</v>
      </c>
      <c r="D273" s="88">
        <v>2523030.17</v>
      </c>
      <c r="E273" s="88">
        <v>43177745.409999996</v>
      </c>
    </row>
    <row r="274" spans="1:5" s="100" customFormat="1">
      <c r="A274" s="84">
        <v>44469</v>
      </c>
      <c r="B274" s="95" t="s">
        <v>134</v>
      </c>
      <c r="C274" s="99" t="s">
        <v>7</v>
      </c>
      <c r="D274" s="88">
        <v>1670877.98</v>
      </c>
      <c r="E274" s="88">
        <v>43163568.950000003</v>
      </c>
    </row>
    <row r="275" spans="1:5" s="100" customFormat="1">
      <c r="A275" s="84">
        <v>44470</v>
      </c>
      <c r="B275" s="95" t="s">
        <v>134</v>
      </c>
      <c r="C275" s="99" t="s">
        <v>7</v>
      </c>
      <c r="D275" s="88">
        <v>1830397.67</v>
      </c>
      <c r="E275" s="88">
        <v>42963032.590000004</v>
      </c>
    </row>
    <row r="276" spans="1:5" s="100" customFormat="1">
      <c r="A276" s="84">
        <v>44471</v>
      </c>
      <c r="B276" s="95" t="s">
        <v>134</v>
      </c>
      <c r="C276" s="99" t="s">
        <v>7</v>
      </c>
      <c r="D276" s="88">
        <v>0</v>
      </c>
      <c r="E276" s="88">
        <v>42963032.590000004</v>
      </c>
    </row>
    <row r="277" spans="1:5" s="100" customFormat="1">
      <c r="A277" s="84">
        <v>44472</v>
      </c>
      <c r="B277" s="95" t="s">
        <v>134</v>
      </c>
      <c r="C277" s="99" t="s">
        <v>7</v>
      </c>
      <c r="D277" s="88">
        <v>0</v>
      </c>
      <c r="E277" s="88">
        <v>42963032.590000004</v>
      </c>
    </row>
    <row r="278" spans="1:5" s="100" customFormat="1">
      <c r="A278" s="84">
        <v>44473</v>
      </c>
      <c r="B278" s="95" t="s">
        <v>134</v>
      </c>
      <c r="C278" s="99" t="s">
        <v>7</v>
      </c>
      <c r="D278" s="88">
        <v>8132609.3200000003</v>
      </c>
      <c r="E278" s="88">
        <v>49099606.75</v>
      </c>
    </row>
    <row r="279" spans="1:5" s="100" customFormat="1">
      <c r="A279" s="84">
        <v>44474</v>
      </c>
      <c r="B279" s="95" t="s">
        <v>134</v>
      </c>
      <c r="C279" s="99" t="s">
        <v>7</v>
      </c>
      <c r="D279" s="88">
        <v>2273946.17</v>
      </c>
      <c r="E279" s="88">
        <v>48189662.509999998</v>
      </c>
    </row>
    <row r="280" spans="1:5" s="100" customFormat="1">
      <c r="A280" s="84">
        <v>44475</v>
      </c>
      <c r="B280" s="95" t="s">
        <v>134</v>
      </c>
      <c r="C280" s="99" t="s">
        <v>7</v>
      </c>
      <c r="D280" s="88">
        <v>3071412.52</v>
      </c>
      <c r="E280" s="88">
        <v>49162095.789999999</v>
      </c>
    </row>
    <row r="281" spans="1:5" s="100" customFormat="1">
      <c r="A281" s="84">
        <v>44476</v>
      </c>
      <c r="B281" s="95" t="s">
        <v>134</v>
      </c>
      <c r="C281" s="99" t="s">
        <v>7</v>
      </c>
      <c r="D281" s="88">
        <v>1686505.83</v>
      </c>
      <c r="E281" s="88">
        <v>49441510.340000004</v>
      </c>
    </row>
    <row r="282" spans="1:5" s="100" customFormat="1">
      <c r="A282" s="84">
        <v>44477</v>
      </c>
      <c r="B282" s="95" t="s">
        <v>134</v>
      </c>
      <c r="C282" s="99" t="s">
        <v>7</v>
      </c>
      <c r="D282" s="88">
        <v>2255794.23</v>
      </c>
      <c r="E282" s="88">
        <v>50192985.420000002</v>
      </c>
    </row>
    <row r="283" spans="1:5" s="100" customFormat="1">
      <c r="A283" s="84">
        <v>44478</v>
      </c>
      <c r="B283" s="95" t="s">
        <v>134</v>
      </c>
      <c r="C283" s="99" t="s">
        <v>7</v>
      </c>
      <c r="D283" s="88">
        <v>0</v>
      </c>
      <c r="E283" s="88">
        <v>50192985.420000002</v>
      </c>
    </row>
    <row r="284" spans="1:5" s="100" customFormat="1">
      <c r="A284" s="84">
        <v>44479</v>
      </c>
      <c r="B284" s="95" t="s">
        <v>134</v>
      </c>
      <c r="C284" s="99" t="s">
        <v>7</v>
      </c>
      <c r="D284" s="88">
        <v>0</v>
      </c>
      <c r="E284" s="88">
        <v>50192985.420000002</v>
      </c>
    </row>
    <row r="285" spans="1:5" s="100" customFormat="1">
      <c r="A285" s="84">
        <v>44480</v>
      </c>
      <c r="B285" s="95" t="s">
        <v>134</v>
      </c>
      <c r="C285" s="99" t="s">
        <v>7</v>
      </c>
      <c r="D285" s="88">
        <v>1888335.02</v>
      </c>
      <c r="E285" s="88">
        <v>50424943.850000001</v>
      </c>
    </row>
    <row r="286" spans="1:5" s="100" customFormat="1">
      <c r="A286" s="84">
        <v>44481</v>
      </c>
      <c r="B286" s="95" t="s">
        <v>134</v>
      </c>
      <c r="C286" s="99" t="s">
        <v>7</v>
      </c>
      <c r="D286" s="88">
        <v>2123729.64</v>
      </c>
      <c r="E286" s="88">
        <v>51593617.130000003</v>
      </c>
    </row>
    <row r="287" spans="1:5" s="100" customFormat="1">
      <c r="A287" s="84">
        <v>44482</v>
      </c>
      <c r="B287" s="95" t="s">
        <v>134</v>
      </c>
      <c r="C287" s="99" t="s">
        <v>7</v>
      </c>
      <c r="D287" s="88">
        <v>2429590.92</v>
      </c>
      <c r="E287" s="88">
        <v>50681412.619999997</v>
      </c>
    </row>
    <row r="288" spans="1:5" s="100" customFormat="1">
      <c r="A288" s="84">
        <v>44483</v>
      </c>
      <c r="B288" s="95" t="s">
        <v>134</v>
      </c>
      <c r="C288" s="99" t="s">
        <v>7</v>
      </c>
      <c r="D288" s="88">
        <v>1701326.31</v>
      </c>
      <c r="E288" s="88">
        <v>50440997.770000003</v>
      </c>
    </row>
    <row r="289" spans="1:5" s="100" customFormat="1">
      <c r="A289" s="84">
        <v>44484</v>
      </c>
      <c r="B289" s="95" t="s">
        <v>134</v>
      </c>
      <c r="C289" s="99" t="s">
        <v>7</v>
      </c>
      <c r="D289" s="88">
        <v>1353938.2</v>
      </c>
      <c r="E289" s="88">
        <v>49425541.030000001</v>
      </c>
    </row>
    <row r="290" spans="1:5" s="100" customFormat="1">
      <c r="A290" s="84">
        <v>44485</v>
      </c>
      <c r="B290" s="95" t="s">
        <v>134</v>
      </c>
      <c r="C290" s="99" t="s">
        <v>7</v>
      </c>
      <c r="D290" s="88">
        <v>0</v>
      </c>
      <c r="E290" s="88">
        <v>49425541.030000001</v>
      </c>
    </row>
    <row r="291" spans="1:5" s="100" customFormat="1">
      <c r="A291" s="84">
        <v>44486</v>
      </c>
      <c r="B291" s="95" t="s">
        <v>134</v>
      </c>
      <c r="C291" s="99" t="s">
        <v>7</v>
      </c>
      <c r="D291" s="88">
        <v>0</v>
      </c>
      <c r="E291" s="88">
        <v>49425541.030000001</v>
      </c>
    </row>
    <row r="292" spans="1:5" s="100" customFormat="1">
      <c r="A292" s="84">
        <v>44487</v>
      </c>
      <c r="B292" s="95" t="s">
        <v>134</v>
      </c>
      <c r="C292" s="99" t="s">
        <v>7</v>
      </c>
      <c r="D292" s="88">
        <v>1329430.18</v>
      </c>
      <c r="E292" s="88">
        <v>48834662.490000002</v>
      </c>
    </row>
    <row r="293" spans="1:5" s="100" customFormat="1">
      <c r="A293" s="84">
        <v>44488</v>
      </c>
      <c r="B293" s="95" t="s">
        <v>134</v>
      </c>
      <c r="C293" s="99" t="s">
        <v>7</v>
      </c>
      <c r="D293" s="88">
        <v>1612062.48</v>
      </c>
      <c r="E293" s="88">
        <v>42219442.520000003</v>
      </c>
    </row>
    <row r="294" spans="1:5" s="100" customFormat="1">
      <c r="A294" s="84">
        <v>44489</v>
      </c>
      <c r="B294" s="95" t="s">
        <v>134</v>
      </c>
      <c r="C294" s="99" t="s">
        <v>7</v>
      </c>
      <c r="D294" s="88">
        <v>1503046.22</v>
      </c>
      <c r="E294" s="88">
        <v>41986625.899999999</v>
      </c>
    </row>
    <row r="295" spans="1:5" s="100" customFormat="1">
      <c r="A295" s="84">
        <v>44490</v>
      </c>
      <c r="B295" s="95" t="s">
        <v>134</v>
      </c>
      <c r="C295" s="99" t="s">
        <v>7</v>
      </c>
      <c r="D295" s="88">
        <v>1487686.76</v>
      </c>
      <c r="E295" s="88">
        <v>41120867.68</v>
      </c>
    </row>
    <row r="296" spans="1:5" s="100" customFormat="1">
      <c r="A296" s="84">
        <v>44491</v>
      </c>
      <c r="B296" s="95" t="s">
        <v>134</v>
      </c>
      <c r="C296" s="99" t="s">
        <v>7</v>
      </c>
      <c r="D296" s="88">
        <v>1514418.85</v>
      </c>
      <c r="E296" s="88">
        <v>40205854.899999999</v>
      </c>
    </row>
    <row r="297" spans="1:5" s="100" customFormat="1">
      <c r="A297" s="84">
        <v>44492</v>
      </c>
      <c r="B297" s="95" t="s">
        <v>134</v>
      </c>
      <c r="C297" s="99" t="s">
        <v>7</v>
      </c>
      <c r="D297" s="88">
        <v>0</v>
      </c>
      <c r="E297" s="88">
        <v>40205854.899999999</v>
      </c>
    </row>
    <row r="298" spans="1:5" s="100" customFormat="1">
      <c r="A298" s="84">
        <v>44493</v>
      </c>
      <c r="B298" s="95" t="s">
        <v>134</v>
      </c>
      <c r="C298" s="99" t="s">
        <v>7</v>
      </c>
      <c r="D298" s="88">
        <v>0</v>
      </c>
      <c r="E298" s="88">
        <v>40205854.899999999</v>
      </c>
    </row>
    <row r="299" spans="1:5" s="100" customFormat="1">
      <c r="A299" s="84">
        <v>44494</v>
      </c>
      <c r="B299" s="95" t="s">
        <v>134</v>
      </c>
      <c r="C299" s="99" t="s">
        <v>7</v>
      </c>
      <c r="D299" s="88">
        <v>2289771.8199999998</v>
      </c>
      <c r="E299" s="88">
        <v>40482609.600000001</v>
      </c>
    </row>
    <row r="300" spans="1:5" s="100" customFormat="1">
      <c r="A300" s="84">
        <v>44495</v>
      </c>
      <c r="B300" s="95" t="s">
        <v>134</v>
      </c>
      <c r="C300" s="99" t="s">
        <v>7</v>
      </c>
      <c r="D300" s="88">
        <v>2195910.5</v>
      </c>
      <c r="E300" s="88">
        <v>40003535.530000001</v>
      </c>
    </row>
    <row r="301" spans="1:5" s="100" customFormat="1">
      <c r="A301" s="84">
        <v>44496</v>
      </c>
      <c r="B301" s="95" t="s">
        <v>134</v>
      </c>
      <c r="C301" s="99" t="s">
        <v>7</v>
      </c>
      <c r="D301" s="88">
        <v>2788964.55</v>
      </c>
      <c r="E301" s="88">
        <v>41305721.960000001</v>
      </c>
    </row>
    <row r="302" spans="1:5" s="100" customFormat="1">
      <c r="A302" s="84">
        <v>44497</v>
      </c>
      <c r="B302" s="95" t="s">
        <v>134</v>
      </c>
      <c r="C302" s="99" t="s">
        <v>7</v>
      </c>
      <c r="D302" s="88">
        <v>2675024.67</v>
      </c>
      <c r="E302" s="88">
        <v>42458998.920000002</v>
      </c>
    </row>
    <row r="303" spans="1:5" s="100" customFormat="1">
      <c r="A303" s="84">
        <v>44498</v>
      </c>
      <c r="B303" s="95" t="s">
        <v>134</v>
      </c>
      <c r="C303" s="99" t="s">
        <v>7</v>
      </c>
      <c r="D303" s="88">
        <v>1982700.35</v>
      </c>
      <c r="E303" s="88">
        <v>42986717.030000001</v>
      </c>
    </row>
    <row r="304" spans="1:5" s="100" customFormat="1">
      <c r="A304" s="84">
        <v>44499</v>
      </c>
      <c r="B304" s="95" t="s">
        <v>134</v>
      </c>
      <c r="C304" s="99" t="s">
        <v>7</v>
      </c>
      <c r="D304" s="88">
        <v>0</v>
      </c>
      <c r="E304" s="88">
        <v>42986717.030000001</v>
      </c>
    </row>
    <row r="305" spans="1:5" s="100" customFormat="1">
      <c r="A305" s="84">
        <v>44500</v>
      </c>
      <c r="B305" s="95" t="s">
        <v>134</v>
      </c>
      <c r="C305" s="99" t="s">
        <v>7</v>
      </c>
      <c r="D305" s="88">
        <v>0</v>
      </c>
      <c r="E305" s="88">
        <v>42986717.030000001</v>
      </c>
    </row>
    <row r="306" spans="1:5" s="100" customFormat="1">
      <c r="A306" s="84">
        <v>44501</v>
      </c>
      <c r="B306" s="95" t="s">
        <v>134</v>
      </c>
      <c r="C306" s="99" t="s">
        <v>7</v>
      </c>
      <c r="D306" s="88">
        <v>1633214.37</v>
      </c>
      <c r="E306" s="88">
        <v>42297214.619999997</v>
      </c>
    </row>
    <row r="307" spans="1:5" s="100" customFormat="1">
      <c r="A307" s="84">
        <v>44502</v>
      </c>
      <c r="B307" s="95" t="s">
        <v>134</v>
      </c>
      <c r="C307" s="99" t="s">
        <v>7</v>
      </c>
      <c r="D307" s="88">
        <v>7789090.5999999996</v>
      </c>
      <c r="E307" s="88">
        <v>47870828.100000001</v>
      </c>
    </row>
    <row r="308" spans="1:5" s="100" customFormat="1">
      <c r="A308" s="84">
        <v>44503</v>
      </c>
      <c r="B308" s="95" t="s">
        <v>134</v>
      </c>
      <c r="C308" s="99" t="s">
        <v>7</v>
      </c>
      <c r="D308" s="88">
        <v>2636165.2999999998</v>
      </c>
      <c r="E308" s="88">
        <v>49227515.509999998</v>
      </c>
    </row>
    <row r="309" spans="1:5" s="100" customFormat="1">
      <c r="A309" s="84">
        <v>44504</v>
      </c>
      <c r="B309" s="95" t="s">
        <v>134</v>
      </c>
      <c r="C309" s="99" t="s">
        <v>7</v>
      </c>
      <c r="D309" s="88">
        <v>2847299.79</v>
      </c>
      <c r="E309" s="88">
        <v>50201550.990000002</v>
      </c>
    </row>
    <row r="310" spans="1:5" s="100" customFormat="1">
      <c r="A310" s="84">
        <v>44505</v>
      </c>
      <c r="B310" s="95" t="s">
        <v>134</v>
      </c>
      <c r="C310" s="99" t="s">
        <v>7</v>
      </c>
      <c r="D310" s="88">
        <v>1698480.95</v>
      </c>
      <c r="E310" s="88">
        <v>50205152.789999999</v>
      </c>
    </row>
    <row r="311" spans="1:5" s="100" customFormat="1">
      <c r="A311" s="84">
        <v>44506</v>
      </c>
      <c r="B311" s="95" t="s">
        <v>134</v>
      </c>
      <c r="C311" s="99" t="s">
        <v>7</v>
      </c>
      <c r="D311" s="88">
        <v>0</v>
      </c>
      <c r="E311" s="88">
        <v>50205152.789999999</v>
      </c>
    </row>
    <row r="312" spans="1:5" s="100" customFormat="1">
      <c r="A312" s="84">
        <v>44507</v>
      </c>
      <c r="B312" s="95" t="s">
        <v>134</v>
      </c>
      <c r="C312" s="99" t="s">
        <v>7</v>
      </c>
      <c r="D312" s="88">
        <v>0</v>
      </c>
      <c r="E312" s="88">
        <v>50205152.789999999</v>
      </c>
    </row>
    <row r="313" spans="1:5" s="100" customFormat="1">
      <c r="A313" s="84">
        <v>44508</v>
      </c>
      <c r="B313" s="95" t="s">
        <v>134</v>
      </c>
      <c r="C313" s="99" t="s">
        <v>7</v>
      </c>
      <c r="D313" s="88">
        <v>2185680.5299999998</v>
      </c>
      <c r="E313" s="88">
        <v>50695891.450000003</v>
      </c>
    </row>
    <row r="314" spans="1:5" s="100" customFormat="1">
      <c r="A314" s="84">
        <v>44509</v>
      </c>
      <c r="B314" s="95" t="s">
        <v>134</v>
      </c>
      <c r="C314" s="99" t="s">
        <v>7</v>
      </c>
      <c r="D314" s="88">
        <v>1964711.9</v>
      </c>
      <c r="E314" s="88">
        <v>50021502.590000004</v>
      </c>
    </row>
    <row r="315" spans="1:5" s="100" customFormat="1">
      <c r="A315" s="84">
        <v>44510</v>
      </c>
      <c r="B315" s="95" t="s">
        <v>134</v>
      </c>
      <c r="C315" s="99" t="s">
        <v>7</v>
      </c>
      <c r="D315" s="88">
        <v>2118838.15</v>
      </c>
      <c r="E315" s="88">
        <v>50006738.57</v>
      </c>
    </row>
    <row r="316" spans="1:5" s="100" customFormat="1">
      <c r="A316" s="84">
        <v>44511</v>
      </c>
      <c r="B316" s="95" t="s">
        <v>134</v>
      </c>
      <c r="C316" s="99" t="s">
        <v>7</v>
      </c>
      <c r="D316" s="88">
        <v>2571135.09</v>
      </c>
      <c r="E316" s="88">
        <v>50832982.509999998</v>
      </c>
    </row>
    <row r="317" spans="1:5" s="100" customFormat="1">
      <c r="A317" s="84">
        <v>44512</v>
      </c>
      <c r="B317" s="95" t="s">
        <v>134</v>
      </c>
      <c r="C317" s="99" t="s">
        <v>7</v>
      </c>
      <c r="D317" s="88">
        <v>1893368.9</v>
      </c>
      <c r="E317" s="88">
        <v>52139234.380000003</v>
      </c>
    </row>
    <row r="318" spans="1:5" s="100" customFormat="1">
      <c r="A318" s="84">
        <v>44513</v>
      </c>
      <c r="B318" s="95" t="s">
        <v>134</v>
      </c>
      <c r="C318" s="99" t="s">
        <v>7</v>
      </c>
      <c r="D318" s="88">
        <v>0</v>
      </c>
      <c r="E318" s="88">
        <v>52139234.380000003</v>
      </c>
    </row>
    <row r="319" spans="1:5" s="100" customFormat="1">
      <c r="A319" s="84">
        <v>44514</v>
      </c>
      <c r="B319" s="95" t="s">
        <v>134</v>
      </c>
      <c r="C319" s="99" t="s">
        <v>7</v>
      </c>
      <c r="D319" s="88">
        <v>0</v>
      </c>
      <c r="E319" s="88">
        <v>52139234.380000003</v>
      </c>
    </row>
    <row r="320" spans="1:5" s="100" customFormat="1">
      <c r="A320" s="84">
        <v>44515</v>
      </c>
      <c r="B320" s="95" t="s">
        <v>134</v>
      </c>
      <c r="C320" s="99" t="s">
        <v>7</v>
      </c>
      <c r="D320" s="88">
        <v>1642796.33</v>
      </c>
      <c r="E320" s="88">
        <v>50744880.32</v>
      </c>
    </row>
    <row r="321" spans="1:5" s="100" customFormat="1">
      <c r="A321" s="84">
        <v>44516</v>
      </c>
      <c r="B321" s="95" t="s">
        <v>134</v>
      </c>
      <c r="C321" s="99" t="s">
        <v>7</v>
      </c>
      <c r="D321" s="88">
        <v>1580400.53</v>
      </c>
      <c r="E321" s="88">
        <v>49489922.210000001</v>
      </c>
    </row>
    <row r="322" spans="1:5" s="100" customFormat="1">
      <c r="A322" s="84">
        <v>44517</v>
      </c>
      <c r="B322" s="95" t="s">
        <v>134</v>
      </c>
      <c r="C322" s="99" t="s">
        <v>7</v>
      </c>
      <c r="D322" s="88">
        <v>1776308.68</v>
      </c>
      <c r="E322" s="88">
        <v>43670448.93</v>
      </c>
    </row>
    <row r="323" spans="1:5" s="100" customFormat="1">
      <c r="A323" s="84">
        <v>44518</v>
      </c>
      <c r="B323" s="95" t="s">
        <v>134</v>
      </c>
      <c r="C323" s="99" t="s">
        <v>7</v>
      </c>
      <c r="D323" s="88">
        <v>1736203.13</v>
      </c>
      <c r="E323" s="88">
        <v>42997166.689999998</v>
      </c>
    </row>
    <row r="324" spans="1:5" s="100" customFormat="1">
      <c r="A324" s="84">
        <v>44519</v>
      </c>
      <c r="B324" s="95" t="s">
        <v>134</v>
      </c>
      <c r="C324" s="99" t="s">
        <v>7</v>
      </c>
      <c r="D324" s="88">
        <v>1703967.15</v>
      </c>
      <c r="E324" s="88">
        <v>42164800.93</v>
      </c>
    </row>
    <row r="325" spans="1:5" s="100" customFormat="1">
      <c r="A325" s="84">
        <v>44520</v>
      </c>
      <c r="B325" s="95" t="s">
        <v>134</v>
      </c>
      <c r="C325" s="99" t="s">
        <v>7</v>
      </c>
      <c r="D325" s="88">
        <v>0</v>
      </c>
      <c r="E325" s="88">
        <v>42164800.93</v>
      </c>
    </row>
    <row r="326" spans="1:5" s="100" customFormat="1">
      <c r="A326" s="84">
        <v>44521</v>
      </c>
      <c r="B326" s="95" t="s">
        <v>134</v>
      </c>
      <c r="C326" s="99" t="s">
        <v>7</v>
      </c>
      <c r="D326" s="88">
        <v>0</v>
      </c>
      <c r="E326" s="88">
        <v>42164800.93</v>
      </c>
    </row>
    <row r="327" spans="1:5" s="100" customFormat="1">
      <c r="A327" s="84">
        <v>44522</v>
      </c>
      <c r="B327" s="95" t="s">
        <v>134</v>
      </c>
      <c r="C327" s="99" t="s">
        <v>7</v>
      </c>
      <c r="D327" s="88">
        <v>2073643.17</v>
      </c>
      <c r="E327" s="88">
        <v>42809043.420000002</v>
      </c>
    </row>
    <row r="328" spans="1:5" s="100" customFormat="1">
      <c r="A328" s="84">
        <v>44523</v>
      </c>
      <c r="B328" s="95" t="s">
        <v>134</v>
      </c>
      <c r="C328" s="99" t="s">
        <v>7</v>
      </c>
      <c r="D328" s="88">
        <v>2529262.87</v>
      </c>
      <c r="E328" s="88">
        <v>42686866.460000001</v>
      </c>
    </row>
    <row r="329" spans="1:5" s="100" customFormat="1">
      <c r="A329" s="84">
        <v>44524</v>
      </c>
      <c r="B329" s="95" t="s">
        <v>134</v>
      </c>
      <c r="C329" s="99" t="s">
        <v>7</v>
      </c>
      <c r="D329" s="88">
        <v>2457157.61</v>
      </c>
      <c r="E329" s="88">
        <v>43315515.490000002</v>
      </c>
    </row>
    <row r="330" spans="1:5" s="100" customFormat="1">
      <c r="A330" s="84">
        <v>44525</v>
      </c>
      <c r="B330" s="95" t="s">
        <v>134</v>
      </c>
      <c r="C330" s="99" t="s">
        <v>7</v>
      </c>
      <c r="D330" s="88">
        <v>0</v>
      </c>
      <c r="E330" s="88">
        <v>43315515.490000002</v>
      </c>
    </row>
    <row r="331" spans="1:5" s="100" customFormat="1">
      <c r="A331" s="84">
        <v>44526</v>
      </c>
      <c r="B331" s="95" t="s">
        <v>134</v>
      </c>
      <c r="C331" s="99" t="s">
        <v>7</v>
      </c>
      <c r="D331" s="88">
        <v>0</v>
      </c>
      <c r="E331" s="88">
        <v>43315515.490000002</v>
      </c>
    </row>
    <row r="332" spans="1:5" s="100" customFormat="1">
      <c r="A332" s="84">
        <v>44527</v>
      </c>
      <c r="B332" s="95" t="s">
        <v>134</v>
      </c>
      <c r="C332" s="99" t="s">
        <v>7</v>
      </c>
      <c r="D332" s="88">
        <v>0</v>
      </c>
      <c r="E332" s="88">
        <v>43315515.490000002</v>
      </c>
    </row>
    <row r="333" spans="1:5" s="100" customFormat="1">
      <c r="A333" s="84">
        <v>44528</v>
      </c>
      <c r="B333" s="95" t="s">
        <v>134</v>
      </c>
      <c r="C333" s="99" t="s">
        <v>7</v>
      </c>
      <c r="D333" s="88">
        <v>0</v>
      </c>
      <c r="E333" s="88">
        <v>43315515.490000002</v>
      </c>
    </row>
    <row r="334" spans="1:5" s="100" customFormat="1">
      <c r="A334" s="84">
        <v>44529</v>
      </c>
      <c r="B334" s="95" t="s">
        <v>134</v>
      </c>
      <c r="C334" s="99" t="s">
        <v>7</v>
      </c>
      <c r="D334" s="88">
        <v>2812658.31</v>
      </c>
      <c r="E334" s="88">
        <v>43943893.979999997</v>
      </c>
    </row>
    <row r="335" spans="1:5" s="94" customFormat="1">
      <c r="A335" s="84">
        <v>44530</v>
      </c>
      <c r="B335" s="95" t="s">
        <v>134</v>
      </c>
      <c r="C335" s="99" t="s">
        <v>7</v>
      </c>
      <c r="D335" s="88">
        <v>3586433.33</v>
      </c>
      <c r="E335" s="88">
        <v>42440679.439999998</v>
      </c>
    </row>
    <row r="336" spans="1:5" s="94" customFormat="1">
      <c r="A336" s="84">
        <v>44531</v>
      </c>
      <c r="B336" s="95" t="s">
        <v>134</v>
      </c>
      <c r="C336" s="99" t="s">
        <v>7</v>
      </c>
      <c r="D336" s="88">
        <v>2248070.4</v>
      </c>
      <c r="E336" s="88">
        <v>43361986.380000003</v>
      </c>
    </row>
    <row r="337" spans="1:5" s="94" customFormat="1">
      <c r="A337" s="84">
        <v>44532</v>
      </c>
      <c r="B337" s="95" t="s">
        <v>134</v>
      </c>
      <c r="C337" s="99" t="s">
        <v>7</v>
      </c>
      <c r="D337" s="88">
        <v>7811928.3700000001</v>
      </c>
      <c r="E337" s="88">
        <v>49253751.909999996</v>
      </c>
    </row>
    <row r="338" spans="1:5" s="94" customFormat="1">
      <c r="A338" s="84">
        <v>44533</v>
      </c>
      <c r="B338" s="95" t="s">
        <v>134</v>
      </c>
      <c r="C338" s="99" t="s">
        <v>7</v>
      </c>
      <c r="D338" s="88">
        <v>2572795.88</v>
      </c>
      <c r="E338" s="88">
        <v>50274378.979999997</v>
      </c>
    </row>
    <row r="339" spans="1:5" s="94" customFormat="1">
      <c r="A339" s="84">
        <v>44534</v>
      </c>
      <c r="B339" s="95" t="s">
        <v>134</v>
      </c>
      <c r="C339" s="99" t="s">
        <v>7</v>
      </c>
      <c r="D339" s="88">
        <v>0</v>
      </c>
      <c r="E339" s="88">
        <v>50274378.979999997</v>
      </c>
    </row>
    <row r="340" spans="1:5" s="94" customFormat="1">
      <c r="A340" s="84">
        <v>44535</v>
      </c>
      <c r="B340" s="95" t="s">
        <v>134</v>
      </c>
      <c r="C340" s="99" t="s">
        <v>7</v>
      </c>
      <c r="D340" s="88">
        <v>0</v>
      </c>
      <c r="E340" s="88">
        <v>50274378.979999997</v>
      </c>
    </row>
    <row r="341" spans="1:5" s="94" customFormat="1">
      <c r="A341" s="84">
        <v>44536</v>
      </c>
      <c r="B341" s="95" t="s">
        <v>134</v>
      </c>
      <c r="C341" s="99" t="s">
        <v>7</v>
      </c>
      <c r="D341" s="88">
        <v>2381827.67</v>
      </c>
      <c r="E341" s="88">
        <v>51194449.640000001</v>
      </c>
    </row>
    <row r="342" spans="1:5" s="94" customFormat="1">
      <c r="A342" s="84">
        <v>44537</v>
      </c>
      <c r="B342" s="95" t="s">
        <v>134</v>
      </c>
      <c r="C342" s="99" t="s">
        <v>7</v>
      </c>
      <c r="D342" s="88">
        <v>2726652.6</v>
      </c>
      <c r="E342" s="88">
        <v>51282917.640000001</v>
      </c>
    </row>
    <row r="343" spans="1:5" s="94" customFormat="1">
      <c r="A343" s="84">
        <v>44538</v>
      </c>
      <c r="B343" s="95" t="s">
        <v>134</v>
      </c>
      <c r="C343" s="99" t="s">
        <v>7</v>
      </c>
      <c r="D343" s="88">
        <v>3707237.73</v>
      </c>
      <c r="E343" s="88">
        <v>53741655.479999997</v>
      </c>
    </row>
    <row r="344" spans="1:5" s="94" customFormat="1">
      <c r="A344" s="84">
        <v>44539</v>
      </c>
      <c r="B344" s="95" t="s">
        <v>134</v>
      </c>
      <c r="C344" s="99" t="s">
        <v>7</v>
      </c>
      <c r="D344" s="88">
        <v>3116326.03</v>
      </c>
      <c r="E344" s="88">
        <v>54738822.090000004</v>
      </c>
    </row>
    <row r="345" spans="1:5" s="94" customFormat="1">
      <c r="A345" s="84">
        <v>44540</v>
      </c>
      <c r="B345" s="95" t="s">
        <v>134</v>
      </c>
      <c r="C345" s="99" t="s">
        <v>7</v>
      </c>
      <c r="D345" s="88">
        <v>2514425.7999999998</v>
      </c>
      <c r="E345" s="88">
        <v>54710011.380000003</v>
      </c>
    </row>
    <row r="346" spans="1:5" s="94" customFormat="1">
      <c r="A346" s="84">
        <v>44541</v>
      </c>
      <c r="B346" s="95" t="s">
        <v>134</v>
      </c>
      <c r="C346" s="99" t="s">
        <v>7</v>
      </c>
      <c r="D346" s="88">
        <v>0</v>
      </c>
      <c r="E346" s="88">
        <v>54710011.380000003</v>
      </c>
    </row>
    <row r="347" spans="1:5" s="94" customFormat="1">
      <c r="A347" s="84">
        <v>44542</v>
      </c>
      <c r="B347" s="95" t="s">
        <v>134</v>
      </c>
      <c r="C347" s="99" t="s">
        <v>7</v>
      </c>
      <c r="D347" s="88">
        <v>0</v>
      </c>
      <c r="E347" s="88">
        <v>54710011.380000003</v>
      </c>
    </row>
    <row r="348" spans="1:5" s="94" customFormat="1">
      <c r="A348" s="84">
        <v>44543</v>
      </c>
      <c r="B348" s="95" t="s">
        <v>134</v>
      </c>
      <c r="C348" s="99" t="s">
        <v>7</v>
      </c>
      <c r="D348" s="88">
        <v>2736160.14</v>
      </c>
      <c r="E348" s="88">
        <v>56008755.060000002</v>
      </c>
    </row>
    <row r="349" spans="1:5" s="94" customFormat="1">
      <c r="A349" s="84">
        <v>44544</v>
      </c>
      <c r="B349" s="95" t="s">
        <v>134</v>
      </c>
      <c r="C349" s="99" t="s">
        <v>7</v>
      </c>
      <c r="D349" s="88">
        <v>3102115.63</v>
      </c>
      <c r="E349" s="88">
        <v>56998633.549999997</v>
      </c>
    </row>
    <row r="350" spans="1:5" s="94" customFormat="1">
      <c r="A350" s="84">
        <v>44545</v>
      </c>
      <c r="B350" s="95" t="s">
        <v>134</v>
      </c>
      <c r="C350" s="99" t="s">
        <v>7</v>
      </c>
      <c r="D350" s="88">
        <v>2561078.27</v>
      </c>
      <c r="E350" s="88">
        <v>57948919.079999998</v>
      </c>
    </row>
    <row r="351" spans="1:5" s="94" customFormat="1">
      <c r="A351" s="84">
        <v>44546</v>
      </c>
      <c r="B351" s="95" t="s">
        <v>134</v>
      </c>
      <c r="C351" s="99" t="s">
        <v>7</v>
      </c>
      <c r="D351" s="88">
        <v>2329657.46</v>
      </c>
      <c r="E351" s="88">
        <v>58325540.259999998</v>
      </c>
    </row>
    <row r="352" spans="1:5" s="94" customFormat="1">
      <c r="A352" s="84">
        <v>44547</v>
      </c>
      <c r="B352" s="95" t="s">
        <v>134</v>
      </c>
      <c r="C352" s="99" t="s">
        <v>7</v>
      </c>
      <c r="D352" s="88">
        <v>2113992.16</v>
      </c>
      <c r="E352" s="88">
        <v>53337419.380000003</v>
      </c>
    </row>
    <row r="353" spans="1:5" s="94" customFormat="1">
      <c r="A353" s="84">
        <v>44548</v>
      </c>
      <c r="B353" s="95" t="s">
        <v>134</v>
      </c>
      <c r="C353" s="99" t="s">
        <v>7</v>
      </c>
      <c r="D353" s="88">
        <v>0</v>
      </c>
      <c r="E353" s="88">
        <v>53337419.380000003</v>
      </c>
    </row>
    <row r="354" spans="1:5" s="94" customFormat="1">
      <c r="A354" s="84">
        <v>44549</v>
      </c>
      <c r="B354" s="95" t="s">
        <v>134</v>
      </c>
      <c r="C354" s="99" t="s">
        <v>7</v>
      </c>
      <c r="D354" s="88">
        <v>0</v>
      </c>
      <c r="E354" s="88">
        <v>53337419.380000003</v>
      </c>
    </row>
    <row r="355" spans="1:5" s="94" customFormat="1">
      <c r="A355" s="84">
        <v>44550</v>
      </c>
      <c r="B355" s="95" t="s">
        <v>134</v>
      </c>
      <c r="C355" s="99" t="s">
        <v>7</v>
      </c>
      <c r="D355" s="88">
        <v>2257265.89</v>
      </c>
      <c r="E355" s="88">
        <v>53823237.18</v>
      </c>
    </row>
    <row r="356" spans="1:5" s="94" customFormat="1">
      <c r="A356" s="84">
        <v>44551</v>
      </c>
      <c r="B356" s="95" t="s">
        <v>134</v>
      </c>
      <c r="C356" s="99" t="s">
        <v>7</v>
      </c>
      <c r="D356" s="88">
        <v>2149751.4300000002</v>
      </c>
      <c r="E356" s="88">
        <v>53501274.399999999</v>
      </c>
    </row>
    <row r="357" spans="1:5" s="94" customFormat="1">
      <c r="A357" s="84">
        <v>44552</v>
      </c>
      <c r="B357" s="95" t="s">
        <v>134</v>
      </c>
      <c r="C357" s="99" t="s">
        <v>7</v>
      </c>
      <c r="D357" s="88">
        <v>2243275.4500000002</v>
      </c>
      <c r="E357" s="88">
        <v>53276218.719999999</v>
      </c>
    </row>
    <row r="358" spans="1:5" s="94" customFormat="1">
      <c r="A358" s="84">
        <v>44553</v>
      </c>
      <c r="B358" s="95" t="s">
        <v>134</v>
      </c>
      <c r="C358" s="99" t="s">
        <v>7</v>
      </c>
      <c r="D358" s="88">
        <v>0</v>
      </c>
      <c r="E358" s="88">
        <v>53276218.719999999</v>
      </c>
    </row>
    <row r="359" spans="1:5" s="94" customFormat="1">
      <c r="A359" s="84">
        <v>44554</v>
      </c>
      <c r="B359" s="95" t="s">
        <v>134</v>
      </c>
      <c r="C359" s="99" t="s">
        <v>7</v>
      </c>
      <c r="D359" s="88">
        <v>0</v>
      </c>
      <c r="E359" s="88">
        <v>53276218.719999999</v>
      </c>
    </row>
    <row r="360" spans="1:5" s="94" customFormat="1">
      <c r="A360" s="84">
        <v>44555</v>
      </c>
      <c r="B360" s="95" t="s">
        <v>134</v>
      </c>
      <c r="C360" s="99" t="s">
        <v>7</v>
      </c>
      <c r="D360" s="88">
        <v>0</v>
      </c>
      <c r="E360" s="88">
        <v>53276218.719999999</v>
      </c>
    </row>
    <row r="361" spans="1:5" s="94" customFormat="1">
      <c r="A361" s="84">
        <v>44556</v>
      </c>
      <c r="B361" s="95" t="s">
        <v>134</v>
      </c>
      <c r="C361" s="99" t="s">
        <v>7</v>
      </c>
      <c r="D361" s="88">
        <v>0</v>
      </c>
      <c r="E361" s="88">
        <v>53276218.719999999</v>
      </c>
    </row>
    <row r="362" spans="1:5" s="94" customFormat="1">
      <c r="A362" s="84">
        <v>44557</v>
      </c>
      <c r="B362" s="95" t="s">
        <v>134</v>
      </c>
      <c r="C362" s="99" t="s">
        <v>7</v>
      </c>
      <c r="D362" s="88">
        <v>2709530.97</v>
      </c>
      <c r="E362" s="88">
        <v>54313589.439999998</v>
      </c>
    </row>
    <row r="363" spans="1:5" s="94" customFormat="1">
      <c r="A363" s="84">
        <v>44558</v>
      </c>
      <c r="B363" s="95" t="s">
        <v>134</v>
      </c>
      <c r="C363" s="99" t="s">
        <v>7</v>
      </c>
      <c r="D363" s="88">
        <v>2774500.98</v>
      </c>
      <c r="E363" s="88">
        <v>50169190.68</v>
      </c>
    </row>
    <row r="364" spans="1:5" s="94" customFormat="1">
      <c r="A364" s="84">
        <v>44559</v>
      </c>
      <c r="B364" s="95" t="s">
        <v>134</v>
      </c>
      <c r="C364" s="99" t="s">
        <v>7</v>
      </c>
      <c r="D364" s="88">
        <v>3063459.53</v>
      </c>
      <c r="E364" s="88">
        <v>51087925.719999999</v>
      </c>
    </row>
    <row r="365" spans="1:5" s="94" customFormat="1">
      <c r="A365" s="84">
        <v>44560</v>
      </c>
      <c r="B365" s="95" t="s">
        <v>134</v>
      </c>
      <c r="C365" s="99" t="s">
        <v>7</v>
      </c>
      <c r="D365" s="88">
        <v>3174492.07</v>
      </c>
      <c r="E365" s="88">
        <v>52602419.670000002</v>
      </c>
    </row>
    <row r="366" spans="1:5" s="94" customFormat="1">
      <c r="A366" s="84">
        <v>44561</v>
      </c>
      <c r="B366" s="95" t="s">
        <v>134</v>
      </c>
      <c r="C366" s="99" t="s">
        <v>7</v>
      </c>
      <c r="D366" s="88">
        <v>0</v>
      </c>
      <c r="E366" s="88">
        <v>52602419.670000002</v>
      </c>
    </row>
    <row r="367" spans="1:5">
      <c r="A367" s="11"/>
      <c r="D367" s="12"/>
    </row>
    <row r="369" spans="1:6">
      <c r="A369" s="11" t="s">
        <v>17</v>
      </c>
      <c r="D369" s="12">
        <f>AVERAGE(D2:D366)</f>
        <v>1667946.863780821</v>
      </c>
      <c r="E369" s="97" t="s">
        <v>153</v>
      </c>
    </row>
    <row r="371" spans="1:6">
      <c r="A371" s="11" t="s">
        <v>15</v>
      </c>
      <c r="D371" s="13" t="s">
        <v>18</v>
      </c>
      <c r="E371" s="139">
        <f>AVERAGE(E2:E366)</f>
        <v>48454312.936164394</v>
      </c>
      <c r="F371" s="97" t="s">
        <v>205</v>
      </c>
    </row>
    <row r="373" spans="1:6">
      <c r="A373" s="11" t="s">
        <v>154</v>
      </c>
      <c r="E373" s="52">
        <f>+E371/D369</f>
        <v>29.050273715752855</v>
      </c>
      <c r="F373" s="11" t="s">
        <v>19</v>
      </c>
    </row>
    <row r="374" spans="1:6">
      <c r="E374" t="s">
        <v>16</v>
      </c>
    </row>
  </sheetData>
  <pageMargins left="0.7" right="0.7" top="0.75" bottom="0.75" header="0.3" footer="0.3"/>
  <pageSetup scale="64" fitToHeight="1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"/>
  <sheetViews>
    <sheetView zoomScaleNormal="100" workbookViewId="0">
      <pane ySplit="1" topLeftCell="A2" activePane="bottomLeft" state="frozen"/>
      <selection pane="bottomLeft" activeCell="G27" sqref="G27"/>
    </sheetView>
  </sheetViews>
  <sheetFormatPr defaultRowHeight="15"/>
  <cols>
    <col min="1" max="2" width="14" customWidth="1"/>
    <col min="3" max="3" width="14" style="59" customWidth="1"/>
    <col min="4" max="4" width="14.7109375" customWidth="1"/>
  </cols>
  <sheetData>
    <row r="1" spans="1:4">
      <c r="A1" s="8" t="s">
        <v>12</v>
      </c>
      <c r="B1" s="8" t="s">
        <v>11</v>
      </c>
      <c r="C1" s="8" t="s">
        <v>10</v>
      </c>
      <c r="D1" s="8" t="s">
        <v>9</v>
      </c>
    </row>
    <row r="2" spans="1:4">
      <c r="A2" s="51">
        <v>45176</v>
      </c>
      <c r="B2" s="7" t="s">
        <v>134</v>
      </c>
      <c r="C2" s="7" t="s">
        <v>7</v>
      </c>
      <c r="D2" s="14">
        <v>5.5960999999999997E-2</v>
      </c>
    </row>
    <row r="3" spans="1:4">
      <c r="A3" s="51">
        <v>45177</v>
      </c>
      <c r="B3" s="7" t="s">
        <v>134</v>
      </c>
      <c r="C3" s="7" t="s">
        <v>7</v>
      </c>
      <c r="D3" s="14">
        <v>5.5960999999999997E-2</v>
      </c>
    </row>
    <row r="4" spans="1:4">
      <c r="A4" s="51">
        <v>45180</v>
      </c>
      <c r="B4" s="7" t="s">
        <v>134</v>
      </c>
      <c r="C4" s="7" t="s">
        <v>7</v>
      </c>
      <c r="D4" s="14">
        <v>5.5960999999999997E-2</v>
      </c>
    </row>
    <row r="5" spans="1:4">
      <c r="A5" s="51">
        <v>45181</v>
      </c>
      <c r="B5" s="7" t="s">
        <v>134</v>
      </c>
      <c r="C5" s="7" t="s">
        <v>7</v>
      </c>
      <c r="D5" s="14">
        <v>5.5960999999999997E-2</v>
      </c>
    </row>
    <row r="6" spans="1:4">
      <c r="A6" s="51">
        <v>45182</v>
      </c>
      <c r="B6" s="7" t="s">
        <v>134</v>
      </c>
      <c r="C6" s="7" t="s">
        <v>7</v>
      </c>
      <c r="D6" s="14">
        <v>5.5960999999999997E-2</v>
      </c>
    </row>
    <row r="7" spans="1:4">
      <c r="A7" s="51"/>
      <c r="B7" s="7"/>
      <c r="C7" s="7"/>
      <c r="D7" s="14"/>
    </row>
    <row r="8" spans="1:4">
      <c r="C8" s="83" t="s">
        <v>135</v>
      </c>
      <c r="D8" s="82">
        <f>AVERAGE(D2:D6)</f>
        <v>5.5960999999999997E-2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29"/>
  <sheetViews>
    <sheetView zoomScale="115" zoomScaleNormal="115" workbookViewId="0">
      <selection activeCell="J39" sqref="J39"/>
    </sheetView>
  </sheetViews>
  <sheetFormatPr defaultColWidth="9.140625" defaultRowHeight="12.75"/>
  <cols>
    <col min="1" max="1" width="3.85546875" style="1" customWidth="1"/>
    <col min="2" max="2" width="15.7109375" style="1" customWidth="1"/>
    <col min="3" max="3" width="4.7109375" style="1" customWidth="1"/>
    <col min="4" max="4" width="15.7109375" style="1" customWidth="1"/>
    <col min="5" max="5" width="4.7109375" style="1" customWidth="1"/>
    <col min="6" max="6" width="15.7109375" style="1" customWidth="1"/>
    <col min="7" max="7" width="4.7109375" style="1" customWidth="1"/>
    <col min="8" max="8" width="15.7109375" style="1" customWidth="1"/>
    <col min="9" max="9" width="4.7109375" style="1" customWidth="1"/>
    <col min="10" max="10" width="18.28515625" style="1" customWidth="1"/>
    <col min="11" max="16384" width="9.140625" style="1"/>
  </cols>
  <sheetData>
    <row r="2" spans="2:10" ht="15">
      <c r="B2" s="6"/>
      <c r="C2" s="6"/>
      <c r="D2" s="6"/>
      <c r="E2" s="6"/>
      <c r="F2" s="6"/>
      <c r="G2" s="6"/>
      <c r="H2" s="6"/>
      <c r="I2" s="6"/>
      <c r="J2" s="6"/>
    </row>
    <row r="3" spans="2:10" ht="15" customHeight="1">
      <c r="B3" s="134" t="s">
        <v>94</v>
      </c>
      <c r="C3" s="134"/>
      <c r="D3" s="134"/>
      <c r="E3" s="134"/>
      <c r="F3" s="134"/>
      <c r="G3" s="134"/>
      <c r="H3" s="134"/>
      <c r="I3" s="134"/>
      <c r="J3" s="134"/>
    </row>
    <row r="4" spans="2:10" ht="15">
      <c r="B4" s="136" t="s">
        <v>8</v>
      </c>
      <c r="C4" s="136"/>
      <c r="D4" s="136"/>
      <c r="E4" s="136"/>
      <c r="F4" s="136"/>
      <c r="G4" s="136"/>
      <c r="H4" s="136"/>
      <c r="I4" s="136"/>
      <c r="J4" s="136"/>
    </row>
    <row r="5" spans="2:10" ht="15" customHeight="1"/>
    <row r="6" spans="2:10">
      <c r="B6" s="135" t="s">
        <v>168</v>
      </c>
      <c r="C6" s="135"/>
      <c r="D6" s="135"/>
      <c r="E6" s="135"/>
      <c r="F6" s="135"/>
      <c r="G6" s="135"/>
      <c r="H6" s="135"/>
      <c r="I6" s="135"/>
      <c r="J6" s="135"/>
    </row>
    <row r="8" spans="2:10">
      <c r="J8" s="5" t="s">
        <v>7</v>
      </c>
    </row>
    <row r="9" spans="2:10">
      <c r="B9" s="5"/>
      <c r="C9" s="5"/>
      <c r="D9" s="5" t="s">
        <v>6</v>
      </c>
      <c r="E9" s="5"/>
      <c r="F9" s="5"/>
      <c r="G9" s="5"/>
      <c r="H9" s="5" t="s">
        <v>5</v>
      </c>
      <c r="J9" s="5" t="s">
        <v>4</v>
      </c>
    </row>
    <row r="10" spans="2:10">
      <c r="B10" s="4" t="s">
        <v>3</v>
      </c>
      <c r="C10" s="5"/>
      <c r="D10" s="4" t="s">
        <v>1</v>
      </c>
      <c r="E10" s="5"/>
      <c r="F10" s="4" t="s">
        <v>2</v>
      </c>
      <c r="G10" s="5"/>
      <c r="H10" s="4" t="s">
        <v>1</v>
      </c>
      <c r="J10" s="4" t="s">
        <v>0</v>
      </c>
    </row>
    <row r="11" spans="2:10">
      <c r="B11" s="1" t="s">
        <v>155</v>
      </c>
      <c r="D11" s="9">
        <v>141091.95000000001</v>
      </c>
      <c r="E11" s="9"/>
      <c r="F11" s="9">
        <v>131021.1</v>
      </c>
      <c r="G11" s="9"/>
      <c r="H11" s="10">
        <f>D11-F11</f>
        <v>10070.850000000006</v>
      </c>
      <c r="I11" s="9"/>
      <c r="J11" s="10">
        <v>52658970.079999991</v>
      </c>
    </row>
    <row r="12" spans="2:10">
      <c r="B12" s="1" t="s">
        <v>156</v>
      </c>
      <c r="D12" s="9">
        <v>168035.14</v>
      </c>
      <c r="E12" s="9"/>
      <c r="F12" s="9">
        <v>57737.82</v>
      </c>
      <c r="G12" s="9"/>
      <c r="H12" s="96">
        <f t="shared" ref="H12:H22" si="0">D12-F12</f>
        <v>110297.32</v>
      </c>
      <c r="I12" s="9"/>
      <c r="J12" s="10">
        <v>48060657.190000005</v>
      </c>
    </row>
    <row r="13" spans="2:10">
      <c r="B13" s="1" t="s">
        <v>157</v>
      </c>
      <c r="D13" s="9">
        <v>208690.44</v>
      </c>
      <c r="E13" s="9"/>
      <c r="F13" s="9">
        <v>135172.9</v>
      </c>
      <c r="G13" s="9"/>
      <c r="H13" s="96">
        <f t="shared" si="0"/>
        <v>73517.540000000008</v>
      </c>
      <c r="I13" s="9"/>
      <c r="J13" s="10">
        <v>57867779.339999989</v>
      </c>
    </row>
    <row r="14" spans="2:10">
      <c r="B14" s="1" t="s">
        <v>158</v>
      </c>
      <c r="D14" s="9">
        <v>233526.38</v>
      </c>
      <c r="E14" s="9"/>
      <c r="F14" s="9">
        <v>108026.97</v>
      </c>
      <c r="G14" s="9"/>
      <c r="H14" s="96">
        <f t="shared" si="0"/>
        <v>125499.41</v>
      </c>
      <c r="I14" s="9"/>
      <c r="J14" s="10">
        <v>48799837.830000006</v>
      </c>
    </row>
    <row r="15" spans="2:10">
      <c r="B15" s="1" t="s">
        <v>159</v>
      </c>
      <c r="D15" s="9">
        <v>589651.88</v>
      </c>
      <c r="E15" s="9"/>
      <c r="F15" s="9">
        <v>71243.360000000001</v>
      </c>
      <c r="G15" s="9"/>
      <c r="H15" s="96">
        <f t="shared" si="0"/>
        <v>518408.52</v>
      </c>
      <c r="I15" s="9"/>
      <c r="J15" s="10">
        <v>42505514.049999997</v>
      </c>
    </row>
    <row r="16" spans="2:10">
      <c r="B16" s="1" t="s">
        <v>160</v>
      </c>
      <c r="D16" s="9">
        <v>618576.01</v>
      </c>
      <c r="E16" s="9"/>
      <c r="F16" s="9">
        <v>112272.32000000001</v>
      </c>
      <c r="G16" s="9"/>
      <c r="H16" s="96">
        <f t="shared" si="0"/>
        <v>506303.69</v>
      </c>
      <c r="I16" s="9"/>
      <c r="J16" s="10">
        <v>49894813.699999996</v>
      </c>
    </row>
    <row r="17" spans="2:10">
      <c r="B17" s="1" t="s">
        <v>161</v>
      </c>
      <c r="D17" s="9">
        <v>504694.79</v>
      </c>
      <c r="E17" s="9"/>
      <c r="F17" s="9">
        <v>57738.37</v>
      </c>
      <c r="G17" s="9"/>
      <c r="H17" s="96">
        <f t="shared" si="0"/>
        <v>446956.42</v>
      </c>
      <c r="I17" s="9"/>
      <c r="J17" s="10">
        <v>49251646.960000001</v>
      </c>
    </row>
    <row r="18" spans="2:10">
      <c r="B18" s="1" t="s">
        <v>162</v>
      </c>
      <c r="D18" s="9">
        <v>618117.73</v>
      </c>
      <c r="E18" s="9"/>
      <c r="F18" s="9">
        <v>89545.09</v>
      </c>
      <c r="G18" s="9"/>
      <c r="H18" s="96">
        <f t="shared" si="0"/>
        <v>528572.64</v>
      </c>
      <c r="I18" s="9"/>
      <c r="J18" s="10">
        <v>52483654.680000007</v>
      </c>
    </row>
    <row r="19" spans="2:10">
      <c r="B19" s="1" t="s">
        <v>163</v>
      </c>
      <c r="D19" s="9">
        <v>478424.67</v>
      </c>
      <c r="E19" s="9"/>
      <c r="F19" s="9">
        <v>87625.41</v>
      </c>
      <c r="G19" s="9"/>
      <c r="H19" s="96">
        <f t="shared" si="0"/>
        <v>390799.26</v>
      </c>
      <c r="I19" s="9"/>
      <c r="J19" s="10">
        <v>51619768.089999996</v>
      </c>
    </row>
    <row r="20" spans="2:10">
      <c r="B20" s="1" t="s">
        <v>164</v>
      </c>
      <c r="D20" s="9">
        <v>497998.03</v>
      </c>
      <c r="E20" s="9"/>
      <c r="F20" s="9">
        <v>206282.1</v>
      </c>
      <c r="G20" s="9"/>
      <c r="H20" s="96">
        <f t="shared" si="0"/>
        <v>291715.93000000005</v>
      </c>
      <c r="I20" s="9"/>
      <c r="J20" s="10">
        <v>48126602.209999993</v>
      </c>
    </row>
    <row r="21" spans="2:10">
      <c r="B21" s="1" t="s">
        <v>165</v>
      </c>
      <c r="D21" s="9">
        <v>277960.53000000003</v>
      </c>
      <c r="E21" s="9"/>
      <c r="F21" s="9">
        <v>108317.38</v>
      </c>
      <c r="G21" s="9"/>
      <c r="H21" s="96">
        <f t="shared" si="0"/>
        <v>169643.15000000002</v>
      </c>
      <c r="I21" s="9"/>
      <c r="J21" s="10">
        <v>49236816.689999998</v>
      </c>
    </row>
    <row r="22" spans="2:10">
      <c r="B22" s="1" t="s">
        <v>166</v>
      </c>
      <c r="D22" s="9">
        <v>171760.37</v>
      </c>
      <c r="E22" s="9"/>
      <c r="F22" s="9">
        <v>52028.02</v>
      </c>
      <c r="G22" s="9"/>
      <c r="H22" s="96">
        <f t="shared" si="0"/>
        <v>119732.35</v>
      </c>
      <c r="I22" s="9"/>
      <c r="J22" s="10">
        <v>58294544.460000008</v>
      </c>
    </row>
    <row r="23" spans="2:10">
      <c r="D23" s="9"/>
      <c r="E23" s="9"/>
      <c r="F23" s="9"/>
      <c r="G23" s="9"/>
      <c r="H23" s="10"/>
      <c r="I23" s="9"/>
      <c r="J23" s="10"/>
    </row>
    <row r="24" spans="2:10">
      <c r="D24" s="9"/>
      <c r="E24" s="9"/>
      <c r="F24" s="9"/>
      <c r="G24" s="9"/>
      <c r="H24" s="10"/>
      <c r="I24" s="9"/>
      <c r="J24" s="10"/>
    </row>
    <row r="25" spans="2:10" ht="13.5" thickBot="1">
      <c r="B25" s="3" t="s">
        <v>90</v>
      </c>
      <c r="D25" s="55">
        <f>SUM(D11:D22)</f>
        <v>4508527.92</v>
      </c>
      <c r="F25" s="55">
        <f>SUM(F11:F22)</f>
        <v>1217010.8399999999</v>
      </c>
      <c r="H25" s="55">
        <f>SUM(H11:H22)</f>
        <v>3291517.0800000005</v>
      </c>
      <c r="J25" s="55">
        <f>SUM(J11:J22)</f>
        <v>608800605.27999997</v>
      </c>
    </row>
    <row r="26" spans="2:10" ht="13.5" thickTop="1">
      <c r="B26" s="3"/>
      <c r="D26" s="2"/>
      <c r="F26" s="2"/>
      <c r="H26" s="2"/>
      <c r="J26" s="2"/>
    </row>
    <row r="27" spans="2:10">
      <c r="B27" s="3"/>
      <c r="D27" s="2"/>
      <c r="F27" s="2"/>
      <c r="H27" s="2"/>
      <c r="J27" s="2"/>
    </row>
    <row r="28" spans="2:10" ht="13.5" thickBot="1">
      <c r="B28" s="3"/>
      <c r="D28" s="2"/>
      <c r="H28" s="1" t="s">
        <v>167</v>
      </c>
      <c r="J28" s="130">
        <f>+H25/J25</f>
        <v>5.4065601306131483E-3</v>
      </c>
    </row>
    <row r="29" spans="2:10" ht="13.5" thickTop="1"/>
  </sheetData>
  <mergeCells count="3">
    <mergeCell ref="B3:J3"/>
    <mergeCell ref="B6:J6"/>
    <mergeCell ref="B4:J4"/>
  </mergeCells>
  <printOptions horizontalCentered="1"/>
  <pageMargins left="0" right="0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3"/>
  <sheetViews>
    <sheetView zoomScaleNormal="100" workbookViewId="0">
      <selection activeCell="L37" sqref="L37"/>
    </sheetView>
  </sheetViews>
  <sheetFormatPr defaultColWidth="10.140625" defaultRowHeight="15"/>
  <cols>
    <col min="1" max="1" width="43.5703125" style="15" customWidth="1"/>
    <col min="2" max="2" width="40.28515625" style="85" bestFit="1" customWidth="1"/>
    <col min="3" max="3" width="21.42578125" style="85" bestFit="1" customWidth="1"/>
    <col min="4" max="5" width="21.42578125" style="15" bestFit="1" customWidth="1"/>
    <col min="6" max="6" width="18.5703125" style="15" bestFit="1" customWidth="1"/>
    <col min="7" max="7" width="10.140625" style="15"/>
    <col min="8" max="8" width="35.42578125" style="15" bestFit="1" customWidth="1"/>
    <col min="9" max="9" width="40.28515625" style="15" customWidth="1"/>
    <col min="10" max="11" width="21.42578125" style="15" bestFit="1" customWidth="1"/>
    <col min="12" max="12" width="18.85546875" style="15" bestFit="1" customWidth="1"/>
    <col min="13" max="16384" width="10.140625" style="15"/>
  </cols>
  <sheetData>
    <row r="1" spans="1:13">
      <c r="A1" s="100" t="s">
        <v>76</v>
      </c>
      <c r="B1" s="100" t="s" vm="1">
        <v>151</v>
      </c>
      <c r="H1" s="100" t="s">
        <v>76</v>
      </c>
      <c r="I1" s="100" t="s" vm="2">
        <v>86</v>
      </c>
      <c r="J1" s="85" t="s">
        <v>200</v>
      </c>
    </row>
    <row r="2" spans="1:13">
      <c r="I2" s="85"/>
      <c r="J2" s="85"/>
    </row>
    <row r="3" spans="1:13">
      <c r="A3" s="100" t="s">
        <v>85</v>
      </c>
      <c r="B3" s="100"/>
      <c r="C3" s="100" t="s">
        <v>73</v>
      </c>
      <c r="D3" s="100"/>
      <c r="E3" s="100"/>
      <c r="F3" s="100"/>
      <c r="H3" s="100" t="s">
        <v>85</v>
      </c>
      <c r="I3" s="100"/>
      <c r="J3" s="100" t="s">
        <v>73</v>
      </c>
      <c r="K3" s="100"/>
      <c r="L3" s="100"/>
      <c r="M3"/>
    </row>
    <row r="4" spans="1:13">
      <c r="A4" s="100" t="s">
        <v>74</v>
      </c>
      <c r="B4" s="100" t="s">
        <v>75</v>
      </c>
      <c r="C4" s="100">
        <v>2021</v>
      </c>
      <c r="D4" s="100">
        <v>2022</v>
      </c>
      <c r="E4" s="100">
        <v>2023</v>
      </c>
      <c r="F4" s="100" t="s">
        <v>84</v>
      </c>
      <c r="H4" s="100" t="s">
        <v>74</v>
      </c>
      <c r="I4" s="100" t="s">
        <v>75</v>
      </c>
      <c r="J4" s="100">
        <v>2022</v>
      </c>
      <c r="K4" s="100">
        <v>2023</v>
      </c>
      <c r="L4" s="100" t="s">
        <v>84</v>
      </c>
      <c r="M4"/>
    </row>
    <row r="5" spans="1:13">
      <c r="A5" s="100" t="s">
        <v>21</v>
      </c>
      <c r="B5" s="100" t="s">
        <v>138</v>
      </c>
      <c r="C5" s="86">
        <v>22995.86</v>
      </c>
      <c r="D5" s="86">
        <v>-22995.86</v>
      </c>
      <c r="E5" s="86"/>
      <c r="F5" s="86">
        <v>0</v>
      </c>
      <c r="H5" s="100" t="s">
        <v>21</v>
      </c>
      <c r="I5" s="100" t="s">
        <v>79</v>
      </c>
      <c r="J5" s="86">
        <v>0</v>
      </c>
      <c r="K5" s="86"/>
      <c r="L5" s="86">
        <v>0</v>
      </c>
      <c r="M5"/>
    </row>
    <row r="6" spans="1:13">
      <c r="A6" s="100"/>
      <c r="B6" s="100" t="s">
        <v>79</v>
      </c>
      <c r="C6" s="86">
        <v>272144.39</v>
      </c>
      <c r="D6" s="86">
        <v>66787.489999999991</v>
      </c>
      <c r="E6" s="86"/>
      <c r="F6" s="86">
        <v>338931.88000000006</v>
      </c>
      <c r="H6" s="100"/>
      <c r="I6" s="100" t="s">
        <v>80</v>
      </c>
      <c r="J6" s="86">
        <v>-5.97</v>
      </c>
      <c r="K6" s="86"/>
      <c r="L6" s="86">
        <v>-5.97</v>
      </c>
      <c r="M6"/>
    </row>
    <row r="7" spans="1:13">
      <c r="A7" s="100"/>
      <c r="B7" s="100" t="s">
        <v>80</v>
      </c>
      <c r="C7" s="86">
        <v>1279331.8900000001</v>
      </c>
      <c r="D7" s="86">
        <v>44744.53</v>
      </c>
      <c r="E7" s="86"/>
      <c r="F7" s="86">
        <v>1324076.4200000002</v>
      </c>
      <c r="H7" s="100"/>
      <c r="I7" s="100" t="s">
        <v>143</v>
      </c>
      <c r="J7" s="86">
        <v>-3.32</v>
      </c>
      <c r="K7" s="86"/>
      <c r="L7" s="86">
        <v>-3.32</v>
      </c>
      <c r="M7"/>
    </row>
    <row r="8" spans="1:13">
      <c r="A8" s="100"/>
      <c r="B8" s="100" t="s">
        <v>143</v>
      </c>
      <c r="C8" s="86"/>
      <c r="D8" s="86">
        <v>-3.32</v>
      </c>
      <c r="E8" s="86"/>
      <c r="F8" s="86">
        <v>-3.32</v>
      </c>
      <c r="H8" s="100"/>
      <c r="I8" s="100" t="s">
        <v>77</v>
      </c>
      <c r="J8" s="86">
        <v>3.32</v>
      </c>
      <c r="K8" s="86"/>
      <c r="L8" s="86">
        <v>3.32</v>
      </c>
      <c r="M8"/>
    </row>
    <row r="9" spans="1:13">
      <c r="A9" s="100"/>
      <c r="B9" s="100" t="s">
        <v>77</v>
      </c>
      <c r="C9" s="86">
        <v>-516716.05999999965</v>
      </c>
      <c r="D9" s="86">
        <v>-16233.35</v>
      </c>
      <c r="E9" s="86"/>
      <c r="F9" s="86">
        <v>-532949.40999999945</v>
      </c>
      <c r="H9" s="100"/>
      <c r="I9" s="100" t="s">
        <v>78</v>
      </c>
      <c r="J9" s="86">
        <v>0</v>
      </c>
      <c r="K9" s="86"/>
      <c r="L9" s="86">
        <v>0</v>
      </c>
      <c r="M9"/>
    </row>
    <row r="10" spans="1:13">
      <c r="A10" s="100"/>
      <c r="B10" s="100" t="s">
        <v>20</v>
      </c>
      <c r="C10" s="86">
        <v>167611.97</v>
      </c>
      <c r="D10" s="86"/>
      <c r="E10" s="86"/>
      <c r="F10" s="86">
        <v>167611.97</v>
      </c>
      <c r="H10" s="100" t="s">
        <v>89</v>
      </c>
      <c r="I10" s="100"/>
      <c r="J10" s="86">
        <v>-5.97</v>
      </c>
      <c r="K10" s="86"/>
      <c r="L10" s="86">
        <v>-5.9699999999999989</v>
      </c>
      <c r="M10"/>
    </row>
    <row r="11" spans="1:13">
      <c r="A11" s="100"/>
      <c r="B11" s="100" t="s">
        <v>81</v>
      </c>
      <c r="C11" s="86">
        <v>502748.64</v>
      </c>
      <c r="D11" s="86">
        <v>30204.09</v>
      </c>
      <c r="E11" s="86"/>
      <c r="F11" s="86">
        <v>532952.73</v>
      </c>
      <c r="H11" s="100" t="s">
        <v>24</v>
      </c>
      <c r="I11" s="100" t="s">
        <v>87</v>
      </c>
      <c r="J11" s="86">
        <v>-75.800000000000011</v>
      </c>
      <c r="K11" s="86"/>
      <c r="L11" s="86">
        <v>-75.800000000000011</v>
      </c>
      <c r="M11"/>
    </row>
    <row r="12" spans="1:13">
      <c r="A12" s="100"/>
      <c r="B12" s="100" t="s">
        <v>82</v>
      </c>
      <c r="C12" s="86">
        <v>16635.990000000002</v>
      </c>
      <c r="D12" s="86"/>
      <c r="E12" s="86"/>
      <c r="F12" s="86">
        <v>16635.990000000002</v>
      </c>
      <c r="H12" s="100"/>
      <c r="I12" s="100" t="s">
        <v>143</v>
      </c>
      <c r="J12" s="86">
        <v>-235525.62</v>
      </c>
      <c r="K12" s="86"/>
      <c r="L12" s="86">
        <v>-235525.62</v>
      </c>
      <c r="M12"/>
    </row>
    <row r="13" spans="1:13">
      <c r="A13" s="100"/>
      <c r="B13" s="100" t="s">
        <v>78</v>
      </c>
      <c r="C13" s="86">
        <v>-16635.990000000002</v>
      </c>
      <c r="D13" s="86">
        <v>0</v>
      </c>
      <c r="E13" s="86">
        <v>0</v>
      </c>
      <c r="F13" s="86">
        <v>-16635.990000000002</v>
      </c>
      <c r="H13" s="100"/>
      <c r="I13" s="100" t="s">
        <v>88</v>
      </c>
      <c r="J13" s="86">
        <v>3409.63</v>
      </c>
      <c r="K13" s="86"/>
      <c r="L13" s="86">
        <v>3409.63</v>
      </c>
      <c r="M13"/>
    </row>
    <row r="14" spans="1:13">
      <c r="A14" s="100" t="s">
        <v>89</v>
      </c>
      <c r="B14" s="100"/>
      <c r="C14" s="86">
        <v>1728116.6899999997</v>
      </c>
      <c r="D14" s="86">
        <v>102503.58</v>
      </c>
      <c r="E14" s="86">
        <v>0</v>
      </c>
      <c r="F14" s="86">
        <v>1830620.2699999996</v>
      </c>
      <c r="H14" s="100" t="s">
        <v>150</v>
      </c>
      <c r="I14" s="100"/>
      <c r="J14" s="86">
        <v>-232191.79</v>
      </c>
      <c r="K14" s="86"/>
      <c r="L14" s="86">
        <v>-232191.79</v>
      </c>
      <c r="M14"/>
    </row>
    <row r="15" spans="1:13">
      <c r="A15" s="100" t="s">
        <v>24</v>
      </c>
      <c r="B15" s="100" t="s">
        <v>25</v>
      </c>
      <c r="C15" s="86">
        <v>0</v>
      </c>
      <c r="D15" s="86">
        <v>-180115.82</v>
      </c>
      <c r="E15" s="86"/>
      <c r="F15" s="86">
        <v>-180115.81999999983</v>
      </c>
      <c r="H15" s="100" t="s">
        <v>140</v>
      </c>
      <c r="I15" s="100" t="s">
        <v>144</v>
      </c>
      <c r="J15" s="86">
        <v>-46000</v>
      </c>
      <c r="K15" s="86"/>
      <c r="L15" s="86">
        <v>-46000</v>
      </c>
      <c r="M15"/>
    </row>
    <row r="16" spans="1:13">
      <c r="A16" s="100"/>
      <c r="B16" s="100" t="s">
        <v>87</v>
      </c>
      <c r="C16" s="86">
        <v>83989.280000000319</v>
      </c>
      <c r="D16" s="86">
        <v>364760.76000000013</v>
      </c>
      <c r="E16" s="86"/>
      <c r="F16" s="86">
        <v>448750.04000000027</v>
      </c>
      <c r="H16" s="100"/>
      <c r="I16" s="100" t="s">
        <v>91</v>
      </c>
      <c r="J16" s="86">
        <v>1924638.2000000002</v>
      </c>
      <c r="K16" s="86">
        <v>285568.09000000003</v>
      </c>
      <c r="L16" s="86">
        <v>2210206.29</v>
      </c>
      <c r="M16"/>
    </row>
    <row r="17" spans="1:13">
      <c r="A17" s="100"/>
      <c r="B17" s="100" t="s">
        <v>143</v>
      </c>
      <c r="C17" s="86"/>
      <c r="D17" s="86">
        <v>-235525.62</v>
      </c>
      <c r="E17" s="86"/>
      <c r="F17" s="86">
        <v>-235525.62</v>
      </c>
      <c r="H17" s="100" t="s">
        <v>145</v>
      </c>
      <c r="I17" s="100"/>
      <c r="J17" s="86">
        <v>1878638.1999999997</v>
      </c>
      <c r="K17" s="86">
        <v>285568.09000000003</v>
      </c>
      <c r="L17" s="86">
        <v>2164206.29</v>
      </c>
      <c r="M17"/>
    </row>
    <row r="18" spans="1:13">
      <c r="A18" s="100"/>
      <c r="B18" s="100" t="s">
        <v>88</v>
      </c>
      <c r="C18" s="86">
        <v>65830.349999999991</v>
      </c>
      <c r="D18" s="86">
        <v>11359.04</v>
      </c>
      <c r="E18" s="86"/>
      <c r="F18" s="86">
        <v>77189.39</v>
      </c>
      <c r="H18" s="100" t="s">
        <v>136</v>
      </c>
      <c r="I18" s="100" t="s">
        <v>142</v>
      </c>
      <c r="J18" s="86"/>
      <c r="K18" s="86">
        <v>6.62</v>
      </c>
      <c r="L18" s="86">
        <v>6.62</v>
      </c>
      <c r="M18"/>
    </row>
    <row r="19" spans="1:13">
      <c r="A19" s="100" t="s">
        <v>150</v>
      </c>
      <c r="B19" s="100"/>
      <c r="C19" s="86">
        <v>149819.63000000056</v>
      </c>
      <c r="D19" s="86">
        <v>-39521.639999999868</v>
      </c>
      <c r="E19" s="86"/>
      <c r="F19" s="86">
        <v>110297.99000000078</v>
      </c>
      <c r="H19" s="100"/>
      <c r="I19" s="100" t="s">
        <v>141</v>
      </c>
      <c r="J19" s="86">
        <v>537471.94000000006</v>
      </c>
      <c r="K19" s="86">
        <v>6201.23</v>
      </c>
      <c r="L19" s="86">
        <v>543673.17000000004</v>
      </c>
      <c r="M19"/>
    </row>
    <row r="20" spans="1:13">
      <c r="A20" s="100" t="s">
        <v>140</v>
      </c>
      <c r="B20" s="100" t="s">
        <v>144</v>
      </c>
      <c r="C20" s="86"/>
      <c r="D20" s="86">
        <v>-46000</v>
      </c>
      <c r="E20" s="86"/>
      <c r="F20" s="86">
        <v>-46000</v>
      </c>
      <c r="H20" s="100"/>
      <c r="I20" s="100" t="s">
        <v>137</v>
      </c>
      <c r="J20" s="86">
        <v>7157.2500000000027</v>
      </c>
      <c r="K20" s="86">
        <v>-3519.5199999999991</v>
      </c>
      <c r="L20" s="86">
        <v>3637.7300000000041</v>
      </c>
      <c r="M20"/>
    </row>
    <row r="21" spans="1:13">
      <c r="A21" s="100"/>
      <c r="B21" s="100" t="s">
        <v>91</v>
      </c>
      <c r="C21" s="86"/>
      <c r="D21" s="86">
        <v>2790276.92</v>
      </c>
      <c r="E21" s="86">
        <v>1439664.76</v>
      </c>
      <c r="F21" s="86">
        <v>4229941.68</v>
      </c>
      <c r="H21" s="100"/>
      <c r="I21" s="100" t="s">
        <v>92</v>
      </c>
      <c r="J21" s="86">
        <v>8021.2000000000007</v>
      </c>
      <c r="K21" s="86">
        <v>2341.4499999999998</v>
      </c>
      <c r="L21" s="86">
        <v>10362.649999999998</v>
      </c>
    </row>
    <row r="22" spans="1:13" s="100" customFormat="1">
      <c r="A22" s="100" t="s">
        <v>145</v>
      </c>
      <c r="C22" s="86"/>
      <c r="D22" s="86">
        <v>2744276.92</v>
      </c>
      <c r="E22" s="86">
        <v>1439664.76</v>
      </c>
      <c r="F22" s="86">
        <v>4183941.6799999992</v>
      </c>
      <c r="H22" s="100" t="s">
        <v>146</v>
      </c>
      <c r="J22" s="86">
        <v>552650.39000000013</v>
      </c>
      <c r="K22" s="86">
        <v>5029.7799999999979</v>
      </c>
      <c r="L22" s="86">
        <v>557680.17000000004</v>
      </c>
    </row>
    <row r="23" spans="1:13" s="100" customFormat="1">
      <c r="A23" s="100" t="s">
        <v>136</v>
      </c>
      <c r="B23" s="100" t="s">
        <v>142</v>
      </c>
      <c r="C23" s="86">
        <v>358.53</v>
      </c>
      <c r="D23" s="86"/>
      <c r="E23" s="86">
        <v>82.98</v>
      </c>
      <c r="F23" s="86">
        <v>441.51</v>
      </c>
      <c r="H23" s="100" t="s">
        <v>84</v>
      </c>
      <c r="J23" s="86">
        <v>2199090.83</v>
      </c>
      <c r="K23" s="86">
        <v>290597.87000000005</v>
      </c>
      <c r="L23" s="86">
        <v>2489688.6999999997</v>
      </c>
    </row>
    <row r="24" spans="1:13" s="100" customFormat="1">
      <c r="B24" s="100" t="s">
        <v>148</v>
      </c>
      <c r="C24" s="86"/>
      <c r="D24" s="86"/>
      <c r="E24" s="86">
        <v>-227658.63999999993</v>
      </c>
      <c r="F24" s="86">
        <v>-227658.63999999993</v>
      </c>
    </row>
    <row r="25" spans="1:13" s="100" customFormat="1">
      <c r="B25" s="100" t="s">
        <v>147</v>
      </c>
      <c r="C25" s="86"/>
      <c r="D25" s="86"/>
      <c r="E25" s="86">
        <v>-138722.79999999999</v>
      </c>
      <c r="F25" s="86">
        <v>-138722.79999999999</v>
      </c>
    </row>
    <row r="26" spans="1:13" s="100" customFormat="1">
      <c r="B26" s="100" t="s">
        <v>141</v>
      </c>
      <c r="C26" s="86">
        <v>38431.949999999997</v>
      </c>
      <c r="D26" s="86">
        <v>537712.78</v>
      </c>
      <c r="E26" s="86">
        <v>6319.2099999999991</v>
      </c>
      <c r="F26" s="86">
        <v>582463.94000000006</v>
      </c>
    </row>
    <row r="27" spans="1:13" s="100" customFormat="1">
      <c r="B27" s="100" t="s">
        <v>149</v>
      </c>
      <c r="C27" s="86"/>
      <c r="D27" s="86"/>
      <c r="E27" s="86">
        <v>32.380000000000003</v>
      </c>
      <c r="F27" s="86">
        <v>32.380000000000003</v>
      </c>
    </row>
    <row r="28" spans="1:13" s="100" customFormat="1">
      <c r="B28" s="100" t="s">
        <v>137</v>
      </c>
      <c r="C28" s="86">
        <v>-83955.76</v>
      </c>
      <c r="D28" s="86">
        <v>7924.63</v>
      </c>
      <c r="E28" s="86">
        <v>-11313.82</v>
      </c>
      <c r="F28" s="86">
        <v>-87344.95</v>
      </c>
    </row>
    <row r="29" spans="1:13" s="100" customFormat="1">
      <c r="B29" s="100" t="s">
        <v>92</v>
      </c>
      <c r="C29" s="86">
        <v>8355.2000000000007</v>
      </c>
      <c r="D29" s="86">
        <v>10066.599999999906</v>
      </c>
      <c r="E29" s="86">
        <v>6023.7</v>
      </c>
      <c r="F29" s="86">
        <v>24445.500000000178</v>
      </c>
    </row>
    <row r="30" spans="1:13" s="100" customFormat="1">
      <c r="B30" s="100" t="s">
        <v>139</v>
      </c>
      <c r="C30" s="86"/>
      <c r="D30" s="86">
        <v>0</v>
      </c>
      <c r="E30" s="86"/>
      <c r="F30" s="86">
        <v>0</v>
      </c>
    </row>
    <row r="31" spans="1:13" s="100" customFormat="1">
      <c r="A31" s="100" t="s">
        <v>146</v>
      </c>
      <c r="C31" s="86">
        <v>-36810.079999999994</v>
      </c>
      <c r="D31" s="86">
        <v>555704.00999999978</v>
      </c>
      <c r="E31" s="86">
        <v>-365236.98999999982</v>
      </c>
      <c r="F31" s="86">
        <v>153656.93999999968</v>
      </c>
    </row>
    <row r="32" spans="1:13" s="100" customFormat="1">
      <c r="A32" s="100" t="s">
        <v>84</v>
      </c>
      <c r="C32" s="86">
        <v>1841126.2400000009</v>
      </c>
      <c r="D32" s="86">
        <v>3362962.8699999996</v>
      </c>
      <c r="E32" s="86">
        <v>1074427.7700000003</v>
      </c>
      <c r="F32" s="86">
        <v>6278516.8799999999</v>
      </c>
    </row>
    <row r="33" spans="1:12" s="100" customFormat="1">
      <c r="A33" s="94"/>
      <c r="B33" s="94"/>
      <c r="C33" s="94"/>
      <c r="D33" s="94"/>
      <c r="E33" s="94"/>
      <c r="F33" s="94"/>
    </row>
    <row r="34" spans="1:12" s="100" customFormat="1">
      <c r="A34" s="94"/>
      <c r="B34" s="94"/>
      <c r="C34" s="94"/>
      <c r="D34" s="94"/>
      <c r="E34" s="94"/>
      <c r="F34" s="94"/>
    </row>
    <row r="35" spans="1:12" s="100" customFormat="1">
      <c r="A35" s="94"/>
      <c r="B35" s="94"/>
      <c r="C35" s="94"/>
      <c r="D35" s="94"/>
      <c r="E35" s="94"/>
      <c r="F35" s="94"/>
    </row>
    <row r="36" spans="1:12">
      <c r="A36"/>
      <c r="B36" s="93" t="s">
        <v>72</v>
      </c>
      <c r="C36" s="86">
        <f>C5+C6</f>
        <v>295140.25</v>
      </c>
      <c r="D36" s="86">
        <f>D5+D6</f>
        <v>43791.62999999999</v>
      </c>
      <c r="E36" s="86">
        <f>E5+E6</f>
        <v>0</v>
      </c>
      <c r="F36"/>
      <c r="J36" s="100"/>
      <c r="K36" s="111" t="s">
        <v>72</v>
      </c>
      <c r="L36" s="86">
        <f>L5</f>
        <v>0</v>
      </c>
    </row>
    <row r="37" spans="1:12">
      <c r="A37"/>
      <c r="B37" s="93" t="s">
        <v>22</v>
      </c>
      <c r="C37" s="86">
        <f>C14-C36</f>
        <v>1432976.4399999997</v>
      </c>
      <c r="D37" s="86">
        <f>D14-D36</f>
        <v>58711.950000000012</v>
      </c>
      <c r="E37" s="86">
        <f>E14-E36</f>
        <v>0</v>
      </c>
      <c r="F37"/>
      <c r="J37" s="100"/>
      <c r="K37" s="111" t="s">
        <v>22</v>
      </c>
      <c r="L37" s="86">
        <f>L10-L36</f>
        <v>-5.9699999999999989</v>
      </c>
    </row>
    <row r="38" spans="1:12">
      <c r="A38"/>
      <c r="B38" s="92" t="s">
        <v>89</v>
      </c>
      <c r="C38" s="89">
        <f>C36+C37</f>
        <v>1728116.6899999997</v>
      </c>
      <c r="D38" s="89">
        <f>D36+D37</f>
        <v>102503.58</v>
      </c>
      <c r="E38" s="89">
        <f>E36+E37</f>
        <v>0</v>
      </c>
      <c r="F38"/>
      <c r="J38" s="100"/>
      <c r="K38" s="98" t="s">
        <v>89</v>
      </c>
      <c r="L38" s="89">
        <f>L36+L37</f>
        <v>-5.9699999999999989</v>
      </c>
    </row>
    <row r="39" spans="1:12">
      <c r="A39"/>
      <c r="B39"/>
      <c r="C39" s="86"/>
      <c r="D39"/>
      <c r="E39"/>
      <c r="F39"/>
      <c r="J39" s="100"/>
    </row>
    <row r="40" spans="1:12">
      <c r="A40"/>
      <c r="B40"/>
      <c r="C40"/>
      <c r="D40"/>
      <c r="E40"/>
      <c r="F40"/>
      <c r="J40" s="100"/>
    </row>
    <row r="41" spans="1:12">
      <c r="A41"/>
      <c r="B41"/>
      <c r="C41"/>
      <c r="D41"/>
      <c r="E41"/>
      <c r="F41"/>
      <c r="J41" s="100"/>
    </row>
    <row r="42" spans="1:12">
      <c r="A42"/>
      <c r="B42"/>
      <c r="C42"/>
      <c r="D42"/>
      <c r="E42"/>
      <c r="F42"/>
    </row>
    <row r="43" spans="1:12">
      <c r="A43"/>
      <c r="B43"/>
      <c r="C43"/>
      <c r="D43"/>
      <c r="E43"/>
      <c r="F43"/>
    </row>
  </sheetData>
  <pageMargins left="0.75" right="0.75" top="1" bottom="1" header="0.5" footer="0.5"/>
  <pageSetup scale="72" fitToWidth="2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F24"/>
  <sheetViews>
    <sheetView zoomScaleNormal="100" workbookViewId="0">
      <selection activeCell="O41" sqref="O41"/>
    </sheetView>
  </sheetViews>
  <sheetFormatPr defaultColWidth="9.140625" defaultRowHeight="12.75"/>
  <cols>
    <col min="1" max="2" width="9.140625" style="41"/>
    <col min="3" max="3" width="1.85546875" style="41" customWidth="1"/>
    <col min="4" max="4" width="10.28515625" style="41" bestFit="1" customWidth="1"/>
    <col min="5" max="5" width="3.5703125" style="41" customWidth="1"/>
    <col min="6" max="6" width="22.28515625" style="41" customWidth="1"/>
    <col min="7" max="16384" width="9.140625" style="41"/>
  </cols>
  <sheetData>
    <row r="3" spans="1:4">
      <c r="A3" s="48" t="s">
        <v>132</v>
      </c>
    </row>
    <row r="6" spans="1:4">
      <c r="A6" s="41" t="s">
        <v>70</v>
      </c>
    </row>
    <row r="7" spans="1:4">
      <c r="A7" s="41" t="s">
        <v>69</v>
      </c>
      <c r="D7" s="47">
        <f>'2 P2'!E21</f>
        <v>0.21</v>
      </c>
    </row>
    <row r="8" spans="1:4">
      <c r="A8" s="41" t="s">
        <v>68</v>
      </c>
      <c r="D8" s="79">
        <f>'2 P2'!E16</f>
        <v>5.0065000000000005E-2</v>
      </c>
    </row>
    <row r="11" spans="1:4">
      <c r="A11" s="44" t="s">
        <v>64</v>
      </c>
      <c r="B11" s="46" t="s">
        <v>67</v>
      </c>
      <c r="C11" s="81" t="s">
        <v>63</v>
      </c>
      <c r="D11" s="46" t="s">
        <v>66</v>
      </c>
    </row>
    <row r="12" spans="1:4">
      <c r="B12" s="45" t="s">
        <v>65</v>
      </c>
      <c r="C12" s="45"/>
      <c r="D12" s="45" t="s">
        <v>65</v>
      </c>
    </row>
    <row r="13" spans="1:4">
      <c r="B13" s="45"/>
      <c r="C13" s="45"/>
      <c r="D13" s="45"/>
    </row>
    <row r="14" spans="1:4">
      <c r="B14" s="45"/>
      <c r="C14" s="45"/>
      <c r="D14" s="45"/>
    </row>
    <row r="15" spans="1:4">
      <c r="A15" s="44" t="s">
        <v>64</v>
      </c>
      <c r="B15" s="53">
        <f>D7</f>
        <v>0.21</v>
      </c>
      <c r="C15" s="81" t="s">
        <v>63</v>
      </c>
      <c r="D15" s="80">
        <f>D8</f>
        <v>5.0065000000000005E-2</v>
      </c>
    </row>
    <row r="16" spans="1:4">
      <c r="B16" s="45" t="s">
        <v>131</v>
      </c>
      <c r="C16" s="45"/>
      <c r="D16" s="45" t="s">
        <v>131</v>
      </c>
    </row>
    <row r="17" spans="1:6">
      <c r="B17" s="45"/>
      <c r="C17" s="45"/>
      <c r="D17" s="45"/>
    </row>
    <row r="18" spans="1:6">
      <c r="B18" s="45"/>
      <c r="C18" s="45"/>
      <c r="D18" s="45"/>
    </row>
    <row r="19" spans="1:6">
      <c r="A19" s="44" t="s">
        <v>64</v>
      </c>
      <c r="B19" s="53">
        <f>D7</f>
        <v>0.21</v>
      </c>
      <c r="C19" s="81" t="s">
        <v>63</v>
      </c>
      <c r="D19" s="80">
        <f>D8</f>
        <v>5.0065000000000005E-2</v>
      </c>
    </row>
    <row r="20" spans="1:6">
      <c r="B20" s="45">
        <v>1.050065</v>
      </c>
      <c r="C20" s="45"/>
      <c r="D20" s="45">
        <v>1.050065</v>
      </c>
    </row>
    <row r="23" spans="1:6" ht="13.5" thickBot="1">
      <c r="A23" s="44" t="s">
        <v>64</v>
      </c>
      <c r="B23" s="41">
        <f>B19/B20</f>
        <v>0.1999876198140115</v>
      </c>
      <c r="C23" s="43" t="s">
        <v>63</v>
      </c>
      <c r="D23" s="41">
        <f>D19/D20</f>
        <v>4.7678000885659461E-2</v>
      </c>
      <c r="E23" s="41" t="s">
        <v>62</v>
      </c>
      <c r="F23" s="42">
        <f>+B23+D23</f>
        <v>0.24766562069967096</v>
      </c>
    </row>
    <row r="24" spans="1:6" ht="13.5" thickTop="1"/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CF74B-8EAC-4011-A702-FABD7E80D88B}">
  <dimension ref="A1:G67"/>
  <sheetViews>
    <sheetView zoomScale="110" zoomScaleNormal="110" workbookViewId="0">
      <selection activeCell="N36" sqref="N36"/>
    </sheetView>
  </sheetViews>
  <sheetFormatPr defaultColWidth="9.140625" defaultRowHeight="12.75"/>
  <cols>
    <col min="1" max="1" width="4.42578125" style="76" bestFit="1" customWidth="1"/>
    <col min="2" max="2" width="2.28515625" style="74" customWidth="1"/>
    <col min="3" max="3" width="42.5703125" style="74" bestFit="1" customWidth="1"/>
    <col min="4" max="4" width="8.7109375" style="72" customWidth="1"/>
    <col min="5" max="5" width="12.7109375" style="74" bestFit="1" customWidth="1"/>
    <col min="6" max="6" width="2.28515625" style="74" customWidth="1"/>
    <col min="7" max="7" width="20.42578125" style="74" bestFit="1" customWidth="1"/>
    <col min="8" max="8" width="2.28515625" style="74" customWidth="1"/>
    <col min="9" max="16384" width="9.140625" style="74"/>
  </cols>
  <sheetData>
    <row r="1" spans="1:7">
      <c r="C1" s="137" t="s">
        <v>94</v>
      </c>
      <c r="D1" s="138"/>
      <c r="E1" s="138"/>
      <c r="F1" s="72"/>
      <c r="G1" s="60" t="s">
        <v>97</v>
      </c>
    </row>
    <row r="2" spans="1:7">
      <c r="C2" s="137" t="s">
        <v>98</v>
      </c>
      <c r="D2" s="138"/>
      <c r="E2" s="138"/>
      <c r="F2" s="72"/>
      <c r="G2" s="60" t="s">
        <v>99</v>
      </c>
    </row>
    <row r="3" spans="1:7">
      <c r="C3" s="137" t="s">
        <v>100</v>
      </c>
      <c r="D3" s="138"/>
      <c r="E3" s="138"/>
      <c r="F3" s="72"/>
      <c r="G3" s="60" t="s">
        <v>101</v>
      </c>
    </row>
    <row r="4" spans="1:7">
      <c r="C4" s="137" t="s">
        <v>102</v>
      </c>
      <c r="D4" s="138"/>
      <c r="E4" s="138"/>
      <c r="F4" s="72"/>
    </row>
    <row r="5" spans="1:7">
      <c r="D5" s="71"/>
    </row>
    <row r="6" spans="1:7" ht="38.25">
      <c r="A6" s="70" t="s">
        <v>103</v>
      </c>
      <c r="C6" s="76" t="s">
        <v>52</v>
      </c>
      <c r="D6" s="71"/>
      <c r="E6" s="70"/>
      <c r="F6" s="70"/>
      <c r="G6" s="70" t="s">
        <v>104</v>
      </c>
    </row>
    <row r="7" spans="1:7">
      <c r="A7" s="73">
        <v>-1</v>
      </c>
      <c r="C7" s="75">
        <f>+A7-1</f>
        <v>-2</v>
      </c>
      <c r="D7" s="71"/>
      <c r="E7" s="75"/>
      <c r="F7" s="75"/>
      <c r="G7" s="75">
        <f>+C7-1</f>
        <v>-3</v>
      </c>
    </row>
    <row r="8" spans="1:7">
      <c r="A8" s="75"/>
    </row>
    <row r="9" spans="1:7">
      <c r="A9" s="75">
        <v>1</v>
      </c>
      <c r="C9" s="74" t="s">
        <v>105</v>
      </c>
      <c r="E9" s="68"/>
      <c r="F9" s="68"/>
      <c r="G9" s="56">
        <v>1</v>
      </c>
    </row>
    <row r="10" spans="1:7">
      <c r="A10" s="75"/>
      <c r="E10" s="68"/>
      <c r="F10" s="68"/>
      <c r="G10" s="56"/>
    </row>
    <row r="11" spans="1:7">
      <c r="A11" s="75">
        <f>+A9+1</f>
        <v>2</v>
      </c>
      <c r="C11" s="74" t="s">
        <v>106</v>
      </c>
      <c r="E11" s="68"/>
      <c r="F11" s="68"/>
      <c r="G11" s="67">
        <v>4.0000000000000001E-3</v>
      </c>
    </row>
    <row r="12" spans="1:7">
      <c r="A12" s="75">
        <f>+A11+1</f>
        <v>3</v>
      </c>
      <c r="C12" s="74" t="s">
        <v>107</v>
      </c>
      <c r="E12" s="68"/>
      <c r="F12" s="68"/>
      <c r="G12" s="67">
        <v>1.493E-3</v>
      </c>
    </row>
    <row r="13" spans="1:7">
      <c r="A13" s="75"/>
      <c r="E13" s="68"/>
      <c r="F13" s="68"/>
      <c r="G13" s="66" t="s">
        <v>108</v>
      </c>
    </row>
    <row r="14" spans="1:7">
      <c r="A14" s="75">
        <f>+A12+1</f>
        <v>4</v>
      </c>
      <c r="C14" s="74" t="s">
        <v>109</v>
      </c>
      <c r="E14" s="68"/>
      <c r="F14" s="68"/>
      <c r="G14" s="67">
        <f>+G9-G11-G12</f>
        <v>0.99450700000000003</v>
      </c>
    </row>
    <row r="15" spans="1:7">
      <c r="A15" s="75"/>
      <c r="E15" s="65"/>
      <c r="F15" s="65"/>
      <c r="G15" s="66"/>
    </row>
    <row r="16" spans="1:7">
      <c r="A16" s="75">
        <f>+A14+1</f>
        <v>5</v>
      </c>
      <c r="C16" s="74" t="s">
        <v>110</v>
      </c>
      <c r="E16" s="67">
        <f>+G53</f>
        <v>5.0065000000000005E-2</v>
      </c>
      <c r="F16" s="67"/>
      <c r="G16" s="67">
        <f>ROUND(G14*E16,6)</f>
        <v>4.9790000000000001E-2</v>
      </c>
    </row>
    <row r="17" spans="1:7">
      <c r="A17" s="75"/>
      <c r="E17" s="65"/>
      <c r="F17" s="65"/>
      <c r="G17" s="66" t="s">
        <v>108</v>
      </c>
    </row>
    <row r="18" spans="1:7">
      <c r="A18" s="75"/>
      <c r="E18" s="65"/>
      <c r="F18" s="65"/>
      <c r="G18" s="66"/>
    </row>
    <row r="19" spans="1:7">
      <c r="A19" s="75">
        <f>+A16+1</f>
        <v>6</v>
      </c>
      <c r="C19" s="74" t="s">
        <v>111</v>
      </c>
      <c r="E19" s="68"/>
      <c r="F19" s="68"/>
      <c r="G19" s="67">
        <f>+G14-G16</f>
        <v>0.94471700000000003</v>
      </c>
    </row>
    <row r="20" spans="1:7">
      <c r="A20" s="75"/>
      <c r="E20" s="65"/>
      <c r="F20" s="65"/>
      <c r="G20" s="66"/>
    </row>
    <row r="21" spans="1:7">
      <c r="A21" s="75">
        <f>+A19+1</f>
        <v>7</v>
      </c>
      <c r="C21" s="74" t="s">
        <v>112</v>
      </c>
      <c r="E21" s="56">
        <v>0.21</v>
      </c>
      <c r="F21" s="56"/>
      <c r="G21" s="67">
        <f>ROUND(G19*E21,6)</f>
        <v>0.19839100000000001</v>
      </c>
    </row>
    <row r="22" spans="1:7">
      <c r="A22" s="75"/>
      <c r="E22" s="68"/>
      <c r="F22" s="68"/>
      <c r="G22" s="56"/>
    </row>
    <row r="23" spans="1:7">
      <c r="A23" s="75">
        <f>+A21+1</f>
        <v>8</v>
      </c>
      <c r="C23" s="74" t="s">
        <v>113</v>
      </c>
      <c r="E23" s="68"/>
      <c r="F23" s="68"/>
      <c r="G23" s="67">
        <f>+G19-G21</f>
        <v>0.74632600000000004</v>
      </c>
    </row>
    <row r="24" spans="1:7">
      <c r="A24" s="75"/>
      <c r="E24" s="68"/>
      <c r="F24" s="68"/>
      <c r="G24" s="66" t="s">
        <v>108</v>
      </c>
    </row>
    <row r="25" spans="1:7">
      <c r="A25" s="75">
        <f>+A23+1</f>
        <v>9</v>
      </c>
      <c r="C25" s="74" t="s">
        <v>114</v>
      </c>
      <c r="E25" s="68"/>
      <c r="F25" s="68"/>
      <c r="G25" s="69">
        <f>ROUND(1/G23,8)</f>
        <v>1.3398970400000001</v>
      </c>
    </row>
    <row r="26" spans="1:7">
      <c r="A26" s="75"/>
      <c r="E26" s="68"/>
      <c r="F26" s="68"/>
      <c r="G26" s="66" t="s">
        <v>115</v>
      </c>
    </row>
    <row r="27" spans="1:7">
      <c r="A27" s="75"/>
      <c r="E27" s="68"/>
      <c r="F27" s="68"/>
    </row>
    <row r="28" spans="1:7">
      <c r="A28" s="75"/>
      <c r="E28" s="68"/>
      <c r="F28" s="68"/>
    </row>
    <row r="29" spans="1:7">
      <c r="A29" s="75"/>
      <c r="C29" s="74" t="s">
        <v>116</v>
      </c>
      <c r="E29" s="68"/>
      <c r="F29" s="68"/>
    </row>
    <row r="30" spans="1:7">
      <c r="A30" s="75"/>
      <c r="E30" s="68"/>
      <c r="F30" s="68"/>
    </row>
    <row r="31" spans="1:7">
      <c r="A31" s="75"/>
      <c r="C31" s="74" t="s">
        <v>117</v>
      </c>
      <c r="E31" s="68"/>
      <c r="F31" s="68"/>
    </row>
    <row r="32" spans="1:7">
      <c r="A32" s="75"/>
    </row>
    <row r="33" spans="1:7">
      <c r="A33" s="75"/>
      <c r="C33" s="74" t="s">
        <v>118</v>
      </c>
      <c r="E33" s="56">
        <v>9.5000000000000001E-2</v>
      </c>
    </row>
    <row r="34" spans="1:7">
      <c r="A34" s="75"/>
      <c r="C34" s="74" t="s">
        <v>119</v>
      </c>
      <c r="E34" s="67">
        <v>0</v>
      </c>
    </row>
    <row r="35" spans="1:7">
      <c r="A35" s="75"/>
      <c r="E35" s="65" t="s">
        <v>120</v>
      </c>
    </row>
    <row r="36" spans="1:7" s="63" customFormat="1">
      <c r="A36" s="64"/>
      <c r="C36" s="63" t="s">
        <v>121</v>
      </c>
      <c r="G36" s="62">
        <f>ROUND(E33*E34,6)</f>
        <v>0</v>
      </c>
    </row>
    <row r="37" spans="1:7">
      <c r="A37" s="75"/>
      <c r="E37" s="56"/>
    </row>
    <row r="38" spans="1:7">
      <c r="A38" s="75"/>
      <c r="C38" s="74" t="s">
        <v>122</v>
      </c>
      <c r="E38" s="56">
        <v>0.05</v>
      </c>
    </row>
    <row r="39" spans="1:7">
      <c r="A39" s="75"/>
      <c r="C39" s="74" t="s">
        <v>119</v>
      </c>
      <c r="E39" s="67">
        <v>1</v>
      </c>
    </row>
    <row r="40" spans="1:7">
      <c r="A40" s="75"/>
      <c r="E40" s="65" t="s">
        <v>120</v>
      </c>
    </row>
    <row r="41" spans="1:7" s="63" customFormat="1" ht="25.9" customHeight="1">
      <c r="A41" s="64"/>
      <c r="C41" s="63" t="s">
        <v>123</v>
      </c>
      <c r="G41" s="62">
        <f>ROUND(E38*E39,6)</f>
        <v>0.05</v>
      </c>
    </row>
    <row r="42" spans="1:7">
      <c r="A42" s="75"/>
    </row>
    <row r="43" spans="1:7">
      <c r="A43" s="75"/>
      <c r="C43" s="74" t="s">
        <v>124</v>
      </c>
      <c r="E43" s="56">
        <v>0.06</v>
      </c>
      <c r="F43" s="56"/>
      <c r="G43" s="56"/>
    </row>
    <row r="44" spans="1:7">
      <c r="A44" s="75"/>
      <c r="C44" s="74" t="s">
        <v>119</v>
      </c>
      <c r="E44" s="67">
        <v>0</v>
      </c>
      <c r="F44" s="56"/>
      <c r="G44" s="56"/>
    </row>
    <row r="45" spans="1:7">
      <c r="A45" s="75"/>
      <c r="E45" s="65" t="s">
        <v>120</v>
      </c>
      <c r="F45" s="65"/>
      <c r="G45" s="56"/>
    </row>
    <row r="46" spans="1:7" s="63" customFormat="1">
      <c r="A46" s="64"/>
      <c r="C46" s="63" t="s">
        <v>125</v>
      </c>
      <c r="G46" s="62">
        <f>ROUND(E43*E44,6)</f>
        <v>0</v>
      </c>
    </row>
    <row r="47" spans="1:7">
      <c r="A47" s="75"/>
      <c r="E47" s="56"/>
      <c r="F47" s="56"/>
      <c r="G47" s="67"/>
    </row>
    <row r="48" spans="1:7">
      <c r="A48" s="75"/>
      <c r="C48" s="74" t="s">
        <v>126</v>
      </c>
      <c r="E48" s="56">
        <v>6.5000000000000002E-2</v>
      </c>
      <c r="F48" s="56"/>
      <c r="G48" s="67"/>
    </row>
    <row r="49" spans="1:7">
      <c r="A49" s="75"/>
      <c r="C49" s="74" t="s">
        <v>119</v>
      </c>
      <c r="E49" s="67">
        <v>1E-3</v>
      </c>
      <c r="F49" s="67"/>
      <c r="G49" s="67"/>
    </row>
    <row r="50" spans="1:7">
      <c r="A50" s="75"/>
      <c r="E50" s="65" t="s">
        <v>120</v>
      </c>
      <c r="F50" s="65"/>
      <c r="G50" s="67"/>
    </row>
    <row r="51" spans="1:7" s="63" customFormat="1">
      <c r="A51" s="64"/>
      <c r="C51" s="63" t="s">
        <v>127</v>
      </c>
      <c r="G51" s="62">
        <f>ROUND(E48*E49,6)</f>
        <v>6.4999999999999994E-5</v>
      </c>
    </row>
    <row r="52" spans="1:7">
      <c r="E52" s="56"/>
      <c r="F52" s="56"/>
      <c r="G52" s="57" t="s">
        <v>120</v>
      </c>
    </row>
    <row r="53" spans="1:7">
      <c r="A53" s="61"/>
      <c r="C53" s="74" t="s">
        <v>128</v>
      </c>
      <c r="E53" s="56"/>
      <c r="F53" s="56"/>
      <c r="G53" s="67">
        <f>SUM(G36:G51)</f>
        <v>5.0065000000000005E-2</v>
      </c>
    </row>
    <row r="54" spans="1:7">
      <c r="A54" s="61"/>
      <c r="E54" s="56"/>
      <c r="F54" s="56"/>
      <c r="G54" s="65" t="s">
        <v>129</v>
      </c>
    </row>
    <row r="55" spans="1:7">
      <c r="A55" s="61"/>
      <c r="E55" s="56"/>
      <c r="F55" s="56"/>
      <c r="G55" s="56"/>
    </row>
    <row r="56" spans="1:7">
      <c r="A56" s="61"/>
      <c r="E56" s="56"/>
      <c r="F56" s="56"/>
      <c r="G56" s="56"/>
    </row>
    <row r="57" spans="1:7">
      <c r="E57" s="56"/>
      <c r="F57" s="56"/>
      <c r="G57" s="56"/>
    </row>
    <row r="58" spans="1:7">
      <c r="E58" s="56"/>
      <c r="F58" s="56"/>
      <c r="G58" s="56"/>
    </row>
    <row r="59" spans="1:7">
      <c r="E59" s="56"/>
      <c r="F59" s="56"/>
      <c r="G59" s="56"/>
    </row>
    <row r="60" spans="1:7">
      <c r="E60" s="56"/>
      <c r="F60" s="56"/>
      <c r="G60" s="56"/>
    </row>
    <row r="61" spans="1:7">
      <c r="E61" s="56"/>
      <c r="F61" s="56"/>
      <c r="G61" s="56"/>
    </row>
    <row r="62" spans="1:7">
      <c r="E62" s="56"/>
      <c r="F62" s="56"/>
      <c r="G62" s="56"/>
    </row>
    <row r="63" spans="1:7">
      <c r="E63" s="56"/>
      <c r="F63" s="56"/>
      <c r="G63" s="56"/>
    </row>
    <row r="64" spans="1:7">
      <c r="E64" s="56"/>
      <c r="F64" s="56"/>
      <c r="G64" s="56"/>
    </row>
    <row r="65" spans="5:7">
      <c r="E65" s="56"/>
      <c r="F65" s="56"/>
      <c r="G65" s="56"/>
    </row>
    <row r="66" spans="5:7">
      <c r="E66" s="56"/>
      <c r="F66" s="56"/>
      <c r="G66" s="56"/>
    </row>
    <row r="67" spans="5:7">
      <c r="E67" s="56"/>
      <c r="F67" s="56"/>
      <c r="G67" s="56"/>
    </row>
  </sheetData>
  <mergeCells count="4">
    <mergeCell ref="C1:E1"/>
    <mergeCell ref="C2:E2"/>
    <mergeCell ref="C3:E3"/>
    <mergeCell ref="C4:E4"/>
  </mergeCells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C7F0C-DA1B-4873-9B04-C58F6F5AB5AD}">
  <dimension ref="A1:G51"/>
  <sheetViews>
    <sheetView zoomScale="115" zoomScaleNormal="115" workbookViewId="0">
      <selection activeCell="L30" sqref="L30"/>
    </sheetView>
  </sheetViews>
  <sheetFormatPr defaultColWidth="9.140625" defaultRowHeight="12.75"/>
  <cols>
    <col min="1" max="1" width="4.42578125" style="76" bestFit="1" customWidth="1"/>
    <col min="2" max="2" width="2.28515625" style="74" customWidth="1"/>
    <col min="3" max="3" width="25.85546875" style="74" bestFit="1" customWidth="1"/>
    <col min="4" max="4" width="8.7109375" style="72" customWidth="1"/>
    <col min="5" max="5" width="15.42578125" style="74" bestFit="1" customWidth="1"/>
    <col min="6" max="7" width="13.7109375" style="74" bestFit="1" customWidth="1"/>
    <col min="8" max="8" width="5.7109375" style="74" customWidth="1"/>
    <col min="9" max="9" width="2.28515625" style="74" customWidth="1"/>
    <col min="10" max="16384" width="9.140625" style="74"/>
  </cols>
  <sheetData>
    <row r="1" spans="1:7">
      <c r="D1" s="71" t="s">
        <v>94</v>
      </c>
      <c r="G1" s="60" t="s">
        <v>97</v>
      </c>
    </row>
    <row r="2" spans="1:7">
      <c r="D2" s="71" t="s">
        <v>186</v>
      </c>
      <c r="G2" s="60" t="s">
        <v>99</v>
      </c>
    </row>
    <row r="3" spans="1:7">
      <c r="D3" s="71" t="s">
        <v>187</v>
      </c>
      <c r="G3" s="60" t="s">
        <v>188</v>
      </c>
    </row>
    <row r="4" spans="1:7">
      <c r="D4" s="71" t="s">
        <v>189</v>
      </c>
    </row>
    <row r="5" spans="1:7">
      <c r="D5" s="71" t="s">
        <v>190</v>
      </c>
    </row>
    <row r="6" spans="1:7">
      <c r="D6" s="71" t="s">
        <v>102</v>
      </c>
    </row>
    <row r="7" spans="1:7">
      <c r="D7" s="71"/>
    </row>
    <row r="8" spans="1:7" ht="38.25">
      <c r="A8" s="70" t="s">
        <v>103</v>
      </c>
      <c r="C8" s="76" t="s">
        <v>52</v>
      </c>
      <c r="D8" s="71"/>
      <c r="E8" s="70" t="s">
        <v>191</v>
      </c>
      <c r="F8" s="70" t="s">
        <v>192</v>
      </c>
      <c r="G8" s="70" t="s">
        <v>193</v>
      </c>
    </row>
    <row r="9" spans="1:7">
      <c r="A9" s="73">
        <v>-1</v>
      </c>
      <c r="C9" s="75">
        <f>+A9-1</f>
        <v>-2</v>
      </c>
      <c r="D9" s="71"/>
      <c r="E9" s="75">
        <f>+C9-1</f>
        <v>-3</v>
      </c>
      <c r="F9" s="75">
        <f>+E9-1</f>
        <v>-4</v>
      </c>
      <c r="G9" s="75">
        <f>+F9-1</f>
        <v>-5</v>
      </c>
    </row>
    <row r="10" spans="1:7">
      <c r="A10" s="75"/>
    </row>
    <row r="11" spans="1:7">
      <c r="A11" s="75">
        <v>1</v>
      </c>
      <c r="C11" s="74" t="s">
        <v>194</v>
      </c>
      <c r="E11" s="68">
        <v>513366929.04000002</v>
      </c>
      <c r="F11" s="68">
        <v>1142647.1599999997</v>
      </c>
      <c r="G11" s="56">
        <f>ROUND(F11/E11,4)</f>
        <v>2.2000000000000001E-3</v>
      </c>
    </row>
    <row r="12" spans="1:7">
      <c r="A12" s="75"/>
      <c r="E12" s="68"/>
      <c r="F12" s="68"/>
    </row>
    <row r="13" spans="1:7">
      <c r="A13" s="75">
        <f>+A11+1</f>
        <v>2</v>
      </c>
      <c r="C13" s="74" t="s">
        <v>195</v>
      </c>
      <c r="E13" s="68">
        <v>605045038.77999997</v>
      </c>
      <c r="F13" s="68">
        <v>3545167.0900000003</v>
      </c>
      <c r="G13" s="56">
        <f>ROUND(F13/E13,4)</f>
        <v>5.8999999999999999E-3</v>
      </c>
    </row>
    <row r="14" spans="1:7">
      <c r="A14" s="75"/>
      <c r="E14" s="68"/>
      <c r="F14" s="68"/>
    </row>
    <row r="15" spans="1:7">
      <c r="A15" s="75">
        <f>+A13+1</f>
        <v>3</v>
      </c>
      <c r="C15" s="74" t="s">
        <v>196</v>
      </c>
      <c r="E15" s="68">
        <v>694002526.22000003</v>
      </c>
      <c r="F15" s="68">
        <v>2550995.0300000003</v>
      </c>
      <c r="G15" s="56">
        <f>ROUND(F15/E15,4)</f>
        <v>3.7000000000000002E-3</v>
      </c>
    </row>
    <row r="16" spans="1:7">
      <c r="A16" s="75"/>
      <c r="E16" s="65" t="s">
        <v>108</v>
      </c>
      <c r="F16" s="65" t="s">
        <v>108</v>
      </c>
      <c r="G16" s="65" t="s">
        <v>108</v>
      </c>
    </row>
    <row r="17" spans="1:7">
      <c r="A17" s="75">
        <f>+A15+1</f>
        <v>4</v>
      </c>
      <c r="C17" s="74" t="s">
        <v>130</v>
      </c>
      <c r="E17" s="68">
        <f>SUM(E11:E16)</f>
        <v>1812414494.04</v>
      </c>
      <c r="F17" s="68">
        <f>SUM(F11:F16)</f>
        <v>7238809.2800000003</v>
      </c>
      <c r="G17" s="56">
        <f>SUM(G11:G15)</f>
        <v>1.18E-2</v>
      </c>
    </row>
    <row r="18" spans="1:7">
      <c r="A18" s="75"/>
      <c r="E18" s="65" t="s">
        <v>108</v>
      </c>
      <c r="F18" s="65" t="s">
        <v>108</v>
      </c>
      <c r="G18" s="65" t="s">
        <v>108</v>
      </c>
    </row>
    <row r="19" spans="1:7">
      <c r="A19" s="75">
        <f>+A17+1</f>
        <v>5</v>
      </c>
      <c r="C19" s="74" t="s">
        <v>197</v>
      </c>
      <c r="E19" s="68">
        <f>ROUND(E17/3,0)</f>
        <v>604138165</v>
      </c>
      <c r="F19" s="68">
        <f>ROUND(F17/3,0)</f>
        <v>2412936</v>
      </c>
      <c r="G19" s="77">
        <f>ROUND(F19/E19,4)</f>
        <v>4.0000000000000001E-3</v>
      </c>
    </row>
    <row r="20" spans="1:7">
      <c r="A20" s="75"/>
      <c r="E20" s="65" t="s">
        <v>115</v>
      </c>
      <c r="F20" s="65" t="s">
        <v>115</v>
      </c>
      <c r="G20" s="65" t="s">
        <v>115</v>
      </c>
    </row>
    <row r="21" spans="1:7">
      <c r="A21" s="75"/>
      <c r="E21" s="68"/>
      <c r="F21" s="68"/>
    </row>
    <row r="22" spans="1:7">
      <c r="A22" s="75"/>
      <c r="E22" s="78"/>
      <c r="F22" s="78"/>
    </row>
    <row r="23" spans="1:7">
      <c r="A23" s="75"/>
      <c r="E23" s="68"/>
      <c r="F23" s="68"/>
    </row>
    <row r="24" spans="1:7">
      <c r="A24" s="75"/>
      <c r="E24" s="68"/>
      <c r="F24" s="68"/>
    </row>
    <row r="25" spans="1:7">
      <c r="A25" s="75"/>
      <c r="E25" s="68"/>
      <c r="F25" s="68"/>
    </row>
    <row r="26" spans="1:7">
      <c r="A26" s="75"/>
      <c r="E26" s="68"/>
      <c r="F26" s="68"/>
    </row>
    <row r="27" spans="1:7">
      <c r="A27" s="75"/>
      <c r="E27" s="68"/>
      <c r="F27" s="68"/>
    </row>
    <row r="28" spans="1:7">
      <c r="A28" s="75"/>
      <c r="E28" s="68"/>
      <c r="F28" s="68"/>
    </row>
    <row r="29" spans="1:7">
      <c r="A29" s="75"/>
      <c r="E29" s="68"/>
      <c r="F29" s="68"/>
    </row>
    <row r="30" spans="1:7">
      <c r="A30" s="75"/>
      <c r="E30" s="68"/>
      <c r="F30" s="68"/>
    </row>
    <row r="31" spans="1:7">
      <c r="A31" s="75"/>
      <c r="E31" s="68"/>
      <c r="F31" s="68"/>
    </row>
    <row r="32" spans="1:7">
      <c r="A32" s="75"/>
    </row>
    <row r="33" spans="1:1">
      <c r="A33" s="75"/>
    </row>
    <row r="34" spans="1:1">
      <c r="A34" s="75"/>
    </row>
    <row r="35" spans="1:1">
      <c r="A35" s="75"/>
    </row>
    <row r="36" spans="1:1">
      <c r="A36" s="75"/>
    </row>
    <row r="37" spans="1:1">
      <c r="A37" s="75"/>
    </row>
    <row r="38" spans="1:1">
      <c r="A38" s="75"/>
    </row>
    <row r="39" spans="1:1">
      <c r="A39" s="75"/>
    </row>
    <row r="40" spans="1:1">
      <c r="A40" s="75"/>
    </row>
    <row r="41" spans="1:1">
      <c r="A41" s="75"/>
    </row>
    <row r="42" spans="1:1">
      <c r="A42" s="75"/>
    </row>
    <row r="43" spans="1:1">
      <c r="A43" s="75"/>
    </row>
    <row r="44" spans="1:1">
      <c r="A44" s="75"/>
    </row>
    <row r="48" spans="1:1">
      <c r="A48" s="61"/>
    </row>
    <row r="49" spans="1:1">
      <c r="A49" s="61"/>
    </row>
    <row r="50" spans="1:1">
      <c r="A50" s="61"/>
    </row>
    <row r="51" spans="1:1">
      <c r="A51" s="61"/>
    </row>
  </sheetData>
  <printOptions horizontalCentered="1"/>
  <pageMargins left="0" right="0" top="1.5" bottom="0.5" header="0" footer="0"/>
  <pageSetup scale="9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EzMTY3PC9Vc2VyTmFtZT48RGF0ZVRpbWU+Mi8zLzIwMjMgOTo0OTozMSBQTTwvRGF0ZVRpbWU+PExhYmVsU3RyaW5nPkFFUCBJbnRlcm5hbDwvTGFiZWxTdHJpbmc+PC9pdGVtPjwvbGFiZWxIaXN0b3J5Pg==</Value>
</WrappedLabelHistory>
</file>

<file path=customXml/item3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4.xml>��< ? x m l   v e r s i o n = " 1 . 0 "   e n c o d i n g = " u t f - 1 6 " ? > < D a t a M a s h u p   s q m i d = " 5 c e c 8 e f b - b e c 9 - 4 c 0 d - a f 4 3 - 4 0 e f 7 3 5 9 4 5 b 3 "   x m l n s = " h t t p : / / s c h e m a s . m i c r o s o f t . c o m / D a t a M a s h u p " > A A A A A B Q D A A B Q S w M E F A A C A A g A a n I 7 V /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a n I 7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p y O 1 c o i k e 4 D g A A A B E A A A A T A B w A R m 9 y b X V s Y X M v U 2 V j d G l v b j E u b S C i G A A o o B Q A A A A A A A A A A A A A A A A A A A A A A A A A A A A r T k 0 u y c z P U w i G 0 I b W A F B L A Q I t A B Q A A g A I A G p y O 1 f 2 X + L u p A A A A P c A A A A S A A A A A A A A A A A A A A A A A A A A A A B D b 2 5 m a W c v U G F j a 2 F n Z S 5 4 b W x Q S w E C L Q A U A A I A C A B q c j t X D 8 r p q 6 Q A A A D p A A A A E w A A A A A A A A A A A A A A A A D w A A A A W 0 N v b n R l b n R f V H l w Z X N d L n h t b F B L A Q I t A B Q A A g A I A G p y O 1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o + P d T 7 E P K R L Z H Z L D n m V c o A A A A A A I A A A A A A A N m A A D A A A A A E A A A A C g l m Y e 1 c u t n S H C G s 7 O + z j o A A A A A B I A A A K A A A A A Q A A A A 5 D j i I Y p 4 H w C 1 h F D z a L m u U l A A A A D p b C 0 H 1 6 K u b Q p e F C s g 5 4 + Q y m 9 b G j / 5 T I 8 k V i Y k + J b / 8 9 i 0 7 r Z H 5 W O o 6 D s v k L u m e Y z I w J I R Y B p F i Z y v 9 l V w c O S q V u G U t 3 Z k e M g y Y G z 0 v S 8 N x R Q A A A C B / P e K j 8 O x R I m h L P u t J P y L c 1 2 m q w = = < / D a t a M a s h u p > 
</file>

<file path=customXml/itemProps1.xml><?xml version="1.0" encoding="utf-8"?>
<ds:datastoreItem xmlns:ds="http://schemas.openxmlformats.org/officeDocument/2006/customXml" ds:itemID="{102BB406-D2FE-45E8-ACA9-ACEDD21BE3A9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0F5D3D20-D66E-4144-A315-C9E332E715E5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21B9E44C-3EE8-481A-A928-D63B9AC8BA47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D9CFE649-4105-43A7-8ED3-EF6F1B495C8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W26 Bad Debt and Factoring Exp</vt:lpstr>
      <vt:lpstr>daily factored, rec. bal</vt:lpstr>
      <vt:lpstr>daily interest rate - APR</vt:lpstr>
      <vt:lpstr>monthly charge offs, recoveries</vt:lpstr>
      <vt:lpstr>GL Pivot</vt:lpstr>
      <vt:lpstr>KPCo composite tax rate</vt:lpstr>
      <vt:lpstr>2 P2</vt:lpstr>
      <vt:lpstr>2 P3</vt:lpstr>
      <vt:lpstr>'W26 Bad Debt and Factoring Exp'!Print_Area</vt:lpstr>
      <vt:lpstr>'daily factored, rec. bal'!Print_Titles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s213167</cp:lastModifiedBy>
  <cp:lastPrinted>2023-09-27T18:10:36Z</cp:lastPrinted>
  <dcterms:created xsi:type="dcterms:W3CDTF">2015-02-17T18:26:59Z</dcterms:created>
  <dcterms:modified xsi:type="dcterms:W3CDTF">2023-09-28T12:24:08Z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a96452ef-ba73-4a95-ac8b-1d341448fdf1</vt:lpwstr>
  </property>
  <property fmtid="{D5CDD505-2E9C-101B-9397-08002B2CF9AE}" pid="3" name="bjSaver">
    <vt:lpwstr>mHnpUGvhrYAwVF9YqH5Whw/DnKUHosNP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{0F5D3D20-D66E-4144-A315-C9E332E715E5}</vt:lpwstr>
  </property>
</Properties>
</file>