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Discovery\AG-KIUC\Set 1\1-48 Supplemental\Final For Filing\"/>
    </mc:Choice>
  </mc:AlternateContent>
  <xr:revisionPtr revIDLastSave="0" documentId="13_ncr:1_{4F59EC1E-FD3D-4356-914F-6A312503867D}" xr6:coauthVersionLast="47" xr6:coauthVersionMax="47" xr10:uidLastSave="{00000000-0000-0000-0000-000000000000}"/>
  <bookViews>
    <workbookView xWindow="28680" yWindow="960" windowWidth="29040" windowHeight="15720" xr2:uid="{01FF4390-A5A5-4DC1-A7F6-9890009E6420}"/>
  </bookViews>
  <sheets>
    <sheet name="Sheet1" sheetId="1" r:id="rId1"/>
  </sheets>
  <definedNames>
    <definedName name="_xlnm.Print_Area" localSheetId="0">Sheet1!$A$1:$F$35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F48" i="1" s="1"/>
  <c r="D14" i="1"/>
  <c r="C14" i="1"/>
  <c r="C30" i="1"/>
  <c r="E9" i="1"/>
  <c r="E10" i="1"/>
  <c r="E11" i="1"/>
  <c r="F11" i="1" s="1"/>
  <c r="C25" i="1" s="1"/>
  <c r="E12" i="1"/>
  <c r="E13" i="1"/>
  <c r="E15" i="1"/>
  <c r="E16" i="1"/>
  <c r="C20" i="1" l="1"/>
  <c r="F56" i="1"/>
  <c r="F15" i="1"/>
  <c r="C58" i="1"/>
  <c r="C50" i="1" l="1"/>
  <c r="F12" i="1"/>
  <c r="F16" i="1"/>
  <c r="F9" i="1"/>
  <c r="E14" i="1" l="1"/>
  <c r="F10" i="1"/>
  <c r="F17" i="1" s="1"/>
  <c r="C24" i="1" l="1"/>
  <c r="C26" i="1" s="1"/>
  <c r="C21" i="1"/>
  <c r="C22" i="1" s="1"/>
  <c r="F46" i="1"/>
  <c r="F50" i="1" s="1"/>
  <c r="F52" i="1"/>
  <c r="C28" i="1" l="1"/>
  <c r="C32" i="1" s="1"/>
  <c r="F54" i="1"/>
  <c r="F58" i="1" s="1"/>
</calcChain>
</file>

<file path=xl/sharedStrings.xml><?xml version="1.0" encoding="utf-8"?>
<sst xmlns="http://schemas.openxmlformats.org/spreadsheetml/2006/main" count="58" uniqueCount="50">
  <si>
    <t>Impacted Adjustments</t>
  </si>
  <si>
    <t>Previous NOI Impact</t>
  </si>
  <si>
    <t>Revised NOI Impact</t>
  </si>
  <si>
    <t>1. Impact due to change in WACC</t>
  </si>
  <si>
    <r>
      <t>W05 - Remove Mitchell FGD ES Rider Revenue</t>
    </r>
    <r>
      <rPr>
        <b/>
        <vertAlign val="superscript"/>
        <sz val="11"/>
        <color theme="1"/>
        <rFont val="Calibri"/>
        <family val="2"/>
      </rPr>
      <t>1</t>
    </r>
  </si>
  <si>
    <r>
      <t>W38 - AFUDC Offset</t>
    </r>
    <r>
      <rPr>
        <b/>
        <vertAlign val="superscript"/>
        <sz val="11"/>
        <color theme="1"/>
        <rFont val="Calibri"/>
        <family val="2"/>
      </rPr>
      <t>1</t>
    </r>
  </si>
  <si>
    <r>
      <t>W54 - Interest Expense Sync</t>
    </r>
    <r>
      <rPr>
        <b/>
        <vertAlign val="superscript"/>
        <sz val="11"/>
        <color theme="1"/>
        <rFont val="Calibri"/>
        <family val="2"/>
      </rPr>
      <t>1</t>
    </r>
  </si>
  <si>
    <t>1.)</t>
  </si>
  <si>
    <t>2.)</t>
  </si>
  <si>
    <t>W26 - Normalize Bad Debt Expense</t>
  </si>
  <si>
    <t>3.)</t>
  </si>
  <si>
    <t>Difference</t>
  </si>
  <si>
    <t>W61 - Cash Working Capital (Impact Calc at 6.93% WACC)</t>
  </si>
  <si>
    <t>---------------------</t>
  </si>
  <si>
    <t>CWC</t>
  </si>
  <si>
    <t>ST debt change</t>
  </si>
  <si>
    <t>Combined</t>
  </si>
  <si>
    <t>Adjusted FIT due to all other changes</t>
  </si>
  <si>
    <t>Adjusted SIT due to all other changes</t>
  </si>
  <si>
    <t>Original</t>
  </si>
  <si>
    <t>Revised</t>
  </si>
  <si>
    <t>Change in NOI</t>
  </si>
  <si>
    <t>Rate Base</t>
  </si>
  <si>
    <t>Rate of Return</t>
  </si>
  <si>
    <t>Required Net Electric Operating Income</t>
  </si>
  <si>
    <t>Test Year Net  Electric Operating Income</t>
  </si>
  <si>
    <t>Net Electric Operating Income Change</t>
  </si>
  <si>
    <t>GRCF</t>
  </si>
  <si>
    <t>Change in Revenue Requirement</t>
  </si>
  <si>
    <t>Increase in required Income</t>
  </si>
  <si>
    <t>Decrease in required income</t>
  </si>
  <si>
    <t>Net change in required income</t>
  </si>
  <si>
    <t>Increase in Test Year NOI</t>
  </si>
  <si>
    <t>Decrease in Test Year NOI</t>
  </si>
  <si>
    <t>W26 - Normalize Factoring Expense</t>
  </si>
  <si>
    <t>(included in tax amounts)</t>
  </si>
  <si>
    <t>Net Electric Operating Income (Change)</t>
  </si>
  <si>
    <t>Change in revenue Requirement</t>
  </si>
  <si>
    <t>WACC from 6.93% to 7.01% due to change in short-term debt</t>
  </si>
  <si>
    <t>Test Year NOI Impact</t>
  </si>
  <si>
    <t>(included in required income change)</t>
  </si>
  <si>
    <t>Revenue Requirement Impact</t>
  </si>
  <si>
    <t>Short-term debt</t>
  </si>
  <si>
    <t>Adj: 5, 26, 38, taxes</t>
  </si>
  <si>
    <t>Adj: 26</t>
  </si>
  <si>
    <t>Detail Above</t>
  </si>
  <si>
    <t>Revenue Requirement Change = -$879,238 ($93,056,489 - $93,935,727)</t>
  </si>
  <si>
    <t>4.)</t>
  </si>
  <si>
    <t>Net Change in Test Year NOI</t>
  </si>
  <si>
    <t>Short-term debt reduced by $48.5 million consistent with restarting Sale of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</si>
</sst>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#,##0.00000000_);\(#,##0.00000000\)"/>
    <numFmt numFmtId="167" formatCode="_(&quot;$&quot;* #,##0_);_(&quot;$&quot;* \(#,##0\);_(&quot;$&quot;* &quot;-&quot;??_);_(@_)"/>
    <numFmt numFmtId="168" formatCode="#,##0.000000_);\(#,##0.00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0" xfId="2" applyNumberFormat="1" applyFont="1"/>
    <xf numFmtId="166" fontId="4" fillId="0" borderId="0" xfId="0" applyNumberFormat="1" applyFont="1"/>
    <xf numFmtId="10" fontId="4" fillId="0" borderId="0" xfId="0" applyNumberFormat="1" applyFont="1" applyAlignment="1">
      <alignment horizontal="right"/>
    </xf>
    <xf numFmtId="5" fontId="4" fillId="0" borderId="0" xfId="0" applyNumberFormat="1" applyFont="1"/>
    <xf numFmtId="43" fontId="0" fillId="0" borderId="0" xfId="0" applyNumberFormat="1"/>
    <xf numFmtId="164" fontId="0" fillId="0" borderId="1" xfId="1" applyNumberFormat="1" applyFont="1" applyBorder="1"/>
    <xf numFmtId="166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Fill="1"/>
    <xf numFmtId="164" fontId="0" fillId="0" borderId="0" xfId="1" applyNumberFormat="1" applyFont="1" applyFill="1"/>
    <xf numFmtId="0" fontId="2" fillId="0" borderId="1" xfId="0" applyFont="1" applyBorder="1"/>
    <xf numFmtId="164" fontId="0" fillId="0" borderId="0" xfId="1" applyNumberFormat="1" applyFont="1" applyAlignment="1">
      <alignment horizontal="center"/>
    </xf>
    <xf numFmtId="167" fontId="2" fillId="0" borderId="0" xfId="3" applyNumberFormat="1" applyFont="1"/>
    <xf numFmtId="167" fontId="2" fillId="0" borderId="1" xfId="3" applyNumberFormat="1" applyFont="1" applyBorder="1"/>
    <xf numFmtId="168" fontId="2" fillId="0" borderId="0" xfId="0" applyNumberFormat="1" applyFont="1"/>
    <xf numFmtId="166" fontId="2" fillId="0" borderId="0" xfId="0" applyNumberFormat="1" applyFont="1"/>
    <xf numFmtId="0" fontId="2" fillId="0" borderId="1" xfId="0" applyFont="1" applyBorder="1" applyAlignment="1">
      <alignment horizontal="center"/>
    </xf>
    <xf numFmtId="167" fontId="2" fillId="0" borderId="1" xfId="3" applyNumberFormat="1" applyFont="1" applyFill="1" applyBorder="1"/>
    <xf numFmtId="0" fontId="2" fillId="0" borderId="0" xfId="0" applyFont="1" applyFill="1"/>
    <xf numFmtId="167" fontId="2" fillId="0" borderId="0" xfId="3" applyNumberFormat="1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9216-5A37-4E1D-8DBE-06D7B474BEC9}">
  <dimension ref="A1:Q58"/>
  <sheetViews>
    <sheetView tabSelected="1" zoomScale="110" zoomScaleNormal="110" workbookViewId="0">
      <selection activeCell="D24" sqref="D24"/>
    </sheetView>
  </sheetViews>
  <sheetFormatPr defaultRowHeight="14.5" x14ac:dyDescent="0.35"/>
  <cols>
    <col min="2" max="2" width="62.1796875" customWidth="1"/>
    <col min="3" max="3" width="18.36328125" bestFit="1" customWidth="1"/>
    <col min="4" max="4" width="17.7265625" bestFit="1" customWidth="1"/>
    <col min="5" max="5" width="15.81640625" bestFit="1" customWidth="1"/>
    <col min="6" max="6" width="34.7265625" bestFit="1" customWidth="1"/>
    <col min="7" max="7" width="23.453125" bestFit="1" customWidth="1"/>
    <col min="8" max="8" width="22.7265625" bestFit="1" customWidth="1"/>
    <col min="9" max="9" width="11.7265625" bestFit="1" customWidth="1"/>
    <col min="11" max="11" width="23.453125" bestFit="1" customWidth="1"/>
    <col min="12" max="12" width="22.7265625" bestFit="1" customWidth="1"/>
    <col min="13" max="13" width="11.7265625" bestFit="1" customWidth="1"/>
    <col min="14" max="15" width="11" bestFit="1" customWidth="1"/>
    <col min="17" max="17" width="8.54296875" bestFit="1" customWidth="1"/>
  </cols>
  <sheetData>
    <row r="1" spans="1:13" x14ac:dyDescent="0.35">
      <c r="A1" s="1" t="s">
        <v>7</v>
      </c>
      <c r="B1" s="23" t="s">
        <v>46</v>
      </c>
    </row>
    <row r="3" spans="1:13" x14ac:dyDescent="0.35">
      <c r="A3" s="1" t="s">
        <v>8</v>
      </c>
      <c r="B3" s="1" t="s">
        <v>49</v>
      </c>
      <c r="C3" s="1"/>
      <c r="D3" s="1"/>
    </row>
    <row r="4" spans="1:13" x14ac:dyDescent="0.35">
      <c r="A4" s="1"/>
      <c r="B4" s="1" t="s">
        <v>38</v>
      </c>
      <c r="C4" s="1"/>
      <c r="D4" s="17">
        <f>((D46*D48)-(D46*C48))</f>
        <v>1370299.4654595107</v>
      </c>
    </row>
    <row r="8" spans="1:13" x14ac:dyDescent="0.35">
      <c r="A8" s="1" t="s">
        <v>10</v>
      </c>
      <c r="B8" s="15" t="s">
        <v>0</v>
      </c>
      <c r="C8" s="21" t="s">
        <v>1</v>
      </c>
      <c r="D8" s="21" t="s">
        <v>2</v>
      </c>
      <c r="E8" s="21" t="s">
        <v>11</v>
      </c>
      <c r="F8" s="21" t="s">
        <v>39</v>
      </c>
      <c r="G8" s="1"/>
      <c r="H8" s="1"/>
      <c r="I8" s="1"/>
      <c r="J8" s="1"/>
      <c r="K8" s="1"/>
      <c r="L8" s="1"/>
    </row>
    <row r="9" spans="1:13" ht="16.5" x14ac:dyDescent="0.35">
      <c r="B9" s="1" t="s">
        <v>4</v>
      </c>
      <c r="C9" s="2">
        <v>-43391303.001380682</v>
      </c>
      <c r="D9" s="2">
        <v>-43198710.122820266</v>
      </c>
      <c r="E9" s="13">
        <f t="shared" ref="E9:E16" si="0">D9-C9</f>
        <v>192592.8785604164</v>
      </c>
      <c r="F9" s="3">
        <f>E9</f>
        <v>192592.8785604164</v>
      </c>
      <c r="G9" s="13"/>
      <c r="H9" s="13"/>
      <c r="I9" s="13"/>
      <c r="J9" s="13"/>
    </row>
    <row r="10" spans="1:13" x14ac:dyDescent="0.35">
      <c r="B10" s="1" t="s">
        <v>9</v>
      </c>
      <c r="C10" s="2">
        <v>84408</v>
      </c>
      <c r="D10" s="2">
        <v>2646649</v>
      </c>
      <c r="E10" s="3">
        <f t="shared" si="0"/>
        <v>2562241</v>
      </c>
      <c r="F10" s="13">
        <f>E10</f>
        <v>2562241</v>
      </c>
      <c r="G10" s="13"/>
      <c r="H10" s="13"/>
      <c r="I10" s="13"/>
      <c r="J10" s="13"/>
    </row>
    <row r="11" spans="1:13" x14ac:dyDescent="0.35">
      <c r="B11" s="1" t="s">
        <v>34</v>
      </c>
      <c r="C11" s="2">
        <v>-232198</v>
      </c>
      <c r="D11" s="2">
        <v>-7093585</v>
      </c>
      <c r="E11" s="3">
        <f t="shared" si="0"/>
        <v>-6861387</v>
      </c>
      <c r="F11" s="13">
        <f>E11</f>
        <v>-6861387</v>
      </c>
      <c r="G11" s="13"/>
      <c r="H11" s="13"/>
      <c r="I11" s="13"/>
      <c r="J11" s="13"/>
    </row>
    <row r="12" spans="1:13" ht="16.5" x14ac:dyDescent="0.35">
      <c r="B12" s="1" t="s">
        <v>5</v>
      </c>
      <c r="C12" s="2">
        <v>4921687.5015612002</v>
      </c>
      <c r="D12" s="14">
        <v>5020929.1067483984</v>
      </c>
      <c r="E12" s="3">
        <f t="shared" si="0"/>
        <v>99241.605187198147</v>
      </c>
      <c r="F12" s="14">
        <f>E12</f>
        <v>99241.605187198147</v>
      </c>
      <c r="G12" s="14"/>
      <c r="H12" s="14"/>
      <c r="I12" s="14"/>
      <c r="J12" s="14"/>
      <c r="K12" s="2"/>
      <c r="L12" s="2"/>
    </row>
    <row r="13" spans="1:13" ht="16.5" x14ac:dyDescent="0.35">
      <c r="B13" s="1" t="s">
        <v>6</v>
      </c>
      <c r="C13" s="2">
        <v>1839128.9371551911</v>
      </c>
      <c r="D13" s="14">
        <v>1857372.5869090473</v>
      </c>
      <c r="E13" s="3">
        <f t="shared" si="0"/>
        <v>18243.64975385624</v>
      </c>
      <c r="F13" s="16" t="s">
        <v>35</v>
      </c>
      <c r="G13" s="14"/>
      <c r="H13" s="14"/>
      <c r="I13" s="14"/>
      <c r="J13" s="2"/>
      <c r="K13" s="2"/>
      <c r="L13" s="2"/>
    </row>
    <row r="14" spans="1:13" x14ac:dyDescent="0.35">
      <c r="B14" s="1" t="s">
        <v>12</v>
      </c>
      <c r="C14" s="14">
        <f>-7686462*0.0693</f>
        <v>-532671.81660000002</v>
      </c>
      <c r="D14" s="14">
        <f>72927061*0.0693</f>
        <v>5053845.3273</v>
      </c>
      <c r="E14" s="3">
        <f t="shared" si="0"/>
        <v>5586517.1438999996</v>
      </c>
      <c r="F14" s="16" t="s">
        <v>40</v>
      </c>
      <c r="G14" s="2"/>
      <c r="H14" s="2"/>
      <c r="I14" s="2"/>
      <c r="J14" s="2"/>
      <c r="K14" s="2"/>
      <c r="L14" s="2"/>
      <c r="M14" s="3"/>
    </row>
    <row r="15" spans="1:13" x14ac:dyDescent="0.35">
      <c r="B15" s="1" t="s">
        <v>17</v>
      </c>
      <c r="C15" s="14">
        <v>-4035552</v>
      </c>
      <c r="D15" s="14">
        <v>-3677995</v>
      </c>
      <c r="E15" s="3">
        <f t="shared" si="0"/>
        <v>357557</v>
      </c>
      <c r="F15" s="2">
        <f>E15</f>
        <v>357557</v>
      </c>
      <c r="G15" s="2"/>
      <c r="H15" s="2"/>
      <c r="I15" s="2"/>
      <c r="J15" s="2"/>
      <c r="K15" s="2"/>
      <c r="L15" s="2"/>
      <c r="M15" s="3"/>
    </row>
    <row r="16" spans="1:13" x14ac:dyDescent="0.35">
      <c r="B16" s="1" t="s">
        <v>18</v>
      </c>
      <c r="C16" s="2">
        <v>-2850536</v>
      </c>
      <c r="D16" s="2">
        <v>-2760801</v>
      </c>
      <c r="E16" s="4">
        <f t="shared" si="0"/>
        <v>89735</v>
      </c>
      <c r="F16" s="10">
        <f>E16</f>
        <v>89735</v>
      </c>
      <c r="G16" s="12"/>
      <c r="H16" s="12"/>
      <c r="I16" s="12"/>
      <c r="J16" s="12"/>
      <c r="K16" s="2"/>
      <c r="L16" s="2"/>
    </row>
    <row r="17" spans="1:17" x14ac:dyDescent="0.35">
      <c r="D17" s="2"/>
      <c r="E17" s="2"/>
      <c r="F17" s="2">
        <f>F9+F10+F11+F12+F15+F16</f>
        <v>-3560019.5162523855</v>
      </c>
      <c r="G17" s="2"/>
      <c r="H17" s="2"/>
      <c r="I17" s="2"/>
      <c r="J17" s="2"/>
      <c r="K17" s="2"/>
      <c r="L17" s="2"/>
    </row>
    <row r="18" spans="1:17" x14ac:dyDescent="0.35">
      <c r="A18" s="1" t="s">
        <v>47</v>
      </c>
      <c r="B18" s="15" t="s">
        <v>41</v>
      </c>
      <c r="E18" s="3"/>
      <c r="F18" s="2"/>
      <c r="G18" s="2"/>
      <c r="H18" s="2"/>
      <c r="I18" s="2"/>
      <c r="J18" s="2"/>
      <c r="N18" s="2"/>
      <c r="O18" s="2"/>
      <c r="Q18" s="3"/>
    </row>
    <row r="19" spans="1:17" x14ac:dyDescent="0.35">
      <c r="E19" s="3"/>
      <c r="F19" s="2"/>
      <c r="G19" s="2"/>
      <c r="H19" s="2"/>
      <c r="I19" s="2"/>
      <c r="J19" s="2"/>
      <c r="N19" s="2"/>
      <c r="O19" s="2"/>
      <c r="Q19" s="3"/>
    </row>
    <row r="20" spans="1:17" x14ac:dyDescent="0.35">
      <c r="B20" s="1" t="s">
        <v>29</v>
      </c>
      <c r="C20" s="17">
        <f>D4</f>
        <v>1370299.4654595107</v>
      </c>
      <c r="D20" t="s">
        <v>42</v>
      </c>
      <c r="E20" s="3"/>
      <c r="F20" s="2"/>
      <c r="G20" s="2"/>
      <c r="H20" s="2"/>
      <c r="I20" s="2"/>
      <c r="J20" s="2"/>
      <c r="N20" s="2"/>
      <c r="O20" s="2"/>
      <c r="Q20" s="3"/>
    </row>
    <row r="21" spans="1:17" x14ac:dyDescent="0.35">
      <c r="B21" s="15" t="s">
        <v>30</v>
      </c>
      <c r="C21" s="22">
        <f>-E14</f>
        <v>-5586517.1438999996</v>
      </c>
      <c r="D21" t="s">
        <v>14</v>
      </c>
      <c r="E21" s="3"/>
      <c r="F21" s="2"/>
      <c r="G21" s="2"/>
      <c r="H21" s="2"/>
      <c r="I21" s="2"/>
      <c r="J21" s="2"/>
      <c r="N21" s="2"/>
      <c r="O21" s="2"/>
      <c r="Q21" s="3"/>
    </row>
    <row r="22" spans="1:17" x14ac:dyDescent="0.35">
      <c r="B22" s="1" t="s">
        <v>31</v>
      </c>
      <c r="C22" s="17">
        <f>SUM(C20:C21)</f>
        <v>-4216217.6784404889</v>
      </c>
      <c r="E22" s="3"/>
      <c r="F22" s="2"/>
      <c r="G22" s="2"/>
      <c r="H22" s="2"/>
      <c r="I22" s="2"/>
      <c r="J22" s="2"/>
      <c r="N22" s="2"/>
      <c r="O22" s="2"/>
      <c r="Q22" s="3"/>
    </row>
    <row r="23" spans="1:17" x14ac:dyDescent="0.35">
      <c r="B23" s="1"/>
      <c r="C23" s="1"/>
      <c r="E23" s="3"/>
      <c r="F23" s="2"/>
      <c r="G23" s="2"/>
      <c r="H23" s="2"/>
      <c r="I23" s="2"/>
      <c r="J23" s="2"/>
      <c r="N23" s="2"/>
      <c r="O23" s="2"/>
      <c r="Q23" s="3"/>
    </row>
    <row r="24" spans="1:17" x14ac:dyDescent="0.35">
      <c r="B24" s="1" t="s">
        <v>32</v>
      </c>
      <c r="C24" s="17">
        <f>F9+F10+F12+F15+F16</f>
        <v>3301367.4837476145</v>
      </c>
      <c r="D24" t="s">
        <v>43</v>
      </c>
      <c r="E24" s="3"/>
      <c r="F24" s="2"/>
      <c r="G24" s="2"/>
      <c r="H24" s="2"/>
      <c r="I24" s="2"/>
      <c r="J24" s="2"/>
      <c r="N24" s="2"/>
      <c r="O24" s="2"/>
      <c r="Q24" s="3"/>
    </row>
    <row r="25" spans="1:17" x14ac:dyDescent="0.35">
      <c r="B25" s="15" t="s">
        <v>33</v>
      </c>
      <c r="C25" s="18">
        <f>F11</f>
        <v>-6861387</v>
      </c>
      <c r="D25" t="s">
        <v>44</v>
      </c>
      <c r="E25" s="3"/>
      <c r="F25" s="2"/>
      <c r="G25" s="2"/>
      <c r="H25" s="2"/>
      <c r="I25" s="2"/>
      <c r="J25" s="2"/>
      <c r="N25" s="2"/>
      <c r="O25" s="2"/>
      <c r="Q25" s="3"/>
    </row>
    <row r="26" spans="1:17" x14ac:dyDescent="0.35">
      <c r="B26" s="1" t="s">
        <v>48</v>
      </c>
      <c r="C26" s="17">
        <f>C24+C25</f>
        <v>-3560019.5162523855</v>
      </c>
      <c r="E26" s="3"/>
      <c r="F26" s="2"/>
      <c r="G26" s="2"/>
      <c r="H26" s="2"/>
      <c r="I26" s="2"/>
      <c r="J26" s="2"/>
      <c r="N26" s="2"/>
      <c r="O26" s="2"/>
      <c r="Q26" s="3"/>
    </row>
    <row r="27" spans="1:17" x14ac:dyDescent="0.35">
      <c r="B27" s="1"/>
      <c r="C27" s="1"/>
      <c r="E27" s="3"/>
      <c r="F27" s="2"/>
      <c r="G27" s="2"/>
      <c r="H27" s="2"/>
      <c r="I27" s="2"/>
      <c r="J27" s="2"/>
      <c r="N27" s="2"/>
      <c r="O27" s="2"/>
      <c r="Q27" s="3"/>
    </row>
    <row r="28" spans="1:17" x14ac:dyDescent="0.35">
      <c r="B28" s="1" t="s">
        <v>36</v>
      </c>
      <c r="C28" s="17">
        <f>C22-C26</f>
        <v>-656198.16218810342</v>
      </c>
      <c r="E28" s="3"/>
      <c r="F28" s="2"/>
      <c r="G28" s="2"/>
      <c r="H28" s="2"/>
      <c r="I28" s="2"/>
      <c r="J28" s="2"/>
      <c r="N28" s="2"/>
      <c r="O28" s="2"/>
      <c r="Q28" s="3"/>
    </row>
    <row r="29" spans="1:17" x14ac:dyDescent="0.35">
      <c r="B29" s="1"/>
      <c r="C29" s="1"/>
      <c r="E29" s="3"/>
      <c r="F29" s="2"/>
      <c r="G29" s="2"/>
      <c r="H29" s="2"/>
      <c r="I29" s="2"/>
      <c r="J29" s="2"/>
      <c r="N29" s="2"/>
      <c r="O29" s="2"/>
      <c r="Q29" s="3"/>
    </row>
    <row r="30" spans="1:17" x14ac:dyDescent="0.35">
      <c r="B30" s="1" t="s">
        <v>27</v>
      </c>
      <c r="C30" s="19">
        <f>D56</f>
        <v>1.3398970400000001</v>
      </c>
      <c r="E30" s="3"/>
      <c r="F30" s="2"/>
      <c r="G30" s="2"/>
      <c r="H30" s="2"/>
      <c r="I30" s="2"/>
      <c r="J30" s="2"/>
      <c r="N30" s="2"/>
      <c r="O30" s="2"/>
      <c r="Q30" s="3"/>
    </row>
    <row r="31" spans="1:17" x14ac:dyDescent="0.35">
      <c r="B31" s="1"/>
      <c r="C31" s="20"/>
      <c r="E31" s="3"/>
      <c r="F31" s="2"/>
      <c r="G31" s="2"/>
      <c r="H31" s="2"/>
      <c r="I31" s="2"/>
      <c r="J31" s="2"/>
      <c r="N31" s="2"/>
      <c r="O31" s="2"/>
      <c r="Q31" s="3"/>
    </row>
    <row r="32" spans="1:17" x14ac:dyDescent="0.35">
      <c r="B32" s="1" t="s">
        <v>37</v>
      </c>
      <c r="C32" s="24">
        <f>C28*C30</f>
        <v>-879237.97516927973</v>
      </c>
      <c r="E32" s="3"/>
      <c r="F32" s="2"/>
      <c r="G32" s="2"/>
      <c r="H32" s="2"/>
      <c r="I32" s="2"/>
      <c r="J32" s="2"/>
      <c r="N32" s="2"/>
      <c r="O32" s="2"/>
      <c r="Q32" s="3"/>
    </row>
    <row r="33" spans="2:17" x14ac:dyDescent="0.35">
      <c r="E33" s="3"/>
      <c r="F33" s="2"/>
      <c r="G33" s="2"/>
      <c r="H33" s="2"/>
      <c r="I33" s="2"/>
      <c r="J33" s="2"/>
      <c r="N33" s="2"/>
      <c r="O33" s="2"/>
      <c r="Q33" s="3"/>
    </row>
    <row r="34" spans="2:17" x14ac:dyDescent="0.35">
      <c r="B34" t="s">
        <v>3</v>
      </c>
      <c r="E34" s="3"/>
      <c r="F34" s="2"/>
      <c r="G34" s="2"/>
      <c r="H34" s="2"/>
      <c r="I34" s="2"/>
      <c r="J34" s="2"/>
      <c r="N34" s="2"/>
      <c r="O34" s="2"/>
      <c r="Q34" s="3"/>
    </row>
    <row r="35" spans="2:17" x14ac:dyDescent="0.35">
      <c r="E35" s="3"/>
      <c r="F35" s="2"/>
      <c r="G35" s="2"/>
      <c r="H35" s="2"/>
      <c r="I35" s="2"/>
      <c r="J35" s="2"/>
      <c r="N35" s="2"/>
      <c r="O35" s="2"/>
      <c r="Q35" s="3"/>
    </row>
    <row r="36" spans="2:17" x14ac:dyDescent="0.35">
      <c r="E36" s="3"/>
      <c r="F36" s="2"/>
      <c r="G36" s="2"/>
      <c r="H36" s="2"/>
      <c r="I36" s="2"/>
      <c r="J36" s="2"/>
      <c r="N36" s="2"/>
      <c r="O36" s="2"/>
      <c r="Q36" s="3"/>
    </row>
    <row r="37" spans="2:17" x14ac:dyDescent="0.35">
      <c r="E37" s="3"/>
      <c r="F37" s="2"/>
      <c r="G37" s="2"/>
      <c r="H37" s="2"/>
      <c r="I37" s="2"/>
      <c r="J37" s="2"/>
      <c r="N37" s="2"/>
      <c r="O37" s="2"/>
      <c r="Q37" s="3"/>
    </row>
    <row r="38" spans="2:17" x14ac:dyDescent="0.35">
      <c r="E38" s="3"/>
      <c r="F38" s="2"/>
      <c r="G38" s="2"/>
      <c r="H38" s="2"/>
      <c r="I38" s="2"/>
      <c r="J38" s="2"/>
      <c r="N38" s="2"/>
      <c r="O38" s="2"/>
      <c r="Q38" s="3"/>
    </row>
    <row r="39" spans="2:17" x14ac:dyDescent="0.35">
      <c r="E39" s="3"/>
      <c r="F39" s="2"/>
      <c r="G39" s="2"/>
      <c r="H39" s="2"/>
      <c r="I39" s="2"/>
      <c r="J39" s="2"/>
      <c r="N39" s="2"/>
      <c r="O39" s="2"/>
      <c r="Q39" s="3"/>
    </row>
    <row r="40" spans="2:17" x14ac:dyDescent="0.35">
      <c r="E40" s="3"/>
      <c r="F40" s="2"/>
      <c r="G40" s="2"/>
      <c r="H40" s="2"/>
      <c r="I40" s="2"/>
      <c r="J40" s="2"/>
      <c r="N40" s="2"/>
      <c r="O40" s="2"/>
      <c r="Q40" s="3"/>
    </row>
    <row r="41" spans="2:17" x14ac:dyDescent="0.35">
      <c r="F41" s="2"/>
    </row>
    <row r="42" spans="2:17" x14ac:dyDescent="0.35">
      <c r="E42" s="3"/>
    </row>
    <row r="43" spans="2:17" x14ac:dyDescent="0.35">
      <c r="F43" s="3"/>
      <c r="G43" s="3"/>
    </row>
    <row r="44" spans="2:17" x14ac:dyDescent="0.35">
      <c r="C44" t="s">
        <v>19</v>
      </c>
      <c r="D44" t="s">
        <v>20</v>
      </c>
      <c r="F44" s="3" t="s">
        <v>21</v>
      </c>
    </row>
    <row r="46" spans="2:17" x14ac:dyDescent="0.35">
      <c r="B46" t="s">
        <v>22</v>
      </c>
      <c r="C46" s="2">
        <v>1793487855.5044985</v>
      </c>
      <c r="D46" s="2">
        <v>1712874331.8244047</v>
      </c>
      <c r="F46" s="3">
        <f>E14</f>
        <v>5586517.1438999996</v>
      </c>
      <c r="G46" t="s">
        <v>14</v>
      </c>
    </row>
    <row r="47" spans="2:17" x14ac:dyDescent="0.35">
      <c r="C47" s="2"/>
      <c r="D47" s="2"/>
    </row>
    <row r="48" spans="2:17" x14ac:dyDescent="0.35">
      <c r="B48" t="s">
        <v>23</v>
      </c>
      <c r="C48" s="5">
        <v>6.93E-2</v>
      </c>
      <c r="D48" s="5">
        <v>7.0099999999999996E-2</v>
      </c>
      <c r="F48" s="3">
        <f>-D4</f>
        <v>-1370299.4654595107</v>
      </c>
      <c r="G48" t="s">
        <v>15</v>
      </c>
    </row>
    <row r="49" spans="2:7" x14ac:dyDescent="0.35">
      <c r="C49" s="2" t="s">
        <v>13</v>
      </c>
      <c r="D49" s="2" t="s">
        <v>13</v>
      </c>
      <c r="F49" s="2" t="s">
        <v>13</v>
      </c>
    </row>
    <row r="50" spans="2:7" x14ac:dyDescent="0.35">
      <c r="B50" t="s">
        <v>24</v>
      </c>
      <c r="C50" s="2">
        <f>C46*C48</f>
        <v>124288708.38646175</v>
      </c>
      <c r="D50" s="2">
        <v>120072491</v>
      </c>
      <c r="E50" s="9"/>
      <c r="F50" s="3">
        <f>-(F46+F48)</f>
        <v>-4216217.6784404889</v>
      </c>
      <c r="G50" t="s">
        <v>16</v>
      </c>
    </row>
    <row r="51" spans="2:7" x14ac:dyDescent="0.35">
      <c r="C51" s="2"/>
      <c r="D51" s="2"/>
    </row>
    <row r="52" spans="2:7" x14ac:dyDescent="0.35">
      <c r="B52" t="s">
        <v>25</v>
      </c>
      <c r="C52" s="2">
        <v>54182032.598680012</v>
      </c>
      <c r="D52" s="2">
        <v>50622013.409105167</v>
      </c>
      <c r="F52" s="3">
        <f>F17</f>
        <v>-3560019.5162523855</v>
      </c>
      <c r="G52" t="s">
        <v>45</v>
      </c>
    </row>
    <row r="53" spans="2:7" x14ac:dyDescent="0.35">
      <c r="C53" s="2" t="s">
        <v>13</v>
      </c>
      <c r="D53" s="2" t="s">
        <v>13</v>
      </c>
    </row>
    <row r="54" spans="2:7" x14ac:dyDescent="0.35">
      <c r="B54" t="s">
        <v>26</v>
      </c>
      <c r="C54" s="2">
        <v>70106675.401319981</v>
      </c>
      <c r="D54" s="2">
        <v>69450477.590894833</v>
      </c>
      <c r="F54" s="3">
        <f>F50-F52</f>
        <v>-656198.16218810342</v>
      </c>
    </row>
    <row r="55" spans="2:7" x14ac:dyDescent="0.35">
      <c r="C55" s="2"/>
      <c r="D55" s="2"/>
    </row>
    <row r="56" spans="2:7" x14ac:dyDescent="0.35">
      <c r="B56" t="s">
        <v>27</v>
      </c>
      <c r="C56" s="6">
        <v>1.3398970400000001</v>
      </c>
      <c r="D56" s="6">
        <v>1.3398970400000001</v>
      </c>
      <c r="F56" s="11">
        <f>D56</f>
        <v>1.3398970400000001</v>
      </c>
    </row>
    <row r="57" spans="2:7" x14ac:dyDescent="0.35">
      <c r="C57" s="7" t="s">
        <v>13</v>
      </c>
      <c r="D57" s="7" t="s">
        <v>13</v>
      </c>
    </row>
    <row r="58" spans="2:7" x14ac:dyDescent="0.35">
      <c r="B58" t="s">
        <v>28</v>
      </c>
      <c r="C58" s="8">
        <f>ROUND(C54*C56,0)</f>
        <v>93935727</v>
      </c>
      <c r="D58" s="8">
        <v>93056489</v>
      </c>
      <c r="F58" s="3">
        <f>F54*F56</f>
        <v>-879237.97516927973</v>
      </c>
    </row>
  </sheetData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45LzE5LzIwMjMgOToxNjo0MyBQTTwvRGF0ZVRpbWU+PExhYmVsU3RyaW5nPlVuY2F0ZWdvcml6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419CF492-66B5-4262-9259-9352CAE01F9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1C0D872-9B04-4DED-8658-F716A1DE45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s203707</dc:creator>
  <cp:lastModifiedBy>s203707</cp:lastModifiedBy>
  <dcterms:created xsi:type="dcterms:W3CDTF">2023-09-19T20:01:47Z</dcterms:created>
  <dcterms:modified xsi:type="dcterms:W3CDTF">2023-09-27T17:45:13Z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e5352ff8-7c48-4e1c-86c5-f6ae3e75993b</vt:lpwstr>
  </property>
  <property fmtid="{D5CDD505-2E9C-101B-9397-08002B2CF9AE}" pid="3" name="bjClsUserRVM">
    <vt:lpwstr>[]</vt:lpwstr>
  </property>
  <property fmtid="{D5CDD505-2E9C-101B-9397-08002B2CF9AE}" pid="4" name="bjSaver">
    <vt:lpwstr>82y7WusX6p1G1FJkfwXhV3ab3P1DoTfj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{419CF492-66B5-4262-9259-9352CAE01F9C}</vt:lpwstr>
  </property>
</Properties>
</file>