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icing\Rate Cases\KPCo\2023 Base Case\Discovery\Staff\Set 2\Staff 2-70\"/>
    </mc:Choice>
  </mc:AlternateContent>
  <xr:revisionPtr revIDLastSave="0" documentId="13_ncr:1_{CCBD0AB2-553E-48BF-AACC-54A4254D5829}" xr6:coauthVersionLast="47" xr6:coauthVersionMax="47" xr10:uidLastSave="{00000000-0000-0000-0000-000000000000}"/>
  <bookViews>
    <workbookView xWindow="28680" yWindow="-120" windowWidth="38640" windowHeight="21120" xr2:uid="{0B54E4B5-F90E-4EDE-88BE-9A01669C731B}"/>
  </bookViews>
  <sheets>
    <sheet name="Decommissioning Rider" sheetId="1" r:id="rId1"/>
    <sheet name="2020 Storm" sheetId="2" r:id="rId2"/>
    <sheet name="2021 Storm" sheetId="3" r:id="rId3"/>
    <sheet name="2022 Storm" sheetId="4" r:id="rId4"/>
    <sheet name="2023 Storm" sheetId="5" r:id="rId5"/>
    <sheet name="Rockport Deferral" sheetId="6" r:id="rId6"/>
    <sheet name="PPA" sheetId="7" r:id="rId7"/>
    <sheet name="Upfront &amp; Ongoing Costs" sheetId="8" r:id="rId8"/>
  </sheets>
  <externalReferences>
    <externalReference r:id="rId9"/>
    <externalReference r:id="rId10"/>
    <externalReference r:id="rId11"/>
  </externalReferences>
  <definedNames>
    <definedName name="AllocFactors">[1]Table!$G$6:$H$13</definedName>
    <definedName name="Begin_Print1">'[2]Big Sandy Detail'!#REF!</definedName>
    <definedName name="Begin_Print2">'[2]Big Sandy Detail'!#REF!</definedName>
    <definedName name="End_of_Report">'[2]Big Sandy Detail'!#REF!</definedName>
    <definedName name="End_Print1">'[2]Big Sandy Detail'!#REF!</definedName>
    <definedName name="End_Print2">'[2]Big Sandy Detail'!#REF!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45097.7714814815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NvsASD">"V2013-03-31"</definedName>
    <definedName name="NvsAutoDrillOk">"VN"</definedName>
    <definedName name="NvsElapsedTime">0.000115740738692693</definedName>
    <definedName name="NvsEndTime">41370.633587963</definedName>
    <definedName name="NvsInstanceHook">"""nvsMacro"""</definedName>
    <definedName name="NvsInstLang">"VENG"</definedName>
    <definedName name="NvsInstSpec">"%,FBUSINESS_UNIT,V117"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_xlnm.Print_Area" localSheetId="7">'Upfront &amp; Ongoing Costs'!$A$1:$B$34</definedName>
    <definedName name="search_directory_name">"R:\fcm90prd\nvision\rpts\Fin_Reports\"</definedName>
    <definedName name="tim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8" l="1"/>
  <c r="F24" i="8"/>
  <c r="F23" i="8"/>
  <c r="F22" i="8"/>
  <c r="K10" i="8"/>
  <c r="K9" i="8"/>
  <c r="K4" i="8"/>
  <c r="S14" i="7"/>
  <c r="S15" i="7" s="1"/>
  <c r="S16" i="7" s="1"/>
  <c r="S17" i="7" s="1"/>
  <c r="S18" i="7" s="1"/>
  <c r="S19" i="7" s="1"/>
  <c r="S20" i="7" s="1"/>
  <c r="S21" i="7" s="1"/>
  <c r="S22" i="7" s="1"/>
  <c r="S23" i="7" s="1"/>
  <c r="S24" i="7" s="1"/>
  <c r="S25" i="7" s="1"/>
  <c r="S26" i="7" s="1"/>
  <c r="S27" i="7" s="1"/>
  <c r="S28" i="7" s="1"/>
  <c r="S29" i="7" s="1"/>
  <c r="S30" i="7" s="1"/>
  <c r="S31" i="7" s="1"/>
  <c r="S32" i="7" s="1"/>
  <c r="S33" i="7" s="1"/>
  <c r="S34" i="7" s="1"/>
  <c r="S35" i="7" s="1"/>
  <c r="S36" i="7" s="1"/>
  <c r="S37" i="7" s="1"/>
  <c r="S38" i="7" s="1"/>
  <c r="S39" i="7" s="1"/>
  <c r="S40" i="7" s="1"/>
  <c r="S41" i="7" s="1"/>
  <c r="S42" i="7" s="1"/>
  <c r="S43" i="7" s="1"/>
  <c r="S44" i="7" s="1"/>
  <c r="S45" i="7" s="1"/>
  <c r="S46" i="7" s="1"/>
  <c r="S47" i="7" s="1"/>
  <c r="S48" i="7" s="1"/>
  <c r="S49" i="7" s="1"/>
  <c r="S50" i="7" s="1"/>
  <c r="S51" i="7" s="1"/>
  <c r="S52" i="7" s="1"/>
  <c r="S53" i="7" s="1"/>
  <c r="S54" i="7" s="1"/>
  <c r="S55" i="7" s="1"/>
  <c r="S56" i="7" s="1"/>
  <c r="S57" i="7" s="1"/>
  <c r="S58" i="7" s="1"/>
  <c r="S59" i="7" s="1"/>
  <c r="S60" i="7" s="1"/>
  <c r="S61" i="7" s="1"/>
  <c r="S62" i="7" s="1"/>
  <c r="S63" i="7" s="1"/>
  <c r="S64" i="7" s="1"/>
  <c r="S65" i="7" s="1"/>
  <c r="S66" i="7" s="1"/>
  <c r="S67" i="7" s="1"/>
  <c r="S68" i="7" s="1"/>
  <c r="S69" i="7" s="1"/>
  <c r="S70" i="7" s="1"/>
  <c r="S71" i="7" s="1"/>
  <c r="S72" i="7" s="1"/>
  <c r="S73" i="7" s="1"/>
  <c r="O14" i="7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P14" i="7"/>
  <c r="S13" i="7"/>
  <c r="S6" i="7"/>
  <c r="S5" i="7"/>
  <c r="U13" i="6"/>
  <c r="P14" i="6"/>
  <c r="O14" i="6"/>
  <c r="O15" i="6" s="1"/>
  <c r="O16" i="6" s="1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O43" i="6" s="1"/>
  <c r="O44" i="6" s="1"/>
  <c r="O45" i="6" s="1"/>
  <c r="O46" i="6" s="1"/>
  <c r="O47" i="6" s="1"/>
  <c r="O48" i="6" s="1"/>
  <c r="O49" i="6" s="1"/>
  <c r="O50" i="6" s="1"/>
  <c r="O51" i="6" s="1"/>
  <c r="O52" i="6" s="1"/>
  <c r="O53" i="6" s="1"/>
  <c r="O54" i="6" s="1"/>
  <c r="O55" i="6" s="1"/>
  <c r="O56" i="6" s="1"/>
  <c r="O57" i="6" s="1"/>
  <c r="O58" i="6" s="1"/>
  <c r="O59" i="6" s="1"/>
  <c r="O60" i="6" s="1"/>
  <c r="O61" i="6" s="1"/>
  <c r="O62" i="6" s="1"/>
  <c r="O63" i="6" s="1"/>
  <c r="O64" i="6" s="1"/>
  <c r="O65" i="6" s="1"/>
  <c r="O66" i="6" s="1"/>
  <c r="O67" i="6" s="1"/>
  <c r="O68" i="6" s="1"/>
  <c r="O69" i="6" s="1"/>
  <c r="O70" i="6" s="1"/>
  <c r="O71" i="6" s="1"/>
  <c r="O72" i="6" s="1"/>
  <c r="O73" i="6" s="1"/>
  <c r="S13" i="6"/>
  <c r="O7" i="6" s="1"/>
  <c r="Q14" i="6" s="1"/>
  <c r="S5" i="6"/>
  <c r="P14" i="5"/>
  <c r="O14" i="5"/>
  <c r="O15" i="5" s="1"/>
  <c r="O16" i="5" s="1"/>
  <c r="O17" i="5" s="1"/>
  <c r="O18" i="5" s="1"/>
  <c r="O19" i="5" s="1"/>
  <c r="O20" i="5" s="1"/>
  <c r="O21" i="5" s="1"/>
  <c r="O22" i="5" s="1"/>
  <c r="O23" i="5" s="1"/>
  <c r="O24" i="5" s="1"/>
  <c r="O25" i="5" s="1"/>
  <c r="O26" i="5" s="1"/>
  <c r="O27" i="5" s="1"/>
  <c r="O28" i="5" s="1"/>
  <c r="O29" i="5" s="1"/>
  <c r="O30" i="5" s="1"/>
  <c r="O31" i="5" s="1"/>
  <c r="O32" i="5" s="1"/>
  <c r="O33" i="5" s="1"/>
  <c r="O34" i="5" s="1"/>
  <c r="O35" i="5" s="1"/>
  <c r="O36" i="5" s="1"/>
  <c r="O37" i="5" s="1"/>
  <c r="O38" i="5" s="1"/>
  <c r="O39" i="5" s="1"/>
  <c r="O40" i="5" s="1"/>
  <c r="O41" i="5" s="1"/>
  <c r="O42" i="5" s="1"/>
  <c r="O43" i="5" s="1"/>
  <c r="O44" i="5" s="1"/>
  <c r="O45" i="5" s="1"/>
  <c r="O46" i="5" s="1"/>
  <c r="O47" i="5" s="1"/>
  <c r="O48" i="5" s="1"/>
  <c r="O49" i="5" s="1"/>
  <c r="S13" i="5"/>
  <c r="O7" i="5" s="1"/>
  <c r="Q14" i="5" s="1"/>
  <c r="S5" i="5"/>
  <c r="P14" i="4"/>
  <c r="O14" i="4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S13" i="4"/>
  <c r="S5" i="4"/>
  <c r="S14" i="3"/>
  <c r="S15" i="3" s="1"/>
  <c r="S16" i="3" s="1"/>
  <c r="S17" i="3" s="1"/>
  <c r="S18" i="3" s="1"/>
  <c r="S19" i="3" s="1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S32" i="3" s="1"/>
  <c r="S33" i="3" s="1"/>
  <c r="S34" i="3" s="1"/>
  <c r="S35" i="3" s="1"/>
  <c r="S36" i="3" s="1"/>
  <c r="S37" i="3" s="1"/>
  <c r="S38" i="3" s="1"/>
  <c r="S39" i="3" s="1"/>
  <c r="S40" i="3" s="1"/>
  <c r="S41" i="3" s="1"/>
  <c r="S42" i="3" s="1"/>
  <c r="S43" i="3" s="1"/>
  <c r="S44" i="3" s="1"/>
  <c r="S45" i="3" s="1"/>
  <c r="S46" i="3" s="1"/>
  <c r="S47" i="3" s="1"/>
  <c r="S48" i="3" s="1"/>
  <c r="S49" i="3" s="1"/>
  <c r="P14" i="3"/>
  <c r="O14" i="3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33" i="3" s="1"/>
  <c r="O34" i="3" s="1"/>
  <c r="O35" i="3" s="1"/>
  <c r="O36" i="3" s="1"/>
  <c r="O37" i="3" s="1"/>
  <c r="O38" i="3" s="1"/>
  <c r="O39" i="3" s="1"/>
  <c r="O40" i="3" s="1"/>
  <c r="O41" i="3" s="1"/>
  <c r="O42" i="3" s="1"/>
  <c r="O43" i="3" s="1"/>
  <c r="O44" i="3" s="1"/>
  <c r="O45" i="3" s="1"/>
  <c r="O46" i="3" s="1"/>
  <c r="O47" i="3" s="1"/>
  <c r="O48" i="3" s="1"/>
  <c r="O49" i="3" s="1"/>
  <c r="S13" i="3"/>
  <c r="S6" i="3"/>
  <c r="S5" i="3"/>
  <c r="O7" i="3" s="1"/>
  <c r="Q14" i="3" s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P14" i="2"/>
  <c r="S14" i="2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O14" i="2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S13" i="2"/>
  <c r="S5" i="2"/>
  <c r="O7" i="4" l="1"/>
  <c r="Q14" i="4" s="1"/>
  <c r="V14" i="4" s="1"/>
  <c r="O7" i="7"/>
  <c r="Q14" i="7" s="1"/>
  <c r="V14" i="7" s="1"/>
  <c r="R14" i="6"/>
  <c r="Q15" i="6"/>
  <c r="S6" i="6"/>
  <c r="S14" i="6"/>
  <c r="S15" i="6" s="1"/>
  <c r="S16" i="6" s="1"/>
  <c r="S17" i="6" s="1"/>
  <c r="S18" i="6" s="1"/>
  <c r="S19" i="6" s="1"/>
  <c r="S20" i="6" s="1"/>
  <c r="S21" i="6" s="1"/>
  <c r="S22" i="6" s="1"/>
  <c r="S23" i="6" s="1"/>
  <c r="S24" i="6" s="1"/>
  <c r="S25" i="6" s="1"/>
  <c r="S26" i="6" s="1"/>
  <c r="S27" i="6" s="1"/>
  <c r="S28" i="6" s="1"/>
  <c r="S29" i="6" s="1"/>
  <c r="S30" i="6" s="1"/>
  <c r="S31" i="6" s="1"/>
  <c r="S32" i="6" s="1"/>
  <c r="S33" i="6" s="1"/>
  <c r="S34" i="6" s="1"/>
  <c r="S35" i="6" s="1"/>
  <c r="S36" i="6" s="1"/>
  <c r="S37" i="6" s="1"/>
  <c r="S38" i="6" s="1"/>
  <c r="S39" i="6" s="1"/>
  <c r="S40" i="6" s="1"/>
  <c r="S41" i="6" s="1"/>
  <c r="S42" i="6" s="1"/>
  <c r="S43" i="6" s="1"/>
  <c r="S44" i="6" s="1"/>
  <c r="S45" i="6" s="1"/>
  <c r="S46" i="6" s="1"/>
  <c r="S47" i="6" s="1"/>
  <c r="S48" i="6" s="1"/>
  <c r="S49" i="6" s="1"/>
  <c r="S50" i="6" s="1"/>
  <c r="S51" i="6" s="1"/>
  <c r="S52" i="6" s="1"/>
  <c r="S53" i="6" s="1"/>
  <c r="S54" i="6" s="1"/>
  <c r="S55" i="6" s="1"/>
  <c r="S56" i="6" s="1"/>
  <c r="S57" i="6" s="1"/>
  <c r="S58" i="6" s="1"/>
  <c r="S59" i="6" s="1"/>
  <c r="S60" i="6" s="1"/>
  <c r="S61" i="6" s="1"/>
  <c r="S62" i="6" s="1"/>
  <c r="S63" i="6" s="1"/>
  <c r="S64" i="6" s="1"/>
  <c r="S65" i="6" s="1"/>
  <c r="S66" i="6" s="1"/>
  <c r="S67" i="6" s="1"/>
  <c r="S68" i="6" s="1"/>
  <c r="S69" i="6" s="1"/>
  <c r="S70" i="6" s="1"/>
  <c r="S71" i="6" s="1"/>
  <c r="S72" i="6" s="1"/>
  <c r="S73" i="6" s="1"/>
  <c r="V14" i="6"/>
  <c r="V15" i="6"/>
  <c r="R14" i="5"/>
  <c r="Q15" i="5"/>
  <c r="V15" i="5"/>
  <c r="V14" i="5"/>
  <c r="S6" i="5"/>
  <c r="S14" i="5"/>
  <c r="S15" i="5" s="1"/>
  <c r="S16" i="5" s="1"/>
  <c r="S17" i="5" s="1"/>
  <c r="S18" i="5" s="1"/>
  <c r="S19" i="5" s="1"/>
  <c r="S20" i="5" s="1"/>
  <c r="S21" i="5" s="1"/>
  <c r="S22" i="5" s="1"/>
  <c r="S23" i="5" s="1"/>
  <c r="S24" i="5" s="1"/>
  <c r="S25" i="5" s="1"/>
  <c r="S26" i="5" s="1"/>
  <c r="S27" i="5" s="1"/>
  <c r="S28" i="5" s="1"/>
  <c r="S29" i="5" s="1"/>
  <c r="S30" i="5" s="1"/>
  <c r="S31" i="5" s="1"/>
  <c r="S32" i="5" s="1"/>
  <c r="S33" i="5" s="1"/>
  <c r="S34" i="5" s="1"/>
  <c r="S35" i="5" s="1"/>
  <c r="S36" i="5" s="1"/>
  <c r="S37" i="5" s="1"/>
  <c r="S38" i="5" s="1"/>
  <c r="S39" i="5" s="1"/>
  <c r="S40" i="5" s="1"/>
  <c r="S41" i="5" s="1"/>
  <c r="S42" i="5" s="1"/>
  <c r="S43" i="5" s="1"/>
  <c r="S44" i="5" s="1"/>
  <c r="S45" i="5" s="1"/>
  <c r="S46" i="5" s="1"/>
  <c r="S47" i="5" s="1"/>
  <c r="S48" i="5" s="1"/>
  <c r="S49" i="5" s="1"/>
  <c r="S6" i="4"/>
  <c r="S14" i="4"/>
  <c r="S15" i="4" s="1"/>
  <c r="S16" i="4" s="1"/>
  <c r="S17" i="4" s="1"/>
  <c r="S18" i="4" s="1"/>
  <c r="S19" i="4" s="1"/>
  <c r="S20" i="4" s="1"/>
  <c r="S21" i="4" s="1"/>
  <c r="S22" i="4" s="1"/>
  <c r="S23" i="4" s="1"/>
  <c r="S24" i="4" s="1"/>
  <c r="S25" i="4" s="1"/>
  <c r="S26" i="4" s="1"/>
  <c r="S27" i="4" s="1"/>
  <c r="S28" i="4" s="1"/>
  <c r="S29" i="4" s="1"/>
  <c r="S30" i="4" s="1"/>
  <c r="S31" i="4" s="1"/>
  <c r="S32" i="4" s="1"/>
  <c r="S33" i="4" s="1"/>
  <c r="S34" i="4" s="1"/>
  <c r="S35" i="4" s="1"/>
  <c r="S36" i="4" s="1"/>
  <c r="S37" i="4" s="1"/>
  <c r="S38" i="4" s="1"/>
  <c r="S39" i="4" s="1"/>
  <c r="S40" i="4" s="1"/>
  <c r="S41" i="4" s="1"/>
  <c r="S42" i="4" s="1"/>
  <c r="S43" i="4" s="1"/>
  <c r="S44" i="4" s="1"/>
  <c r="S45" i="4" s="1"/>
  <c r="S46" i="4" s="1"/>
  <c r="S47" i="4" s="1"/>
  <c r="S48" i="4" s="1"/>
  <c r="S49" i="4" s="1"/>
  <c r="R14" i="3"/>
  <c r="Q15" i="3"/>
  <c r="V15" i="3" s="1"/>
  <c r="V14" i="3"/>
  <c r="O7" i="2"/>
  <c r="Q14" i="2" s="1"/>
  <c r="Q15" i="2" s="1"/>
  <c r="Q16" i="2" s="1"/>
  <c r="V16" i="2" s="1"/>
  <c r="S6" i="2"/>
  <c r="R14" i="4" l="1"/>
  <c r="T14" i="4" s="1"/>
  <c r="U14" i="4" s="1"/>
  <c r="P15" i="4" s="1"/>
  <c r="R15" i="4" s="1"/>
  <c r="Q15" i="4"/>
  <c r="V15" i="4" s="1"/>
  <c r="V14" i="2"/>
  <c r="V15" i="2"/>
  <c r="R14" i="7"/>
  <c r="Q15" i="7"/>
  <c r="Q16" i="6"/>
  <c r="T14" i="6"/>
  <c r="U14" i="6" s="1"/>
  <c r="P15" i="6" s="1"/>
  <c r="R15" i="6" s="1"/>
  <c r="Q16" i="5"/>
  <c r="T14" i="5"/>
  <c r="U14" i="5" s="1"/>
  <c r="P15" i="5" s="1"/>
  <c r="R15" i="5" s="1"/>
  <c r="Q16" i="4"/>
  <c r="Q16" i="3"/>
  <c r="T14" i="3"/>
  <c r="U14" i="3" s="1"/>
  <c r="P15" i="3" s="1"/>
  <c r="R15" i="3" s="1"/>
  <c r="R14" i="2"/>
  <c r="Q17" i="2"/>
  <c r="V17" i="2" s="1"/>
  <c r="T14" i="2"/>
  <c r="U14" i="2" s="1"/>
  <c r="P15" i="2" s="1"/>
  <c r="R15" i="2" s="1"/>
  <c r="T14" i="7" l="1"/>
  <c r="U14" i="7" s="1"/>
  <c r="P15" i="7" s="1"/>
  <c r="R15" i="7" s="1"/>
  <c r="Q16" i="7"/>
  <c r="V15" i="7"/>
  <c r="T15" i="6"/>
  <c r="U15" i="6" s="1"/>
  <c r="P16" i="6" s="1"/>
  <c r="R16" i="6" s="1"/>
  <c r="Q17" i="6"/>
  <c r="V16" i="6"/>
  <c r="T15" i="5"/>
  <c r="U15" i="5" s="1"/>
  <c r="P16" i="5" s="1"/>
  <c r="R16" i="5" s="1"/>
  <c r="Q17" i="5"/>
  <c r="V16" i="5"/>
  <c r="T15" i="4"/>
  <c r="U15" i="4" s="1"/>
  <c r="P16" i="4" s="1"/>
  <c r="R16" i="4" s="1"/>
  <c r="Q17" i="4"/>
  <c r="V16" i="4"/>
  <c r="T15" i="3"/>
  <c r="U15" i="3"/>
  <c r="P16" i="3" s="1"/>
  <c r="R16" i="3" s="1"/>
  <c r="Q17" i="3"/>
  <c r="V16" i="3"/>
  <c r="T15" i="2"/>
  <c r="U15" i="2" s="1"/>
  <c r="P16" i="2" s="1"/>
  <c r="R16" i="2" s="1"/>
  <c r="Q18" i="2"/>
  <c r="V18" i="2" s="1"/>
  <c r="T15" i="7" l="1"/>
  <c r="U15" i="7" s="1"/>
  <c r="P16" i="7" s="1"/>
  <c r="R16" i="7" s="1"/>
  <c r="Q17" i="7"/>
  <c r="V16" i="7"/>
  <c r="T16" i="6"/>
  <c r="U16" i="6" s="1"/>
  <c r="P17" i="6" s="1"/>
  <c r="R17" i="6" s="1"/>
  <c r="Q18" i="6"/>
  <c r="V17" i="6"/>
  <c r="T16" i="5"/>
  <c r="U16" i="5" s="1"/>
  <c r="P17" i="5" s="1"/>
  <c r="R17" i="5" s="1"/>
  <c r="Q18" i="5"/>
  <c r="V17" i="5"/>
  <c r="T16" i="4"/>
  <c r="U16" i="4" s="1"/>
  <c r="P17" i="4" s="1"/>
  <c r="R17" i="4" s="1"/>
  <c r="Q18" i="4"/>
  <c r="V17" i="4"/>
  <c r="T16" i="3"/>
  <c r="U16" i="3" s="1"/>
  <c r="P17" i="3" s="1"/>
  <c r="R17" i="3" s="1"/>
  <c r="Q18" i="3"/>
  <c r="V17" i="3"/>
  <c r="T16" i="2"/>
  <c r="U16" i="2" s="1"/>
  <c r="P17" i="2" s="1"/>
  <c r="R17" i="2" s="1"/>
  <c r="Q19" i="2"/>
  <c r="V19" i="2" s="1"/>
  <c r="T16" i="7" l="1"/>
  <c r="U16" i="7" s="1"/>
  <c r="P17" i="7" s="1"/>
  <c r="R17" i="7" s="1"/>
  <c r="Q18" i="7"/>
  <c r="V17" i="7"/>
  <c r="T17" i="6"/>
  <c r="U17" i="6" s="1"/>
  <c r="P18" i="6" s="1"/>
  <c r="R18" i="6" s="1"/>
  <c r="Q19" i="6"/>
  <c r="V18" i="6"/>
  <c r="T17" i="5"/>
  <c r="U17" i="5" s="1"/>
  <c r="P18" i="5" s="1"/>
  <c r="R18" i="5" s="1"/>
  <c r="Q19" i="5"/>
  <c r="V18" i="5"/>
  <c r="T17" i="4"/>
  <c r="U17" i="4" s="1"/>
  <c r="P18" i="4" s="1"/>
  <c r="R18" i="4" s="1"/>
  <c r="Q19" i="4"/>
  <c r="V18" i="4"/>
  <c r="T17" i="3"/>
  <c r="U17" i="3" s="1"/>
  <c r="P18" i="3" s="1"/>
  <c r="R18" i="3" s="1"/>
  <c r="Q19" i="3"/>
  <c r="V18" i="3"/>
  <c r="T17" i="2"/>
  <c r="U17" i="2" s="1"/>
  <c r="P18" i="2" s="1"/>
  <c r="R18" i="2" s="1"/>
  <c r="Q20" i="2"/>
  <c r="V20" i="2" s="1"/>
  <c r="T17" i="7" l="1"/>
  <c r="U17" i="7" s="1"/>
  <c r="P18" i="7" s="1"/>
  <c r="R18" i="7" s="1"/>
  <c r="Q19" i="7"/>
  <c r="V18" i="7"/>
  <c r="T18" i="6"/>
  <c r="U18" i="6" s="1"/>
  <c r="P19" i="6" s="1"/>
  <c r="R19" i="6" s="1"/>
  <c r="Q20" i="6"/>
  <c r="V19" i="6"/>
  <c r="T18" i="5"/>
  <c r="U18" i="5" s="1"/>
  <c r="P19" i="5" s="1"/>
  <c r="R19" i="5" s="1"/>
  <c r="Q20" i="5"/>
  <c r="V19" i="5"/>
  <c r="T18" i="4"/>
  <c r="U18" i="4" s="1"/>
  <c r="P19" i="4" s="1"/>
  <c r="R19" i="4" s="1"/>
  <c r="Q20" i="4"/>
  <c r="V19" i="4"/>
  <c r="T18" i="3"/>
  <c r="U18" i="3" s="1"/>
  <c r="P19" i="3" s="1"/>
  <c r="R19" i="3" s="1"/>
  <c r="Q20" i="3"/>
  <c r="V19" i="3"/>
  <c r="T18" i="2"/>
  <c r="U18" i="2" s="1"/>
  <c r="P19" i="2" s="1"/>
  <c r="R19" i="2" s="1"/>
  <c r="Q21" i="2"/>
  <c r="V21" i="2" s="1"/>
  <c r="T18" i="7" l="1"/>
  <c r="U18" i="7" s="1"/>
  <c r="P19" i="7" s="1"/>
  <c r="R19" i="7" s="1"/>
  <c r="Q20" i="7"/>
  <c r="V19" i="7"/>
  <c r="T19" i="6"/>
  <c r="U19" i="6" s="1"/>
  <c r="P20" i="6" s="1"/>
  <c r="R20" i="6" s="1"/>
  <c r="Q21" i="6"/>
  <c r="V20" i="6"/>
  <c r="T19" i="5"/>
  <c r="U19" i="5" s="1"/>
  <c r="P20" i="5" s="1"/>
  <c r="R20" i="5" s="1"/>
  <c r="Q21" i="5"/>
  <c r="V20" i="5"/>
  <c r="T19" i="4"/>
  <c r="U19" i="4" s="1"/>
  <c r="P20" i="4" s="1"/>
  <c r="R20" i="4" s="1"/>
  <c r="Q21" i="4"/>
  <c r="V20" i="4"/>
  <c r="T19" i="3"/>
  <c r="U19" i="3" s="1"/>
  <c r="P20" i="3" s="1"/>
  <c r="R20" i="3" s="1"/>
  <c r="Q21" i="3"/>
  <c r="V20" i="3"/>
  <c r="T19" i="2"/>
  <c r="U19" i="2" s="1"/>
  <c r="P20" i="2" s="1"/>
  <c r="R20" i="2" s="1"/>
  <c r="Q22" i="2"/>
  <c r="V22" i="2" s="1"/>
  <c r="T19" i="7" l="1"/>
  <c r="U19" i="7" s="1"/>
  <c r="P20" i="7" s="1"/>
  <c r="R20" i="7" s="1"/>
  <c r="Q21" i="7"/>
  <c r="V20" i="7"/>
  <c r="T20" i="6"/>
  <c r="U20" i="6" s="1"/>
  <c r="P21" i="6" s="1"/>
  <c r="R21" i="6" s="1"/>
  <c r="Q22" i="6"/>
  <c r="V21" i="6"/>
  <c r="T20" i="5"/>
  <c r="U20" i="5" s="1"/>
  <c r="P21" i="5" s="1"/>
  <c r="R21" i="5" s="1"/>
  <c r="Q22" i="5"/>
  <c r="V21" i="5"/>
  <c r="T20" i="4"/>
  <c r="U20" i="4" s="1"/>
  <c r="P21" i="4" s="1"/>
  <c r="R21" i="4" s="1"/>
  <c r="Q22" i="4"/>
  <c r="V21" i="4"/>
  <c r="T20" i="3"/>
  <c r="U20" i="3" s="1"/>
  <c r="P21" i="3" s="1"/>
  <c r="R21" i="3" s="1"/>
  <c r="Q22" i="3"/>
  <c r="V21" i="3"/>
  <c r="T20" i="2"/>
  <c r="U20" i="2" s="1"/>
  <c r="P21" i="2" s="1"/>
  <c r="R21" i="2" s="1"/>
  <c r="Q23" i="2"/>
  <c r="V23" i="2" s="1"/>
  <c r="T20" i="7" l="1"/>
  <c r="U20" i="7" s="1"/>
  <c r="P21" i="7" s="1"/>
  <c r="R21" i="7" s="1"/>
  <c r="Q22" i="7"/>
  <c r="V21" i="7"/>
  <c r="T21" i="6"/>
  <c r="U21" i="6" s="1"/>
  <c r="P22" i="6" s="1"/>
  <c r="R22" i="6" s="1"/>
  <c r="Q23" i="6"/>
  <c r="V22" i="6"/>
  <c r="T21" i="5"/>
  <c r="U21" i="5" s="1"/>
  <c r="P22" i="5" s="1"/>
  <c r="R22" i="5" s="1"/>
  <c r="Q23" i="5"/>
  <c r="V22" i="5"/>
  <c r="T21" i="4"/>
  <c r="U21" i="4" s="1"/>
  <c r="P22" i="4" s="1"/>
  <c r="R22" i="4" s="1"/>
  <c r="Q23" i="4"/>
  <c r="V22" i="4"/>
  <c r="T21" i="3"/>
  <c r="U21" i="3" s="1"/>
  <c r="P22" i="3" s="1"/>
  <c r="R22" i="3" s="1"/>
  <c r="Q23" i="3"/>
  <c r="V22" i="3"/>
  <c r="T21" i="2"/>
  <c r="U21" i="2" s="1"/>
  <c r="P22" i="2" s="1"/>
  <c r="R22" i="2" s="1"/>
  <c r="Q24" i="2"/>
  <c r="V24" i="2" s="1"/>
  <c r="T21" i="7" l="1"/>
  <c r="U21" i="7" s="1"/>
  <c r="P22" i="7" s="1"/>
  <c r="R22" i="7" s="1"/>
  <c r="Q23" i="7"/>
  <c r="V22" i="7"/>
  <c r="T22" i="6"/>
  <c r="U22" i="6" s="1"/>
  <c r="P23" i="6" s="1"/>
  <c r="R23" i="6" s="1"/>
  <c r="Q24" i="6"/>
  <c r="V23" i="6"/>
  <c r="T22" i="5"/>
  <c r="U22" i="5" s="1"/>
  <c r="P23" i="5" s="1"/>
  <c r="R23" i="5" s="1"/>
  <c r="Q24" i="5"/>
  <c r="V23" i="5"/>
  <c r="T22" i="4"/>
  <c r="U22" i="4" s="1"/>
  <c r="P23" i="4" s="1"/>
  <c r="R23" i="4" s="1"/>
  <c r="Q24" i="4"/>
  <c r="V23" i="4"/>
  <c r="T22" i="3"/>
  <c r="U22" i="3" s="1"/>
  <c r="P23" i="3" s="1"/>
  <c r="R23" i="3" s="1"/>
  <c r="Q24" i="3"/>
  <c r="V23" i="3"/>
  <c r="T22" i="2"/>
  <c r="U22" i="2" s="1"/>
  <c r="P23" i="2" s="1"/>
  <c r="R23" i="2" s="1"/>
  <c r="Q25" i="2"/>
  <c r="V25" i="2" s="1"/>
  <c r="T22" i="7" l="1"/>
  <c r="U22" i="7" s="1"/>
  <c r="P23" i="7" s="1"/>
  <c r="R23" i="7" s="1"/>
  <c r="Q24" i="7"/>
  <c r="V23" i="7"/>
  <c r="T23" i="6"/>
  <c r="U23" i="6" s="1"/>
  <c r="P24" i="6" s="1"/>
  <c r="R24" i="6" s="1"/>
  <c r="Q25" i="6"/>
  <c r="V24" i="6"/>
  <c r="T23" i="5"/>
  <c r="U23" i="5" s="1"/>
  <c r="P24" i="5" s="1"/>
  <c r="R24" i="5" s="1"/>
  <c r="Q25" i="5"/>
  <c r="V24" i="5"/>
  <c r="T23" i="4"/>
  <c r="U23" i="4" s="1"/>
  <c r="P24" i="4" s="1"/>
  <c r="R24" i="4" s="1"/>
  <c r="Q25" i="4"/>
  <c r="V24" i="4"/>
  <c r="T23" i="3"/>
  <c r="U23" i="3" s="1"/>
  <c r="P24" i="3" s="1"/>
  <c r="R24" i="3" s="1"/>
  <c r="Q25" i="3"/>
  <c r="V24" i="3"/>
  <c r="T23" i="2"/>
  <c r="U23" i="2" s="1"/>
  <c r="P24" i="2" s="1"/>
  <c r="R24" i="2" s="1"/>
  <c r="Q26" i="2"/>
  <c r="V26" i="2" s="1"/>
  <c r="T23" i="7" l="1"/>
  <c r="U23" i="7" s="1"/>
  <c r="P24" i="7" s="1"/>
  <c r="R24" i="7" s="1"/>
  <c r="Q25" i="7"/>
  <c r="V24" i="7"/>
  <c r="T24" i="6"/>
  <c r="U24" i="6" s="1"/>
  <c r="P25" i="6" s="1"/>
  <c r="R25" i="6" s="1"/>
  <c r="Q26" i="6"/>
  <c r="V25" i="6"/>
  <c r="T24" i="5"/>
  <c r="U24" i="5" s="1"/>
  <c r="P25" i="5" s="1"/>
  <c r="R25" i="5" s="1"/>
  <c r="Q26" i="5"/>
  <c r="V25" i="5"/>
  <c r="T24" i="4"/>
  <c r="U24" i="4" s="1"/>
  <c r="P25" i="4" s="1"/>
  <c r="R25" i="4" s="1"/>
  <c r="Q26" i="4"/>
  <c r="V25" i="4"/>
  <c r="T24" i="3"/>
  <c r="U24" i="3" s="1"/>
  <c r="P25" i="3" s="1"/>
  <c r="R25" i="3" s="1"/>
  <c r="Q26" i="3"/>
  <c r="V25" i="3"/>
  <c r="T24" i="2"/>
  <c r="U24" i="2" s="1"/>
  <c r="P25" i="2" s="1"/>
  <c r="R25" i="2" s="1"/>
  <c r="Q27" i="2"/>
  <c r="V27" i="2" s="1"/>
  <c r="T24" i="7" l="1"/>
  <c r="U24" i="7" s="1"/>
  <c r="P25" i="7" s="1"/>
  <c r="R25" i="7" s="1"/>
  <c r="Q26" i="7"/>
  <c r="V25" i="7"/>
  <c r="T25" i="6"/>
  <c r="U25" i="6" s="1"/>
  <c r="P26" i="6" s="1"/>
  <c r="R26" i="6" s="1"/>
  <c r="Q27" i="6"/>
  <c r="V26" i="6"/>
  <c r="T25" i="5"/>
  <c r="U25" i="5" s="1"/>
  <c r="P26" i="5" s="1"/>
  <c r="R26" i="5" s="1"/>
  <c r="Q27" i="5"/>
  <c r="V26" i="5"/>
  <c r="T25" i="4"/>
  <c r="U25" i="4" s="1"/>
  <c r="P26" i="4" s="1"/>
  <c r="R26" i="4" s="1"/>
  <c r="Q27" i="4"/>
  <c r="V26" i="4"/>
  <c r="T25" i="3"/>
  <c r="U25" i="3"/>
  <c r="P26" i="3" s="1"/>
  <c r="R26" i="3" s="1"/>
  <c r="Q27" i="3"/>
  <c r="V26" i="3"/>
  <c r="T25" i="2"/>
  <c r="U25" i="2" s="1"/>
  <c r="P26" i="2" s="1"/>
  <c r="R26" i="2" s="1"/>
  <c r="Q28" i="2"/>
  <c r="V28" i="2" s="1"/>
  <c r="T25" i="7" l="1"/>
  <c r="U25" i="7" s="1"/>
  <c r="P26" i="7" s="1"/>
  <c r="R26" i="7" s="1"/>
  <c r="Q27" i="7"/>
  <c r="V26" i="7"/>
  <c r="T26" i="6"/>
  <c r="U26" i="6" s="1"/>
  <c r="P27" i="6" s="1"/>
  <c r="R27" i="6" s="1"/>
  <c r="Q28" i="6"/>
  <c r="V27" i="6"/>
  <c r="T26" i="5"/>
  <c r="U26" i="5" s="1"/>
  <c r="P27" i="5" s="1"/>
  <c r="R27" i="5" s="1"/>
  <c r="Q28" i="5"/>
  <c r="V27" i="5"/>
  <c r="T26" i="4"/>
  <c r="U26" i="4" s="1"/>
  <c r="P27" i="4" s="1"/>
  <c r="R27" i="4" s="1"/>
  <c r="Q28" i="4"/>
  <c r="V27" i="4"/>
  <c r="T26" i="3"/>
  <c r="U26" i="3" s="1"/>
  <c r="P27" i="3" s="1"/>
  <c r="R27" i="3" s="1"/>
  <c r="Q28" i="3"/>
  <c r="V27" i="3"/>
  <c r="T26" i="2"/>
  <c r="U26" i="2" s="1"/>
  <c r="P27" i="2" s="1"/>
  <c r="R27" i="2" s="1"/>
  <c r="Q29" i="2"/>
  <c r="V29" i="2" s="1"/>
  <c r="T26" i="7" l="1"/>
  <c r="U26" i="7" s="1"/>
  <c r="P27" i="7" s="1"/>
  <c r="R27" i="7" s="1"/>
  <c r="Q28" i="7"/>
  <c r="V27" i="7"/>
  <c r="T27" i="6"/>
  <c r="U27" i="6" s="1"/>
  <c r="P28" i="6" s="1"/>
  <c r="R28" i="6" s="1"/>
  <c r="Q29" i="6"/>
  <c r="V28" i="6"/>
  <c r="T27" i="5"/>
  <c r="U27" i="5" s="1"/>
  <c r="P28" i="5" s="1"/>
  <c r="R28" i="5" s="1"/>
  <c r="Q29" i="5"/>
  <c r="V28" i="5"/>
  <c r="T27" i="4"/>
  <c r="U27" i="4" s="1"/>
  <c r="P28" i="4" s="1"/>
  <c r="R28" i="4" s="1"/>
  <c r="Q29" i="4"/>
  <c r="V28" i="4"/>
  <c r="T27" i="3"/>
  <c r="U27" i="3" s="1"/>
  <c r="P28" i="3" s="1"/>
  <c r="R28" i="3" s="1"/>
  <c r="Q29" i="3"/>
  <c r="V28" i="3"/>
  <c r="T27" i="2"/>
  <c r="U27" i="2" s="1"/>
  <c r="P28" i="2" s="1"/>
  <c r="R28" i="2" s="1"/>
  <c r="Q30" i="2"/>
  <c r="V30" i="2" s="1"/>
  <c r="T27" i="7" l="1"/>
  <c r="U27" i="7" s="1"/>
  <c r="P28" i="7" s="1"/>
  <c r="R28" i="7" s="1"/>
  <c r="Q29" i="7"/>
  <c r="V28" i="7"/>
  <c r="T28" i="6"/>
  <c r="U28" i="6" s="1"/>
  <c r="P29" i="6" s="1"/>
  <c r="R29" i="6" s="1"/>
  <c r="Q30" i="6"/>
  <c r="V29" i="6"/>
  <c r="T28" i="5"/>
  <c r="U28" i="5" s="1"/>
  <c r="P29" i="5" s="1"/>
  <c r="R29" i="5" s="1"/>
  <c r="Q30" i="5"/>
  <c r="V29" i="5"/>
  <c r="T28" i="4"/>
  <c r="U28" i="4" s="1"/>
  <c r="P29" i="4" s="1"/>
  <c r="R29" i="4" s="1"/>
  <c r="Q30" i="4"/>
  <c r="V29" i="4"/>
  <c r="T28" i="3"/>
  <c r="U28" i="3"/>
  <c r="P29" i="3" s="1"/>
  <c r="R29" i="3" s="1"/>
  <c r="Q30" i="3"/>
  <c r="V29" i="3"/>
  <c r="T28" i="2"/>
  <c r="U28" i="2" s="1"/>
  <c r="P29" i="2" s="1"/>
  <c r="R29" i="2" s="1"/>
  <c r="Q31" i="2"/>
  <c r="V31" i="2" s="1"/>
  <c r="T28" i="7" l="1"/>
  <c r="U28" i="7" s="1"/>
  <c r="P29" i="7" s="1"/>
  <c r="R29" i="7" s="1"/>
  <c r="Q30" i="7"/>
  <c r="V29" i="7"/>
  <c r="T29" i="6"/>
  <c r="U29" i="6" s="1"/>
  <c r="P30" i="6" s="1"/>
  <c r="R30" i="6" s="1"/>
  <c r="Q31" i="6"/>
  <c r="V30" i="6"/>
  <c r="T29" i="5"/>
  <c r="U29" i="5" s="1"/>
  <c r="P30" i="5" s="1"/>
  <c r="R30" i="5" s="1"/>
  <c r="Q31" i="5"/>
  <c r="V30" i="5"/>
  <c r="T29" i="4"/>
  <c r="U29" i="4" s="1"/>
  <c r="P30" i="4" s="1"/>
  <c r="R30" i="4" s="1"/>
  <c r="Q31" i="4"/>
  <c r="V30" i="4"/>
  <c r="Q31" i="3"/>
  <c r="V30" i="3"/>
  <c r="T29" i="3"/>
  <c r="U29" i="3" s="1"/>
  <c r="P30" i="3" s="1"/>
  <c r="R30" i="3" s="1"/>
  <c r="T29" i="2"/>
  <c r="U29" i="2" s="1"/>
  <c r="P30" i="2" s="1"/>
  <c r="R30" i="2" s="1"/>
  <c r="Q32" i="2"/>
  <c r="V32" i="2" s="1"/>
  <c r="T29" i="7" l="1"/>
  <c r="U29" i="7" s="1"/>
  <c r="P30" i="7" s="1"/>
  <c r="R30" i="7" s="1"/>
  <c r="Q31" i="7"/>
  <c r="V30" i="7"/>
  <c r="T30" i="6"/>
  <c r="U30" i="6" s="1"/>
  <c r="P31" i="6" s="1"/>
  <c r="R31" i="6" s="1"/>
  <c r="Q32" i="6"/>
  <c r="V31" i="6"/>
  <c r="T30" i="5"/>
  <c r="U30" i="5" s="1"/>
  <c r="P31" i="5" s="1"/>
  <c r="R31" i="5" s="1"/>
  <c r="Q32" i="5"/>
  <c r="V31" i="5"/>
  <c r="T30" i="4"/>
  <c r="U30" i="4" s="1"/>
  <c r="P31" i="4" s="1"/>
  <c r="R31" i="4" s="1"/>
  <c r="Q32" i="4"/>
  <c r="V31" i="4"/>
  <c r="T30" i="3"/>
  <c r="U30" i="3" s="1"/>
  <c r="P31" i="3" s="1"/>
  <c r="R31" i="3" s="1"/>
  <c r="Q32" i="3"/>
  <c r="V31" i="3"/>
  <c r="T30" i="2"/>
  <c r="U30" i="2" s="1"/>
  <c r="P31" i="2" s="1"/>
  <c r="R31" i="2" s="1"/>
  <c r="Q33" i="2"/>
  <c r="V33" i="2" s="1"/>
  <c r="T30" i="7" l="1"/>
  <c r="U30" i="7" s="1"/>
  <c r="P31" i="7" s="1"/>
  <c r="R31" i="7" s="1"/>
  <c r="Q32" i="7"/>
  <c r="V31" i="7"/>
  <c r="T31" i="6"/>
  <c r="U31" i="6" s="1"/>
  <c r="P32" i="6" s="1"/>
  <c r="R32" i="6" s="1"/>
  <c r="Q33" i="6"/>
  <c r="V32" i="6"/>
  <c r="T31" i="5"/>
  <c r="U31" i="5" s="1"/>
  <c r="P32" i="5" s="1"/>
  <c r="R32" i="5" s="1"/>
  <c r="Q33" i="5"/>
  <c r="V32" i="5"/>
  <c r="T31" i="4"/>
  <c r="U31" i="4" s="1"/>
  <c r="P32" i="4" s="1"/>
  <c r="R32" i="4" s="1"/>
  <c r="Q33" i="4"/>
  <c r="V32" i="4"/>
  <c r="T31" i="3"/>
  <c r="U31" i="3" s="1"/>
  <c r="P32" i="3" s="1"/>
  <c r="R32" i="3" s="1"/>
  <c r="Q33" i="3"/>
  <c r="V32" i="3"/>
  <c r="T31" i="2"/>
  <c r="U31" i="2" s="1"/>
  <c r="P32" i="2" s="1"/>
  <c r="R32" i="2" s="1"/>
  <c r="Q34" i="2"/>
  <c r="V34" i="2" s="1"/>
  <c r="T31" i="7" l="1"/>
  <c r="U31" i="7" s="1"/>
  <c r="P32" i="7" s="1"/>
  <c r="R32" i="7" s="1"/>
  <c r="Q33" i="7"/>
  <c r="V32" i="7"/>
  <c r="T32" i="6"/>
  <c r="U32" i="6" s="1"/>
  <c r="P33" i="6" s="1"/>
  <c r="R33" i="6" s="1"/>
  <c r="Q34" i="6"/>
  <c r="V33" i="6"/>
  <c r="T32" i="5"/>
  <c r="U32" i="5" s="1"/>
  <c r="P33" i="5" s="1"/>
  <c r="R33" i="5" s="1"/>
  <c r="Q34" i="5"/>
  <c r="V33" i="5"/>
  <c r="T32" i="4"/>
  <c r="U32" i="4" s="1"/>
  <c r="P33" i="4" s="1"/>
  <c r="R33" i="4" s="1"/>
  <c r="Q34" i="4"/>
  <c r="V33" i="4"/>
  <c r="Q34" i="3"/>
  <c r="V33" i="3"/>
  <c r="T32" i="3"/>
  <c r="U32" i="3" s="1"/>
  <c r="P33" i="3" s="1"/>
  <c r="R33" i="3" s="1"/>
  <c r="T32" i="2"/>
  <c r="U32" i="2" s="1"/>
  <c r="P33" i="2" s="1"/>
  <c r="R33" i="2" s="1"/>
  <c r="Q35" i="2"/>
  <c r="V35" i="2" s="1"/>
  <c r="T32" i="7" l="1"/>
  <c r="U32" i="7" s="1"/>
  <c r="P33" i="7" s="1"/>
  <c r="R33" i="7" s="1"/>
  <c r="Q34" i="7"/>
  <c r="V33" i="7"/>
  <c r="T33" i="6"/>
  <c r="U33" i="6" s="1"/>
  <c r="P34" i="6" s="1"/>
  <c r="R34" i="6" s="1"/>
  <c r="Q35" i="6"/>
  <c r="V34" i="6"/>
  <c r="T33" i="5"/>
  <c r="U33" i="5" s="1"/>
  <c r="P34" i="5" s="1"/>
  <c r="R34" i="5" s="1"/>
  <c r="Q35" i="5"/>
  <c r="V34" i="5"/>
  <c r="T33" i="4"/>
  <c r="U33" i="4" s="1"/>
  <c r="P34" i="4" s="1"/>
  <c r="R34" i="4" s="1"/>
  <c r="Q35" i="4"/>
  <c r="V34" i="4"/>
  <c r="T33" i="3"/>
  <c r="U33" i="3" s="1"/>
  <c r="P34" i="3" s="1"/>
  <c r="R34" i="3" s="1"/>
  <c r="Q35" i="3"/>
  <c r="V34" i="3"/>
  <c r="T33" i="2"/>
  <c r="U33" i="2" s="1"/>
  <c r="P34" i="2" s="1"/>
  <c r="R34" i="2" s="1"/>
  <c r="Q36" i="2"/>
  <c r="V36" i="2" s="1"/>
  <c r="T33" i="7" l="1"/>
  <c r="U33" i="7" s="1"/>
  <c r="P34" i="7" s="1"/>
  <c r="R34" i="7" s="1"/>
  <c r="Q35" i="7"/>
  <c r="V34" i="7"/>
  <c r="T34" i="6"/>
  <c r="U34" i="6" s="1"/>
  <c r="P35" i="6" s="1"/>
  <c r="R35" i="6" s="1"/>
  <c r="Q36" i="6"/>
  <c r="V35" i="6"/>
  <c r="T34" i="5"/>
  <c r="U34" i="5" s="1"/>
  <c r="P35" i="5" s="1"/>
  <c r="R35" i="5" s="1"/>
  <c r="Q36" i="5"/>
  <c r="V35" i="5"/>
  <c r="T34" i="4"/>
  <c r="U34" i="4" s="1"/>
  <c r="P35" i="4" s="1"/>
  <c r="R35" i="4" s="1"/>
  <c r="Q36" i="4"/>
  <c r="V35" i="4"/>
  <c r="Q36" i="3"/>
  <c r="V35" i="3"/>
  <c r="T34" i="3"/>
  <c r="U34" i="3" s="1"/>
  <c r="P35" i="3" s="1"/>
  <c r="R35" i="3" s="1"/>
  <c r="T34" i="2"/>
  <c r="U34" i="2" s="1"/>
  <c r="P35" i="2" s="1"/>
  <c r="R35" i="2" s="1"/>
  <c r="Q37" i="2"/>
  <c r="V37" i="2" s="1"/>
  <c r="T34" i="7" l="1"/>
  <c r="U34" i="7" s="1"/>
  <c r="P35" i="7" s="1"/>
  <c r="R35" i="7" s="1"/>
  <c r="Q36" i="7"/>
  <c r="V35" i="7"/>
  <c r="T35" i="6"/>
  <c r="U35" i="6" s="1"/>
  <c r="P36" i="6" s="1"/>
  <c r="R36" i="6" s="1"/>
  <c r="Q37" i="6"/>
  <c r="V36" i="6"/>
  <c r="T35" i="5"/>
  <c r="U35" i="5" s="1"/>
  <c r="P36" i="5" s="1"/>
  <c r="R36" i="5" s="1"/>
  <c r="Q37" i="5"/>
  <c r="V36" i="5"/>
  <c r="T35" i="4"/>
  <c r="U35" i="4" s="1"/>
  <c r="P36" i="4" s="1"/>
  <c r="R36" i="4" s="1"/>
  <c r="Q37" i="4"/>
  <c r="V36" i="4"/>
  <c r="T35" i="3"/>
  <c r="U35" i="3" s="1"/>
  <c r="P36" i="3" s="1"/>
  <c r="R36" i="3" s="1"/>
  <c r="Q37" i="3"/>
  <c r="V36" i="3"/>
  <c r="T35" i="2"/>
  <c r="U35" i="2" s="1"/>
  <c r="P36" i="2" s="1"/>
  <c r="R36" i="2" s="1"/>
  <c r="Q38" i="2"/>
  <c r="V38" i="2" s="1"/>
  <c r="T35" i="7" l="1"/>
  <c r="U35" i="7" s="1"/>
  <c r="P36" i="7" s="1"/>
  <c r="R36" i="7" s="1"/>
  <c r="Q37" i="7"/>
  <c r="V36" i="7"/>
  <c r="T36" i="6"/>
  <c r="U36" i="6" s="1"/>
  <c r="P37" i="6" s="1"/>
  <c r="R37" i="6" s="1"/>
  <c r="Q38" i="6"/>
  <c r="V37" i="6"/>
  <c r="T36" i="5"/>
  <c r="U36" i="5" s="1"/>
  <c r="P37" i="5" s="1"/>
  <c r="R37" i="5" s="1"/>
  <c r="Q38" i="5"/>
  <c r="V37" i="5"/>
  <c r="T36" i="4"/>
  <c r="U36" i="4" s="1"/>
  <c r="P37" i="4" s="1"/>
  <c r="R37" i="4" s="1"/>
  <c r="Q38" i="4"/>
  <c r="V37" i="4"/>
  <c r="Q38" i="3"/>
  <c r="V37" i="3"/>
  <c r="T36" i="3"/>
  <c r="U36" i="3" s="1"/>
  <c r="P37" i="3" s="1"/>
  <c r="R37" i="3" s="1"/>
  <c r="T36" i="2"/>
  <c r="U36" i="2" s="1"/>
  <c r="P37" i="2" s="1"/>
  <c r="R37" i="2" s="1"/>
  <c r="Q39" i="2"/>
  <c r="V39" i="2" s="1"/>
  <c r="T36" i="7" l="1"/>
  <c r="U36" i="7" s="1"/>
  <c r="P37" i="7" s="1"/>
  <c r="R37" i="7" s="1"/>
  <c r="Q38" i="7"/>
  <c r="V37" i="7"/>
  <c r="T37" i="6"/>
  <c r="U37" i="6" s="1"/>
  <c r="P38" i="6" s="1"/>
  <c r="R38" i="6" s="1"/>
  <c r="Q39" i="6"/>
  <c r="V38" i="6"/>
  <c r="T37" i="5"/>
  <c r="U37" i="5" s="1"/>
  <c r="P38" i="5" s="1"/>
  <c r="R38" i="5" s="1"/>
  <c r="Q39" i="5"/>
  <c r="V38" i="5"/>
  <c r="T37" i="4"/>
  <c r="U37" i="4" s="1"/>
  <c r="P38" i="4" s="1"/>
  <c r="R38" i="4" s="1"/>
  <c r="Q39" i="4"/>
  <c r="V38" i="4"/>
  <c r="T37" i="3"/>
  <c r="U37" i="3" s="1"/>
  <c r="P38" i="3" s="1"/>
  <c r="R38" i="3" s="1"/>
  <c r="Q39" i="3"/>
  <c r="V38" i="3"/>
  <c r="T37" i="2"/>
  <c r="U37" i="2" s="1"/>
  <c r="P38" i="2" s="1"/>
  <c r="R38" i="2" s="1"/>
  <c r="Q40" i="2"/>
  <c r="V40" i="2" s="1"/>
  <c r="T37" i="7" l="1"/>
  <c r="U37" i="7" s="1"/>
  <c r="P38" i="7" s="1"/>
  <c r="R38" i="7" s="1"/>
  <c r="Q39" i="7"/>
  <c r="V38" i="7"/>
  <c r="T38" i="6"/>
  <c r="U38" i="6" s="1"/>
  <c r="P39" i="6" s="1"/>
  <c r="R39" i="6" s="1"/>
  <c r="Q40" i="6"/>
  <c r="V39" i="6"/>
  <c r="T38" i="5"/>
  <c r="U38" i="5" s="1"/>
  <c r="P39" i="5" s="1"/>
  <c r="R39" i="5" s="1"/>
  <c r="Q40" i="5"/>
  <c r="V39" i="5"/>
  <c r="T38" i="4"/>
  <c r="U38" i="4" s="1"/>
  <c r="P39" i="4" s="1"/>
  <c r="R39" i="4" s="1"/>
  <c r="Q40" i="4"/>
  <c r="V39" i="4"/>
  <c r="T38" i="3"/>
  <c r="U38" i="3" s="1"/>
  <c r="P39" i="3" s="1"/>
  <c r="R39" i="3" s="1"/>
  <c r="Q40" i="3"/>
  <c r="V39" i="3"/>
  <c r="T38" i="2"/>
  <c r="U38" i="2" s="1"/>
  <c r="P39" i="2" s="1"/>
  <c r="R39" i="2" s="1"/>
  <c r="Q41" i="2"/>
  <c r="V41" i="2" s="1"/>
  <c r="T38" i="7" l="1"/>
  <c r="U38" i="7" s="1"/>
  <c r="P39" i="7" s="1"/>
  <c r="R39" i="7" s="1"/>
  <c r="Q40" i="7"/>
  <c r="V39" i="7"/>
  <c r="T39" i="6"/>
  <c r="U39" i="6" s="1"/>
  <c r="P40" i="6" s="1"/>
  <c r="R40" i="6" s="1"/>
  <c r="Q41" i="6"/>
  <c r="V40" i="6"/>
  <c r="T39" i="5"/>
  <c r="U39" i="5" s="1"/>
  <c r="P40" i="5" s="1"/>
  <c r="R40" i="5" s="1"/>
  <c r="Q41" i="5"/>
  <c r="V40" i="5"/>
  <c r="T39" i="4"/>
  <c r="U39" i="4" s="1"/>
  <c r="P40" i="4" s="1"/>
  <c r="R40" i="4" s="1"/>
  <c r="Q41" i="4"/>
  <c r="V40" i="4"/>
  <c r="T39" i="3"/>
  <c r="U39" i="3" s="1"/>
  <c r="P40" i="3" s="1"/>
  <c r="R40" i="3" s="1"/>
  <c r="Q41" i="3"/>
  <c r="V40" i="3"/>
  <c r="T39" i="2"/>
  <c r="U39" i="2" s="1"/>
  <c r="P40" i="2" s="1"/>
  <c r="R40" i="2" s="1"/>
  <c r="Q42" i="2"/>
  <c r="V42" i="2" s="1"/>
  <c r="T39" i="7" l="1"/>
  <c r="U39" i="7" s="1"/>
  <c r="P40" i="7" s="1"/>
  <c r="R40" i="7" s="1"/>
  <c r="Q41" i="7"/>
  <c r="V40" i="7"/>
  <c r="T40" i="6"/>
  <c r="U40" i="6" s="1"/>
  <c r="P41" i="6" s="1"/>
  <c r="R41" i="6" s="1"/>
  <c r="Q42" i="6"/>
  <c r="V41" i="6"/>
  <c r="T40" i="5"/>
  <c r="U40" i="5" s="1"/>
  <c r="P41" i="5" s="1"/>
  <c r="R41" i="5" s="1"/>
  <c r="Q42" i="5"/>
  <c r="V41" i="5"/>
  <c r="T40" i="4"/>
  <c r="U40" i="4" s="1"/>
  <c r="P41" i="4" s="1"/>
  <c r="R41" i="4" s="1"/>
  <c r="Q42" i="4"/>
  <c r="V41" i="4"/>
  <c r="Q42" i="3"/>
  <c r="V41" i="3"/>
  <c r="T40" i="3"/>
  <c r="U40" i="3" s="1"/>
  <c r="P41" i="3" s="1"/>
  <c r="R41" i="3" s="1"/>
  <c r="T40" i="2"/>
  <c r="U40" i="2" s="1"/>
  <c r="P41" i="2" s="1"/>
  <c r="R41" i="2" s="1"/>
  <c r="Q43" i="2"/>
  <c r="V43" i="2" s="1"/>
  <c r="T40" i="7" l="1"/>
  <c r="U40" i="7" s="1"/>
  <c r="P41" i="7" s="1"/>
  <c r="R41" i="7" s="1"/>
  <c r="Q42" i="7"/>
  <c r="V41" i="7"/>
  <c r="T41" i="6"/>
  <c r="U41" i="6" s="1"/>
  <c r="P42" i="6" s="1"/>
  <c r="R42" i="6" s="1"/>
  <c r="Q43" i="6"/>
  <c r="V42" i="6"/>
  <c r="T41" i="5"/>
  <c r="U41" i="5" s="1"/>
  <c r="P42" i="5" s="1"/>
  <c r="R42" i="5" s="1"/>
  <c r="Q43" i="5"/>
  <c r="V42" i="5"/>
  <c r="T41" i="4"/>
  <c r="U41" i="4" s="1"/>
  <c r="P42" i="4" s="1"/>
  <c r="R42" i="4" s="1"/>
  <c r="Q43" i="4"/>
  <c r="V42" i="4"/>
  <c r="T41" i="3"/>
  <c r="U41" i="3" s="1"/>
  <c r="P42" i="3" s="1"/>
  <c r="R42" i="3" s="1"/>
  <c r="Q43" i="3"/>
  <c r="V42" i="3"/>
  <c r="T41" i="2"/>
  <c r="U41" i="2" s="1"/>
  <c r="P42" i="2" s="1"/>
  <c r="R42" i="2" s="1"/>
  <c r="Q44" i="2"/>
  <c r="V44" i="2" s="1"/>
  <c r="T41" i="7" l="1"/>
  <c r="U41" i="7" s="1"/>
  <c r="P42" i="7" s="1"/>
  <c r="R42" i="7" s="1"/>
  <c r="Q43" i="7"/>
  <c r="V42" i="7"/>
  <c r="T42" i="6"/>
  <c r="U42" i="6" s="1"/>
  <c r="P43" i="6" s="1"/>
  <c r="R43" i="6" s="1"/>
  <c r="Q44" i="6"/>
  <c r="V43" i="6"/>
  <c r="T42" i="5"/>
  <c r="U42" i="5" s="1"/>
  <c r="P43" i="5" s="1"/>
  <c r="R43" i="5" s="1"/>
  <c r="Q44" i="5"/>
  <c r="V43" i="5"/>
  <c r="T42" i="4"/>
  <c r="U42" i="4" s="1"/>
  <c r="P43" i="4" s="1"/>
  <c r="R43" i="4" s="1"/>
  <c r="Q44" i="4"/>
  <c r="V43" i="4"/>
  <c r="Q44" i="3"/>
  <c r="V43" i="3"/>
  <c r="T42" i="3"/>
  <c r="U42" i="3" s="1"/>
  <c r="P43" i="3" s="1"/>
  <c r="R43" i="3" s="1"/>
  <c r="T42" i="2"/>
  <c r="U42" i="2" s="1"/>
  <c r="P43" i="2" s="1"/>
  <c r="R43" i="2" s="1"/>
  <c r="Q45" i="2"/>
  <c r="V45" i="2" s="1"/>
  <c r="T42" i="7" l="1"/>
  <c r="U42" i="7" s="1"/>
  <c r="P43" i="7" s="1"/>
  <c r="R43" i="7" s="1"/>
  <c r="Q44" i="7"/>
  <c r="V43" i="7"/>
  <c r="T43" i="6"/>
  <c r="U43" i="6" s="1"/>
  <c r="P44" i="6" s="1"/>
  <c r="R44" i="6" s="1"/>
  <c r="Q45" i="6"/>
  <c r="V44" i="6"/>
  <c r="T43" i="5"/>
  <c r="U43" i="5" s="1"/>
  <c r="P44" i="5" s="1"/>
  <c r="R44" i="5" s="1"/>
  <c r="Q45" i="5"/>
  <c r="V44" i="5"/>
  <c r="T43" i="4"/>
  <c r="U43" i="4" s="1"/>
  <c r="P44" i="4" s="1"/>
  <c r="R44" i="4" s="1"/>
  <c r="Q45" i="4"/>
  <c r="V44" i="4"/>
  <c r="T43" i="3"/>
  <c r="U43" i="3" s="1"/>
  <c r="P44" i="3" s="1"/>
  <c r="R44" i="3" s="1"/>
  <c r="Q45" i="3"/>
  <c r="V44" i="3"/>
  <c r="T43" i="2"/>
  <c r="U43" i="2" s="1"/>
  <c r="P44" i="2" s="1"/>
  <c r="R44" i="2" s="1"/>
  <c r="Q46" i="2"/>
  <c r="V46" i="2" s="1"/>
  <c r="T43" i="7" l="1"/>
  <c r="U43" i="7" s="1"/>
  <c r="P44" i="7" s="1"/>
  <c r="R44" i="7" s="1"/>
  <c r="Q45" i="7"/>
  <c r="V44" i="7"/>
  <c r="T44" i="6"/>
  <c r="U44" i="6" s="1"/>
  <c r="P45" i="6" s="1"/>
  <c r="R45" i="6" s="1"/>
  <c r="Q46" i="6"/>
  <c r="V45" i="6"/>
  <c r="T44" i="5"/>
  <c r="U44" i="5" s="1"/>
  <c r="P45" i="5" s="1"/>
  <c r="R45" i="5" s="1"/>
  <c r="Q46" i="5"/>
  <c r="V45" i="5"/>
  <c r="T44" i="4"/>
  <c r="U44" i="4" s="1"/>
  <c r="P45" i="4" s="1"/>
  <c r="R45" i="4" s="1"/>
  <c r="Q46" i="4"/>
  <c r="V45" i="4"/>
  <c r="T44" i="3"/>
  <c r="U44" i="3" s="1"/>
  <c r="P45" i="3" s="1"/>
  <c r="R45" i="3" s="1"/>
  <c r="Q46" i="3"/>
  <c r="V45" i="3"/>
  <c r="T44" i="2"/>
  <c r="U44" i="2" s="1"/>
  <c r="P45" i="2" s="1"/>
  <c r="R45" i="2" s="1"/>
  <c r="Q47" i="2"/>
  <c r="V47" i="2" s="1"/>
  <c r="U44" i="7" l="1"/>
  <c r="P45" i="7" s="1"/>
  <c r="R45" i="7" s="1"/>
  <c r="T44" i="7"/>
  <c r="Q46" i="7"/>
  <c r="V45" i="7"/>
  <c r="T45" i="6"/>
  <c r="U45" i="6" s="1"/>
  <c r="P46" i="6" s="1"/>
  <c r="R46" i="6" s="1"/>
  <c r="Q47" i="6"/>
  <c r="V46" i="6"/>
  <c r="T45" i="5"/>
  <c r="U45" i="5" s="1"/>
  <c r="P46" i="5" s="1"/>
  <c r="R46" i="5" s="1"/>
  <c r="Q47" i="5"/>
  <c r="V46" i="5"/>
  <c r="T45" i="4"/>
  <c r="U45" i="4" s="1"/>
  <c r="P46" i="4" s="1"/>
  <c r="R46" i="4" s="1"/>
  <c r="Q47" i="4"/>
  <c r="V46" i="4"/>
  <c r="Q47" i="3"/>
  <c r="V46" i="3"/>
  <c r="T45" i="3"/>
  <c r="U45" i="3" s="1"/>
  <c r="P46" i="3" s="1"/>
  <c r="R46" i="3" s="1"/>
  <c r="T45" i="2"/>
  <c r="U45" i="2" s="1"/>
  <c r="P46" i="2" s="1"/>
  <c r="R46" i="2" s="1"/>
  <c r="Q48" i="2"/>
  <c r="V48" i="2" s="1"/>
  <c r="T45" i="7" l="1"/>
  <c r="U45" i="7" s="1"/>
  <c r="P46" i="7" s="1"/>
  <c r="R46" i="7" s="1"/>
  <c r="Q47" i="7"/>
  <c r="V46" i="7"/>
  <c r="T46" i="6"/>
  <c r="U46" i="6" s="1"/>
  <c r="P47" i="6" s="1"/>
  <c r="R47" i="6" s="1"/>
  <c r="Q48" i="6"/>
  <c r="V47" i="6"/>
  <c r="T46" i="5"/>
  <c r="U46" i="5" s="1"/>
  <c r="P47" i="5" s="1"/>
  <c r="R47" i="5" s="1"/>
  <c r="Q48" i="5"/>
  <c r="V47" i="5"/>
  <c r="T46" i="4"/>
  <c r="U46" i="4" s="1"/>
  <c r="P47" i="4" s="1"/>
  <c r="R47" i="4" s="1"/>
  <c r="Q48" i="4"/>
  <c r="V47" i="4"/>
  <c r="T46" i="3"/>
  <c r="U46" i="3" s="1"/>
  <c r="P47" i="3" s="1"/>
  <c r="R47" i="3" s="1"/>
  <c r="Q48" i="3"/>
  <c r="V47" i="3"/>
  <c r="T46" i="2"/>
  <c r="U46" i="2" s="1"/>
  <c r="P47" i="2" s="1"/>
  <c r="R47" i="2" s="1"/>
  <c r="Q49" i="2"/>
  <c r="V49" i="2" s="1"/>
  <c r="V11" i="2" l="1"/>
  <c r="K5" i="8" s="1"/>
  <c r="V75" i="2"/>
  <c r="T46" i="7"/>
  <c r="U46" i="7" s="1"/>
  <c r="P47" i="7" s="1"/>
  <c r="R47" i="7" s="1"/>
  <c r="Q48" i="7"/>
  <c r="V47" i="7"/>
  <c r="T47" i="6"/>
  <c r="U47" i="6" s="1"/>
  <c r="P48" i="6" s="1"/>
  <c r="R48" i="6" s="1"/>
  <c r="Q49" i="6"/>
  <c r="V48" i="6"/>
  <c r="T47" i="5"/>
  <c r="U47" i="5" s="1"/>
  <c r="P48" i="5" s="1"/>
  <c r="R48" i="5" s="1"/>
  <c r="Q49" i="5"/>
  <c r="V48" i="5"/>
  <c r="T47" i="4"/>
  <c r="U47" i="4" s="1"/>
  <c r="P48" i="4" s="1"/>
  <c r="R48" i="4" s="1"/>
  <c r="Q49" i="4"/>
  <c r="V48" i="4"/>
  <c r="T47" i="3"/>
  <c r="U47" i="3" s="1"/>
  <c r="P48" i="3" s="1"/>
  <c r="R48" i="3" s="1"/>
  <c r="Q49" i="3"/>
  <c r="V48" i="3"/>
  <c r="T47" i="2"/>
  <c r="U47" i="2" s="1"/>
  <c r="P48" i="2" s="1"/>
  <c r="R48" i="2" s="1"/>
  <c r="T47" i="7" l="1"/>
  <c r="U47" i="7" s="1"/>
  <c r="P48" i="7" s="1"/>
  <c r="R48" i="7" s="1"/>
  <c r="Q49" i="7"/>
  <c r="V48" i="7"/>
  <c r="T48" i="6"/>
  <c r="U48" i="6" s="1"/>
  <c r="P49" i="6" s="1"/>
  <c r="R49" i="6" s="1"/>
  <c r="Q50" i="6"/>
  <c r="V49" i="6"/>
  <c r="T48" i="5"/>
  <c r="U48" i="5" s="1"/>
  <c r="P49" i="5" s="1"/>
  <c r="R49" i="5" s="1"/>
  <c r="V49" i="5"/>
  <c r="T48" i="4"/>
  <c r="U48" i="4" s="1"/>
  <c r="P49" i="4" s="1"/>
  <c r="R49" i="4" s="1"/>
  <c r="V49" i="4"/>
  <c r="V49" i="3"/>
  <c r="T48" i="3"/>
  <c r="U48" i="3" s="1"/>
  <c r="P49" i="3" s="1"/>
  <c r="R49" i="3" s="1"/>
  <c r="T48" i="2"/>
  <c r="U48" i="2" s="1"/>
  <c r="P49" i="2" s="1"/>
  <c r="R49" i="2" s="1"/>
  <c r="T48" i="7" l="1"/>
  <c r="U48" i="7" s="1"/>
  <c r="P49" i="7" s="1"/>
  <c r="R49" i="7" s="1"/>
  <c r="Q50" i="7"/>
  <c r="V49" i="7"/>
  <c r="T49" i="6"/>
  <c r="U49" i="6" s="1"/>
  <c r="P50" i="6" s="1"/>
  <c r="R50" i="6" s="1"/>
  <c r="Q51" i="6"/>
  <c r="V50" i="6"/>
  <c r="T49" i="5"/>
  <c r="U49" i="5" s="1"/>
  <c r="T49" i="4"/>
  <c r="U49" i="4" s="1"/>
  <c r="T49" i="3"/>
  <c r="U49" i="3" s="1"/>
  <c r="T49" i="2"/>
  <c r="U49" i="2" s="1"/>
  <c r="T49" i="7" l="1"/>
  <c r="U49" i="7" s="1"/>
  <c r="P50" i="7" s="1"/>
  <c r="R50" i="7" s="1"/>
  <c r="Q51" i="7"/>
  <c r="V50" i="7"/>
  <c r="T50" i="6"/>
  <c r="U50" i="6" s="1"/>
  <c r="P51" i="6" s="1"/>
  <c r="R51" i="6" s="1"/>
  <c r="Q52" i="6"/>
  <c r="V51" i="6"/>
  <c r="T50" i="7" l="1"/>
  <c r="U50" i="7" s="1"/>
  <c r="P51" i="7" s="1"/>
  <c r="R51" i="7" s="1"/>
  <c r="Q52" i="7"/>
  <c r="V51" i="7"/>
  <c r="T51" i="6"/>
  <c r="U51" i="6" s="1"/>
  <c r="P52" i="6" s="1"/>
  <c r="R52" i="6" s="1"/>
  <c r="Q53" i="6"/>
  <c r="V52" i="6"/>
  <c r="T51" i="7" l="1"/>
  <c r="U51" i="7" s="1"/>
  <c r="P52" i="7" s="1"/>
  <c r="R52" i="7" s="1"/>
  <c r="Q53" i="7"/>
  <c r="V52" i="7"/>
  <c r="T52" i="6"/>
  <c r="U52" i="6" s="1"/>
  <c r="P53" i="6" s="1"/>
  <c r="R53" i="6" s="1"/>
  <c r="Q54" i="6"/>
  <c r="V53" i="6"/>
  <c r="T52" i="7" l="1"/>
  <c r="U52" i="7" s="1"/>
  <c r="P53" i="7" s="1"/>
  <c r="R53" i="7" s="1"/>
  <c r="Q54" i="7"/>
  <c r="V53" i="7"/>
  <c r="T53" i="6"/>
  <c r="U53" i="6" s="1"/>
  <c r="P54" i="6" s="1"/>
  <c r="R54" i="6" s="1"/>
  <c r="Q55" i="6"/>
  <c r="V54" i="6"/>
  <c r="T53" i="7" l="1"/>
  <c r="U53" i="7" s="1"/>
  <c r="P54" i="7" s="1"/>
  <c r="R54" i="7" s="1"/>
  <c r="Q55" i="7"/>
  <c r="V54" i="7"/>
  <c r="T54" i="6"/>
  <c r="U54" i="6" s="1"/>
  <c r="P55" i="6" s="1"/>
  <c r="R55" i="6" s="1"/>
  <c r="Q56" i="6"/>
  <c r="V55" i="6"/>
  <c r="T54" i="7" l="1"/>
  <c r="U54" i="7" s="1"/>
  <c r="P55" i="7" s="1"/>
  <c r="R55" i="7" s="1"/>
  <c r="Q56" i="7"/>
  <c r="V55" i="7"/>
  <c r="T55" i="6"/>
  <c r="U55" i="6" s="1"/>
  <c r="P56" i="6" s="1"/>
  <c r="R56" i="6" s="1"/>
  <c r="Q57" i="6"/>
  <c r="V56" i="6"/>
  <c r="T55" i="7" l="1"/>
  <c r="U55" i="7" s="1"/>
  <c r="P56" i="7" s="1"/>
  <c r="R56" i="7" s="1"/>
  <c r="Q57" i="7"/>
  <c r="V56" i="7"/>
  <c r="T56" i="6"/>
  <c r="U56" i="6" s="1"/>
  <c r="P57" i="6" s="1"/>
  <c r="R57" i="6" s="1"/>
  <c r="Q58" i="6"/>
  <c r="V57" i="6"/>
  <c r="T56" i="7" l="1"/>
  <c r="U56" i="7" s="1"/>
  <c r="P57" i="7" s="1"/>
  <c r="R57" i="7" s="1"/>
  <c r="Q58" i="7"/>
  <c r="V57" i="7"/>
  <c r="T57" i="6"/>
  <c r="U57" i="6" s="1"/>
  <c r="P58" i="6" s="1"/>
  <c r="R58" i="6" s="1"/>
  <c r="Q59" i="6"/>
  <c r="V58" i="6"/>
  <c r="T57" i="7" l="1"/>
  <c r="U57" i="7" s="1"/>
  <c r="P58" i="7" s="1"/>
  <c r="R58" i="7" s="1"/>
  <c r="Q59" i="7"/>
  <c r="V58" i="7"/>
  <c r="T58" i="6"/>
  <c r="U58" i="6" s="1"/>
  <c r="P59" i="6" s="1"/>
  <c r="R59" i="6" s="1"/>
  <c r="Q60" i="6"/>
  <c r="V59" i="6"/>
  <c r="T58" i="7" l="1"/>
  <c r="U58" i="7" s="1"/>
  <c r="P59" i="7" s="1"/>
  <c r="R59" i="7" s="1"/>
  <c r="Q60" i="7"/>
  <c r="V59" i="7"/>
  <c r="T59" i="6"/>
  <c r="U59" i="6" s="1"/>
  <c r="P60" i="6" s="1"/>
  <c r="R60" i="6" s="1"/>
  <c r="Q61" i="6"/>
  <c r="V60" i="6"/>
  <c r="T59" i="7" l="1"/>
  <c r="U59" i="7" s="1"/>
  <c r="P60" i="7" s="1"/>
  <c r="R60" i="7" s="1"/>
  <c r="Q61" i="7"/>
  <c r="V60" i="7"/>
  <c r="T60" i="6"/>
  <c r="U60" i="6" s="1"/>
  <c r="P61" i="6" s="1"/>
  <c r="R61" i="6" s="1"/>
  <c r="Q62" i="6"/>
  <c r="V61" i="6"/>
  <c r="T60" i="7" l="1"/>
  <c r="U60" i="7" s="1"/>
  <c r="P61" i="7" s="1"/>
  <c r="R61" i="7" s="1"/>
  <c r="Q62" i="7"/>
  <c r="V61" i="7"/>
  <c r="T61" i="6"/>
  <c r="U61" i="6" s="1"/>
  <c r="P62" i="6" s="1"/>
  <c r="R62" i="6" s="1"/>
  <c r="Q63" i="6"/>
  <c r="V62" i="6"/>
  <c r="T61" i="7" l="1"/>
  <c r="U61" i="7" s="1"/>
  <c r="P62" i="7" s="1"/>
  <c r="R62" i="7" s="1"/>
  <c r="Q63" i="7"/>
  <c r="V62" i="7"/>
  <c r="T62" i="6"/>
  <c r="U62" i="6" s="1"/>
  <c r="P63" i="6" s="1"/>
  <c r="R63" i="6" s="1"/>
  <c r="Q64" i="6"/>
  <c r="V63" i="6"/>
  <c r="T62" i="7" l="1"/>
  <c r="U62" i="7" s="1"/>
  <c r="P63" i="7" s="1"/>
  <c r="R63" i="7" s="1"/>
  <c r="Q64" i="7"/>
  <c r="V63" i="7"/>
  <c r="T63" i="6"/>
  <c r="U63" i="6" s="1"/>
  <c r="P64" i="6" s="1"/>
  <c r="R64" i="6" s="1"/>
  <c r="Q65" i="6"/>
  <c r="V64" i="6"/>
  <c r="T63" i="7" l="1"/>
  <c r="U63" i="7" s="1"/>
  <c r="P64" i="7" s="1"/>
  <c r="R64" i="7" s="1"/>
  <c r="Q65" i="7"/>
  <c r="V64" i="7"/>
  <c r="T64" i="6"/>
  <c r="U64" i="6" s="1"/>
  <c r="P65" i="6" s="1"/>
  <c r="R65" i="6" s="1"/>
  <c r="Q66" i="6"/>
  <c r="V65" i="6"/>
  <c r="T64" i="7" l="1"/>
  <c r="U64" i="7" s="1"/>
  <c r="P65" i="7" s="1"/>
  <c r="R65" i="7" s="1"/>
  <c r="Q66" i="7"/>
  <c r="V65" i="7"/>
  <c r="T65" i="6"/>
  <c r="U65" i="6" s="1"/>
  <c r="P66" i="6" s="1"/>
  <c r="R66" i="6" s="1"/>
  <c r="Q67" i="6"/>
  <c r="V66" i="6"/>
  <c r="T65" i="7" l="1"/>
  <c r="U65" i="7" s="1"/>
  <c r="P66" i="7" s="1"/>
  <c r="R66" i="7" s="1"/>
  <c r="Q67" i="7"/>
  <c r="V66" i="7"/>
  <c r="T66" i="6"/>
  <c r="U66" i="6" s="1"/>
  <c r="P67" i="6" s="1"/>
  <c r="R67" i="6" s="1"/>
  <c r="Q68" i="6"/>
  <c r="V67" i="6"/>
  <c r="T66" i="7" l="1"/>
  <c r="U66" i="7" s="1"/>
  <c r="P67" i="7" s="1"/>
  <c r="R67" i="7" s="1"/>
  <c r="Q68" i="7"/>
  <c r="V67" i="7"/>
  <c r="T67" i="6"/>
  <c r="U67" i="6" s="1"/>
  <c r="P68" i="6" s="1"/>
  <c r="R68" i="6" s="1"/>
  <c r="Q69" i="6"/>
  <c r="V68" i="6"/>
  <c r="T67" i="7" l="1"/>
  <c r="U67" i="7" s="1"/>
  <c r="P68" i="7" s="1"/>
  <c r="R68" i="7" s="1"/>
  <c r="Q69" i="7"/>
  <c r="V68" i="7"/>
  <c r="T68" i="6"/>
  <c r="U68" i="6" s="1"/>
  <c r="P69" i="6" s="1"/>
  <c r="R69" i="6" s="1"/>
  <c r="Q70" i="6"/>
  <c r="V69" i="6"/>
  <c r="T68" i="7" l="1"/>
  <c r="U68" i="7" s="1"/>
  <c r="P69" i="7" s="1"/>
  <c r="R69" i="7" s="1"/>
  <c r="Q70" i="7"/>
  <c r="V69" i="7"/>
  <c r="T69" i="6"/>
  <c r="U69" i="6" s="1"/>
  <c r="P70" i="6" s="1"/>
  <c r="R70" i="6" s="1"/>
  <c r="Q71" i="6"/>
  <c r="V70" i="6"/>
  <c r="T69" i="7" l="1"/>
  <c r="U69" i="7" s="1"/>
  <c r="P70" i="7" s="1"/>
  <c r="R70" i="7" s="1"/>
  <c r="Q71" i="7"/>
  <c r="V70" i="7"/>
  <c r="T70" i="6"/>
  <c r="U70" i="6" s="1"/>
  <c r="P71" i="6" s="1"/>
  <c r="R71" i="6" s="1"/>
  <c r="Q72" i="6"/>
  <c r="V71" i="6"/>
  <c r="T70" i="7" l="1"/>
  <c r="U70" i="7" s="1"/>
  <c r="P71" i="7" s="1"/>
  <c r="R71" i="7" s="1"/>
  <c r="Q72" i="7"/>
  <c r="V71" i="7"/>
  <c r="T71" i="6"/>
  <c r="U71" i="6" s="1"/>
  <c r="P72" i="6" s="1"/>
  <c r="R72" i="6" s="1"/>
  <c r="Q73" i="6"/>
  <c r="V72" i="6"/>
  <c r="Q75" i="2"/>
  <c r="T71" i="7" l="1"/>
  <c r="U71" i="7" s="1"/>
  <c r="P72" i="7" s="1"/>
  <c r="R72" i="7" s="1"/>
  <c r="Q73" i="7"/>
  <c r="V72" i="7"/>
  <c r="T72" i="6"/>
  <c r="U72" i="6" s="1"/>
  <c r="P73" i="6" s="1"/>
  <c r="R73" i="6" s="1"/>
  <c r="V73" i="6"/>
  <c r="Q75" i="6"/>
  <c r="Q75" i="5"/>
  <c r="Q75" i="4"/>
  <c r="Q75" i="3"/>
  <c r="T72" i="7" l="1"/>
  <c r="U72" i="7" s="1"/>
  <c r="P73" i="7" s="1"/>
  <c r="R73" i="7" s="1"/>
  <c r="V73" i="7"/>
  <c r="Q75" i="7"/>
  <c r="T73" i="6"/>
  <c r="U73" i="6" s="1"/>
  <c r="V75" i="6"/>
  <c r="V11" i="6"/>
  <c r="V75" i="5"/>
  <c r="V11" i="5"/>
  <c r="K8" i="8" s="1"/>
  <c r="V75" i="4"/>
  <c r="V11" i="4"/>
  <c r="K7" i="8" s="1"/>
  <c r="V11" i="3"/>
  <c r="K6" i="8" s="1"/>
  <c r="V75" i="3"/>
  <c r="K11" i="8" l="1"/>
  <c r="T73" i="7"/>
  <c r="U73" i="7" s="1"/>
  <c r="V11" i="7"/>
  <c r="V75" i="7"/>
  <c r="Q14" i="1" l="1"/>
  <c r="O7" i="1"/>
  <c r="P14" i="1"/>
  <c r="R14" i="1" s="1"/>
  <c r="O14" i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O208" i="1" s="1"/>
  <c r="O209" i="1" s="1"/>
  <c r="O210" i="1" s="1"/>
  <c r="O211" i="1" s="1"/>
  <c r="O212" i="1" s="1"/>
  <c r="O213" i="1" s="1"/>
  <c r="O214" i="1" s="1"/>
  <c r="O215" i="1" s="1"/>
  <c r="O216" i="1" s="1"/>
  <c r="O217" i="1" s="1"/>
  <c r="S13" i="1"/>
  <c r="S5" i="1"/>
  <c r="V11" i="1" l="1"/>
  <c r="T14" i="1"/>
  <c r="U14" i="1" s="1"/>
  <c r="P15" i="1" s="1"/>
  <c r="S14" i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6" i="1"/>
  <c r="V219" i="1"/>
  <c r="Q15" i="1"/>
  <c r="Q16" i="1" l="1"/>
  <c r="R15" i="1"/>
  <c r="T15" i="1" l="1"/>
  <c r="U15" i="1" s="1"/>
  <c r="P16" i="1" s="1"/>
  <c r="R16" i="1" s="1"/>
  <c r="Q17" i="1"/>
  <c r="T16" i="1" l="1"/>
  <c r="U16" i="1" s="1"/>
  <c r="P17" i="1" s="1"/>
  <c r="R17" i="1" s="1"/>
  <c r="Q18" i="1"/>
  <c r="T17" i="1" l="1"/>
  <c r="U17" i="1" s="1"/>
  <c r="P18" i="1" s="1"/>
  <c r="R18" i="1" s="1"/>
  <c r="Q19" i="1"/>
  <c r="T18" i="1" l="1"/>
  <c r="U18" i="1" s="1"/>
  <c r="P19" i="1" s="1"/>
  <c r="R19" i="1" s="1"/>
  <c r="Q20" i="1"/>
  <c r="T19" i="1" l="1"/>
  <c r="U19" i="1" s="1"/>
  <c r="P20" i="1" s="1"/>
  <c r="R20" i="1" s="1"/>
  <c r="Q21" i="1"/>
  <c r="T20" i="1" l="1"/>
  <c r="U20" i="1" s="1"/>
  <c r="P21" i="1" s="1"/>
  <c r="R21" i="1" s="1"/>
  <c r="Q22" i="1"/>
  <c r="T21" i="1" l="1"/>
  <c r="U21" i="1" s="1"/>
  <c r="P22" i="1" s="1"/>
  <c r="R22" i="1" s="1"/>
  <c r="Q23" i="1"/>
  <c r="T22" i="1" l="1"/>
  <c r="U22" i="1" s="1"/>
  <c r="P23" i="1" s="1"/>
  <c r="R23" i="1" s="1"/>
  <c r="Q24" i="1"/>
  <c r="T23" i="1" l="1"/>
  <c r="U23" i="1" s="1"/>
  <c r="P24" i="1" s="1"/>
  <c r="R24" i="1" s="1"/>
  <c r="Q25" i="1"/>
  <c r="T24" i="1" l="1"/>
  <c r="U24" i="1" s="1"/>
  <c r="P25" i="1" s="1"/>
  <c r="R25" i="1" s="1"/>
  <c r="Q26" i="1"/>
  <c r="T25" i="1" l="1"/>
  <c r="U25" i="1" s="1"/>
  <c r="P26" i="1" s="1"/>
  <c r="R26" i="1" s="1"/>
  <c r="Q27" i="1"/>
  <c r="T26" i="1" l="1"/>
  <c r="U26" i="1" s="1"/>
  <c r="P27" i="1" s="1"/>
  <c r="R27" i="1" s="1"/>
  <c r="Q28" i="1"/>
  <c r="T27" i="1" l="1"/>
  <c r="U27" i="1" s="1"/>
  <c r="P28" i="1" s="1"/>
  <c r="R28" i="1" s="1"/>
  <c r="Q29" i="1"/>
  <c r="T28" i="1" l="1"/>
  <c r="U28" i="1" s="1"/>
  <c r="P29" i="1" s="1"/>
  <c r="R29" i="1" s="1"/>
  <c r="Q30" i="1"/>
  <c r="T29" i="1" l="1"/>
  <c r="U29" i="1" s="1"/>
  <c r="P30" i="1" s="1"/>
  <c r="R30" i="1" s="1"/>
  <c r="Q31" i="1"/>
  <c r="T30" i="1" l="1"/>
  <c r="U30" i="1" s="1"/>
  <c r="P31" i="1" s="1"/>
  <c r="R31" i="1" s="1"/>
  <c r="Q32" i="1"/>
  <c r="T31" i="1" l="1"/>
  <c r="U31" i="1" s="1"/>
  <c r="P32" i="1" s="1"/>
  <c r="R32" i="1" s="1"/>
  <c r="Q33" i="1"/>
  <c r="T32" i="1" l="1"/>
  <c r="U32" i="1" s="1"/>
  <c r="P33" i="1" s="1"/>
  <c r="R33" i="1" s="1"/>
  <c r="Q34" i="1"/>
  <c r="T33" i="1" l="1"/>
  <c r="U33" i="1" s="1"/>
  <c r="P34" i="1" s="1"/>
  <c r="R34" i="1" s="1"/>
  <c r="Q35" i="1"/>
  <c r="T34" i="1" l="1"/>
  <c r="U34" i="1" s="1"/>
  <c r="P35" i="1" s="1"/>
  <c r="R35" i="1" s="1"/>
  <c r="Q36" i="1"/>
  <c r="T35" i="1" l="1"/>
  <c r="U35" i="1" s="1"/>
  <c r="P36" i="1" s="1"/>
  <c r="R36" i="1" s="1"/>
  <c r="Q37" i="1"/>
  <c r="T36" i="1" l="1"/>
  <c r="U36" i="1" s="1"/>
  <c r="P37" i="1" s="1"/>
  <c r="R37" i="1" s="1"/>
  <c r="Q38" i="1"/>
  <c r="T37" i="1" l="1"/>
  <c r="U37" i="1" s="1"/>
  <c r="P38" i="1" s="1"/>
  <c r="R38" i="1" s="1"/>
  <c r="Q39" i="1"/>
  <c r="T38" i="1" l="1"/>
  <c r="U38" i="1" s="1"/>
  <c r="P39" i="1" s="1"/>
  <c r="R39" i="1" s="1"/>
  <c r="Q40" i="1"/>
  <c r="T39" i="1" l="1"/>
  <c r="U39" i="1" s="1"/>
  <c r="P40" i="1" s="1"/>
  <c r="R40" i="1" s="1"/>
  <c r="Q41" i="1"/>
  <c r="T40" i="1" l="1"/>
  <c r="U40" i="1" s="1"/>
  <c r="P41" i="1" s="1"/>
  <c r="R41" i="1" s="1"/>
  <c r="Q42" i="1"/>
  <c r="T41" i="1" l="1"/>
  <c r="U41" i="1" s="1"/>
  <c r="P42" i="1" s="1"/>
  <c r="R42" i="1" s="1"/>
  <c r="Q43" i="1"/>
  <c r="T42" i="1" l="1"/>
  <c r="U42" i="1" s="1"/>
  <c r="P43" i="1" s="1"/>
  <c r="R43" i="1" s="1"/>
  <c r="Q44" i="1"/>
  <c r="T43" i="1" l="1"/>
  <c r="U43" i="1" s="1"/>
  <c r="P44" i="1" s="1"/>
  <c r="R44" i="1" s="1"/>
  <c r="Q45" i="1"/>
  <c r="T44" i="1" l="1"/>
  <c r="U44" i="1" s="1"/>
  <c r="P45" i="1" s="1"/>
  <c r="R45" i="1" s="1"/>
  <c r="Q46" i="1"/>
  <c r="T45" i="1" l="1"/>
  <c r="U45" i="1" s="1"/>
  <c r="P46" i="1" s="1"/>
  <c r="R46" i="1" s="1"/>
  <c r="Q47" i="1"/>
  <c r="T46" i="1" l="1"/>
  <c r="U46" i="1" s="1"/>
  <c r="P47" i="1" s="1"/>
  <c r="R47" i="1" s="1"/>
  <c r="Q48" i="1"/>
  <c r="T47" i="1" l="1"/>
  <c r="U47" i="1" s="1"/>
  <c r="P48" i="1" s="1"/>
  <c r="R48" i="1" s="1"/>
  <c r="Q49" i="1"/>
  <c r="T48" i="1" l="1"/>
  <c r="U48" i="1" s="1"/>
  <c r="P49" i="1" s="1"/>
  <c r="R49" i="1" s="1"/>
  <c r="Q50" i="1"/>
  <c r="T49" i="1" l="1"/>
  <c r="U49" i="1" s="1"/>
  <c r="P50" i="1" s="1"/>
  <c r="R50" i="1" s="1"/>
  <c r="Q51" i="1"/>
  <c r="T50" i="1" l="1"/>
  <c r="U50" i="1" s="1"/>
  <c r="P51" i="1" s="1"/>
  <c r="R51" i="1" s="1"/>
  <c r="Q52" i="1"/>
  <c r="T51" i="1" l="1"/>
  <c r="U51" i="1" s="1"/>
  <c r="P52" i="1" s="1"/>
  <c r="R52" i="1" s="1"/>
  <c r="Q53" i="1"/>
  <c r="T52" i="1" l="1"/>
  <c r="U52" i="1" s="1"/>
  <c r="P53" i="1" s="1"/>
  <c r="R53" i="1" s="1"/>
  <c r="Q54" i="1"/>
  <c r="Q55" i="1" l="1"/>
  <c r="T53" i="1"/>
  <c r="U53" i="1" s="1"/>
  <c r="P54" i="1" s="1"/>
  <c r="R54" i="1" s="1"/>
  <c r="T54" i="1" l="1"/>
  <c r="U54" i="1" s="1"/>
  <c r="P55" i="1" s="1"/>
  <c r="R55" i="1" s="1"/>
  <c r="Q56" i="1"/>
  <c r="T55" i="1" l="1"/>
  <c r="U55" i="1" s="1"/>
  <c r="P56" i="1" s="1"/>
  <c r="R56" i="1" s="1"/>
  <c r="Q57" i="1"/>
  <c r="T56" i="1" l="1"/>
  <c r="U56" i="1" s="1"/>
  <c r="P57" i="1" s="1"/>
  <c r="R57" i="1" s="1"/>
  <c r="Q58" i="1"/>
  <c r="T57" i="1" l="1"/>
  <c r="U57" i="1" s="1"/>
  <c r="P58" i="1" s="1"/>
  <c r="R58" i="1" s="1"/>
  <c r="Q59" i="1"/>
  <c r="Q60" i="1" l="1"/>
  <c r="T58" i="1"/>
  <c r="U58" i="1"/>
  <c r="P59" i="1" s="1"/>
  <c r="R59" i="1" s="1"/>
  <c r="T59" i="1" l="1"/>
  <c r="U59" i="1" s="1"/>
  <c r="P60" i="1" s="1"/>
  <c r="R60" i="1" s="1"/>
  <c r="Q61" i="1"/>
  <c r="T60" i="1" l="1"/>
  <c r="U60" i="1" s="1"/>
  <c r="P61" i="1" s="1"/>
  <c r="R61" i="1" s="1"/>
  <c r="Q62" i="1"/>
  <c r="T61" i="1" l="1"/>
  <c r="U61" i="1" s="1"/>
  <c r="P62" i="1" s="1"/>
  <c r="R62" i="1" s="1"/>
  <c r="Q63" i="1"/>
  <c r="T62" i="1" l="1"/>
  <c r="U62" i="1" s="1"/>
  <c r="P63" i="1" s="1"/>
  <c r="R63" i="1" s="1"/>
  <c r="Q64" i="1"/>
  <c r="T63" i="1" l="1"/>
  <c r="U63" i="1" s="1"/>
  <c r="P64" i="1" s="1"/>
  <c r="R64" i="1" s="1"/>
  <c r="Q65" i="1"/>
  <c r="T64" i="1" l="1"/>
  <c r="U64" i="1" s="1"/>
  <c r="P65" i="1" s="1"/>
  <c r="R65" i="1" s="1"/>
  <c r="Q66" i="1"/>
  <c r="T65" i="1" l="1"/>
  <c r="U65" i="1" s="1"/>
  <c r="P66" i="1" s="1"/>
  <c r="R66" i="1" s="1"/>
  <c r="Q67" i="1"/>
  <c r="T66" i="1" l="1"/>
  <c r="U66" i="1" s="1"/>
  <c r="P67" i="1" s="1"/>
  <c r="R67" i="1" s="1"/>
  <c r="Q68" i="1"/>
  <c r="T67" i="1" l="1"/>
  <c r="U67" i="1" s="1"/>
  <c r="P68" i="1" s="1"/>
  <c r="R68" i="1" s="1"/>
  <c r="Q69" i="1"/>
  <c r="Q70" i="1" l="1"/>
  <c r="T68" i="1"/>
  <c r="U68" i="1"/>
  <c r="P69" i="1" s="1"/>
  <c r="R69" i="1" s="1"/>
  <c r="T69" i="1" l="1"/>
  <c r="U69" i="1" s="1"/>
  <c r="P70" i="1" s="1"/>
  <c r="R70" i="1" s="1"/>
  <c r="Q71" i="1"/>
  <c r="T70" i="1" l="1"/>
  <c r="U70" i="1" s="1"/>
  <c r="P71" i="1" s="1"/>
  <c r="R71" i="1" s="1"/>
  <c r="Q72" i="1"/>
  <c r="T71" i="1" l="1"/>
  <c r="U71" i="1" s="1"/>
  <c r="P72" i="1" s="1"/>
  <c r="R72" i="1" s="1"/>
  <c r="Q73" i="1"/>
  <c r="T72" i="1" l="1"/>
  <c r="U72" i="1" s="1"/>
  <c r="P73" i="1" s="1"/>
  <c r="R73" i="1" s="1"/>
  <c r="Q74" i="1"/>
  <c r="T73" i="1" l="1"/>
  <c r="U73" i="1" s="1"/>
  <c r="P74" i="1" s="1"/>
  <c r="R74" i="1" s="1"/>
  <c r="Q75" i="1"/>
  <c r="T74" i="1" l="1"/>
  <c r="U74" i="1" s="1"/>
  <c r="P75" i="1" s="1"/>
  <c r="R75" i="1" s="1"/>
  <c r="Q76" i="1"/>
  <c r="T75" i="1" l="1"/>
  <c r="U75" i="1" s="1"/>
  <c r="P76" i="1" s="1"/>
  <c r="R76" i="1" s="1"/>
  <c r="Q77" i="1"/>
  <c r="T76" i="1" l="1"/>
  <c r="U76" i="1"/>
  <c r="P77" i="1" s="1"/>
  <c r="R77" i="1" s="1"/>
  <c r="Q78" i="1"/>
  <c r="T77" i="1" l="1"/>
  <c r="U77" i="1" s="1"/>
  <c r="P78" i="1" s="1"/>
  <c r="R78" i="1" s="1"/>
  <c r="Q79" i="1"/>
  <c r="T78" i="1" l="1"/>
  <c r="U78" i="1" s="1"/>
  <c r="P79" i="1" s="1"/>
  <c r="R79" i="1" s="1"/>
  <c r="Q80" i="1"/>
  <c r="T79" i="1" l="1"/>
  <c r="U79" i="1" s="1"/>
  <c r="P80" i="1" s="1"/>
  <c r="R80" i="1" s="1"/>
  <c r="Q81" i="1"/>
  <c r="T80" i="1" l="1"/>
  <c r="U80" i="1" s="1"/>
  <c r="P81" i="1" s="1"/>
  <c r="R81" i="1" s="1"/>
  <c r="Q82" i="1"/>
  <c r="T81" i="1" l="1"/>
  <c r="U81" i="1" s="1"/>
  <c r="P82" i="1" s="1"/>
  <c r="R82" i="1" s="1"/>
  <c r="Q83" i="1"/>
  <c r="T82" i="1" l="1"/>
  <c r="U82" i="1" s="1"/>
  <c r="P83" i="1" s="1"/>
  <c r="R83" i="1" s="1"/>
  <c r="Q84" i="1"/>
  <c r="T83" i="1" l="1"/>
  <c r="U83" i="1" s="1"/>
  <c r="P84" i="1" s="1"/>
  <c r="R84" i="1" s="1"/>
  <c r="Q85" i="1"/>
  <c r="T84" i="1" l="1"/>
  <c r="U84" i="1" s="1"/>
  <c r="P85" i="1" s="1"/>
  <c r="R85" i="1" s="1"/>
  <c r="Q86" i="1"/>
  <c r="T85" i="1" l="1"/>
  <c r="U85" i="1" s="1"/>
  <c r="P86" i="1" s="1"/>
  <c r="R86" i="1" s="1"/>
  <c r="Q87" i="1"/>
  <c r="T86" i="1" l="1"/>
  <c r="U86" i="1" s="1"/>
  <c r="P87" i="1" s="1"/>
  <c r="R87" i="1" s="1"/>
  <c r="Q88" i="1"/>
  <c r="T87" i="1" l="1"/>
  <c r="U87" i="1" s="1"/>
  <c r="P88" i="1" s="1"/>
  <c r="R88" i="1" s="1"/>
  <c r="Q89" i="1"/>
  <c r="T88" i="1" l="1"/>
  <c r="U88" i="1" s="1"/>
  <c r="P89" i="1" s="1"/>
  <c r="R89" i="1" s="1"/>
  <c r="Q90" i="1"/>
  <c r="T89" i="1" l="1"/>
  <c r="U89" i="1" s="1"/>
  <c r="P90" i="1" s="1"/>
  <c r="R90" i="1" s="1"/>
  <c r="Q91" i="1"/>
  <c r="T90" i="1" l="1"/>
  <c r="U90" i="1" s="1"/>
  <c r="P91" i="1" s="1"/>
  <c r="R91" i="1" s="1"/>
  <c r="Q92" i="1"/>
  <c r="Q93" i="1" l="1"/>
  <c r="T91" i="1"/>
  <c r="U91" i="1" s="1"/>
  <c r="P92" i="1" s="1"/>
  <c r="R92" i="1" s="1"/>
  <c r="T92" i="1" l="1"/>
  <c r="U92" i="1" s="1"/>
  <c r="P93" i="1" s="1"/>
  <c r="R93" i="1" s="1"/>
  <c r="Q94" i="1"/>
  <c r="T93" i="1" l="1"/>
  <c r="U93" i="1" s="1"/>
  <c r="P94" i="1" s="1"/>
  <c r="R94" i="1" s="1"/>
  <c r="Q95" i="1"/>
  <c r="T94" i="1" l="1"/>
  <c r="U94" i="1" s="1"/>
  <c r="P95" i="1" s="1"/>
  <c r="R95" i="1" s="1"/>
  <c r="Q96" i="1"/>
  <c r="Q97" i="1" l="1"/>
  <c r="T95" i="1"/>
  <c r="U95" i="1" s="1"/>
  <c r="P96" i="1" s="1"/>
  <c r="R96" i="1" s="1"/>
  <c r="T96" i="1" l="1"/>
  <c r="U96" i="1" s="1"/>
  <c r="P97" i="1" s="1"/>
  <c r="R97" i="1" s="1"/>
  <c r="Q98" i="1"/>
  <c r="Q99" i="1" l="1"/>
  <c r="T97" i="1"/>
  <c r="U97" i="1" s="1"/>
  <c r="P98" i="1" s="1"/>
  <c r="R98" i="1" s="1"/>
  <c r="T98" i="1" l="1"/>
  <c r="U98" i="1" s="1"/>
  <c r="P99" i="1" s="1"/>
  <c r="R99" i="1" s="1"/>
  <c r="Q100" i="1"/>
  <c r="T99" i="1" l="1"/>
  <c r="U99" i="1" s="1"/>
  <c r="P100" i="1" s="1"/>
  <c r="R100" i="1" s="1"/>
  <c r="Q101" i="1"/>
  <c r="T100" i="1" l="1"/>
  <c r="U100" i="1" s="1"/>
  <c r="P101" i="1" s="1"/>
  <c r="R101" i="1" s="1"/>
  <c r="Q102" i="1"/>
  <c r="Q103" i="1" l="1"/>
  <c r="T101" i="1"/>
  <c r="U101" i="1" s="1"/>
  <c r="P102" i="1" s="1"/>
  <c r="R102" i="1" s="1"/>
  <c r="T102" i="1" l="1"/>
  <c r="U102" i="1" s="1"/>
  <c r="P103" i="1" s="1"/>
  <c r="R103" i="1" s="1"/>
  <c r="Q104" i="1"/>
  <c r="T103" i="1" l="1"/>
  <c r="U103" i="1" s="1"/>
  <c r="P104" i="1" s="1"/>
  <c r="R104" i="1" s="1"/>
  <c r="Q105" i="1"/>
  <c r="Q106" i="1" l="1"/>
  <c r="T104" i="1"/>
  <c r="U104" i="1" s="1"/>
  <c r="P105" i="1" s="1"/>
  <c r="R105" i="1" s="1"/>
  <c r="T105" i="1" l="1"/>
  <c r="U105" i="1" s="1"/>
  <c r="P106" i="1" s="1"/>
  <c r="R106" i="1" s="1"/>
  <c r="Q107" i="1"/>
  <c r="T106" i="1" l="1"/>
  <c r="U106" i="1" s="1"/>
  <c r="P107" i="1" s="1"/>
  <c r="R107" i="1" s="1"/>
  <c r="Q108" i="1"/>
  <c r="T107" i="1" l="1"/>
  <c r="U107" i="1" s="1"/>
  <c r="P108" i="1" s="1"/>
  <c r="R108" i="1" s="1"/>
  <c r="Q109" i="1"/>
  <c r="T108" i="1" l="1"/>
  <c r="U108" i="1" s="1"/>
  <c r="P109" i="1" s="1"/>
  <c r="R109" i="1" s="1"/>
  <c r="Q110" i="1"/>
  <c r="T109" i="1" l="1"/>
  <c r="U109" i="1" s="1"/>
  <c r="P110" i="1" s="1"/>
  <c r="R110" i="1" s="1"/>
  <c r="Q111" i="1"/>
  <c r="T110" i="1" l="1"/>
  <c r="U110" i="1" s="1"/>
  <c r="P111" i="1" s="1"/>
  <c r="R111" i="1" s="1"/>
  <c r="Q112" i="1"/>
  <c r="T111" i="1" l="1"/>
  <c r="U111" i="1" s="1"/>
  <c r="P112" i="1" s="1"/>
  <c r="R112" i="1" s="1"/>
  <c r="Q113" i="1"/>
  <c r="T112" i="1" l="1"/>
  <c r="U112" i="1" s="1"/>
  <c r="P113" i="1" s="1"/>
  <c r="R113" i="1" s="1"/>
  <c r="Q114" i="1"/>
  <c r="T113" i="1" l="1"/>
  <c r="U113" i="1" s="1"/>
  <c r="P114" i="1" s="1"/>
  <c r="R114" i="1" s="1"/>
  <c r="Q115" i="1"/>
  <c r="Q116" i="1" l="1"/>
  <c r="T114" i="1"/>
  <c r="U114" i="1" s="1"/>
  <c r="P115" i="1" s="1"/>
  <c r="R115" i="1" s="1"/>
  <c r="T115" i="1" l="1"/>
  <c r="U115" i="1"/>
  <c r="P116" i="1" s="1"/>
  <c r="R116" i="1" s="1"/>
  <c r="Q117" i="1"/>
  <c r="T116" i="1" l="1"/>
  <c r="U116" i="1" s="1"/>
  <c r="P117" i="1" s="1"/>
  <c r="R117" i="1" s="1"/>
  <c r="Q118" i="1"/>
  <c r="T117" i="1" l="1"/>
  <c r="U117" i="1" s="1"/>
  <c r="P118" i="1" s="1"/>
  <c r="R118" i="1" s="1"/>
  <c r="Q119" i="1"/>
  <c r="T118" i="1" l="1"/>
  <c r="U118" i="1" s="1"/>
  <c r="P119" i="1" s="1"/>
  <c r="R119" i="1" s="1"/>
  <c r="Q120" i="1"/>
  <c r="T119" i="1" l="1"/>
  <c r="U119" i="1" s="1"/>
  <c r="P120" i="1" s="1"/>
  <c r="R120" i="1" s="1"/>
  <c r="Q121" i="1"/>
  <c r="T120" i="1" l="1"/>
  <c r="U120" i="1" s="1"/>
  <c r="P121" i="1" s="1"/>
  <c r="R121" i="1" s="1"/>
  <c r="Q122" i="1"/>
  <c r="T121" i="1" l="1"/>
  <c r="U121" i="1" s="1"/>
  <c r="P122" i="1" s="1"/>
  <c r="R122" i="1" s="1"/>
  <c r="Q123" i="1"/>
  <c r="T122" i="1" l="1"/>
  <c r="U122" i="1" s="1"/>
  <c r="P123" i="1" s="1"/>
  <c r="R123" i="1" s="1"/>
  <c r="Q124" i="1"/>
  <c r="T123" i="1" l="1"/>
  <c r="U123" i="1" s="1"/>
  <c r="P124" i="1" s="1"/>
  <c r="R124" i="1" s="1"/>
  <c r="Q125" i="1"/>
  <c r="T124" i="1" l="1"/>
  <c r="U124" i="1"/>
  <c r="P125" i="1" s="1"/>
  <c r="Q126" i="1"/>
  <c r="R125" i="1"/>
  <c r="T125" i="1" l="1"/>
  <c r="U125" i="1" s="1"/>
  <c r="P126" i="1" s="1"/>
  <c r="R126" i="1" s="1"/>
  <c r="Q127" i="1"/>
  <c r="Q128" i="1" l="1"/>
  <c r="T126" i="1"/>
  <c r="U126" i="1" s="1"/>
  <c r="P127" i="1" s="1"/>
  <c r="R127" i="1" s="1"/>
  <c r="T127" i="1" l="1"/>
  <c r="U127" i="1" s="1"/>
  <c r="P128" i="1" s="1"/>
  <c r="R128" i="1" s="1"/>
  <c r="Q129" i="1"/>
  <c r="T128" i="1" l="1"/>
  <c r="U128" i="1" s="1"/>
  <c r="P129" i="1" s="1"/>
  <c r="R129" i="1" s="1"/>
  <c r="Q130" i="1"/>
  <c r="T129" i="1" l="1"/>
  <c r="U129" i="1" s="1"/>
  <c r="P130" i="1" s="1"/>
  <c r="R130" i="1" s="1"/>
  <c r="Q131" i="1"/>
  <c r="T130" i="1" l="1"/>
  <c r="U130" i="1" s="1"/>
  <c r="P131" i="1" s="1"/>
  <c r="R131" i="1" s="1"/>
  <c r="Q132" i="1"/>
  <c r="T131" i="1" l="1"/>
  <c r="U131" i="1" s="1"/>
  <c r="P132" i="1" s="1"/>
  <c r="R132" i="1" s="1"/>
  <c r="Q133" i="1"/>
  <c r="Q134" i="1" l="1"/>
  <c r="T132" i="1"/>
  <c r="U132" i="1" s="1"/>
  <c r="P133" i="1" s="1"/>
  <c r="R133" i="1" s="1"/>
  <c r="T133" i="1" l="1"/>
  <c r="U133" i="1" s="1"/>
  <c r="P134" i="1" s="1"/>
  <c r="R134" i="1" s="1"/>
  <c r="Q135" i="1"/>
  <c r="Q136" i="1" l="1"/>
  <c r="T134" i="1"/>
  <c r="U134" i="1" s="1"/>
  <c r="P135" i="1" s="1"/>
  <c r="R135" i="1" s="1"/>
  <c r="T135" i="1" l="1"/>
  <c r="U135" i="1" s="1"/>
  <c r="P136" i="1" s="1"/>
  <c r="R136" i="1" s="1"/>
  <c r="Q137" i="1"/>
  <c r="Q138" i="1" l="1"/>
  <c r="T136" i="1"/>
  <c r="U136" i="1" s="1"/>
  <c r="P137" i="1" s="1"/>
  <c r="R137" i="1" s="1"/>
  <c r="T137" i="1" l="1"/>
  <c r="U137" i="1" s="1"/>
  <c r="P138" i="1" s="1"/>
  <c r="R138" i="1" s="1"/>
  <c r="Q139" i="1"/>
  <c r="T138" i="1" l="1"/>
  <c r="U138" i="1" s="1"/>
  <c r="P139" i="1" s="1"/>
  <c r="R139" i="1" s="1"/>
  <c r="Q140" i="1"/>
  <c r="T139" i="1" l="1"/>
  <c r="U139" i="1" s="1"/>
  <c r="P140" i="1" s="1"/>
  <c r="R140" i="1" s="1"/>
  <c r="Q141" i="1"/>
  <c r="T140" i="1" l="1"/>
  <c r="U140" i="1" s="1"/>
  <c r="P141" i="1" s="1"/>
  <c r="R141" i="1" s="1"/>
  <c r="Q142" i="1"/>
  <c r="T141" i="1" l="1"/>
  <c r="U141" i="1" s="1"/>
  <c r="P142" i="1" s="1"/>
  <c r="R142" i="1" s="1"/>
  <c r="Q143" i="1"/>
  <c r="T142" i="1" l="1"/>
  <c r="U142" i="1" s="1"/>
  <c r="P143" i="1" s="1"/>
  <c r="R143" i="1" s="1"/>
  <c r="Q144" i="1"/>
  <c r="T143" i="1" l="1"/>
  <c r="U143" i="1" s="1"/>
  <c r="P144" i="1" s="1"/>
  <c r="R144" i="1" s="1"/>
  <c r="Q145" i="1"/>
  <c r="T144" i="1" l="1"/>
  <c r="U144" i="1" s="1"/>
  <c r="P145" i="1" s="1"/>
  <c r="R145" i="1" s="1"/>
  <c r="Q146" i="1"/>
  <c r="Q147" i="1" l="1"/>
  <c r="T145" i="1"/>
  <c r="U145" i="1" s="1"/>
  <c r="P146" i="1" s="1"/>
  <c r="R146" i="1" s="1"/>
  <c r="T146" i="1" l="1"/>
  <c r="U146" i="1" s="1"/>
  <c r="P147" i="1" s="1"/>
  <c r="R147" i="1" s="1"/>
  <c r="Q148" i="1"/>
  <c r="Q149" i="1" l="1"/>
  <c r="T147" i="1"/>
  <c r="U147" i="1" s="1"/>
  <c r="P148" i="1" s="1"/>
  <c r="R148" i="1" s="1"/>
  <c r="T148" i="1" l="1"/>
  <c r="U148" i="1" s="1"/>
  <c r="P149" i="1" s="1"/>
  <c r="R149" i="1" s="1"/>
  <c r="Q150" i="1"/>
  <c r="T149" i="1" l="1"/>
  <c r="U149" i="1" s="1"/>
  <c r="P150" i="1" s="1"/>
  <c r="R150" i="1" s="1"/>
  <c r="Q151" i="1"/>
  <c r="T150" i="1" l="1"/>
  <c r="U150" i="1" s="1"/>
  <c r="P151" i="1" s="1"/>
  <c r="R151" i="1" s="1"/>
  <c r="Q152" i="1"/>
  <c r="T151" i="1" l="1"/>
  <c r="U151" i="1" s="1"/>
  <c r="P152" i="1" s="1"/>
  <c r="R152" i="1" s="1"/>
  <c r="Q153" i="1"/>
  <c r="T152" i="1" l="1"/>
  <c r="U152" i="1" s="1"/>
  <c r="P153" i="1" s="1"/>
  <c r="R153" i="1" s="1"/>
  <c r="Q154" i="1"/>
  <c r="T153" i="1" l="1"/>
  <c r="U153" i="1" s="1"/>
  <c r="P154" i="1" s="1"/>
  <c r="R154" i="1" s="1"/>
  <c r="Q155" i="1"/>
  <c r="T154" i="1" l="1"/>
  <c r="U154" i="1" s="1"/>
  <c r="P155" i="1" s="1"/>
  <c r="R155" i="1" s="1"/>
  <c r="Q156" i="1"/>
  <c r="T155" i="1" l="1"/>
  <c r="U155" i="1" s="1"/>
  <c r="P156" i="1" s="1"/>
  <c r="R156" i="1" s="1"/>
  <c r="Q157" i="1"/>
  <c r="Q158" i="1" l="1"/>
  <c r="T156" i="1"/>
  <c r="U156" i="1" s="1"/>
  <c r="P157" i="1" s="1"/>
  <c r="R157" i="1" s="1"/>
  <c r="T157" i="1" l="1"/>
  <c r="U157" i="1" s="1"/>
  <c r="P158" i="1" s="1"/>
  <c r="R158" i="1" s="1"/>
  <c r="Q159" i="1"/>
  <c r="T158" i="1" l="1"/>
  <c r="U158" i="1" s="1"/>
  <c r="P159" i="1" s="1"/>
  <c r="R159" i="1" s="1"/>
  <c r="Q160" i="1"/>
  <c r="Q161" i="1" l="1"/>
  <c r="T159" i="1"/>
  <c r="U159" i="1" s="1"/>
  <c r="P160" i="1" s="1"/>
  <c r="R160" i="1" s="1"/>
  <c r="T160" i="1" l="1"/>
  <c r="U160" i="1" s="1"/>
  <c r="P161" i="1" s="1"/>
  <c r="R161" i="1" s="1"/>
  <c r="Q162" i="1"/>
  <c r="T161" i="1" l="1"/>
  <c r="U161" i="1" s="1"/>
  <c r="P162" i="1" s="1"/>
  <c r="R162" i="1" s="1"/>
  <c r="Q163" i="1"/>
  <c r="T162" i="1" l="1"/>
  <c r="U162" i="1" s="1"/>
  <c r="P163" i="1" s="1"/>
  <c r="R163" i="1" s="1"/>
  <c r="Q164" i="1"/>
  <c r="Q165" i="1" l="1"/>
  <c r="T163" i="1"/>
  <c r="U163" i="1" s="1"/>
  <c r="P164" i="1" s="1"/>
  <c r="R164" i="1" s="1"/>
  <c r="T164" i="1" l="1"/>
  <c r="U164" i="1" s="1"/>
  <c r="P165" i="1" s="1"/>
  <c r="R165" i="1" s="1"/>
  <c r="Q166" i="1"/>
  <c r="Q167" i="1" l="1"/>
  <c r="T165" i="1"/>
  <c r="U165" i="1" s="1"/>
  <c r="P166" i="1" s="1"/>
  <c r="R166" i="1" s="1"/>
  <c r="T166" i="1" l="1"/>
  <c r="U166" i="1" s="1"/>
  <c r="P167" i="1" s="1"/>
  <c r="R167" i="1" s="1"/>
  <c r="Q168" i="1"/>
  <c r="T167" i="1" l="1"/>
  <c r="U167" i="1" s="1"/>
  <c r="P168" i="1" s="1"/>
  <c r="R168" i="1" s="1"/>
  <c r="Q169" i="1"/>
  <c r="Q170" i="1" l="1"/>
  <c r="T168" i="1"/>
  <c r="U168" i="1" s="1"/>
  <c r="P169" i="1" s="1"/>
  <c r="R169" i="1" s="1"/>
  <c r="T169" i="1" l="1"/>
  <c r="U169" i="1" s="1"/>
  <c r="P170" i="1" s="1"/>
  <c r="R170" i="1" s="1"/>
  <c r="Q171" i="1"/>
  <c r="Q172" i="1" l="1"/>
  <c r="T170" i="1"/>
  <c r="U170" i="1" s="1"/>
  <c r="P171" i="1" s="1"/>
  <c r="R171" i="1" s="1"/>
  <c r="T171" i="1" l="1"/>
  <c r="U171" i="1" s="1"/>
  <c r="P172" i="1" s="1"/>
  <c r="R172" i="1" s="1"/>
  <c r="Q173" i="1"/>
  <c r="T172" i="1" l="1"/>
  <c r="U172" i="1" s="1"/>
  <c r="P173" i="1" s="1"/>
  <c r="R173" i="1" s="1"/>
  <c r="Q174" i="1"/>
  <c r="Q175" i="1" l="1"/>
  <c r="T173" i="1"/>
  <c r="U173" i="1" s="1"/>
  <c r="P174" i="1" s="1"/>
  <c r="R174" i="1" s="1"/>
  <c r="T174" i="1" l="1"/>
  <c r="U174" i="1" s="1"/>
  <c r="P175" i="1" s="1"/>
  <c r="R175" i="1" s="1"/>
  <c r="Q176" i="1"/>
  <c r="Q177" i="1" l="1"/>
  <c r="T175" i="1"/>
  <c r="U175" i="1" s="1"/>
  <c r="P176" i="1" s="1"/>
  <c r="R176" i="1" s="1"/>
  <c r="T176" i="1" l="1"/>
  <c r="U176" i="1" s="1"/>
  <c r="P177" i="1" s="1"/>
  <c r="R177" i="1" s="1"/>
  <c r="Q178" i="1"/>
  <c r="T177" i="1" l="1"/>
  <c r="U177" i="1" s="1"/>
  <c r="P178" i="1" s="1"/>
  <c r="R178" i="1" s="1"/>
  <c r="Q179" i="1"/>
  <c r="T178" i="1" l="1"/>
  <c r="U178" i="1" s="1"/>
  <c r="P179" i="1" s="1"/>
  <c r="R179" i="1" s="1"/>
  <c r="Q180" i="1"/>
  <c r="T179" i="1" l="1"/>
  <c r="U179" i="1" s="1"/>
  <c r="P180" i="1" s="1"/>
  <c r="R180" i="1" s="1"/>
  <c r="Q181" i="1"/>
  <c r="T180" i="1" l="1"/>
  <c r="U180" i="1" s="1"/>
  <c r="P181" i="1" s="1"/>
  <c r="R181" i="1" s="1"/>
  <c r="Q182" i="1"/>
  <c r="Q183" i="1" l="1"/>
  <c r="T181" i="1"/>
  <c r="U181" i="1" s="1"/>
  <c r="P182" i="1" s="1"/>
  <c r="R182" i="1" s="1"/>
  <c r="T182" i="1" l="1"/>
  <c r="U182" i="1" s="1"/>
  <c r="P183" i="1" s="1"/>
  <c r="R183" i="1" s="1"/>
  <c r="Q184" i="1"/>
  <c r="Q185" i="1" l="1"/>
  <c r="T183" i="1"/>
  <c r="U183" i="1" s="1"/>
  <c r="P184" i="1" s="1"/>
  <c r="R184" i="1" s="1"/>
  <c r="T184" i="1" l="1"/>
  <c r="U184" i="1" s="1"/>
  <c r="P185" i="1" s="1"/>
  <c r="R185" i="1" s="1"/>
  <c r="Q186" i="1"/>
  <c r="T185" i="1" l="1"/>
  <c r="U185" i="1" s="1"/>
  <c r="P186" i="1" s="1"/>
  <c r="R186" i="1" s="1"/>
  <c r="Q187" i="1"/>
  <c r="Q188" i="1" l="1"/>
  <c r="T186" i="1"/>
  <c r="U186" i="1" s="1"/>
  <c r="P187" i="1" s="1"/>
  <c r="R187" i="1" s="1"/>
  <c r="T187" i="1" l="1"/>
  <c r="U187" i="1" s="1"/>
  <c r="P188" i="1" s="1"/>
  <c r="R188" i="1" s="1"/>
  <c r="Q189" i="1"/>
  <c r="T188" i="1" l="1"/>
  <c r="U188" i="1" s="1"/>
  <c r="P189" i="1" s="1"/>
  <c r="R189" i="1" s="1"/>
  <c r="Q190" i="1"/>
  <c r="T189" i="1" l="1"/>
  <c r="U189" i="1" s="1"/>
  <c r="P190" i="1" s="1"/>
  <c r="R190" i="1" s="1"/>
  <c r="Q191" i="1"/>
  <c r="Q192" i="1" l="1"/>
  <c r="T190" i="1"/>
  <c r="U190" i="1" s="1"/>
  <c r="P191" i="1" s="1"/>
  <c r="R191" i="1" s="1"/>
  <c r="T191" i="1" l="1"/>
  <c r="U191" i="1" s="1"/>
  <c r="P192" i="1" s="1"/>
  <c r="R192" i="1" s="1"/>
  <c r="Q193" i="1"/>
  <c r="T192" i="1" l="1"/>
  <c r="U192" i="1" s="1"/>
  <c r="P193" i="1" s="1"/>
  <c r="R193" i="1" s="1"/>
  <c r="Q194" i="1"/>
  <c r="Q195" i="1" l="1"/>
  <c r="T193" i="1"/>
  <c r="U193" i="1" s="1"/>
  <c r="P194" i="1" s="1"/>
  <c r="R194" i="1" s="1"/>
  <c r="T194" i="1" l="1"/>
  <c r="U194" i="1" s="1"/>
  <c r="P195" i="1" s="1"/>
  <c r="R195" i="1" s="1"/>
  <c r="Q196" i="1"/>
  <c r="Q197" i="1" l="1"/>
  <c r="T195" i="1"/>
  <c r="U195" i="1" s="1"/>
  <c r="P196" i="1" s="1"/>
  <c r="R196" i="1" s="1"/>
  <c r="T196" i="1" l="1"/>
  <c r="U196" i="1" s="1"/>
  <c r="P197" i="1" s="1"/>
  <c r="R197" i="1" s="1"/>
  <c r="Q198" i="1"/>
  <c r="Q199" i="1" l="1"/>
  <c r="T197" i="1"/>
  <c r="U197" i="1"/>
  <c r="P198" i="1" s="1"/>
  <c r="R198" i="1" s="1"/>
  <c r="T198" i="1" l="1"/>
  <c r="U198" i="1" s="1"/>
  <c r="P199" i="1" s="1"/>
  <c r="R199" i="1" s="1"/>
  <c r="Q200" i="1"/>
  <c r="Q201" i="1" l="1"/>
  <c r="T199" i="1"/>
  <c r="U199" i="1" s="1"/>
  <c r="P200" i="1" s="1"/>
  <c r="R200" i="1" s="1"/>
  <c r="T200" i="1" l="1"/>
  <c r="U200" i="1" s="1"/>
  <c r="P201" i="1" s="1"/>
  <c r="R201" i="1" s="1"/>
  <c r="Q202" i="1"/>
  <c r="T201" i="1" l="1"/>
  <c r="U201" i="1" s="1"/>
  <c r="P202" i="1" s="1"/>
  <c r="R202" i="1" s="1"/>
  <c r="Q203" i="1"/>
  <c r="T202" i="1" l="1"/>
  <c r="U202" i="1" s="1"/>
  <c r="P203" i="1" s="1"/>
  <c r="R203" i="1" s="1"/>
  <c r="Q204" i="1"/>
  <c r="T203" i="1" l="1"/>
  <c r="U203" i="1" s="1"/>
  <c r="P204" i="1" s="1"/>
  <c r="R204" i="1" s="1"/>
  <c r="Q205" i="1"/>
  <c r="T204" i="1" l="1"/>
  <c r="U204" i="1" s="1"/>
  <c r="P205" i="1" s="1"/>
  <c r="R205" i="1" s="1"/>
  <c r="Q206" i="1"/>
  <c r="Q207" i="1" l="1"/>
  <c r="T205" i="1"/>
  <c r="U205" i="1" s="1"/>
  <c r="P206" i="1" s="1"/>
  <c r="R206" i="1" s="1"/>
  <c r="T206" i="1" l="1"/>
  <c r="U206" i="1"/>
  <c r="P207" i="1" s="1"/>
  <c r="R207" i="1"/>
  <c r="Q208" i="1"/>
  <c r="Q209" i="1" l="1"/>
  <c r="T207" i="1"/>
  <c r="U207" i="1" s="1"/>
  <c r="P208" i="1" s="1"/>
  <c r="R208" i="1" s="1"/>
  <c r="T208" i="1" l="1"/>
  <c r="U208" i="1" s="1"/>
  <c r="P209" i="1" s="1"/>
  <c r="R209" i="1" s="1"/>
  <c r="Q210" i="1"/>
  <c r="Q211" i="1" l="1"/>
  <c r="T209" i="1"/>
  <c r="U209" i="1" s="1"/>
  <c r="P210" i="1" s="1"/>
  <c r="R210" i="1" s="1"/>
  <c r="T210" i="1" l="1"/>
  <c r="U210" i="1" s="1"/>
  <c r="P211" i="1" s="1"/>
  <c r="R211" i="1" s="1"/>
  <c r="Q212" i="1"/>
  <c r="Q213" i="1" l="1"/>
  <c r="T211" i="1"/>
  <c r="U211" i="1" s="1"/>
  <c r="P212" i="1" s="1"/>
  <c r="R212" i="1" s="1"/>
  <c r="T212" i="1" l="1"/>
  <c r="U212" i="1" s="1"/>
  <c r="P213" i="1" s="1"/>
  <c r="R213" i="1" s="1"/>
  <c r="Q214" i="1"/>
  <c r="Q215" i="1" l="1"/>
  <c r="T213" i="1"/>
  <c r="U213" i="1" s="1"/>
  <c r="P214" i="1" s="1"/>
  <c r="R214" i="1" s="1"/>
  <c r="T214" i="1" l="1"/>
  <c r="U214" i="1" s="1"/>
  <c r="P215" i="1" s="1"/>
  <c r="R215" i="1" s="1"/>
  <c r="Q216" i="1"/>
  <c r="Q217" i="1" l="1"/>
  <c r="T215" i="1"/>
  <c r="U215" i="1" s="1"/>
  <c r="P216" i="1" s="1"/>
  <c r="R216" i="1" s="1"/>
  <c r="T216" i="1" l="1"/>
  <c r="U216" i="1"/>
  <c r="P217" i="1" s="1"/>
  <c r="R217" i="1" s="1"/>
  <c r="Q219" i="1"/>
  <c r="T217" i="1" l="1"/>
  <c r="U217" i="1" s="1"/>
  <c r="C7" i="5" l="1"/>
  <c r="C7" i="2"/>
  <c r="F11" i="8"/>
  <c r="G10" i="8"/>
  <c r="C7" i="7" s="1"/>
  <c r="G9" i="8"/>
  <c r="C7" i="6" s="1"/>
  <c r="G8" i="8"/>
  <c r="G7" i="8"/>
  <c r="C7" i="4" s="1"/>
  <c r="G6" i="8"/>
  <c r="C7" i="3" s="1"/>
  <c r="G5" i="8"/>
  <c r="G4" i="8"/>
  <c r="E11" i="8"/>
  <c r="B17" i="8"/>
  <c r="H257" i="7"/>
  <c r="G10" i="7"/>
  <c r="G8" i="7"/>
  <c r="G7" i="7"/>
  <c r="H257" i="6"/>
  <c r="G10" i="6"/>
  <c r="G8" i="6"/>
  <c r="G7" i="6"/>
  <c r="H257" i="5"/>
  <c r="G10" i="5"/>
  <c r="G8" i="5"/>
  <c r="G7" i="5"/>
  <c r="H257" i="4"/>
  <c r="G10" i="4"/>
  <c r="G8" i="4"/>
  <c r="G7" i="4"/>
  <c r="H257" i="3"/>
  <c r="G10" i="3"/>
  <c r="G8" i="3"/>
  <c r="G7" i="3"/>
  <c r="H257" i="2"/>
  <c r="G10" i="2"/>
  <c r="G8" i="2"/>
  <c r="G7" i="2"/>
  <c r="H257" i="1"/>
  <c r="G10" i="1"/>
  <c r="G8" i="1"/>
  <c r="G7" i="1"/>
  <c r="G11" i="8" l="1"/>
  <c r="I7" i="8" s="1"/>
  <c r="C9" i="4" s="1"/>
  <c r="C10" i="4" s="1"/>
  <c r="C7" i="1"/>
  <c r="B34" i="8"/>
  <c r="C48" i="4" l="1"/>
  <c r="G48" i="4" s="1"/>
  <c r="C20" i="4"/>
  <c r="C52" i="4"/>
  <c r="G52" i="4" s="1"/>
  <c r="C45" i="4"/>
  <c r="G45" i="4" s="1"/>
  <c r="C54" i="4"/>
  <c r="G54" i="4" s="1"/>
  <c r="C41" i="4"/>
  <c r="G41" i="4" s="1"/>
  <c r="C38" i="4"/>
  <c r="G38" i="4" s="1"/>
  <c r="C18" i="4"/>
  <c r="G18" i="4" s="1"/>
  <c r="C50" i="4"/>
  <c r="G50" i="4" s="1"/>
  <c r="C21" i="4"/>
  <c r="G21" i="4" s="1"/>
  <c r="C47" i="4"/>
  <c r="G47" i="4" s="1"/>
  <c r="C17" i="4"/>
  <c r="C31" i="4"/>
  <c r="G31" i="4" s="1"/>
  <c r="C35" i="4"/>
  <c r="C28" i="4"/>
  <c r="G28" i="4" s="1"/>
  <c r="C53" i="4"/>
  <c r="G53" i="4" s="1"/>
  <c r="B16" i="4"/>
  <c r="C55" i="4"/>
  <c r="G55" i="4" s="1"/>
  <c r="C49" i="4"/>
  <c r="G49" i="4" s="1"/>
  <c r="C39" i="4"/>
  <c r="G39" i="4" s="1"/>
  <c r="C26" i="4"/>
  <c r="G26" i="4" s="1"/>
  <c r="C30" i="4"/>
  <c r="G30" i="4" s="1"/>
  <c r="C51" i="4"/>
  <c r="G51" i="4" s="1"/>
  <c r="C16" i="4"/>
  <c r="G16" i="4" s="1"/>
  <c r="G9" i="4"/>
  <c r="C43" i="4"/>
  <c r="G43" i="4" s="1"/>
  <c r="C36" i="4"/>
  <c r="C29" i="4"/>
  <c r="G29" i="4" s="1"/>
  <c r="C25" i="4"/>
  <c r="G25" i="4" s="1"/>
  <c r="C24" i="4"/>
  <c r="C34" i="4"/>
  <c r="G34" i="4" s="1"/>
  <c r="C19" i="4"/>
  <c r="G19" i="4" s="1"/>
  <c r="C46" i="4"/>
  <c r="C23" i="4"/>
  <c r="G23" i="4" s="1"/>
  <c r="C32" i="4"/>
  <c r="G32" i="4" s="1"/>
  <c r="C22" i="4"/>
  <c r="G22" i="4" s="1"/>
  <c r="C44" i="4"/>
  <c r="G44" i="4" s="1"/>
  <c r="C37" i="4"/>
  <c r="G37" i="4" s="1"/>
  <c r="C33" i="4"/>
  <c r="G33" i="4" s="1"/>
  <c r="C40" i="4"/>
  <c r="G40" i="4" s="1"/>
  <c r="C42" i="4"/>
  <c r="C27" i="4"/>
  <c r="I5" i="8"/>
  <c r="C9" i="2" s="1"/>
  <c r="C10" i="2" s="1"/>
  <c r="H7" i="8"/>
  <c r="H16" i="4" s="1"/>
  <c r="H8" i="8"/>
  <c r="H16" i="5" s="1"/>
  <c r="H10" i="8"/>
  <c r="H16" i="7" s="1"/>
  <c r="H6" i="8"/>
  <c r="H16" i="3" s="1"/>
  <c r="H9" i="8"/>
  <c r="H16" i="6" s="1"/>
  <c r="H5" i="8"/>
  <c r="H16" i="2" s="1"/>
  <c r="H4" i="8"/>
  <c r="I4" i="8"/>
  <c r="C9" i="1" s="1"/>
  <c r="C10" i="1" s="1"/>
  <c r="I8" i="8"/>
  <c r="C9" i="5" s="1"/>
  <c r="C10" i="5" s="1"/>
  <c r="I10" i="8"/>
  <c r="C9" i="7" s="1"/>
  <c r="C10" i="7" s="1"/>
  <c r="I6" i="8"/>
  <c r="C9" i="3" s="1"/>
  <c r="C10" i="3" s="1"/>
  <c r="I9" i="8"/>
  <c r="C9" i="6" s="1"/>
  <c r="C10" i="6" s="1"/>
  <c r="C31" i="6" s="1"/>
  <c r="G31" i="6" s="1"/>
  <c r="G17" i="4"/>
  <c r="L16" i="4"/>
  <c r="G42" i="4"/>
  <c r="G36" i="4"/>
  <c r="D16" i="4"/>
  <c r="E16" i="4" s="1"/>
  <c r="G24" i="4"/>
  <c r="G35" i="4"/>
  <c r="G46" i="4"/>
  <c r="G20" i="4"/>
  <c r="G27" i="4"/>
  <c r="B16" i="1" l="1"/>
  <c r="D16" i="1" s="1"/>
  <c r="C48" i="1"/>
  <c r="C28" i="1"/>
  <c r="C18" i="1"/>
  <c r="C21" i="1"/>
  <c r="C45" i="1"/>
  <c r="C42" i="1"/>
  <c r="C38" i="1"/>
  <c r="C43" i="1"/>
  <c r="C24" i="1"/>
  <c r="C34" i="1"/>
  <c r="G34" i="1" s="1"/>
  <c r="C31" i="1"/>
  <c r="G9" i="1"/>
  <c r="C35" i="1"/>
  <c r="G35" i="1" s="1"/>
  <c r="C55" i="1"/>
  <c r="G55" i="1" s="1"/>
  <c r="C32" i="1"/>
  <c r="G32" i="1" s="1"/>
  <c r="C40" i="1"/>
  <c r="C49" i="1"/>
  <c r="G49" i="1" s="1"/>
  <c r="C37" i="1"/>
  <c r="C19" i="1"/>
  <c r="C25" i="1"/>
  <c r="C33" i="1"/>
  <c r="G33" i="1" s="1"/>
  <c r="C46" i="1"/>
  <c r="C27" i="1"/>
  <c r="C22" i="1"/>
  <c r="G22" i="1" s="1"/>
  <c r="C50" i="1"/>
  <c r="C36" i="1"/>
  <c r="G36" i="1" s="1"/>
  <c r="C41" i="1"/>
  <c r="C23" i="1"/>
  <c r="G23" i="1" s="1"/>
  <c r="C17" i="1"/>
  <c r="C51" i="1"/>
  <c r="C30" i="1"/>
  <c r="C47" i="1"/>
  <c r="C53" i="1"/>
  <c r="G53" i="1" s="1"/>
  <c r="C44" i="1"/>
  <c r="G44" i="1" s="1"/>
  <c r="C26" i="1"/>
  <c r="G26" i="1" s="1"/>
  <c r="C39" i="1"/>
  <c r="G39" i="1" s="1"/>
  <c r="C54" i="1"/>
  <c r="G54" i="1" s="1"/>
  <c r="C16" i="1"/>
  <c r="C29" i="1"/>
  <c r="C20" i="1"/>
  <c r="G20" i="1" s="1"/>
  <c r="C52" i="1"/>
  <c r="G52" i="1" s="1"/>
  <c r="C54" i="7"/>
  <c r="G54" i="7" s="1"/>
  <c r="C48" i="7"/>
  <c r="G48" i="7" s="1"/>
  <c r="C35" i="7"/>
  <c r="G35" i="7" s="1"/>
  <c r="C42" i="7"/>
  <c r="G42" i="7" s="1"/>
  <c r="C20" i="7"/>
  <c r="C34" i="7"/>
  <c r="G34" i="7" s="1"/>
  <c r="C36" i="7"/>
  <c r="G36" i="7" s="1"/>
  <c r="C33" i="7"/>
  <c r="G33" i="7" s="1"/>
  <c r="C49" i="7"/>
  <c r="G49" i="7" s="1"/>
  <c r="C22" i="7"/>
  <c r="G22" i="7" s="1"/>
  <c r="C16" i="7"/>
  <c r="C46" i="7"/>
  <c r="G46" i="7" s="1"/>
  <c r="H11" i="8"/>
  <c r="H16" i="1"/>
  <c r="C19" i="6"/>
  <c r="C42" i="6"/>
  <c r="G42" i="6" s="1"/>
  <c r="C55" i="6"/>
  <c r="G55" i="6" s="1"/>
  <c r="C37" i="6"/>
  <c r="G37" i="6" s="1"/>
  <c r="C44" i="7"/>
  <c r="G44" i="7" s="1"/>
  <c r="C26" i="7"/>
  <c r="G26" i="7" s="1"/>
  <c r="C17" i="7"/>
  <c r="C29" i="7"/>
  <c r="G29" i="7" s="1"/>
  <c r="B16" i="3"/>
  <c r="C24" i="3"/>
  <c r="G24" i="3" s="1"/>
  <c r="C35" i="3"/>
  <c r="G35" i="3" s="1"/>
  <c r="C36" i="3"/>
  <c r="G36" i="3" s="1"/>
  <c r="C45" i="3"/>
  <c r="G45" i="3" s="1"/>
  <c r="C30" i="3"/>
  <c r="G30" i="3" s="1"/>
  <c r="C41" i="3"/>
  <c r="G41" i="3" s="1"/>
  <c r="C43" i="3"/>
  <c r="G43" i="3" s="1"/>
  <c r="C44" i="3"/>
  <c r="G44" i="3" s="1"/>
  <c r="C38" i="3"/>
  <c r="G38" i="3" s="1"/>
  <c r="C23" i="3"/>
  <c r="G23" i="3" s="1"/>
  <c r="C55" i="3"/>
  <c r="G55" i="3" s="1"/>
  <c r="C16" i="3"/>
  <c r="C51" i="3"/>
  <c r="G51" i="3" s="1"/>
  <c r="C52" i="3"/>
  <c r="G52" i="3" s="1"/>
  <c r="C53" i="3"/>
  <c r="G53" i="3" s="1"/>
  <c r="C46" i="3"/>
  <c r="G46" i="3" s="1"/>
  <c r="C31" i="3"/>
  <c r="G31" i="3" s="1"/>
  <c r="C32" i="3"/>
  <c r="G32" i="3" s="1"/>
  <c r="C25" i="3"/>
  <c r="G25" i="3" s="1"/>
  <c r="C42" i="3"/>
  <c r="G42" i="3" s="1"/>
  <c r="C17" i="3"/>
  <c r="C54" i="3"/>
  <c r="G54" i="3" s="1"/>
  <c r="C39" i="3"/>
  <c r="G39" i="3" s="1"/>
  <c r="C49" i="3"/>
  <c r="G49" i="3" s="1"/>
  <c r="C33" i="3"/>
  <c r="G33" i="3" s="1"/>
  <c r="C21" i="3"/>
  <c r="C18" i="3"/>
  <c r="C40" i="3"/>
  <c r="G40" i="3" s="1"/>
  <c r="C47" i="3"/>
  <c r="G47" i="3" s="1"/>
  <c r="G9" i="3"/>
  <c r="C34" i="3"/>
  <c r="G34" i="3" s="1"/>
  <c r="C48" i="3"/>
  <c r="G48" i="3" s="1"/>
  <c r="C19" i="3"/>
  <c r="C20" i="3"/>
  <c r="C29" i="3"/>
  <c r="G29" i="3" s="1"/>
  <c r="C26" i="3"/>
  <c r="G26" i="3" s="1"/>
  <c r="C27" i="3"/>
  <c r="G27" i="3" s="1"/>
  <c r="C28" i="3"/>
  <c r="G28" i="3" s="1"/>
  <c r="C37" i="3"/>
  <c r="G37" i="3" s="1"/>
  <c r="C22" i="3"/>
  <c r="G22" i="3" s="1"/>
  <c r="C50" i="3"/>
  <c r="G50" i="3" s="1"/>
  <c r="H17" i="2"/>
  <c r="I16" i="2"/>
  <c r="C40" i="6"/>
  <c r="G40" i="6" s="1"/>
  <c r="C29" i="6"/>
  <c r="G29" i="6" s="1"/>
  <c r="C16" i="6"/>
  <c r="C39" i="6"/>
  <c r="G39" i="6" s="1"/>
  <c r="C23" i="7"/>
  <c r="G23" i="7" s="1"/>
  <c r="C47" i="7"/>
  <c r="G47" i="7" s="1"/>
  <c r="C50" i="7"/>
  <c r="G50" i="7" s="1"/>
  <c r="C45" i="7"/>
  <c r="G45" i="7" s="1"/>
  <c r="H17" i="6"/>
  <c r="I16" i="6"/>
  <c r="C53" i="6"/>
  <c r="G53" i="6" s="1"/>
  <c r="C28" i="6"/>
  <c r="G28" i="6" s="1"/>
  <c r="C41" i="6"/>
  <c r="G41" i="6" s="1"/>
  <c r="C21" i="7"/>
  <c r="C32" i="7"/>
  <c r="G32" i="7" s="1"/>
  <c r="C31" i="7"/>
  <c r="G31" i="7" s="1"/>
  <c r="H17" i="3"/>
  <c r="I16" i="3"/>
  <c r="C30" i="6"/>
  <c r="G30" i="6" s="1"/>
  <c r="C27" i="6"/>
  <c r="C50" i="6"/>
  <c r="G50" i="6" s="1"/>
  <c r="C55" i="7"/>
  <c r="G55" i="7" s="1"/>
  <c r="C28" i="7"/>
  <c r="G28" i="7" s="1"/>
  <c r="C40" i="7"/>
  <c r="G40" i="7" s="1"/>
  <c r="H17" i="7"/>
  <c r="I16" i="7"/>
  <c r="C25" i="6"/>
  <c r="G25" i="6" s="1"/>
  <c r="C20" i="6"/>
  <c r="C18" i="6"/>
  <c r="C44" i="6"/>
  <c r="G44" i="6" s="1"/>
  <c r="C37" i="7"/>
  <c r="G37" i="7" s="1"/>
  <c r="C19" i="7"/>
  <c r="C41" i="7"/>
  <c r="G41" i="7" s="1"/>
  <c r="C27" i="7"/>
  <c r="G27" i="7" s="1"/>
  <c r="B16" i="2"/>
  <c r="C22" i="2"/>
  <c r="C37" i="2"/>
  <c r="G37" i="2" s="1"/>
  <c r="C17" i="2"/>
  <c r="C27" i="2"/>
  <c r="C30" i="2"/>
  <c r="G30" i="2" s="1"/>
  <c r="C18" i="2"/>
  <c r="C54" i="2"/>
  <c r="G54" i="2" s="1"/>
  <c r="C16" i="2"/>
  <c r="C35" i="2"/>
  <c r="G35" i="2" s="1"/>
  <c r="C29" i="2"/>
  <c r="G29" i="2" s="1"/>
  <c r="C24" i="2"/>
  <c r="C43" i="2"/>
  <c r="G43" i="2" s="1"/>
  <c r="C50" i="2"/>
  <c r="G50" i="2" s="1"/>
  <c r="C55" i="2"/>
  <c r="G55" i="2" s="1"/>
  <c r="C52" i="2"/>
  <c r="G52" i="2" s="1"/>
  <c r="C32" i="2"/>
  <c r="G32" i="2" s="1"/>
  <c r="C51" i="2"/>
  <c r="G51" i="2" s="1"/>
  <c r="C25" i="2"/>
  <c r="C42" i="2"/>
  <c r="G42" i="2" s="1"/>
  <c r="C47" i="2"/>
  <c r="G47" i="2" s="1"/>
  <c r="C40" i="2"/>
  <c r="G40" i="2" s="1"/>
  <c r="C28" i="2"/>
  <c r="C21" i="2"/>
  <c r="C33" i="2"/>
  <c r="G33" i="2" s="1"/>
  <c r="C39" i="2"/>
  <c r="G39" i="2" s="1"/>
  <c r="C20" i="2"/>
  <c r="C48" i="2"/>
  <c r="G48" i="2" s="1"/>
  <c r="C36" i="2"/>
  <c r="G36" i="2" s="1"/>
  <c r="C38" i="2"/>
  <c r="G38" i="2" s="1"/>
  <c r="C53" i="2"/>
  <c r="G53" i="2" s="1"/>
  <c r="C34" i="2"/>
  <c r="G34" i="2" s="1"/>
  <c r="C31" i="2"/>
  <c r="G31" i="2" s="1"/>
  <c r="C41" i="2"/>
  <c r="G41" i="2" s="1"/>
  <c r="G9" i="2"/>
  <c r="C44" i="2"/>
  <c r="G44" i="2" s="1"/>
  <c r="C46" i="2"/>
  <c r="G46" i="2" s="1"/>
  <c r="C45" i="2"/>
  <c r="G45" i="2" s="1"/>
  <c r="C26" i="2"/>
  <c r="C23" i="2"/>
  <c r="C49" i="2"/>
  <c r="G49" i="2" s="1"/>
  <c r="C19" i="2"/>
  <c r="H17" i="5"/>
  <c r="I16" i="5"/>
  <c r="C32" i="6"/>
  <c r="G32" i="6" s="1"/>
  <c r="G9" i="6"/>
  <c r="C36" i="6"/>
  <c r="G36" i="6" s="1"/>
  <c r="C18" i="7"/>
  <c r="C43" i="7"/>
  <c r="G43" i="7" s="1"/>
  <c r="C25" i="7"/>
  <c r="G25" i="7" s="1"/>
  <c r="C51" i="7"/>
  <c r="G51" i="7" s="1"/>
  <c r="C35" i="6"/>
  <c r="G35" i="6" s="1"/>
  <c r="C51" i="6"/>
  <c r="G51" i="6" s="1"/>
  <c r="C21" i="6"/>
  <c r="C43" i="6"/>
  <c r="G43" i="6" s="1"/>
  <c r="C45" i="6"/>
  <c r="G45" i="6" s="1"/>
  <c r="C17" i="6"/>
  <c r="C22" i="6"/>
  <c r="C49" i="6"/>
  <c r="G49" i="6" s="1"/>
  <c r="C46" i="6"/>
  <c r="G46" i="6" s="1"/>
  <c r="C47" i="6"/>
  <c r="G47" i="6" s="1"/>
  <c r="C26" i="6"/>
  <c r="G26" i="6" s="1"/>
  <c r="C52" i="6"/>
  <c r="G52" i="6" s="1"/>
  <c r="C49" i="5"/>
  <c r="G49" i="5" s="1"/>
  <c r="C16" i="5"/>
  <c r="C19" i="5"/>
  <c r="C44" i="5"/>
  <c r="G44" i="5" s="1"/>
  <c r="C53" i="5"/>
  <c r="G53" i="5" s="1"/>
  <c r="C47" i="5"/>
  <c r="G47" i="5" s="1"/>
  <c r="C55" i="5"/>
  <c r="G55" i="5" s="1"/>
  <c r="C25" i="5"/>
  <c r="G25" i="5" s="1"/>
  <c r="C24" i="5"/>
  <c r="G24" i="5" s="1"/>
  <c r="C27" i="5"/>
  <c r="G27" i="5" s="1"/>
  <c r="C52" i="5"/>
  <c r="G52" i="5" s="1"/>
  <c r="C18" i="5"/>
  <c r="C32" i="5"/>
  <c r="G32" i="5" s="1"/>
  <c r="C35" i="5"/>
  <c r="G35" i="5" s="1"/>
  <c r="C34" i="5"/>
  <c r="G34" i="5" s="1"/>
  <c r="C22" i="5"/>
  <c r="G22" i="5" s="1"/>
  <c r="C17" i="5"/>
  <c r="C40" i="5"/>
  <c r="G40" i="5" s="1"/>
  <c r="C43" i="5"/>
  <c r="G43" i="5" s="1"/>
  <c r="C21" i="5"/>
  <c r="G21" i="5" s="1"/>
  <c r="C30" i="5"/>
  <c r="G30" i="5" s="1"/>
  <c r="C26" i="5"/>
  <c r="G26" i="5" s="1"/>
  <c r="C48" i="5"/>
  <c r="G48" i="5" s="1"/>
  <c r="C51" i="5"/>
  <c r="G51" i="5" s="1"/>
  <c r="C29" i="5"/>
  <c r="G29" i="5" s="1"/>
  <c r="C38" i="5"/>
  <c r="G38" i="5" s="1"/>
  <c r="C33" i="5"/>
  <c r="G33" i="5" s="1"/>
  <c r="C42" i="5"/>
  <c r="G42" i="5" s="1"/>
  <c r="C20" i="5"/>
  <c r="C37" i="5"/>
  <c r="G37" i="5" s="1"/>
  <c r="C46" i="5"/>
  <c r="G46" i="5" s="1"/>
  <c r="C31" i="5"/>
  <c r="G31" i="5" s="1"/>
  <c r="C23" i="5"/>
  <c r="G23" i="5" s="1"/>
  <c r="C50" i="5"/>
  <c r="G50" i="5" s="1"/>
  <c r="C28" i="5"/>
  <c r="G28" i="5" s="1"/>
  <c r="C54" i="5"/>
  <c r="G54" i="5" s="1"/>
  <c r="C41" i="5"/>
  <c r="G41" i="5" s="1"/>
  <c r="B16" i="5"/>
  <c r="D16" i="5" s="1"/>
  <c r="E16" i="5" s="1"/>
  <c r="G9" i="5"/>
  <c r="C36" i="5"/>
  <c r="G36" i="5" s="1"/>
  <c r="C45" i="5"/>
  <c r="G45" i="5" s="1"/>
  <c r="C39" i="5"/>
  <c r="G39" i="5" s="1"/>
  <c r="H17" i="4"/>
  <c r="I16" i="4"/>
  <c r="C34" i="6"/>
  <c r="G34" i="6" s="1"/>
  <c r="C33" i="6"/>
  <c r="G33" i="6" s="1"/>
  <c r="C38" i="6"/>
  <c r="G38" i="6" s="1"/>
  <c r="B16" i="6"/>
  <c r="D16" i="6" s="1"/>
  <c r="E16" i="6" s="1"/>
  <c r="C24" i="7"/>
  <c r="G24" i="7" s="1"/>
  <c r="C30" i="7"/>
  <c r="G30" i="7" s="1"/>
  <c r="C39" i="7"/>
  <c r="G39" i="7" s="1"/>
  <c r="C38" i="7"/>
  <c r="G38" i="7" s="1"/>
  <c r="C54" i="6"/>
  <c r="C48" i="6"/>
  <c r="G48" i="6" s="1"/>
  <c r="C23" i="6"/>
  <c r="G23" i="6" s="1"/>
  <c r="C24" i="6"/>
  <c r="G24" i="6" s="1"/>
  <c r="G9" i="7"/>
  <c r="B16" i="7"/>
  <c r="D16" i="7" s="1"/>
  <c r="E16" i="7" s="1"/>
  <c r="C52" i="7"/>
  <c r="G52" i="7" s="1"/>
  <c r="C53" i="7"/>
  <c r="G21" i="7"/>
  <c r="G37" i="1"/>
  <c r="G53" i="7"/>
  <c r="G19" i="6"/>
  <c r="G27" i="6"/>
  <c r="G54" i="6"/>
  <c r="F16" i="5"/>
  <c r="B17" i="5" s="1"/>
  <c r="D17" i="5" s="1"/>
  <c r="E17" i="5" s="1"/>
  <c r="F16" i="4"/>
  <c r="B17" i="4" s="1"/>
  <c r="D17" i="4" s="1"/>
  <c r="E17" i="4" s="1"/>
  <c r="J7" i="4"/>
  <c r="G29" i="1"/>
  <c r="G31" i="1"/>
  <c r="G51" i="1"/>
  <c r="F16" i="1"/>
  <c r="B17" i="1" s="1"/>
  <c r="D17" i="1" s="1"/>
  <c r="F17" i="1" s="1"/>
  <c r="B18" i="1" s="1"/>
  <c r="D18" i="1" s="1"/>
  <c r="I11" i="8"/>
  <c r="F16" i="7"/>
  <c r="B17" i="7" s="1"/>
  <c r="F16" i="6"/>
  <c r="B17" i="6" s="1"/>
  <c r="H18" i="4" l="1"/>
  <c r="I17" i="4"/>
  <c r="L17" i="4"/>
  <c r="G19" i="5"/>
  <c r="G22" i="6"/>
  <c r="G19" i="2"/>
  <c r="G22" i="2"/>
  <c r="G20" i="6"/>
  <c r="I16" i="1"/>
  <c r="H17" i="1"/>
  <c r="G30" i="1"/>
  <c r="G27" i="1"/>
  <c r="G38" i="1"/>
  <c r="G16" i="5"/>
  <c r="L16" i="5"/>
  <c r="G17" i="6"/>
  <c r="L17" i="6"/>
  <c r="L16" i="2"/>
  <c r="G16" i="2"/>
  <c r="D16" i="2"/>
  <c r="E16" i="2" s="1"/>
  <c r="F16" i="2"/>
  <c r="B17" i="2" s="1"/>
  <c r="L16" i="6"/>
  <c r="G16" i="6"/>
  <c r="G17" i="7"/>
  <c r="L17" i="7"/>
  <c r="G20" i="7"/>
  <c r="G16" i="1"/>
  <c r="E16" i="1"/>
  <c r="L16" i="1"/>
  <c r="G46" i="1"/>
  <c r="G42" i="1"/>
  <c r="G17" i="5"/>
  <c r="L17" i="5"/>
  <c r="G18" i="7"/>
  <c r="G23" i="2"/>
  <c r="G21" i="2"/>
  <c r="G17" i="3"/>
  <c r="L17" i="3"/>
  <c r="G17" i="1"/>
  <c r="G45" i="1"/>
  <c r="G26" i="2"/>
  <c r="G28" i="2"/>
  <c r="G18" i="2"/>
  <c r="H18" i="7"/>
  <c r="I17" i="7"/>
  <c r="H18" i="3"/>
  <c r="L18" i="3" s="1"/>
  <c r="I17" i="3"/>
  <c r="H18" i="6"/>
  <c r="I17" i="6"/>
  <c r="G16" i="3"/>
  <c r="L16" i="3"/>
  <c r="G16" i="7"/>
  <c r="L16" i="7"/>
  <c r="G25" i="1"/>
  <c r="G21" i="1"/>
  <c r="G21" i="6"/>
  <c r="G19" i="7"/>
  <c r="G18" i="3"/>
  <c r="G41" i="1"/>
  <c r="G19" i="1"/>
  <c r="G18" i="1"/>
  <c r="G27" i="2"/>
  <c r="H18" i="2"/>
  <c r="I17" i="2"/>
  <c r="G20" i="3"/>
  <c r="G21" i="3"/>
  <c r="G28" i="1"/>
  <c r="G20" i="5"/>
  <c r="G24" i="2"/>
  <c r="L17" i="2"/>
  <c r="G17" i="2"/>
  <c r="G19" i="3"/>
  <c r="G50" i="1"/>
  <c r="G24" i="1"/>
  <c r="G48" i="1"/>
  <c r="G18" i="5"/>
  <c r="H18" i="5"/>
  <c r="I17" i="5"/>
  <c r="G20" i="2"/>
  <c r="G25" i="2"/>
  <c r="G18" i="6"/>
  <c r="D16" i="3"/>
  <c r="E16" i="3" s="1"/>
  <c r="F16" i="3"/>
  <c r="B17" i="3" s="1"/>
  <c r="D17" i="3" s="1"/>
  <c r="G47" i="1"/>
  <c r="G40" i="1"/>
  <c r="G43" i="1"/>
  <c r="E18" i="1"/>
  <c r="F18" i="1"/>
  <c r="B19" i="1" s="1"/>
  <c r="D19" i="1" s="1"/>
  <c r="E19" i="1" s="1"/>
  <c r="E17" i="1"/>
  <c r="F17" i="5"/>
  <c r="B18" i="5" s="1"/>
  <c r="D18" i="5" s="1"/>
  <c r="E18" i="5" s="1"/>
  <c r="D17" i="7"/>
  <c r="E17" i="7" s="1"/>
  <c r="D17" i="6"/>
  <c r="E17" i="6" s="1"/>
  <c r="F17" i="4"/>
  <c r="B18" i="4" s="1"/>
  <c r="J7" i="7" l="1"/>
  <c r="J7" i="6"/>
  <c r="J7" i="1"/>
  <c r="I18" i="6"/>
  <c r="H19" i="6"/>
  <c r="D17" i="2"/>
  <c r="E17" i="2" s="1"/>
  <c r="J7" i="5"/>
  <c r="H18" i="1"/>
  <c r="I17" i="1"/>
  <c r="H19" i="5"/>
  <c r="I18" i="5"/>
  <c r="L18" i="6"/>
  <c r="L18" i="5"/>
  <c r="H19" i="3"/>
  <c r="I18" i="3"/>
  <c r="J7" i="2"/>
  <c r="H19" i="7"/>
  <c r="I18" i="7"/>
  <c r="F17" i="3"/>
  <c r="B18" i="3" s="1"/>
  <c r="E17" i="3"/>
  <c r="H19" i="2"/>
  <c r="I18" i="2"/>
  <c r="L18" i="2"/>
  <c r="J7" i="3"/>
  <c r="L17" i="1"/>
  <c r="L18" i="7"/>
  <c r="H19" i="4"/>
  <c r="I18" i="4"/>
  <c r="L18" i="4"/>
  <c r="F17" i="7"/>
  <c r="B18" i="7" s="1"/>
  <c r="F17" i="6"/>
  <c r="B18" i="6" s="1"/>
  <c r="F18" i="5"/>
  <c r="B19" i="5" s="1"/>
  <c r="D18" i="4"/>
  <c r="E18" i="4" s="1"/>
  <c r="F19" i="1"/>
  <c r="B20" i="1" s="1"/>
  <c r="H19" i="1" l="1"/>
  <c r="I18" i="1"/>
  <c r="L18" i="1"/>
  <c r="H20" i="2"/>
  <c r="I19" i="2"/>
  <c r="L19" i="2"/>
  <c r="F17" i="2"/>
  <c r="B18" i="2" s="1"/>
  <c r="I19" i="3"/>
  <c r="H20" i="3"/>
  <c r="L19" i="3"/>
  <c r="H20" i="4"/>
  <c r="I19" i="4"/>
  <c r="L19" i="4"/>
  <c r="D18" i="3"/>
  <c r="E18" i="3" s="1"/>
  <c r="H20" i="6"/>
  <c r="I19" i="6"/>
  <c r="L19" i="6"/>
  <c r="I19" i="7"/>
  <c r="H20" i="7"/>
  <c r="L19" i="7"/>
  <c r="I19" i="5"/>
  <c r="H20" i="5"/>
  <c r="L19" i="5"/>
  <c r="F18" i="4"/>
  <c r="B19" i="4" s="1"/>
  <c r="D19" i="4" s="1"/>
  <c r="E19" i="4" s="1"/>
  <c r="D18" i="7"/>
  <c r="E18" i="7" s="1"/>
  <c r="D18" i="6"/>
  <c r="E18" i="6" s="1"/>
  <c r="D19" i="5"/>
  <c r="E19" i="5" s="1"/>
  <c r="D20" i="1"/>
  <c r="E20" i="1" s="1"/>
  <c r="F18" i="3" l="1"/>
  <c r="B19" i="3" s="1"/>
  <c r="D18" i="2"/>
  <c r="E18" i="2" s="1"/>
  <c r="H21" i="2"/>
  <c r="I20" i="2"/>
  <c r="L20" i="2"/>
  <c r="I20" i="3"/>
  <c r="H21" i="3"/>
  <c r="L20" i="3"/>
  <c r="H20" i="1"/>
  <c r="I19" i="1"/>
  <c r="L19" i="1"/>
  <c r="H21" i="7"/>
  <c r="I20" i="7"/>
  <c r="L20" i="7"/>
  <c r="H21" i="4"/>
  <c r="I20" i="4"/>
  <c r="L20" i="4"/>
  <c r="H21" i="5"/>
  <c r="I20" i="5"/>
  <c r="L20" i="5"/>
  <c r="H21" i="6"/>
  <c r="I20" i="6"/>
  <c r="L20" i="6"/>
  <c r="F19" i="5"/>
  <c r="B20" i="5" s="1"/>
  <c r="D20" i="5" s="1"/>
  <c r="E20" i="5" s="1"/>
  <c r="F18" i="7"/>
  <c r="B19" i="7" s="1"/>
  <c r="F18" i="6"/>
  <c r="B19" i="6" s="1"/>
  <c r="F19" i="4"/>
  <c r="B20" i="4" s="1"/>
  <c r="F20" i="1"/>
  <c r="B21" i="1" s="1"/>
  <c r="H22" i="6" l="1"/>
  <c r="I21" i="6"/>
  <c r="L21" i="6"/>
  <c r="H22" i="7"/>
  <c r="I21" i="7"/>
  <c r="L21" i="7"/>
  <c r="H22" i="2"/>
  <c r="I21" i="2"/>
  <c r="L21" i="2"/>
  <c r="I21" i="5"/>
  <c r="L21" i="5"/>
  <c r="H22" i="5"/>
  <c r="F18" i="2"/>
  <c r="B19" i="2" s="1"/>
  <c r="H21" i="1"/>
  <c r="I20" i="1"/>
  <c r="L20" i="1"/>
  <c r="D19" i="3"/>
  <c r="E19" i="3" s="1"/>
  <c r="F19" i="3"/>
  <c r="B20" i="3" s="1"/>
  <c r="D20" i="3" s="1"/>
  <c r="E20" i="3" s="1"/>
  <c r="H22" i="4"/>
  <c r="I21" i="4"/>
  <c r="L21" i="4"/>
  <c r="H22" i="3"/>
  <c r="I21" i="3"/>
  <c r="L21" i="3"/>
  <c r="D19" i="7"/>
  <c r="E19" i="7" s="1"/>
  <c r="D19" i="6"/>
  <c r="E19" i="6" s="1"/>
  <c r="F20" i="5"/>
  <c r="B21" i="5" s="1"/>
  <c r="D20" i="4"/>
  <c r="E20" i="4" s="1"/>
  <c r="F20" i="3"/>
  <c r="B21" i="3" s="1"/>
  <c r="D21" i="1"/>
  <c r="E21" i="1" s="1"/>
  <c r="I22" i="7" l="1"/>
  <c r="L22" i="7"/>
  <c r="H23" i="7"/>
  <c r="H23" i="2"/>
  <c r="I22" i="2"/>
  <c r="L22" i="2"/>
  <c r="H23" i="4"/>
  <c r="I22" i="4"/>
  <c r="L22" i="4"/>
  <c r="H23" i="5"/>
  <c r="I22" i="5"/>
  <c r="L22" i="5"/>
  <c r="H23" i="3"/>
  <c r="I22" i="3"/>
  <c r="L22" i="3"/>
  <c r="H22" i="1"/>
  <c r="I21" i="1"/>
  <c r="L21" i="1"/>
  <c r="D19" i="2"/>
  <c r="E19" i="2" s="1"/>
  <c r="F19" i="2"/>
  <c r="B20" i="2" s="1"/>
  <c r="H23" i="6"/>
  <c r="I22" i="6"/>
  <c r="L22" i="6"/>
  <c r="F19" i="6"/>
  <c r="B20" i="6" s="1"/>
  <c r="D20" i="6" s="1"/>
  <c r="E20" i="6" s="1"/>
  <c r="F20" i="4"/>
  <c r="B21" i="4" s="1"/>
  <c r="D21" i="4" s="1"/>
  <c r="E21" i="4" s="1"/>
  <c r="F19" i="7"/>
  <c r="B20" i="7" s="1"/>
  <c r="D21" i="5"/>
  <c r="E21" i="5" s="1"/>
  <c r="F21" i="5"/>
  <c r="B22" i="5" s="1"/>
  <c r="D21" i="3"/>
  <c r="E21" i="3" s="1"/>
  <c r="F21" i="1"/>
  <c r="B22" i="1" s="1"/>
  <c r="L23" i="3" l="1"/>
  <c r="H24" i="3"/>
  <c r="I23" i="3"/>
  <c r="H24" i="2"/>
  <c r="I23" i="2"/>
  <c r="L23" i="2"/>
  <c r="H24" i="6"/>
  <c r="I23" i="6"/>
  <c r="L23" i="6"/>
  <c r="D20" i="2"/>
  <c r="E20" i="2" s="1"/>
  <c r="F20" i="2"/>
  <c r="B21" i="2" s="1"/>
  <c r="H24" i="7"/>
  <c r="I23" i="7"/>
  <c r="L23" i="7"/>
  <c r="H23" i="1"/>
  <c r="I22" i="1"/>
  <c r="L22" i="1"/>
  <c r="H24" i="5"/>
  <c r="L23" i="5"/>
  <c r="I23" i="5"/>
  <c r="H24" i="4"/>
  <c r="I23" i="4"/>
  <c r="L23" i="4"/>
  <c r="F20" i="6"/>
  <c r="B21" i="6" s="1"/>
  <c r="D21" i="6" s="1"/>
  <c r="E21" i="6" s="1"/>
  <c r="D20" i="7"/>
  <c r="E20" i="7" s="1"/>
  <c r="D22" i="5"/>
  <c r="E22" i="5" s="1"/>
  <c r="F22" i="5"/>
  <c r="B23" i="5" s="1"/>
  <c r="F21" i="4"/>
  <c r="B22" i="4" s="1"/>
  <c r="F21" i="3"/>
  <c r="B22" i="3" s="1"/>
  <c r="D22" i="1"/>
  <c r="E22" i="1" s="1"/>
  <c r="I24" i="6" l="1"/>
  <c r="H25" i="6"/>
  <c r="L24" i="6"/>
  <c r="H25" i="2"/>
  <c r="I24" i="2"/>
  <c r="L24" i="2"/>
  <c r="H25" i="4"/>
  <c r="I24" i="4"/>
  <c r="L24" i="4"/>
  <c r="D21" i="2"/>
  <c r="E21" i="2" s="1"/>
  <c r="F21" i="2"/>
  <c r="B22" i="2" s="1"/>
  <c r="D22" i="2" s="1"/>
  <c r="E22" i="2" s="1"/>
  <c r="H24" i="1"/>
  <c r="I23" i="1"/>
  <c r="L23" i="1"/>
  <c r="H25" i="5"/>
  <c r="I24" i="5"/>
  <c r="L24" i="5"/>
  <c r="L24" i="3"/>
  <c r="H25" i="3"/>
  <c r="I24" i="3"/>
  <c r="I24" i="7"/>
  <c r="L24" i="7"/>
  <c r="H25" i="7"/>
  <c r="F20" i="7"/>
  <c r="B21" i="7" s="1"/>
  <c r="D21" i="7" s="1"/>
  <c r="E21" i="7" s="1"/>
  <c r="F21" i="6"/>
  <c r="B22" i="6" s="1"/>
  <c r="D22" i="6" s="1"/>
  <c r="E22" i="6" s="1"/>
  <c r="D23" i="5"/>
  <c r="E23" i="5" s="1"/>
  <c r="D22" i="4"/>
  <c r="E22" i="4" s="1"/>
  <c r="D22" i="3"/>
  <c r="E22" i="3" s="1"/>
  <c r="F22" i="1"/>
  <c r="B23" i="1" s="1"/>
  <c r="F22" i="2" l="1"/>
  <c r="B23" i="2" s="1"/>
  <c r="D23" i="2" s="1"/>
  <c r="E23" i="2" s="1"/>
  <c r="H26" i="4"/>
  <c r="I25" i="4"/>
  <c r="L25" i="4"/>
  <c r="H26" i="2"/>
  <c r="I25" i="2"/>
  <c r="L25" i="2"/>
  <c r="I25" i="3"/>
  <c r="H26" i="3"/>
  <c r="L25" i="3"/>
  <c r="H26" i="7"/>
  <c r="I25" i="7"/>
  <c r="L25" i="7"/>
  <c r="I25" i="6"/>
  <c r="H26" i="6"/>
  <c r="L25" i="6"/>
  <c r="H26" i="5"/>
  <c r="I25" i="5"/>
  <c r="L25" i="5"/>
  <c r="H25" i="1"/>
  <c r="I24" i="1"/>
  <c r="L24" i="1"/>
  <c r="F23" i="2"/>
  <c r="B24" i="2" s="1"/>
  <c r="D24" i="2" s="1"/>
  <c r="E24" i="2" s="1"/>
  <c r="F22" i="6"/>
  <c r="B23" i="6" s="1"/>
  <c r="D23" i="6" s="1"/>
  <c r="E23" i="6" s="1"/>
  <c r="F22" i="4"/>
  <c r="B23" i="4" s="1"/>
  <c r="D23" i="4" s="1"/>
  <c r="E23" i="4" s="1"/>
  <c r="F21" i="7"/>
  <c r="B22" i="7" s="1"/>
  <c r="F23" i="5"/>
  <c r="B24" i="5" s="1"/>
  <c r="F22" i="3"/>
  <c r="B23" i="3" s="1"/>
  <c r="D23" i="1"/>
  <c r="E23" i="1" s="1"/>
  <c r="L26" i="5" l="1"/>
  <c r="I26" i="5"/>
  <c r="H27" i="5"/>
  <c r="I26" i="3"/>
  <c r="L26" i="3"/>
  <c r="H27" i="3"/>
  <c r="I26" i="6"/>
  <c r="H27" i="6"/>
  <c r="L26" i="6"/>
  <c r="H27" i="2"/>
  <c r="I26" i="2"/>
  <c r="L26" i="2"/>
  <c r="H26" i="1"/>
  <c r="I25" i="1"/>
  <c r="L25" i="1"/>
  <c r="H27" i="7"/>
  <c r="I26" i="7"/>
  <c r="L26" i="7"/>
  <c r="H27" i="4"/>
  <c r="I26" i="4"/>
  <c r="L26" i="4"/>
  <c r="F24" i="2"/>
  <c r="B25" i="2" s="1"/>
  <c r="D25" i="2" s="1"/>
  <c r="E25" i="2" s="1"/>
  <c r="D22" i="7"/>
  <c r="E22" i="7" s="1"/>
  <c r="F23" i="6"/>
  <c r="B24" i="6" s="1"/>
  <c r="F23" i="1"/>
  <c r="B24" i="1" s="1"/>
  <c r="D24" i="1" s="1"/>
  <c r="E24" i="1" s="1"/>
  <c r="D24" i="5"/>
  <c r="E24" i="5" s="1"/>
  <c r="F23" i="4"/>
  <c r="B24" i="4" s="1"/>
  <c r="D23" i="3"/>
  <c r="E23" i="3" s="1"/>
  <c r="I27" i="7" l="1"/>
  <c r="L27" i="7"/>
  <c r="H28" i="7"/>
  <c r="H28" i="6"/>
  <c r="I27" i="6"/>
  <c r="L27" i="6"/>
  <c r="H28" i="3"/>
  <c r="I27" i="3"/>
  <c r="L27" i="3"/>
  <c r="H27" i="1"/>
  <c r="I26" i="1"/>
  <c r="L26" i="1"/>
  <c r="H28" i="4"/>
  <c r="I27" i="4"/>
  <c r="L27" i="4"/>
  <c r="L27" i="5"/>
  <c r="I27" i="5"/>
  <c r="H28" i="5"/>
  <c r="F25" i="2"/>
  <c r="B26" i="2" s="1"/>
  <c r="I27" i="2"/>
  <c r="H28" i="2"/>
  <c r="L27" i="2"/>
  <c r="F24" i="5"/>
  <c r="B25" i="5" s="1"/>
  <c r="D25" i="5" s="1"/>
  <c r="E25" i="5" s="1"/>
  <c r="F22" i="7"/>
  <c r="B23" i="7" s="1"/>
  <c r="D24" i="6"/>
  <c r="E24" i="6" s="1"/>
  <c r="D24" i="4"/>
  <c r="E24" i="4" s="1"/>
  <c r="F23" i="3"/>
  <c r="B24" i="3" s="1"/>
  <c r="D26" i="2"/>
  <c r="E26" i="2" s="1"/>
  <c r="F24" i="1"/>
  <c r="B25" i="1" s="1"/>
  <c r="H29" i="6" l="1"/>
  <c r="I28" i="6"/>
  <c r="L28" i="6"/>
  <c r="H29" i="4"/>
  <c r="I28" i="4"/>
  <c r="L28" i="4"/>
  <c r="I28" i="7"/>
  <c r="L28" i="7"/>
  <c r="H29" i="7"/>
  <c r="H29" i="3"/>
  <c r="I28" i="3"/>
  <c r="L28" i="3"/>
  <c r="L28" i="5"/>
  <c r="I28" i="5"/>
  <c r="H29" i="5"/>
  <c r="H28" i="1"/>
  <c r="I27" i="1"/>
  <c r="L27" i="1"/>
  <c r="H29" i="2"/>
  <c r="I28" i="2"/>
  <c r="L28" i="2"/>
  <c r="F24" i="6"/>
  <c r="B25" i="6" s="1"/>
  <c r="D25" i="6" s="1"/>
  <c r="E25" i="6" s="1"/>
  <c r="D23" i="7"/>
  <c r="E23" i="7" s="1"/>
  <c r="F25" i="5"/>
  <c r="B26" i="5" s="1"/>
  <c r="F24" i="4"/>
  <c r="B25" i="4" s="1"/>
  <c r="D24" i="3"/>
  <c r="E24" i="3" s="1"/>
  <c r="F26" i="2"/>
  <c r="B27" i="2" s="1"/>
  <c r="D25" i="1"/>
  <c r="E25" i="1" s="1"/>
  <c r="H29" i="1" l="1"/>
  <c r="I28" i="1"/>
  <c r="L28" i="1"/>
  <c r="H30" i="4"/>
  <c r="I29" i="4"/>
  <c r="L29" i="4"/>
  <c r="L29" i="5"/>
  <c r="I29" i="5"/>
  <c r="H30" i="5"/>
  <c r="H30" i="2"/>
  <c r="L29" i="2"/>
  <c r="I29" i="2"/>
  <c r="H30" i="3"/>
  <c r="I29" i="3"/>
  <c r="L29" i="3"/>
  <c r="I29" i="7"/>
  <c r="L29" i="7"/>
  <c r="H30" i="7"/>
  <c r="I29" i="6"/>
  <c r="L29" i="6"/>
  <c r="H30" i="6"/>
  <c r="F23" i="7"/>
  <c r="B24" i="7" s="1"/>
  <c r="F25" i="6"/>
  <c r="B26" i="6" s="1"/>
  <c r="D26" i="5"/>
  <c r="E26" i="5" s="1"/>
  <c r="D25" i="4"/>
  <c r="E25" i="4" s="1"/>
  <c r="F24" i="3"/>
  <c r="B25" i="3" s="1"/>
  <c r="D27" i="2"/>
  <c r="E27" i="2" s="1"/>
  <c r="F25" i="1"/>
  <c r="B26" i="1" s="1"/>
  <c r="I30" i="6" l="1"/>
  <c r="L30" i="6"/>
  <c r="H31" i="6"/>
  <c r="L30" i="3"/>
  <c r="I30" i="3"/>
  <c r="H31" i="3"/>
  <c r="H31" i="4"/>
  <c r="I30" i="4"/>
  <c r="L30" i="4"/>
  <c r="H31" i="7"/>
  <c r="I30" i="7"/>
  <c r="L30" i="7"/>
  <c r="I30" i="2"/>
  <c r="H31" i="2"/>
  <c r="L30" i="2"/>
  <c r="H31" i="5"/>
  <c r="L30" i="5"/>
  <c r="I30" i="5"/>
  <c r="H30" i="1"/>
  <c r="I29" i="1"/>
  <c r="L29" i="1"/>
  <c r="F27" i="2"/>
  <c r="B28" i="2" s="1"/>
  <c r="D28" i="2" s="1"/>
  <c r="E28" i="2" s="1"/>
  <c r="D24" i="7"/>
  <c r="E24" i="7" s="1"/>
  <c r="D26" i="6"/>
  <c r="E26" i="6" s="1"/>
  <c r="F26" i="5"/>
  <c r="B27" i="5" s="1"/>
  <c r="F25" i="4"/>
  <c r="B26" i="4" s="1"/>
  <c r="D25" i="3"/>
  <c r="E25" i="3" s="1"/>
  <c r="D26" i="1"/>
  <c r="E26" i="1" s="1"/>
  <c r="I31" i="3" l="1"/>
  <c r="L31" i="3"/>
  <c r="H32" i="3"/>
  <c r="H31" i="1"/>
  <c r="I30" i="1"/>
  <c r="L30" i="1"/>
  <c r="H32" i="6"/>
  <c r="L31" i="6"/>
  <c r="I31" i="6"/>
  <c r="H32" i="4"/>
  <c r="I31" i="4"/>
  <c r="L31" i="4"/>
  <c r="L31" i="7"/>
  <c r="I31" i="7"/>
  <c r="H32" i="7"/>
  <c r="H32" i="5"/>
  <c r="L31" i="5"/>
  <c r="I31" i="5"/>
  <c r="L31" i="2"/>
  <c r="H32" i="2"/>
  <c r="I31" i="2"/>
  <c r="F25" i="3"/>
  <c r="B26" i="3" s="1"/>
  <c r="D26" i="3" s="1"/>
  <c r="E26" i="3" s="1"/>
  <c r="F28" i="2"/>
  <c r="B29" i="2" s="1"/>
  <c r="D29" i="2" s="1"/>
  <c r="E29" i="2" s="1"/>
  <c r="F24" i="7"/>
  <c r="B25" i="7" s="1"/>
  <c r="F26" i="6"/>
  <c r="B27" i="6" s="1"/>
  <c r="D27" i="5"/>
  <c r="E27" i="5" s="1"/>
  <c r="D26" i="4"/>
  <c r="E26" i="4" s="1"/>
  <c r="F26" i="1"/>
  <c r="B27" i="1" s="1"/>
  <c r="I32" i="5" l="1"/>
  <c r="L32" i="5"/>
  <c r="H33" i="5"/>
  <c r="H32" i="1"/>
  <c r="I31" i="1"/>
  <c r="L31" i="1"/>
  <c r="H33" i="3"/>
  <c r="I32" i="3"/>
  <c r="L32" i="3"/>
  <c r="H33" i="6"/>
  <c r="I32" i="6"/>
  <c r="L32" i="6"/>
  <c r="H33" i="4"/>
  <c r="I32" i="4"/>
  <c r="L32" i="4"/>
  <c r="L32" i="7"/>
  <c r="I32" i="7"/>
  <c r="H33" i="7"/>
  <c r="L32" i="2"/>
  <c r="H33" i="2"/>
  <c r="I32" i="2"/>
  <c r="F26" i="3"/>
  <c r="B27" i="3" s="1"/>
  <c r="D27" i="3" s="1"/>
  <c r="E27" i="3" s="1"/>
  <c r="D25" i="7"/>
  <c r="E25" i="7" s="1"/>
  <c r="D27" i="6"/>
  <c r="E27" i="6" s="1"/>
  <c r="F27" i="5"/>
  <c r="B28" i="5" s="1"/>
  <c r="F26" i="4"/>
  <c r="B27" i="4" s="1"/>
  <c r="F29" i="2"/>
  <c r="B30" i="2" s="1"/>
  <c r="D27" i="1"/>
  <c r="E27" i="1" s="1"/>
  <c r="H33" i="1" l="1"/>
  <c r="I32" i="1"/>
  <c r="L32" i="1"/>
  <c r="H34" i="4"/>
  <c r="I33" i="4"/>
  <c r="L33" i="4"/>
  <c r="L33" i="2"/>
  <c r="H34" i="2"/>
  <c r="I33" i="2"/>
  <c r="I33" i="5"/>
  <c r="L33" i="5"/>
  <c r="H34" i="5"/>
  <c r="I33" i="7"/>
  <c r="L33" i="7"/>
  <c r="H34" i="7"/>
  <c r="I33" i="6"/>
  <c r="H34" i="6"/>
  <c r="L33" i="6"/>
  <c r="L33" i="3"/>
  <c r="H34" i="3"/>
  <c r="I33" i="3"/>
  <c r="F25" i="7"/>
  <c r="B26" i="7" s="1"/>
  <c r="D26" i="7" s="1"/>
  <c r="E26" i="7" s="1"/>
  <c r="F27" i="6"/>
  <c r="B28" i="6" s="1"/>
  <c r="D28" i="5"/>
  <c r="E28" i="5" s="1"/>
  <c r="D27" i="4"/>
  <c r="E27" i="4" s="1"/>
  <c r="F27" i="3"/>
  <c r="B28" i="3" s="1"/>
  <c r="D30" i="2"/>
  <c r="E30" i="2" s="1"/>
  <c r="F27" i="1"/>
  <c r="B28" i="1" s="1"/>
  <c r="H35" i="2" l="1"/>
  <c r="L34" i="2"/>
  <c r="I34" i="2"/>
  <c r="L34" i="7"/>
  <c r="H35" i="7"/>
  <c r="I34" i="7"/>
  <c r="H35" i="4"/>
  <c r="I34" i="4"/>
  <c r="L34" i="4"/>
  <c r="H35" i="5"/>
  <c r="L34" i="5"/>
  <c r="I34" i="5"/>
  <c r="L34" i="3"/>
  <c r="H35" i="3"/>
  <c r="I34" i="3"/>
  <c r="H35" i="6"/>
  <c r="I34" i="6"/>
  <c r="L34" i="6"/>
  <c r="H34" i="1"/>
  <c r="I33" i="1"/>
  <c r="L33" i="1"/>
  <c r="F27" i="4"/>
  <c r="B28" i="4" s="1"/>
  <c r="D28" i="4" s="1"/>
  <c r="E28" i="4" s="1"/>
  <c r="F26" i="7"/>
  <c r="B27" i="7" s="1"/>
  <c r="D28" i="6"/>
  <c r="E28" i="6" s="1"/>
  <c r="F28" i="5"/>
  <c r="B29" i="5" s="1"/>
  <c r="D28" i="3"/>
  <c r="E28" i="3" s="1"/>
  <c r="F30" i="2"/>
  <c r="B31" i="2" s="1"/>
  <c r="D28" i="1"/>
  <c r="E28" i="1" s="1"/>
  <c r="I35" i="3" l="1"/>
  <c r="H36" i="3"/>
  <c r="L35" i="3"/>
  <c r="L35" i="7"/>
  <c r="H36" i="7"/>
  <c r="I35" i="7"/>
  <c r="H36" i="6"/>
  <c r="I35" i="6"/>
  <c r="L35" i="6"/>
  <c r="H35" i="1"/>
  <c r="I34" i="1"/>
  <c r="L34" i="1"/>
  <c r="I35" i="5"/>
  <c r="H36" i="5"/>
  <c r="L35" i="5"/>
  <c r="H36" i="4"/>
  <c r="I35" i="4"/>
  <c r="L35" i="4"/>
  <c r="F28" i="4"/>
  <c r="B29" i="4" s="1"/>
  <c r="L35" i="2"/>
  <c r="H36" i="2"/>
  <c r="I35" i="2"/>
  <c r="F28" i="3"/>
  <c r="B29" i="3" s="1"/>
  <c r="D29" i="3" s="1"/>
  <c r="E29" i="3" s="1"/>
  <c r="D27" i="7"/>
  <c r="E27" i="7" s="1"/>
  <c r="F28" i="6"/>
  <c r="B29" i="6" s="1"/>
  <c r="F28" i="1"/>
  <c r="B29" i="1" s="1"/>
  <c r="D29" i="1" s="1"/>
  <c r="E29" i="1" s="1"/>
  <c r="D29" i="5"/>
  <c r="E29" i="5" s="1"/>
  <c r="D29" i="4"/>
  <c r="E29" i="4" s="1"/>
  <c r="D31" i="2"/>
  <c r="E31" i="2" s="1"/>
  <c r="F29" i="4" l="1"/>
  <c r="B30" i="4" s="1"/>
  <c r="H37" i="4"/>
  <c r="I36" i="4"/>
  <c r="L36" i="4"/>
  <c r="L36" i="7"/>
  <c r="I36" i="7"/>
  <c r="H37" i="7"/>
  <c r="H37" i="6"/>
  <c r="I36" i="6"/>
  <c r="L36" i="6"/>
  <c r="I36" i="5"/>
  <c r="H37" i="5"/>
  <c r="L36" i="5"/>
  <c r="H36" i="1"/>
  <c r="I35" i="1"/>
  <c r="L35" i="1"/>
  <c r="L36" i="3"/>
  <c r="H37" i="3"/>
  <c r="I36" i="3"/>
  <c r="L36" i="2"/>
  <c r="H37" i="2"/>
  <c r="I36" i="2"/>
  <c r="F29" i="5"/>
  <c r="B30" i="5" s="1"/>
  <c r="D30" i="5" s="1"/>
  <c r="E30" i="5" s="1"/>
  <c r="F31" i="2"/>
  <c r="B32" i="2" s="1"/>
  <c r="F27" i="7"/>
  <c r="B28" i="7" s="1"/>
  <c r="D29" i="6"/>
  <c r="E29" i="6" s="1"/>
  <c r="D30" i="4"/>
  <c r="E30" i="4" s="1"/>
  <c r="F29" i="3"/>
  <c r="B30" i="3" s="1"/>
  <c r="F29" i="1"/>
  <c r="B30" i="1" s="1"/>
  <c r="L37" i="7" l="1"/>
  <c r="I37" i="7"/>
  <c r="H38" i="7"/>
  <c r="H38" i="6"/>
  <c r="I37" i="6"/>
  <c r="L37" i="6"/>
  <c r="H38" i="5"/>
  <c r="L37" i="5"/>
  <c r="I37" i="5"/>
  <c r="H37" i="1"/>
  <c r="I36" i="1"/>
  <c r="L36" i="1"/>
  <c r="H38" i="2"/>
  <c r="I37" i="2"/>
  <c r="L37" i="2"/>
  <c r="L37" i="3"/>
  <c r="H38" i="3"/>
  <c r="I37" i="3"/>
  <c r="H38" i="4"/>
  <c r="I37" i="4"/>
  <c r="L37" i="4"/>
  <c r="F29" i="6"/>
  <c r="B30" i="6" s="1"/>
  <c r="D30" i="6" s="1"/>
  <c r="E30" i="6" s="1"/>
  <c r="D32" i="2"/>
  <c r="E32" i="2" s="1"/>
  <c r="D28" i="7"/>
  <c r="E28" i="7" s="1"/>
  <c r="F30" i="5"/>
  <c r="B31" i="5" s="1"/>
  <c r="F30" i="4"/>
  <c r="B31" i="4" s="1"/>
  <c r="D30" i="3"/>
  <c r="E30" i="3" s="1"/>
  <c r="D30" i="1"/>
  <c r="E30" i="1" s="1"/>
  <c r="H39" i="6" l="1"/>
  <c r="I38" i="6"/>
  <c r="L38" i="6"/>
  <c r="I38" i="5"/>
  <c r="H39" i="5"/>
  <c r="L38" i="5"/>
  <c r="H39" i="2"/>
  <c r="I38" i="2"/>
  <c r="L38" i="2"/>
  <c r="H39" i="4"/>
  <c r="I38" i="4"/>
  <c r="L38" i="4"/>
  <c r="H39" i="7"/>
  <c r="L38" i="7"/>
  <c r="I38" i="7"/>
  <c r="H38" i="1"/>
  <c r="I37" i="1"/>
  <c r="L37" i="1"/>
  <c r="I38" i="3"/>
  <c r="L38" i="3"/>
  <c r="H39" i="3"/>
  <c r="F30" i="6"/>
  <c r="B31" i="6" s="1"/>
  <c r="D31" i="6" s="1"/>
  <c r="E31" i="6" s="1"/>
  <c r="F32" i="2"/>
  <c r="B33" i="2" s="1"/>
  <c r="D33" i="2" s="1"/>
  <c r="E33" i="2" s="1"/>
  <c r="F28" i="7"/>
  <c r="B29" i="7" s="1"/>
  <c r="D29" i="7" s="1"/>
  <c r="D31" i="5"/>
  <c r="E31" i="5" s="1"/>
  <c r="D31" i="4"/>
  <c r="E31" i="4" s="1"/>
  <c r="F30" i="3"/>
  <c r="B31" i="3" s="1"/>
  <c r="F30" i="1"/>
  <c r="B31" i="1" s="1"/>
  <c r="I39" i="3" l="1"/>
  <c r="L39" i="3"/>
  <c r="H40" i="3"/>
  <c r="H40" i="7"/>
  <c r="L39" i="7"/>
  <c r="I39" i="7"/>
  <c r="H40" i="5"/>
  <c r="L39" i="5"/>
  <c r="I39" i="5"/>
  <c r="H39" i="1"/>
  <c r="I38" i="1"/>
  <c r="L38" i="1"/>
  <c r="H40" i="4"/>
  <c r="I39" i="4"/>
  <c r="L39" i="4"/>
  <c r="I39" i="2"/>
  <c r="H40" i="2"/>
  <c r="L39" i="2"/>
  <c r="F33" i="2"/>
  <c r="B34" i="2" s="1"/>
  <c r="H40" i="6"/>
  <c r="I39" i="6"/>
  <c r="L39" i="6"/>
  <c r="E29" i="7"/>
  <c r="F29" i="7"/>
  <c r="B30" i="7" s="1"/>
  <c r="D30" i="7" s="1"/>
  <c r="E30" i="7" s="1"/>
  <c r="F31" i="6"/>
  <c r="B32" i="6" s="1"/>
  <c r="F31" i="5"/>
  <c r="B32" i="5" s="1"/>
  <c r="F31" i="4"/>
  <c r="B32" i="4" s="1"/>
  <c r="D31" i="3"/>
  <c r="E31" i="3" s="1"/>
  <c r="D34" i="2"/>
  <c r="E34" i="2" s="1"/>
  <c r="D31" i="1"/>
  <c r="E31" i="1" s="1"/>
  <c r="H41" i="4" l="1"/>
  <c r="I40" i="4"/>
  <c r="L40" i="4"/>
  <c r="L40" i="7"/>
  <c r="H41" i="7"/>
  <c r="I40" i="7"/>
  <c r="H41" i="6"/>
  <c r="I40" i="6"/>
  <c r="L40" i="6"/>
  <c r="I40" i="3"/>
  <c r="L40" i="3"/>
  <c r="H41" i="3"/>
  <c r="H40" i="1"/>
  <c r="I39" i="1"/>
  <c r="L39" i="1"/>
  <c r="H41" i="5"/>
  <c r="I40" i="5"/>
  <c r="L40" i="5"/>
  <c r="H41" i="2"/>
  <c r="I40" i="2"/>
  <c r="L40" i="2"/>
  <c r="F30" i="7"/>
  <c r="B31" i="7" s="1"/>
  <c r="D31" i="7" s="1"/>
  <c r="E31" i="7" s="1"/>
  <c r="F34" i="2"/>
  <c r="B35" i="2" s="1"/>
  <c r="D35" i="2" s="1"/>
  <c r="E35" i="2" s="1"/>
  <c r="D32" i="6"/>
  <c r="E32" i="6" s="1"/>
  <c r="D32" i="5"/>
  <c r="E32" i="5" s="1"/>
  <c r="D32" i="4"/>
  <c r="E32" i="4" s="1"/>
  <c r="F31" i="3"/>
  <c r="B32" i="3" s="1"/>
  <c r="F31" i="1"/>
  <c r="B32" i="1" s="1"/>
  <c r="H42" i="7" l="1"/>
  <c r="L41" i="7"/>
  <c r="I41" i="7"/>
  <c r="I41" i="5"/>
  <c r="H42" i="5"/>
  <c r="L41" i="5"/>
  <c r="H42" i="2"/>
  <c r="I41" i="2"/>
  <c r="L41" i="2"/>
  <c r="H41" i="1"/>
  <c r="I40" i="1"/>
  <c r="L40" i="1"/>
  <c r="I41" i="6"/>
  <c r="H42" i="6"/>
  <c r="L41" i="6"/>
  <c r="L41" i="3"/>
  <c r="I41" i="3"/>
  <c r="H42" i="3"/>
  <c r="H42" i="4"/>
  <c r="I41" i="4"/>
  <c r="L41" i="4"/>
  <c r="F32" i="5"/>
  <c r="B33" i="5" s="1"/>
  <c r="D33" i="5" s="1"/>
  <c r="E33" i="5" s="1"/>
  <c r="F35" i="2"/>
  <c r="B36" i="2" s="1"/>
  <c r="D36" i="2" s="1"/>
  <c r="E36" i="2" s="1"/>
  <c r="F31" i="7"/>
  <c r="B32" i="7" s="1"/>
  <c r="F32" i="6"/>
  <c r="B33" i="6" s="1"/>
  <c r="F32" i="4"/>
  <c r="B33" i="4" s="1"/>
  <c r="D32" i="3"/>
  <c r="E32" i="3" s="1"/>
  <c r="D32" i="1"/>
  <c r="E32" i="1" s="1"/>
  <c r="L42" i="5" l="1"/>
  <c r="H43" i="5"/>
  <c r="I42" i="5"/>
  <c r="L42" i="6"/>
  <c r="H43" i="6"/>
  <c r="I42" i="6"/>
  <c r="H43" i="4"/>
  <c r="I42" i="4"/>
  <c r="L42" i="4"/>
  <c r="H43" i="3"/>
  <c r="L42" i="3"/>
  <c r="I42" i="3"/>
  <c r="H42" i="1"/>
  <c r="I41" i="1"/>
  <c r="L41" i="1"/>
  <c r="H43" i="2"/>
  <c r="L42" i="2"/>
  <c r="I42" i="2"/>
  <c r="H43" i="7"/>
  <c r="I42" i="7"/>
  <c r="L42" i="7"/>
  <c r="F33" i="5"/>
  <c r="B34" i="5" s="1"/>
  <c r="D34" i="5" s="1"/>
  <c r="E34" i="5" s="1"/>
  <c r="D32" i="7"/>
  <c r="E32" i="7" s="1"/>
  <c r="D33" i="6"/>
  <c r="E33" i="6" s="1"/>
  <c r="D33" i="4"/>
  <c r="E33" i="4" s="1"/>
  <c r="F32" i="3"/>
  <c r="B33" i="3" s="1"/>
  <c r="F36" i="2"/>
  <c r="B37" i="2" s="1"/>
  <c r="F32" i="1"/>
  <c r="B33" i="1" s="1"/>
  <c r="H44" i="4" l="1"/>
  <c r="I43" i="4"/>
  <c r="L43" i="4"/>
  <c r="H43" i="1"/>
  <c r="I42" i="1"/>
  <c r="L42" i="1"/>
  <c r="H44" i="6"/>
  <c r="I43" i="6"/>
  <c r="L43" i="6"/>
  <c r="L43" i="2"/>
  <c r="H44" i="2"/>
  <c r="I43" i="2"/>
  <c r="L43" i="7"/>
  <c r="I43" i="7"/>
  <c r="H44" i="7"/>
  <c r="H44" i="3"/>
  <c r="L43" i="3"/>
  <c r="I43" i="3"/>
  <c r="L43" i="5"/>
  <c r="I43" i="5"/>
  <c r="H44" i="5"/>
  <c r="F32" i="7"/>
  <c r="B33" i="7" s="1"/>
  <c r="D33" i="7" s="1"/>
  <c r="E33" i="7" s="1"/>
  <c r="F33" i="6"/>
  <c r="B34" i="6" s="1"/>
  <c r="F34" i="5"/>
  <c r="B35" i="5" s="1"/>
  <c r="F33" i="4"/>
  <c r="B34" i="4" s="1"/>
  <c r="D33" i="3"/>
  <c r="E33" i="3" s="1"/>
  <c r="D37" i="2"/>
  <c r="E37" i="2" s="1"/>
  <c r="D33" i="1"/>
  <c r="E33" i="1" s="1"/>
  <c r="L44" i="3" l="1"/>
  <c r="I44" i="3"/>
  <c r="H45" i="3"/>
  <c r="H45" i="6"/>
  <c r="I44" i="6"/>
  <c r="L44" i="6"/>
  <c r="L44" i="5"/>
  <c r="I44" i="5"/>
  <c r="H45" i="5"/>
  <c r="H45" i="2"/>
  <c r="I44" i="2"/>
  <c r="L44" i="2"/>
  <c r="L44" i="7"/>
  <c r="H45" i="7"/>
  <c r="I44" i="7"/>
  <c r="H44" i="1"/>
  <c r="I43" i="1"/>
  <c r="L43" i="1"/>
  <c r="H45" i="4"/>
  <c r="I44" i="4"/>
  <c r="L44" i="4"/>
  <c r="F33" i="7"/>
  <c r="B34" i="7" s="1"/>
  <c r="D34" i="7" s="1"/>
  <c r="E34" i="7" s="1"/>
  <c r="F37" i="2"/>
  <c r="B38" i="2" s="1"/>
  <c r="D38" i="2" s="1"/>
  <c r="E38" i="2" s="1"/>
  <c r="D34" i="6"/>
  <c r="E34" i="6" s="1"/>
  <c r="D35" i="5"/>
  <c r="E35" i="5" s="1"/>
  <c r="D34" i="4"/>
  <c r="E34" i="4" s="1"/>
  <c r="F33" i="3"/>
  <c r="B34" i="3" s="1"/>
  <c r="F33" i="1"/>
  <c r="B34" i="1" s="1"/>
  <c r="H45" i="1" l="1"/>
  <c r="I44" i="1"/>
  <c r="L44" i="1"/>
  <c r="H46" i="4"/>
  <c r="I45" i="4"/>
  <c r="L45" i="4"/>
  <c r="I45" i="3"/>
  <c r="H46" i="3"/>
  <c r="L45" i="3"/>
  <c r="H46" i="7"/>
  <c r="I45" i="7"/>
  <c r="L45" i="7"/>
  <c r="H46" i="6"/>
  <c r="L45" i="6"/>
  <c r="I45" i="6"/>
  <c r="H46" i="2"/>
  <c r="I45" i="2"/>
  <c r="L45" i="2"/>
  <c r="L45" i="5"/>
  <c r="H46" i="5"/>
  <c r="I45" i="5"/>
  <c r="F34" i="7"/>
  <c r="B35" i="7" s="1"/>
  <c r="D35" i="7" s="1"/>
  <c r="E35" i="7" s="1"/>
  <c r="F34" i="6"/>
  <c r="B35" i="6" s="1"/>
  <c r="F35" i="5"/>
  <c r="B36" i="5" s="1"/>
  <c r="F34" i="4"/>
  <c r="B35" i="4" s="1"/>
  <c r="D34" i="3"/>
  <c r="E34" i="3" s="1"/>
  <c r="F38" i="2"/>
  <c r="B39" i="2" s="1"/>
  <c r="D34" i="1"/>
  <c r="E34" i="1" s="1"/>
  <c r="I46" i="3" l="1"/>
  <c r="L46" i="3"/>
  <c r="H47" i="3"/>
  <c r="I46" i="2"/>
  <c r="L46" i="2"/>
  <c r="H47" i="2"/>
  <c r="I46" i="6"/>
  <c r="H47" i="6"/>
  <c r="L46" i="6"/>
  <c r="H47" i="5"/>
  <c r="I46" i="5"/>
  <c r="L46" i="5"/>
  <c r="H47" i="7"/>
  <c r="L46" i="7"/>
  <c r="I46" i="7"/>
  <c r="H47" i="4"/>
  <c r="I46" i="4"/>
  <c r="L46" i="4"/>
  <c r="H46" i="1"/>
  <c r="I45" i="1"/>
  <c r="L45" i="1"/>
  <c r="F35" i="7"/>
  <c r="B36" i="7" s="1"/>
  <c r="D35" i="6"/>
  <c r="E35" i="6" s="1"/>
  <c r="D36" i="5"/>
  <c r="E36" i="5" s="1"/>
  <c r="D35" i="4"/>
  <c r="E35" i="4" s="1"/>
  <c r="F34" i="3"/>
  <c r="B35" i="3" s="1"/>
  <c r="D39" i="2"/>
  <c r="E39" i="2" s="1"/>
  <c r="F34" i="1"/>
  <c r="B35" i="1" s="1"/>
  <c r="H48" i="6" l="1"/>
  <c r="I47" i="6"/>
  <c r="L47" i="6"/>
  <c r="H48" i="4"/>
  <c r="I47" i="4"/>
  <c r="L47" i="4"/>
  <c r="H48" i="2"/>
  <c r="I47" i="2"/>
  <c r="L47" i="2"/>
  <c r="H47" i="1"/>
  <c r="I46" i="1"/>
  <c r="L46" i="1"/>
  <c r="L47" i="3"/>
  <c r="H48" i="3"/>
  <c r="I47" i="3"/>
  <c r="L47" i="5"/>
  <c r="H48" i="5"/>
  <c r="I47" i="5"/>
  <c r="I47" i="7"/>
  <c r="H48" i="7"/>
  <c r="L47" i="7"/>
  <c r="D36" i="7"/>
  <c r="E36" i="7" s="1"/>
  <c r="F35" i="6"/>
  <c r="B36" i="6" s="1"/>
  <c r="F36" i="5"/>
  <c r="B37" i="5" s="1"/>
  <c r="F35" i="4"/>
  <c r="B36" i="4" s="1"/>
  <c r="D35" i="3"/>
  <c r="E35" i="3" s="1"/>
  <c r="F39" i="2"/>
  <c r="B40" i="2" s="1"/>
  <c r="D35" i="1"/>
  <c r="E35" i="1" s="1"/>
  <c r="H49" i="2" l="1"/>
  <c r="L48" i="2"/>
  <c r="I48" i="2"/>
  <c r="H49" i="4"/>
  <c r="I48" i="4"/>
  <c r="L48" i="4"/>
  <c r="H49" i="7"/>
  <c r="I48" i="7"/>
  <c r="L48" i="7"/>
  <c r="L48" i="3"/>
  <c r="I48" i="3"/>
  <c r="H49" i="3"/>
  <c r="H48" i="1"/>
  <c r="I47" i="1"/>
  <c r="L47" i="1"/>
  <c r="I48" i="5"/>
  <c r="H49" i="5"/>
  <c r="L48" i="5"/>
  <c r="H49" i="6"/>
  <c r="I48" i="6"/>
  <c r="L48" i="6"/>
  <c r="F36" i="7"/>
  <c r="B37" i="7" s="1"/>
  <c r="D36" i="6"/>
  <c r="E36" i="6" s="1"/>
  <c r="D37" i="5"/>
  <c r="E37" i="5" s="1"/>
  <c r="D36" i="4"/>
  <c r="E36" i="4" s="1"/>
  <c r="F35" i="3"/>
  <c r="B36" i="3" s="1"/>
  <c r="D40" i="2"/>
  <c r="E40" i="2" s="1"/>
  <c r="F35" i="1"/>
  <c r="B36" i="1" s="1"/>
  <c r="L49" i="7" l="1"/>
  <c r="H50" i="7"/>
  <c r="I49" i="7"/>
  <c r="L49" i="3"/>
  <c r="I49" i="3"/>
  <c r="H50" i="3"/>
  <c r="H50" i="4"/>
  <c r="I49" i="4"/>
  <c r="L49" i="4"/>
  <c r="I49" i="6"/>
  <c r="H50" i="6"/>
  <c r="L49" i="6"/>
  <c r="H49" i="1"/>
  <c r="I48" i="1"/>
  <c r="L48" i="1"/>
  <c r="L49" i="5"/>
  <c r="H50" i="5"/>
  <c r="I49" i="5"/>
  <c r="L49" i="2"/>
  <c r="H50" i="2"/>
  <c r="I49" i="2"/>
  <c r="D37" i="7"/>
  <c r="E37" i="7" s="1"/>
  <c r="F37" i="5"/>
  <c r="B38" i="5" s="1"/>
  <c r="F36" i="4"/>
  <c r="B37" i="4" s="1"/>
  <c r="D37" i="4" s="1"/>
  <c r="E37" i="4" s="1"/>
  <c r="F40" i="2"/>
  <c r="B41" i="2" s="1"/>
  <c r="D41" i="2" s="1"/>
  <c r="E41" i="2" s="1"/>
  <c r="F36" i="6"/>
  <c r="B37" i="6" s="1"/>
  <c r="D36" i="3"/>
  <c r="E36" i="3" s="1"/>
  <c r="D36" i="1"/>
  <c r="E36" i="1" s="1"/>
  <c r="L50" i="3" l="1"/>
  <c r="H51" i="3"/>
  <c r="I50" i="3"/>
  <c r="H51" i="2"/>
  <c r="L50" i="2"/>
  <c r="I50" i="2"/>
  <c r="H50" i="1"/>
  <c r="I49" i="1"/>
  <c r="L49" i="1"/>
  <c r="H51" i="6"/>
  <c r="I50" i="6"/>
  <c r="L50" i="6"/>
  <c r="H51" i="4"/>
  <c r="I50" i="4"/>
  <c r="L50" i="4"/>
  <c r="H51" i="7"/>
  <c r="I50" i="7"/>
  <c r="L50" i="7"/>
  <c r="H51" i="5"/>
  <c r="I50" i="5"/>
  <c r="L50" i="5"/>
  <c r="F37" i="7"/>
  <c r="B38" i="7" s="1"/>
  <c r="D38" i="7" s="1"/>
  <c r="E38" i="7" s="1"/>
  <c r="D38" i="5"/>
  <c r="E38" i="5" s="1"/>
  <c r="F37" i="4"/>
  <c r="B38" i="4" s="1"/>
  <c r="D38" i="4" s="1"/>
  <c r="E38" i="4" s="1"/>
  <c r="F36" i="3"/>
  <c r="B37" i="3" s="1"/>
  <c r="D37" i="3" s="1"/>
  <c r="E37" i="3" s="1"/>
  <c r="D37" i="6"/>
  <c r="E37" i="6" s="1"/>
  <c r="F41" i="2"/>
  <c r="B42" i="2" s="1"/>
  <c r="F36" i="1"/>
  <c r="B37" i="1" s="1"/>
  <c r="H52" i="7" l="1"/>
  <c r="I51" i="7"/>
  <c r="L51" i="7"/>
  <c r="H52" i="4"/>
  <c r="I51" i="4"/>
  <c r="L51" i="4"/>
  <c r="H51" i="1"/>
  <c r="I50" i="1"/>
  <c r="L50" i="1"/>
  <c r="H52" i="2"/>
  <c r="L51" i="2"/>
  <c r="I51" i="2"/>
  <c r="H52" i="5"/>
  <c r="I51" i="5"/>
  <c r="L51" i="5"/>
  <c r="H52" i="6"/>
  <c r="I51" i="6"/>
  <c r="L51" i="6"/>
  <c r="L51" i="3"/>
  <c r="H52" i="3"/>
  <c r="I51" i="3"/>
  <c r="F38" i="5"/>
  <c r="B39" i="5" s="1"/>
  <c r="D39" i="5" s="1"/>
  <c r="E39" i="5" s="1"/>
  <c r="F38" i="7"/>
  <c r="B39" i="7" s="1"/>
  <c r="D39" i="7" s="1"/>
  <c r="E39" i="7" s="1"/>
  <c r="F37" i="6"/>
  <c r="B38" i="6" s="1"/>
  <c r="F38" i="4"/>
  <c r="B39" i="4" s="1"/>
  <c r="F37" i="3"/>
  <c r="B38" i="3" s="1"/>
  <c r="D42" i="2"/>
  <c r="E42" i="2" s="1"/>
  <c r="D37" i="1"/>
  <c r="E37" i="1" s="1"/>
  <c r="H52" i="1" l="1"/>
  <c r="I51" i="1"/>
  <c r="L51" i="1"/>
  <c r="H53" i="5"/>
  <c r="I52" i="5"/>
  <c r="L52" i="5"/>
  <c r="L52" i="3"/>
  <c r="I52" i="3"/>
  <c r="H53" i="3"/>
  <c r="H53" i="4"/>
  <c r="I52" i="4"/>
  <c r="L52" i="4"/>
  <c r="I52" i="2"/>
  <c r="H53" i="2"/>
  <c r="L52" i="2"/>
  <c r="H53" i="6"/>
  <c r="I52" i="6"/>
  <c r="L52" i="6"/>
  <c r="F39" i="5"/>
  <c r="B40" i="5" s="1"/>
  <c r="D40" i="5" s="1"/>
  <c r="E40" i="5" s="1"/>
  <c r="H53" i="7"/>
  <c r="I52" i="7"/>
  <c r="L52" i="7"/>
  <c r="F39" i="7"/>
  <c r="B40" i="7" s="1"/>
  <c r="D40" i="7" s="1"/>
  <c r="E40" i="7" s="1"/>
  <c r="F42" i="2"/>
  <c r="B43" i="2" s="1"/>
  <c r="D43" i="2" s="1"/>
  <c r="E43" i="2" s="1"/>
  <c r="D38" i="6"/>
  <c r="E38" i="6" s="1"/>
  <c r="D39" i="4"/>
  <c r="E39" i="4" s="1"/>
  <c r="D38" i="3"/>
  <c r="E38" i="3" s="1"/>
  <c r="F37" i="1"/>
  <c r="B38" i="1" s="1"/>
  <c r="F40" i="7" l="1"/>
  <c r="B41" i="7" s="1"/>
  <c r="D41" i="7" s="1"/>
  <c r="E41" i="7" s="1"/>
  <c r="H54" i="6"/>
  <c r="I53" i="6"/>
  <c r="L53" i="6"/>
  <c r="I53" i="2"/>
  <c r="H54" i="2"/>
  <c r="L53" i="2"/>
  <c r="I53" i="7"/>
  <c r="H54" i="7"/>
  <c r="L53" i="7"/>
  <c r="H54" i="5"/>
  <c r="L53" i="5"/>
  <c r="I53" i="5"/>
  <c r="H54" i="4"/>
  <c r="I53" i="4"/>
  <c r="L53" i="4"/>
  <c r="I53" i="3"/>
  <c r="L53" i="3"/>
  <c r="H54" i="3"/>
  <c r="H53" i="1"/>
  <c r="I52" i="1"/>
  <c r="L52" i="1"/>
  <c r="F43" i="2"/>
  <c r="B44" i="2" s="1"/>
  <c r="D44" i="2" s="1"/>
  <c r="E44" i="2" s="1"/>
  <c r="F38" i="6"/>
  <c r="B39" i="6" s="1"/>
  <c r="D39" i="6" s="1"/>
  <c r="E39" i="6" s="1"/>
  <c r="F40" i="5"/>
  <c r="B41" i="5" s="1"/>
  <c r="D41" i="5" s="1"/>
  <c r="E41" i="5" s="1"/>
  <c r="F39" i="4"/>
  <c r="B40" i="4" s="1"/>
  <c r="D40" i="4" s="1"/>
  <c r="E40" i="4" s="1"/>
  <c r="F41" i="7"/>
  <c r="B42" i="7" s="1"/>
  <c r="F38" i="3"/>
  <c r="B39" i="3" s="1"/>
  <c r="D38" i="1"/>
  <c r="E38" i="1" s="1"/>
  <c r="L54" i="7" l="1"/>
  <c r="I54" i="7"/>
  <c r="H55" i="7"/>
  <c r="H55" i="4"/>
  <c r="I54" i="4"/>
  <c r="L54" i="4"/>
  <c r="H54" i="1"/>
  <c r="I53" i="1"/>
  <c r="L53" i="1"/>
  <c r="H55" i="2"/>
  <c r="I54" i="2"/>
  <c r="L54" i="2"/>
  <c r="L54" i="3"/>
  <c r="H55" i="3"/>
  <c r="I54" i="3"/>
  <c r="H55" i="5"/>
  <c r="L54" i="5"/>
  <c r="I54" i="5"/>
  <c r="H55" i="6"/>
  <c r="I54" i="6"/>
  <c r="L54" i="6"/>
  <c r="F39" i="6"/>
  <c r="B40" i="6" s="1"/>
  <c r="D42" i="7"/>
  <c r="E42" i="7" s="1"/>
  <c r="D40" i="6"/>
  <c r="E40" i="6" s="1"/>
  <c r="F41" i="5"/>
  <c r="B42" i="5" s="1"/>
  <c r="F40" i="4"/>
  <c r="B41" i="4" s="1"/>
  <c r="D39" i="3"/>
  <c r="E39" i="3" s="1"/>
  <c r="F44" i="2"/>
  <c r="B45" i="2" s="1"/>
  <c r="F38" i="1"/>
  <c r="B39" i="1" s="1"/>
  <c r="I55" i="5" l="1"/>
  <c r="J8" i="5" s="1"/>
  <c r="J9" i="5" s="1"/>
  <c r="J8" i="8" s="1"/>
  <c r="L8" i="8" s="1"/>
  <c r="L55" i="5"/>
  <c r="H55" i="1"/>
  <c r="I54" i="1"/>
  <c r="L54" i="1"/>
  <c r="L55" i="3"/>
  <c r="I55" i="3"/>
  <c r="J8" i="3" s="1"/>
  <c r="J9" i="3" s="1"/>
  <c r="J6" i="8" s="1"/>
  <c r="L6" i="8" s="1"/>
  <c r="I55" i="4"/>
  <c r="J8" i="4" s="1"/>
  <c r="J9" i="4" s="1"/>
  <c r="J7" i="8" s="1"/>
  <c r="L7" i="8" s="1"/>
  <c r="L55" i="4"/>
  <c r="I55" i="2"/>
  <c r="J8" i="2" s="1"/>
  <c r="J9" i="2" s="1"/>
  <c r="J5" i="8" s="1"/>
  <c r="L5" i="8" s="1"/>
  <c r="L55" i="2"/>
  <c r="I55" i="6"/>
  <c r="J8" i="6" s="1"/>
  <c r="J9" i="6" s="1"/>
  <c r="J9" i="8" s="1"/>
  <c r="L55" i="6"/>
  <c r="L55" i="7"/>
  <c r="I55" i="7"/>
  <c r="J8" i="7" s="1"/>
  <c r="J9" i="7" s="1"/>
  <c r="J10" i="8" s="1"/>
  <c r="F39" i="3"/>
  <c r="B40" i="3" s="1"/>
  <c r="D40" i="3" s="1"/>
  <c r="E40" i="3" s="1"/>
  <c r="F42" i="7"/>
  <c r="B43" i="7" s="1"/>
  <c r="F40" i="6"/>
  <c r="B41" i="6" s="1"/>
  <c r="D42" i="5"/>
  <c r="E42" i="5" s="1"/>
  <c r="D41" i="4"/>
  <c r="E41" i="4" s="1"/>
  <c r="D45" i="2"/>
  <c r="E45" i="2" s="1"/>
  <c r="D39" i="1"/>
  <c r="E39" i="1" s="1"/>
  <c r="L9" i="8" l="1"/>
  <c r="G23" i="8" s="1"/>
  <c r="E23" i="8"/>
  <c r="L10" i="8"/>
  <c r="G24" i="8" s="1"/>
  <c r="E24" i="8"/>
  <c r="I55" i="1"/>
  <c r="J8" i="1" s="1"/>
  <c r="J9" i="1" s="1"/>
  <c r="L55" i="1"/>
  <c r="F40" i="3"/>
  <c r="B41" i="3" s="1"/>
  <c r="D41" i="3" s="1"/>
  <c r="E41" i="3" s="1"/>
  <c r="D43" i="7"/>
  <c r="E43" i="7" s="1"/>
  <c r="D41" i="6"/>
  <c r="E41" i="6" s="1"/>
  <c r="F42" i="5"/>
  <c r="B43" i="5" s="1"/>
  <c r="F41" i="4"/>
  <c r="B42" i="4" s="1"/>
  <c r="F45" i="2"/>
  <c r="B46" i="2" s="1"/>
  <c r="F39" i="1"/>
  <c r="B40" i="1" s="1"/>
  <c r="J4" i="8" l="1"/>
  <c r="E22" i="8" s="1"/>
  <c r="E25" i="8" s="1"/>
  <c r="F41" i="3"/>
  <c r="B42" i="3" s="1"/>
  <c r="F43" i="7"/>
  <c r="B44" i="7" s="1"/>
  <c r="F41" i="6"/>
  <c r="B42" i="6" s="1"/>
  <c r="D43" i="5"/>
  <c r="E43" i="5" s="1"/>
  <c r="D42" i="4"/>
  <c r="E42" i="4" s="1"/>
  <c r="D42" i="3"/>
  <c r="E42" i="3" s="1"/>
  <c r="D46" i="2"/>
  <c r="E46" i="2" s="1"/>
  <c r="D40" i="1"/>
  <c r="E40" i="1" s="1"/>
  <c r="J11" i="8" l="1"/>
  <c r="L4" i="8"/>
  <c r="F40" i="1"/>
  <c r="B41" i="1" s="1"/>
  <c r="D41" i="1" s="1"/>
  <c r="E41" i="1" s="1"/>
  <c r="D44" i="7"/>
  <c r="E44" i="7" s="1"/>
  <c r="D42" i="6"/>
  <c r="E42" i="6" s="1"/>
  <c r="F43" i="5"/>
  <c r="B44" i="5" s="1"/>
  <c r="F42" i="4"/>
  <c r="B43" i="4" s="1"/>
  <c r="F42" i="3"/>
  <c r="B43" i="3" s="1"/>
  <c r="F46" i="2"/>
  <c r="B47" i="2" s="1"/>
  <c r="L11" i="8" l="1"/>
  <c r="G22" i="8"/>
  <c r="G25" i="8" s="1"/>
  <c r="F42" i="6"/>
  <c r="B43" i="6" s="1"/>
  <c r="F44" i="7"/>
  <c r="B45" i="7" s="1"/>
  <c r="D43" i="6"/>
  <c r="E43" i="6" s="1"/>
  <c r="D44" i="5"/>
  <c r="E44" i="5" s="1"/>
  <c r="D43" i="4"/>
  <c r="E43" i="4" s="1"/>
  <c r="D43" i="3"/>
  <c r="E43" i="3" s="1"/>
  <c r="D47" i="2"/>
  <c r="E47" i="2" s="1"/>
  <c r="F41" i="1"/>
  <c r="B42" i="1" s="1"/>
  <c r="F43" i="6" l="1"/>
  <c r="B44" i="6" s="1"/>
  <c r="D44" i="6" s="1"/>
  <c r="E44" i="6" s="1"/>
  <c r="F43" i="4"/>
  <c r="B44" i="4" s="1"/>
  <c r="D44" i="4" s="1"/>
  <c r="E44" i="4" s="1"/>
  <c r="D45" i="7"/>
  <c r="E45" i="7" s="1"/>
  <c r="F44" i="5"/>
  <c r="B45" i="5" s="1"/>
  <c r="F43" i="3"/>
  <c r="B44" i="3" s="1"/>
  <c r="F47" i="2"/>
  <c r="B48" i="2" s="1"/>
  <c r="D42" i="1"/>
  <c r="E42" i="1" s="1"/>
  <c r="F45" i="7" l="1"/>
  <c r="B46" i="7" s="1"/>
  <c r="D46" i="7" s="1"/>
  <c r="E46" i="7" s="1"/>
  <c r="F44" i="6"/>
  <c r="B45" i="6" s="1"/>
  <c r="D45" i="5"/>
  <c r="E45" i="5" s="1"/>
  <c r="F45" i="5"/>
  <c r="B46" i="5" s="1"/>
  <c r="F44" i="4"/>
  <c r="B45" i="4" s="1"/>
  <c r="D44" i="3"/>
  <c r="E44" i="3" s="1"/>
  <c r="D48" i="2"/>
  <c r="E48" i="2" s="1"/>
  <c r="F42" i="1"/>
  <c r="B43" i="1" s="1"/>
  <c r="F46" i="7" l="1"/>
  <c r="B47" i="7" s="1"/>
  <c r="D45" i="6"/>
  <c r="E45" i="6" s="1"/>
  <c r="D46" i="5"/>
  <c r="E46" i="5" s="1"/>
  <c r="D45" i="4"/>
  <c r="E45" i="4" s="1"/>
  <c r="F44" i="3"/>
  <c r="B45" i="3" s="1"/>
  <c r="F48" i="2"/>
  <c r="B49" i="2" s="1"/>
  <c r="D43" i="1"/>
  <c r="E43" i="1" s="1"/>
  <c r="F46" i="5" l="1"/>
  <c r="B47" i="5" s="1"/>
  <c r="D47" i="7"/>
  <c r="E47" i="7" s="1"/>
  <c r="F45" i="6"/>
  <c r="B46" i="6" s="1"/>
  <c r="F43" i="1"/>
  <c r="B44" i="1" s="1"/>
  <c r="D44" i="1" s="1"/>
  <c r="E44" i="1" s="1"/>
  <c r="D47" i="5"/>
  <c r="E47" i="5" s="1"/>
  <c r="F45" i="4"/>
  <c r="B46" i="4" s="1"/>
  <c r="D45" i="3"/>
  <c r="E45" i="3" s="1"/>
  <c r="D49" i="2"/>
  <c r="E49" i="2" s="1"/>
  <c r="F45" i="3" l="1"/>
  <c r="B46" i="3" s="1"/>
  <c r="D46" i="3" s="1"/>
  <c r="F47" i="7"/>
  <c r="B48" i="7" s="1"/>
  <c r="D46" i="6"/>
  <c r="E46" i="6" s="1"/>
  <c r="F47" i="5"/>
  <c r="B48" i="5" s="1"/>
  <c r="D46" i="4"/>
  <c r="E46" i="4" s="1"/>
  <c r="F46" i="4"/>
  <c r="B47" i="4" s="1"/>
  <c r="F49" i="2"/>
  <c r="B50" i="2" s="1"/>
  <c r="F44" i="1"/>
  <c r="B45" i="1" s="1"/>
  <c r="E46" i="3" l="1"/>
  <c r="F46" i="3"/>
  <c r="B47" i="3" s="1"/>
  <c r="D47" i="3" s="1"/>
  <c r="D48" i="7"/>
  <c r="E48" i="7" s="1"/>
  <c r="F46" i="6"/>
  <c r="B47" i="6" s="1"/>
  <c r="D48" i="5"/>
  <c r="E48" i="5" s="1"/>
  <c r="D47" i="4"/>
  <c r="E47" i="4" s="1"/>
  <c r="D50" i="2"/>
  <c r="E50" i="2" s="1"/>
  <c r="D45" i="1"/>
  <c r="E45" i="1" s="1"/>
  <c r="F48" i="7" l="1"/>
  <c r="B49" i="7" s="1"/>
  <c r="D49" i="7" s="1"/>
  <c r="E49" i="7" s="1"/>
  <c r="F47" i="4"/>
  <c r="B48" i="4" s="1"/>
  <c r="D48" i="4" s="1"/>
  <c r="E48" i="4" s="1"/>
  <c r="E47" i="3"/>
  <c r="F47" i="3"/>
  <c r="B48" i="3" s="1"/>
  <c r="D47" i="6"/>
  <c r="E47" i="6" s="1"/>
  <c r="F48" i="5"/>
  <c r="B49" i="5" s="1"/>
  <c r="D48" i="3"/>
  <c r="E48" i="3" s="1"/>
  <c r="F50" i="2"/>
  <c r="B51" i="2" s="1"/>
  <c r="F45" i="1"/>
  <c r="B46" i="1" s="1"/>
  <c r="F48" i="3" l="1"/>
  <c r="B49" i="3" s="1"/>
  <c r="F49" i="7"/>
  <c r="B50" i="7" s="1"/>
  <c r="F47" i="6"/>
  <c r="B48" i="6" s="1"/>
  <c r="D49" i="5"/>
  <c r="E49" i="5" s="1"/>
  <c r="F48" i="4"/>
  <c r="B49" i="4" s="1"/>
  <c r="D51" i="2"/>
  <c r="E51" i="2" s="1"/>
  <c r="D46" i="1"/>
  <c r="E46" i="1" s="1"/>
  <c r="F49" i="5" l="1"/>
  <c r="B50" i="5" s="1"/>
  <c r="D49" i="3"/>
  <c r="E49" i="3" s="1"/>
  <c r="D50" i="7"/>
  <c r="E50" i="7" s="1"/>
  <c r="D48" i="6"/>
  <c r="E48" i="6" s="1"/>
  <c r="D50" i="5"/>
  <c r="E50" i="5" s="1"/>
  <c r="D49" i="4"/>
  <c r="E49" i="4" s="1"/>
  <c r="F51" i="2"/>
  <c r="B52" i="2" s="1"/>
  <c r="F46" i="1"/>
  <c r="B47" i="1" s="1"/>
  <c r="F49" i="3" l="1"/>
  <c r="B50" i="3" s="1"/>
  <c r="D50" i="3" s="1"/>
  <c r="E50" i="3" s="1"/>
  <c r="F50" i="7"/>
  <c r="B51" i="7" s="1"/>
  <c r="F48" i="6"/>
  <c r="B49" i="6" s="1"/>
  <c r="F50" i="5"/>
  <c r="B51" i="5" s="1"/>
  <c r="F49" i="4"/>
  <c r="B50" i="4" s="1"/>
  <c r="F50" i="3"/>
  <c r="B51" i="3" s="1"/>
  <c r="D52" i="2"/>
  <c r="E52" i="2" s="1"/>
  <c r="D47" i="1"/>
  <c r="E47" i="1" s="1"/>
  <c r="F52" i="2" l="1"/>
  <c r="B53" i="2" s="1"/>
  <c r="F47" i="1"/>
  <c r="B48" i="1" s="1"/>
  <c r="D48" i="1" s="1"/>
  <c r="E48" i="1" s="1"/>
  <c r="D51" i="7"/>
  <c r="E51" i="7" s="1"/>
  <c r="D49" i="6"/>
  <c r="E49" i="6" s="1"/>
  <c r="D51" i="5"/>
  <c r="E51" i="5" s="1"/>
  <c r="D50" i="4"/>
  <c r="E50" i="4" s="1"/>
  <c r="D51" i="3"/>
  <c r="E51" i="3" s="1"/>
  <c r="D53" i="2"/>
  <c r="E53" i="2" s="1"/>
  <c r="F51" i="7" l="1"/>
  <c r="B52" i="7" s="1"/>
  <c r="F49" i="6"/>
  <c r="B50" i="6" s="1"/>
  <c r="F51" i="5"/>
  <c r="B52" i="5" s="1"/>
  <c r="F50" i="4"/>
  <c r="B51" i="4" s="1"/>
  <c r="F51" i="3"/>
  <c r="B52" i="3" s="1"/>
  <c r="F53" i="2"/>
  <c r="B54" i="2" s="1"/>
  <c r="F48" i="1"/>
  <c r="B49" i="1" s="1"/>
  <c r="D52" i="7" l="1"/>
  <c r="E52" i="7" s="1"/>
  <c r="D50" i="6"/>
  <c r="E50" i="6" s="1"/>
  <c r="D52" i="5"/>
  <c r="E52" i="5" s="1"/>
  <c r="D51" i="4"/>
  <c r="E51" i="4" s="1"/>
  <c r="D52" i="3"/>
  <c r="E52" i="3" s="1"/>
  <c r="D54" i="2"/>
  <c r="E54" i="2" s="1"/>
  <c r="D49" i="1"/>
  <c r="E49" i="1" s="1"/>
  <c r="F54" i="2" l="1"/>
  <c r="B55" i="2" s="1"/>
  <c r="F52" i="7"/>
  <c r="B53" i="7" s="1"/>
  <c r="D53" i="7" s="1"/>
  <c r="E53" i="7" s="1"/>
  <c r="F50" i="6"/>
  <c r="B51" i="6" s="1"/>
  <c r="F52" i="5"/>
  <c r="B53" i="5" s="1"/>
  <c r="D53" i="5" s="1"/>
  <c r="F51" i="4"/>
  <c r="B52" i="4" s="1"/>
  <c r="F52" i="3"/>
  <c r="B53" i="3" s="1"/>
  <c r="D55" i="2"/>
  <c r="E55" i="2" s="1"/>
  <c r="F49" i="1"/>
  <c r="B50" i="1" s="1"/>
  <c r="E53" i="5" l="1"/>
  <c r="F53" i="5"/>
  <c r="B54" i="5" s="1"/>
  <c r="F53" i="7"/>
  <c r="B54" i="7" s="1"/>
  <c r="D54" i="7" s="1"/>
  <c r="E54" i="7" s="1"/>
  <c r="D51" i="6"/>
  <c r="E51" i="6" s="1"/>
  <c r="D54" i="5"/>
  <c r="E54" i="5" s="1"/>
  <c r="D52" i="4"/>
  <c r="E52" i="4" s="1"/>
  <c r="D53" i="3"/>
  <c r="E53" i="3" s="1"/>
  <c r="F55" i="2"/>
  <c r="D50" i="1"/>
  <c r="E50" i="1" s="1"/>
  <c r="F53" i="3" l="1"/>
  <c r="B54" i="3" s="1"/>
  <c r="F54" i="5"/>
  <c r="B55" i="5" s="1"/>
  <c r="F51" i="6"/>
  <c r="B52" i="6" s="1"/>
  <c r="D52" i="6" s="1"/>
  <c r="E52" i="6" s="1"/>
  <c r="F54" i="7"/>
  <c r="B55" i="7" s="1"/>
  <c r="D55" i="5"/>
  <c r="E55" i="5" s="1"/>
  <c r="F52" i="4"/>
  <c r="B53" i="4" s="1"/>
  <c r="D54" i="3"/>
  <c r="E54" i="3" s="1"/>
  <c r="F50" i="1"/>
  <c r="B51" i="1" s="1"/>
  <c r="F52" i="6" l="1"/>
  <c r="B53" i="6" s="1"/>
  <c r="D53" i="6" s="1"/>
  <c r="E53" i="6" s="1"/>
  <c r="F54" i="3"/>
  <c r="B55" i="3" s="1"/>
  <c r="D55" i="3" s="1"/>
  <c r="D55" i="7"/>
  <c r="E55" i="7" s="1"/>
  <c r="F55" i="5"/>
  <c r="D53" i="4"/>
  <c r="E53" i="4" s="1"/>
  <c r="D51" i="1"/>
  <c r="E51" i="1" s="1"/>
  <c r="F53" i="6" l="1"/>
  <c r="B54" i="6" s="1"/>
  <c r="D54" i="6" s="1"/>
  <c r="E54" i="6" s="1"/>
  <c r="F53" i="4"/>
  <c r="B54" i="4" s="1"/>
  <c r="D54" i="4" s="1"/>
  <c r="E54" i="4" s="1"/>
  <c r="F51" i="1"/>
  <c r="B52" i="1" s="1"/>
  <c r="D52" i="1" s="1"/>
  <c r="E52" i="1" s="1"/>
  <c r="E55" i="3"/>
  <c r="F55" i="3"/>
  <c r="F55" i="7"/>
  <c r="F54" i="6" l="1"/>
  <c r="B55" i="6" s="1"/>
  <c r="F54" i="4"/>
  <c r="B55" i="4" s="1"/>
  <c r="F52" i="1"/>
  <c r="B53" i="1" s="1"/>
  <c r="D55" i="6" l="1"/>
  <c r="E55" i="6" s="1"/>
  <c r="D55" i="4"/>
  <c r="E55" i="4" s="1"/>
  <c r="D53" i="1"/>
  <c r="E53" i="1" s="1"/>
  <c r="F55" i="6" l="1"/>
  <c r="F55" i="4"/>
  <c r="F53" i="1"/>
  <c r="B54" i="1" s="1"/>
  <c r="D54" i="1" l="1"/>
  <c r="E54" i="1" s="1"/>
  <c r="F54" i="1" l="1"/>
  <c r="B55" i="1" s="1"/>
  <c r="D55" i="1"/>
  <c r="E55" i="1" s="1"/>
  <c r="F5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s010317</author>
  </authors>
  <commentList>
    <comment ref="A9" authorId="0" shapeId="0" xr:uid="{6DC45E6C-3F2B-42CA-A955-EC627FB78261}">
      <text>
        <r>
          <rPr>
            <b/>
            <sz val="9"/>
            <color indexed="81"/>
            <rFont val="Tahoma"/>
            <family val="2"/>
          </rPr>
          <t>s010317:</t>
        </r>
        <r>
          <rPr>
            <sz val="9"/>
            <color indexed="81"/>
            <rFont val="Tahoma"/>
            <family val="2"/>
          </rPr>
          <t xml:space="preserve">
Adjust to get the issuance amount correct.</t>
        </r>
      </text>
    </comment>
  </commentList>
</comments>
</file>

<file path=xl/sharedStrings.xml><?xml version="1.0" encoding="utf-8"?>
<sst xmlns="http://schemas.openxmlformats.org/spreadsheetml/2006/main" count="467" uniqueCount="92">
  <si>
    <t>Kentucky Power Securitization Analysis</t>
  </si>
  <si>
    <t>20-Year Securitization</t>
  </si>
  <si>
    <t xml:space="preserve">Tenor </t>
  </si>
  <si>
    <t>Years</t>
  </si>
  <si>
    <t>Securitization Amount</t>
  </si>
  <si>
    <t>Payments</t>
  </si>
  <si>
    <t>NPV Payments</t>
  </si>
  <si>
    <t>Interest Rate</t>
  </si>
  <si>
    <t>NPV Ongoing</t>
  </si>
  <si>
    <t>Upfront Costs</t>
  </si>
  <si>
    <t>P&amp;I</t>
  </si>
  <si>
    <t>Total</t>
  </si>
  <si>
    <t>Total Securitized</t>
  </si>
  <si>
    <t>Discount Rate</t>
  </si>
  <si>
    <t>Period</t>
  </si>
  <si>
    <t>Beg. Balance</t>
  </si>
  <si>
    <t>Payment</t>
  </si>
  <si>
    <t>Interest</t>
  </si>
  <si>
    <t>Principal</t>
  </si>
  <si>
    <t>End Balance</t>
  </si>
  <si>
    <t>NPV</t>
  </si>
  <si>
    <t>Ongoing</t>
  </si>
  <si>
    <t xml:space="preserve">Total Monthly </t>
  </si>
  <si>
    <t>Costs</t>
  </si>
  <si>
    <t>Payment of Debt Service</t>
  </si>
  <si>
    <t>And Ongoing Costs</t>
  </si>
  <si>
    <t>Description of Cost items</t>
  </si>
  <si>
    <t>Based on averages of recent deals for fixed costs</t>
  </si>
  <si>
    <t>Legal Fees/Exp for Company's/Issuer's Counsel</t>
  </si>
  <si>
    <t>Fee for Commission &amp; Company's Financial Advisor</t>
  </si>
  <si>
    <t>Printing/Edgarizing Expenses</t>
  </si>
  <si>
    <t>Miscellaneous Administrative Costs</t>
  </si>
  <si>
    <t>Rating Agency Fees</t>
  </si>
  <si>
    <t>Accountant's Fees</t>
  </si>
  <si>
    <t>Servicer Set-up Costs</t>
  </si>
  <si>
    <t>Trustee's/Trustee's Counsel Fees and Expenses</t>
  </si>
  <si>
    <t>Rate</t>
  </si>
  <si>
    <t xml:space="preserve">Underwriting Fee </t>
  </si>
  <si>
    <t>SEC Fees</t>
  </si>
  <si>
    <t>Total Fixed Qualified Costs</t>
  </si>
  <si>
    <t>Ongoing Costs</t>
  </si>
  <si>
    <t>Ongoing Servicer Fee (AEP as Servicer)</t>
  </si>
  <si>
    <t>Administration Fee</t>
  </si>
  <si>
    <t>Accountants' Fees</t>
  </si>
  <si>
    <t>Legal Fees/Expenses for Company's/Issuer's Counsel</t>
  </si>
  <si>
    <t>Independent Managers' Fee</t>
  </si>
  <si>
    <t>Return on Capital Account</t>
  </si>
  <si>
    <t>Miscellaneous</t>
  </si>
  <si>
    <t>Total Annual Ongoing Costs</t>
  </si>
  <si>
    <t>Decommissioning Rider</t>
  </si>
  <si>
    <t>2020 Storm</t>
  </si>
  <si>
    <t>2021 Storm</t>
  </si>
  <si>
    <t>2022 Storm</t>
  </si>
  <si>
    <t>2023 Storm</t>
  </si>
  <si>
    <t>Rockport Deferral</t>
  </si>
  <si>
    <t>PPA</t>
  </si>
  <si>
    <t>Reg Asset</t>
  </si>
  <si>
    <t>ADIT Adjustment</t>
  </si>
  <si>
    <t>Total for Securitization</t>
  </si>
  <si>
    <t>Ongoing Costs*</t>
  </si>
  <si>
    <t>Upfront Costs*</t>
  </si>
  <si>
    <t xml:space="preserve">calculation.  </t>
  </si>
  <si>
    <t>Tenor</t>
  </si>
  <si>
    <t>Number of Months</t>
  </si>
  <si>
    <t xml:space="preserve"> </t>
  </si>
  <si>
    <t>Monthly WACC</t>
  </si>
  <si>
    <t>Monthly Charge</t>
  </si>
  <si>
    <t>Cumulative</t>
  </si>
  <si>
    <t xml:space="preserve">Cumulative </t>
  </si>
  <si>
    <t>After Payment</t>
  </si>
  <si>
    <t>Monthly</t>
  </si>
  <si>
    <t>Over/(Under)</t>
  </si>
  <si>
    <t>Line</t>
  </si>
  <si>
    <t>Received from</t>
  </si>
  <si>
    <t>Recovery of</t>
  </si>
  <si>
    <t>No.</t>
  </si>
  <si>
    <t>Month</t>
  </si>
  <si>
    <t>Recovery Balance</t>
  </si>
  <si>
    <t>customers</t>
  </si>
  <si>
    <t>Amount</t>
  </si>
  <si>
    <t>Regulatory Asset</t>
  </si>
  <si>
    <t>Net Present Value</t>
  </si>
  <si>
    <t>WACC</t>
  </si>
  <si>
    <t>Net Present</t>
  </si>
  <si>
    <t>Value</t>
  </si>
  <si>
    <t>NPV Securitization</t>
  </si>
  <si>
    <t>NPV Conventional</t>
  </si>
  <si>
    <t>Reg Asset Description</t>
  </si>
  <si>
    <t>Summary for Part b. Excluding Major Storms</t>
  </si>
  <si>
    <t>Savings</t>
  </si>
  <si>
    <t>Rockport</t>
  </si>
  <si>
    <t>* The Company has allocated the upfront and ongoing costs in order to provide the requested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</si>
</sst>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0.0000%"/>
    <numFmt numFmtId="167" formatCode="_(&quot;$&quot;* #,##0_);_(&quot;$&quot;* \(#,##0\);_(&quot;$&quot;* &quot;-&quot;??_);_(@_)"/>
    <numFmt numFmtId="168" formatCode="[$-409]mmm\-yy;@"/>
    <numFmt numFmtId="169" formatCode="0.0%"/>
    <numFmt numFmtId="170" formatCode="_(* #,##0.0000_);_(* \(#,##0.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1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</cellStyleXfs>
  <cellXfs count="135">
    <xf numFmtId="0" fontId="0" fillId="0" borderId="0" xfId="0"/>
    <xf numFmtId="164" fontId="4" fillId="0" borderId="0" xfId="4" applyNumberFormat="1" applyFont="1" applyAlignment="1">
      <alignment horizontal="centerContinuous"/>
    </xf>
    <xf numFmtId="0" fontId="4" fillId="0" borderId="0" xfId="4" applyFont="1" applyAlignment="1">
      <alignment horizontal="centerContinuous"/>
    </xf>
    <xf numFmtId="165" fontId="4" fillId="0" borderId="0" xfId="5" applyNumberFormat="1" applyFont="1" applyFill="1" applyAlignment="1">
      <alignment horizontal="centerContinuous"/>
    </xf>
    <xf numFmtId="43" fontId="4" fillId="0" borderId="0" xfId="5" applyFont="1" applyFill="1" applyAlignment="1" applyProtection="1">
      <alignment horizontal="centerContinuous"/>
    </xf>
    <xf numFmtId="43" fontId="4" fillId="0" borderId="0" xfId="5" applyFont="1" applyFill="1" applyAlignment="1">
      <alignment horizontal="centerContinuous"/>
    </xf>
    <xf numFmtId="0" fontId="1" fillId="0" borderId="0" xfId="0" applyFont="1"/>
    <xf numFmtId="0" fontId="6" fillId="0" borderId="0" xfId="6" applyFont="1"/>
    <xf numFmtId="0" fontId="1" fillId="0" borderId="0" xfId="0" applyFont="1" applyAlignment="1">
      <alignment horizontal="center"/>
    </xf>
    <xf numFmtId="164" fontId="4" fillId="0" borderId="0" xfId="4" applyNumberFormat="1" applyFont="1" applyAlignment="1">
      <alignment horizontal="center"/>
    </xf>
    <xf numFmtId="0" fontId="4" fillId="0" borderId="0" xfId="4" applyFont="1" applyAlignment="1">
      <alignment horizontal="center"/>
    </xf>
    <xf numFmtId="165" fontId="4" fillId="0" borderId="0" xfId="5" applyNumberFormat="1" applyFont="1" applyFill="1" applyAlignment="1">
      <alignment horizontal="center"/>
    </xf>
    <xf numFmtId="0" fontId="4" fillId="0" borderId="0" xfId="4" applyFont="1"/>
    <xf numFmtId="165" fontId="4" fillId="0" borderId="0" xfId="5" applyNumberFormat="1" applyFont="1" applyFill="1"/>
    <xf numFmtId="0" fontId="2" fillId="0" borderId="0" xfId="0" applyFont="1"/>
    <xf numFmtId="0" fontId="7" fillId="0" borderId="0" xfId="4" applyFont="1"/>
    <xf numFmtId="42" fontId="2" fillId="0" borderId="0" xfId="0" applyNumberFormat="1" applyFont="1"/>
    <xf numFmtId="165" fontId="4" fillId="0" borderId="0" xfId="1" applyNumberFormat="1" applyFont="1" applyFill="1"/>
    <xf numFmtId="10" fontId="4" fillId="0" borderId="0" xfId="3" applyNumberFormat="1" applyFont="1" applyFill="1"/>
    <xf numFmtId="9" fontId="7" fillId="0" borderId="0" xfId="3" applyFont="1" applyFill="1" applyAlignment="1" applyProtection="1">
      <alignment horizontal="center"/>
    </xf>
    <xf numFmtId="42" fontId="2" fillId="0" borderId="1" xfId="0" applyNumberFormat="1" applyFont="1" applyBorder="1"/>
    <xf numFmtId="42" fontId="8" fillId="0" borderId="0" xfId="4" applyNumberFormat="1" applyFont="1"/>
    <xf numFmtId="43" fontId="4" fillId="0" borderId="0" xfId="5" applyFont="1" applyFill="1" applyAlignment="1" applyProtection="1">
      <alignment horizontal="center"/>
    </xf>
    <xf numFmtId="165" fontId="2" fillId="0" borderId="0" xfId="0" applyNumberFormat="1" applyFont="1"/>
    <xf numFmtId="166" fontId="4" fillId="0" borderId="0" xfId="3" applyNumberFormat="1" applyFont="1" applyFill="1" applyAlignment="1" applyProtection="1">
      <alignment horizontal="right"/>
    </xf>
    <xf numFmtId="165" fontId="7" fillId="0" borderId="0" xfId="4" applyNumberFormat="1" applyFont="1"/>
    <xf numFmtId="43" fontId="7" fillId="0" borderId="0" xfId="5" applyFont="1" applyFill="1" applyAlignment="1" applyProtection="1">
      <alignment horizontal="center"/>
    </xf>
    <xf numFmtId="164" fontId="7" fillId="0" borderId="0" xfId="4" applyNumberFormat="1" applyFont="1" applyAlignment="1">
      <alignment horizontal="center"/>
    </xf>
    <xf numFmtId="0" fontId="7" fillId="0" borderId="0" xfId="4" applyFont="1" applyAlignment="1">
      <alignment horizontal="center"/>
    </xf>
    <xf numFmtId="165" fontId="7" fillId="0" borderId="0" xfId="5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1" fillId="0" borderId="0" xfId="1" applyNumberFormat="1" applyFont="1" applyFill="1"/>
    <xf numFmtId="165" fontId="1" fillId="0" borderId="0" xfId="0" applyNumberFormat="1" applyFont="1"/>
    <xf numFmtId="42" fontId="7" fillId="0" borderId="0" xfId="1" applyNumberFormat="1" applyFont="1" applyFill="1" applyProtection="1"/>
    <xf numFmtId="167" fontId="1" fillId="0" borderId="0" xfId="0" applyNumberFormat="1" applyFont="1"/>
    <xf numFmtId="43" fontId="1" fillId="0" borderId="0" xfId="1" applyFont="1" applyFill="1"/>
    <xf numFmtId="6" fontId="1" fillId="0" borderId="0" xfId="1" applyNumberFormat="1" applyFont="1" applyFill="1"/>
    <xf numFmtId="43" fontId="1" fillId="0" borderId="0" xfId="0" applyNumberFormat="1" applyFont="1"/>
    <xf numFmtId="168" fontId="1" fillId="0" borderId="0" xfId="0" applyNumberFormat="1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/>
    </xf>
    <xf numFmtId="165" fontId="0" fillId="0" borderId="0" xfId="1" applyNumberFormat="1" applyFont="1"/>
    <xf numFmtId="0" fontId="0" fillId="0" borderId="0" xfId="0" applyAlignment="1">
      <alignment vertical="top" wrapText="1"/>
    </xf>
    <xf numFmtId="0" fontId="10" fillId="0" borderId="0" xfId="0" applyFont="1" applyAlignment="1">
      <alignment horizontal="left"/>
    </xf>
    <xf numFmtId="42" fontId="11" fillId="0" borderId="0" xfId="1" applyNumberFormat="1" applyFont="1"/>
    <xf numFmtId="0" fontId="3" fillId="0" borderId="0" xfId="0" applyFont="1" applyAlignment="1">
      <alignment horizontal="left"/>
    </xf>
    <xf numFmtId="42" fontId="12" fillId="0" borderId="0" xfId="1" applyNumberFormat="1" applyFont="1"/>
    <xf numFmtId="43" fontId="0" fillId="0" borderId="0" xfId="1" applyFont="1"/>
    <xf numFmtId="43" fontId="0" fillId="0" borderId="0" xfId="0" applyNumberFormat="1"/>
    <xf numFmtId="42" fontId="12" fillId="0" borderId="1" xfId="1" applyNumberFormat="1" applyFont="1" applyBorder="1"/>
    <xf numFmtId="0" fontId="13" fillId="0" borderId="0" xfId="0" applyFont="1" applyAlignment="1">
      <alignment horizontal="left"/>
    </xf>
    <xf numFmtId="42" fontId="13" fillId="0" borderId="2" xfId="0" applyNumberFormat="1" applyFont="1" applyBorder="1" applyAlignment="1">
      <alignment vertical="top" wrapText="1"/>
    </xf>
    <xf numFmtId="169" fontId="0" fillId="0" borderId="0" xfId="3" applyNumberFormat="1" applyFont="1"/>
    <xf numFmtId="0" fontId="9" fillId="0" borderId="1" xfId="0" applyFont="1" applyBorder="1" applyAlignment="1">
      <alignment horizontal="center"/>
    </xf>
    <xf numFmtId="0" fontId="3" fillId="0" borderId="0" xfId="7"/>
    <xf numFmtId="42" fontId="12" fillId="0" borderId="0" xfId="7" applyNumberFormat="1" applyFont="1"/>
    <xf numFmtId="42" fontId="12" fillId="0" borderId="1" xfId="7" applyNumberFormat="1" applyFont="1" applyBorder="1"/>
    <xf numFmtId="3" fontId="3" fillId="0" borderId="0" xfId="7" applyNumberFormat="1"/>
    <xf numFmtId="0" fontId="13" fillId="0" borderId="0" xfId="7" applyFont="1"/>
    <xf numFmtId="42" fontId="13" fillId="0" borderId="2" xfId="7" applyNumberFormat="1" applyFont="1" applyBorder="1"/>
    <xf numFmtId="3" fontId="13" fillId="0" borderId="0" xfId="7" applyNumberFormat="1" applyFont="1"/>
    <xf numFmtId="6" fontId="13" fillId="0" borderId="0" xfId="7" applyNumberFormat="1" applyFont="1"/>
    <xf numFmtId="165" fontId="4" fillId="0" borderId="0" xfId="1" applyNumberFormat="1" applyFont="1"/>
    <xf numFmtId="165" fontId="4" fillId="0" borderId="0" xfId="5" applyNumberFormat="1" applyFont="1"/>
    <xf numFmtId="43" fontId="4" fillId="0" borderId="0" xfId="5" applyFont="1"/>
    <xf numFmtId="10" fontId="4" fillId="0" borderId="0" xfId="4" applyNumberFormat="1" applyFont="1"/>
    <xf numFmtId="43" fontId="4" fillId="0" borderId="0" xfId="5" applyFont="1" applyAlignment="1" applyProtection="1">
      <alignment horizontal="center"/>
    </xf>
    <xf numFmtId="37" fontId="4" fillId="0" borderId="0" xfId="4" applyNumberFormat="1" applyFont="1" applyAlignment="1">
      <alignment horizontal="center"/>
    </xf>
    <xf numFmtId="166" fontId="4" fillId="0" borderId="0" xfId="3" applyNumberFormat="1" applyFont="1" applyAlignment="1" applyProtection="1">
      <alignment horizontal="center"/>
    </xf>
    <xf numFmtId="170" fontId="4" fillId="0" borderId="0" xfId="1" applyNumberFormat="1" applyFont="1" applyFill="1" applyAlignment="1" applyProtection="1">
      <alignment horizontal="center"/>
    </xf>
    <xf numFmtId="6" fontId="4" fillId="0" borderId="0" xfId="4" applyNumberFormat="1" applyFont="1"/>
    <xf numFmtId="165" fontId="4" fillId="0" borderId="0" xfId="5" applyNumberFormat="1" applyFont="1" applyAlignment="1">
      <alignment horizontal="center"/>
    </xf>
    <xf numFmtId="164" fontId="4" fillId="0" borderId="1" xfId="4" applyNumberFormat="1" applyFont="1" applyBorder="1" applyAlignment="1">
      <alignment horizontal="center"/>
    </xf>
    <xf numFmtId="165" fontId="4" fillId="0" borderId="1" xfId="5" applyNumberFormat="1" applyFont="1" applyBorder="1" applyAlignment="1" applyProtection="1">
      <alignment horizontal="center"/>
    </xf>
    <xf numFmtId="43" fontId="4" fillId="0" borderId="1" xfId="5" applyFont="1" applyBorder="1" applyAlignment="1" applyProtection="1">
      <alignment horizontal="center"/>
    </xf>
    <xf numFmtId="43" fontId="4" fillId="0" borderId="1" xfId="5" applyFont="1" applyFill="1" applyBorder="1" applyAlignment="1" applyProtection="1">
      <alignment horizontal="center"/>
    </xf>
    <xf numFmtId="165" fontId="7" fillId="0" borderId="0" xfId="5" applyNumberFormat="1" applyFont="1" applyBorder="1" applyAlignment="1" applyProtection="1">
      <alignment horizontal="center"/>
    </xf>
    <xf numFmtId="43" fontId="7" fillId="0" borderId="0" xfId="5" applyFont="1" applyBorder="1" applyAlignment="1" applyProtection="1">
      <alignment horizontal="center"/>
    </xf>
    <xf numFmtId="43" fontId="7" fillId="0" borderId="0" xfId="5" applyFont="1" applyFill="1" applyBorder="1" applyAlignment="1" applyProtection="1">
      <alignment horizontal="center"/>
    </xf>
    <xf numFmtId="167" fontId="4" fillId="0" borderId="0" xfId="2" applyNumberFormat="1" applyFont="1" applyFill="1" applyBorder="1" applyAlignment="1" applyProtection="1">
      <alignment horizontal="center"/>
    </xf>
    <xf numFmtId="10" fontId="0" fillId="0" borderId="0" xfId="3" applyNumberFormat="1" applyFont="1"/>
    <xf numFmtId="43" fontId="0" fillId="0" borderId="0" xfId="1" applyFont="1" applyFill="1"/>
    <xf numFmtId="0" fontId="0" fillId="0" borderId="0" xfId="0" applyAlignment="1">
      <alignment horizontal="center"/>
    </xf>
    <xf numFmtId="168" fontId="0" fillId="0" borderId="0" xfId="0" applyNumberFormat="1"/>
    <xf numFmtId="166" fontId="0" fillId="0" borderId="0" xfId="3" applyNumberFormat="1" applyFont="1"/>
    <xf numFmtId="165" fontId="0" fillId="0" borderId="0" xfId="1" applyNumberFormat="1" applyFont="1" applyFill="1"/>
    <xf numFmtId="42" fontId="7" fillId="0" borderId="0" xfId="1" applyNumberFormat="1" applyFont="1" applyProtection="1"/>
    <xf numFmtId="165" fontId="0" fillId="0" borderId="0" xfId="0" applyNumberFormat="1"/>
    <xf numFmtId="0" fontId="16" fillId="0" borderId="0" xfId="4" applyFont="1"/>
    <xf numFmtId="165" fontId="16" fillId="0" borderId="0" xfId="1" applyNumberFormat="1" applyFont="1" applyFill="1"/>
    <xf numFmtId="43" fontId="16" fillId="0" borderId="0" xfId="5" applyFont="1"/>
    <xf numFmtId="0" fontId="17" fillId="0" borderId="0" xfId="4" applyFont="1"/>
    <xf numFmtId="43" fontId="17" fillId="0" borderId="0" xfId="5" applyFont="1"/>
    <xf numFmtId="0" fontId="18" fillId="0" borderId="0" xfId="0" applyFont="1" applyAlignment="1">
      <alignment horizontal="center"/>
    </xf>
    <xf numFmtId="10" fontId="16" fillId="0" borderId="0" xfId="4" applyNumberFormat="1" applyFont="1"/>
    <xf numFmtId="43" fontId="16" fillId="0" borderId="0" xfId="5" applyFont="1" applyAlignment="1" applyProtection="1">
      <alignment horizontal="center"/>
    </xf>
    <xf numFmtId="37" fontId="16" fillId="0" borderId="0" xfId="4" applyNumberFormat="1" applyFont="1" applyAlignment="1">
      <alignment horizontal="center"/>
    </xf>
    <xf numFmtId="166" fontId="16" fillId="0" borderId="0" xfId="3" applyNumberFormat="1" applyFont="1" applyFill="1" applyAlignment="1" applyProtection="1">
      <alignment horizontal="center"/>
    </xf>
    <xf numFmtId="170" fontId="17" fillId="0" borderId="0" xfId="1" applyNumberFormat="1" applyFont="1" applyFill="1" applyAlignment="1" applyProtection="1">
      <alignment horizontal="center"/>
    </xf>
    <xf numFmtId="43" fontId="17" fillId="0" borderId="0" xfId="5" applyFont="1" applyAlignment="1" applyProtection="1">
      <alignment horizontal="center"/>
    </xf>
    <xf numFmtId="6" fontId="16" fillId="0" borderId="0" xfId="4" applyNumberFormat="1" applyFont="1"/>
    <xf numFmtId="165" fontId="16" fillId="0" borderId="0" xfId="5" applyNumberFormat="1" applyFont="1" applyAlignment="1">
      <alignment horizontal="center"/>
    </xf>
    <xf numFmtId="164" fontId="16" fillId="0" borderId="0" xfId="4" applyNumberFormat="1" applyFont="1" applyAlignment="1">
      <alignment horizontal="center"/>
    </xf>
    <xf numFmtId="164" fontId="17" fillId="0" borderId="0" xfId="4" applyNumberFormat="1" applyFont="1" applyAlignment="1">
      <alignment horizontal="center"/>
    </xf>
    <xf numFmtId="164" fontId="16" fillId="0" borderId="0" xfId="4" applyNumberFormat="1" applyFont="1" applyAlignment="1">
      <alignment horizontal="center" wrapText="1"/>
    </xf>
    <xf numFmtId="43" fontId="16" fillId="0" borderId="0" xfId="5" applyFont="1" applyFill="1" applyAlignment="1" applyProtection="1">
      <alignment horizontal="center"/>
    </xf>
    <xf numFmtId="164" fontId="16" fillId="0" borderId="1" xfId="4" applyNumberFormat="1" applyFont="1" applyBorder="1" applyAlignment="1">
      <alignment horizontal="center"/>
    </xf>
    <xf numFmtId="165" fontId="16" fillId="0" borderId="1" xfId="5" applyNumberFormat="1" applyFont="1" applyBorder="1" applyAlignment="1" applyProtection="1">
      <alignment horizontal="center"/>
    </xf>
    <xf numFmtId="43" fontId="16" fillId="0" borderId="1" xfId="5" applyFont="1" applyBorder="1" applyAlignment="1" applyProtection="1">
      <alignment horizontal="center"/>
    </xf>
    <xf numFmtId="43" fontId="16" fillId="0" borderId="1" xfId="5" applyFont="1" applyFill="1" applyBorder="1" applyAlignment="1" applyProtection="1">
      <alignment horizontal="center"/>
    </xf>
    <xf numFmtId="164" fontId="16" fillId="0" borderId="1" xfId="4" applyNumberFormat="1" applyFont="1" applyBorder="1" applyAlignment="1">
      <alignment horizontal="center" wrapText="1"/>
    </xf>
    <xf numFmtId="165" fontId="17" fillId="0" borderId="0" xfId="5" applyNumberFormat="1" applyFont="1" applyBorder="1" applyAlignment="1" applyProtection="1">
      <alignment horizontal="center"/>
    </xf>
    <xf numFmtId="43" fontId="17" fillId="0" borderId="0" xfId="5" applyFont="1" applyBorder="1" applyAlignment="1" applyProtection="1">
      <alignment horizontal="center"/>
    </xf>
    <xf numFmtId="43" fontId="17" fillId="0" borderId="0" xfId="5" applyFont="1" applyFill="1" applyBorder="1" applyAlignment="1" applyProtection="1">
      <alignment horizontal="center"/>
    </xf>
    <xf numFmtId="167" fontId="16" fillId="0" borderId="0" xfId="2" applyNumberFormat="1" applyFont="1" applyFill="1" applyBorder="1" applyAlignment="1" applyProtection="1">
      <alignment horizontal="center"/>
    </xf>
    <xf numFmtId="0" fontId="18" fillId="0" borderId="0" xfId="0" applyFont="1"/>
    <xf numFmtId="43" fontId="18" fillId="0" borderId="0" xfId="1" applyFont="1"/>
    <xf numFmtId="10" fontId="18" fillId="0" borderId="0" xfId="3" applyNumberFormat="1" applyFont="1"/>
    <xf numFmtId="43" fontId="18" fillId="0" borderId="0" xfId="1" applyFont="1" applyFill="1"/>
    <xf numFmtId="168" fontId="18" fillId="0" borderId="0" xfId="0" applyNumberFormat="1" applyFont="1"/>
    <xf numFmtId="166" fontId="18" fillId="0" borderId="0" xfId="3" applyNumberFormat="1" applyFont="1"/>
    <xf numFmtId="165" fontId="18" fillId="0" borderId="0" xfId="1" applyNumberFormat="1" applyFont="1" applyFill="1"/>
    <xf numFmtId="165" fontId="18" fillId="0" borderId="0" xfId="1" applyNumberFormat="1" applyFont="1"/>
    <xf numFmtId="42" fontId="17" fillId="0" borderId="0" xfId="1" applyNumberFormat="1" applyFont="1" applyAlignment="1" applyProtection="1">
      <alignment horizontal="center"/>
    </xf>
    <xf numFmtId="165" fontId="18" fillId="0" borderId="0" xfId="0" applyNumberFormat="1" applyFont="1"/>
    <xf numFmtId="165" fontId="18" fillId="0" borderId="0" xfId="0" applyNumberFormat="1" applyFont="1" applyAlignment="1">
      <alignment horizontal="center"/>
    </xf>
    <xf numFmtId="42" fontId="0" fillId="0" borderId="0" xfId="0" applyNumberFormat="1"/>
    <xf numFmtId="167" fontId="0" fillId="0" borderId="0" xfId="2" applyNumberFormat="1" applyFont="1"/>
    <xf numFmtId="167" fontId="0" fillId="0" borderId="0" xfId="0" applyNumberFormat="1"/>
    <xf numFmtId="167" fontId="0" fillId="0" borderId="1" xfId="2" applyNumberFormat="1" applyFont="1" applyBorder="1"/>
    <xf numFmtId="167" fontId="0" fillId="0" borderId="1" xfId="0" applyNumberFormat="1" applyBorder="1"/>
    <xf numFmtId="167" fontId="0" fillId="0" borderId="0" xfId="2" applyNumberFormat="1" applyFont="1" applyBorder="1"/>
    <xf numFmtId="164" fontId="4" fillId="0" borderId="0" xfId="4" applyNumberFormat="1" applyFont="1" applyAlignment="1">
      <alignment horizontal="center"/>
    </xf>
  </cellXfs>
  <cellStyles count="8">
    <cellStyle name="Comma" xfId="1" builtinId="3"/>
    <cellStyle name="Comma 37" xfId="5" xr:uid="{A3F43389-37FD-49D5-BCEE-458FB16581A8}"/>
    <cellStyle name="Currency" xfId="2" builtinId="4"/>
    <cellStyle name="Normal" xfId="0" builtinId="0"/>
    <cellStyle name="Normal 12 4" xfId="4" xr:uid="{85EA51AD-DA1E-4579-82ED-A946C84A020F}"/>
    <cellStyle name="Normal 22" xfId="6" xr:uid="{D6BE1759-8739-443C-9F59-2D9FC9E468BE}"/>
    <cellStyle name="Normal_~0955761" xfId="7" xr:uid="{065CC8B7-8965-4DFA-BAF8-26BD752E3FE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%20No%202009%20-%20Potential%20Rate%20Case\Section%20V%20-%20Schedule%2010%20-%20Tax%20Workpapers\KPCo%20Rate%20Case%20-%20Sch%2010%20-%20Internal%20Version%20-%2009-30-2009%20-%20Tom%20Sy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otes7FB054\Remove%20Big%20Sandy%20COS%20from%20Base%20C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penergy-my.sharepoint.com/personal/s131320_corp_aepsc_com/Documents/S131320/Case%20Mgmt/KPCO_R_KPSC_2_1_Attachment10_MessnerWP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 IV - Taxes"/>
      <sheetName val="Schedule 10"/>
      <sheetName val="Workpaper S-10, Page 1"/>
      <sheetName val="Workpaper S-10, Page 2"/>
      <sheetName val="Workpaper S-10, Page 3"/>
      <sheetName val="Table"/>
      <sheetName val="Rpt 51000 and 51020 Summary"/>
      <sheetName val="Rpt 51020_ 2008-12-31 YTD"/>
      <sheetName val="Rpt 51020_ 2008-09-30 YTD"/>
      <sheetName val="Rpt 51020_ 2009-09-30 YTD"/>
      <sheetName val="Rpt 51020_ 2008 Oct Adj"/>
      <sheetName val="Rpt 51020_ 2008 Nov Adj"/>
      <sheetName val="Workpaper S-10 - Bob Russell"/>
      <sheetName val="Schedule 5 - Bob Russe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G6" t="str">
            <v>EAF</v>
          </cell>
          <cell r="H6">
            <v>0.98699999999999999</v>
          </cell>
        </row>
        <row r="7">
          <cell r="G7" t="str">
            <v>GP-TOT</v>
          </cell>
          <cell r="H7">
            <v>0.99099999999999999</v>
          </cell>
        </row>
        <row r="8">
          <cell r="G8" t="str">
            <v>GP-TRANS</v>
          </cell>
          <cell r="H8">
            <v>0.98599999999999999</v>
          </cell>
        </row>
        <row r="9">
          <cell r="G9" t="str">
            <v>OML</v>
          </cell>
          <cell r="H9">
            <v>0.99399999999999999</v>
          </cell>
        </row>
        <row r="10">
          <cell r="G10" t="str">
            <v>OP-REV</v>
          </cell>
          <cell r="H10">
            <v>0.98699999999999999</v>
          </cell>
        </row>
        <row r="11">
          <cell r="G11" t="str">
            <v>PDAF</v>
          </cell>
          <cell r="H11">
            <v>0.98599999999999999</v>
          </cell>
        </row>
        <row r="12">
          <cell r="G12" t="str">
            <v>WAITING</v>
          </cell>
          <cell r="H12">
            <v>1</v>
          </cell>
        </row>
        <row r="13">
          <cell r="G13" t="str">
            <v>SPECIF.</v>
          </cell>
          <cell r="H1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ove BS OM Depr WXX"/>
      <sheetName val="Amortize BS OM Depr"/>
      <sheetName val="Big Sandy Summary"/>
      <sheetName val="Amortization"/>
      <sheetName val="WACC"/>
      <sheetName val="Pivot"/>
      <sheetName val="Big Sandy Detail"/>
      <sheetName val="Modification History"/>
      <sheetName val="Alloc BS Normalization"/>
      <sheetName val="Payroll Adjust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and Inputs"/>
      <sheetName val="Results"/>
      <sheetName val="Conventional Big Sandy"/>
      <sheetName val="Conventional All Other"/>
      <sheetName val="20 Yr Securitization"/>
      <sheetName val="Upfront &amp; Ongoing Costs"/>
      <sheetName val="LDS"/>
      <sheetName val="ADIT Offset -WACC "/>
      <sheetName val="ADIT Offset -Secur"/>
      <sheetName val="Pre-Tax WACC"/>
      <sheetName val="Summary"/>
    </sheetNames>
    <sheetDataSet>
      <sheetData sheetId="0">
        <row r="17">
          <cell r="C17">
            <v>5.1659999999999998E-2</v>
          </cell>
        </row>
      </sheetData>
      <sheetData sheetId="1"/>
      <sheetData sheetId="2">
        <row r="6">
          <cell r="B6">
            <v>8.299999999999999E-2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3A2BA-8B8B-48E3-947E-19C9B2A8F1D5}">
  <sheetPr>
    <pageSetUpPr fitToPage="1"/>
  </sheetPr>
  <dimension ref="A1:V319"/>
  <sheetViews>
    <sheetView tabSelected="1" zoomScaleNormal="100" workbookViewId="0">
      <selection activeCell="L3" sqref="L3"/>
    </sheetView>
  </sheetViews>
  <sheetFormatPr defaultRowHeight="14.5" x14ac:dyDescent="0.35"/>
  <cols>
    <col min="1" max="1" width="12.54296875" style="6" customWidth="1"/>
    <col min="2" max="3" width="12.54296875" style="6" bestFit="1" customWidth="1"/>
    <col min="4" max="4" width="14.54296875" style="6" customWidth="1"/>
    <col min="5" max="5" width="16" style="6" customWidth="1"/>
    <col min="6" max="6" width="16.1796875" style="6" bestFit="1" customWidth="1"/>
    <col min="7" max="7" width="13.1796875" style="6" bestFit="1" customWidth="1"/>
    <col min="8" max="8" width="14.7265625" style="6" customWidth="1"/>
    <col min="9" max="10" width="16.1796875" style="6" bestFit="1" customWidth="1"/>
    <col min="11" max="11" width="1.1796875" style="6" customWidth="1"/>
    <col min="12" max="12" width="23.1796875" style="6" bestFit="1" customWidth="1"/>
    <col min="13" max="13" width="12.54296875" style="6" bestFit="1" customWidth="1"/>
    <col min="14" max="14" width="13.7265625" style="6" bestFit="1" customWidth="1"/>
    <col min="15" max="15" width="11.54296875" style="6" bestFit="1" customWidth="1"/>
    <col min="16" max="17" width="12.54296875" style="6" bestFit="1" customWidth="1"/>
    <col min="18" max="18" width="18.1796875" style="6" bestFit="1" customWidth="1"/>
    <col min="19" max="19" width="8.1796875" style="6" bestFit="1" customWidth="1"/>
    <col min="20" max="20" width="10.54296875" style="8" bestFit="1" customWidth="1"/>
    <col min="21" max="21" width="17.54296875" style="6" bestFit="1" customWidth="1"/>
    <col min="22" max="22" width="17.453125" style="6" bestFit="1" customWidth="1"/>
    <col min="23" max="234" width="9.1796875" style="6"/>
    <col min="235" max="235" width="16.26953125" style="6" customWidth="1"/>
    <col min="236" max="237" width="0" style="6" hidden="1" customWidth="1"/>
    <col min="238" max="238" width="13.26953125" style="6" bestFit="1" customWidth="1"/>
    <col min="239" max="240" width="16" style="6" bestFit="1" customWidth="1"/>
    <col min="241" max="241" width="9.1796875" style="6"/>
    <col min="242" max="243" width="16" style="6" bestFit="1" customWidth="1"/>
    <col min="244" max="244" width="9.1796875" style="6"/>
    <col min="245" max="245" width="0" style="6" hidden="1" customWidth="1"/>
    <col min="246" max="246" width="11.26953125" style="6" bestFit="1" customWidth="1"/>
    <col min="247" max="253" width="0" style="6" hidden="1" customWidth="1"/>
    <col min="254" max="254" width="11.26953125" style="6" bestFit="1" customWidth="1"/>
    <col min="255" max="256" width="0" style="6" hidden="1" customWidth="1"/>
    <col min="257" max="257" width="11.54296875" style="6" bestFit="1" customWidth="1"/>
    <col min="258" max="258" width="16" style="6" bestFit="1" customWidth="1"/>
    <col min="259" max="259" width="9.1796875" style="6"/>
    <col min="260" max="260" width="15" style="6" bestFit="1" customWidth="1"/>
    <col min="261" max="261" width="14" style="6" bestFit="1" customWidth="1"/>
    <col min="262" max="490" width="9.1796875" style="6"/>
    <col min="491" max="491" width="16.26953125" style="6" customWidth="1"/>
    <col min="492" max="493" width="0" style="6" hidden="1" customWidth="1"/>
    <col min="494" max="494" width="13.26953125" style="6" bestFit="1" customWidth="1"/>
    <col min="495" max="496" width="16" style="6" bestFit="1" customWidth="1"/>
    <col min="497" max="497" width="9.1796875" style="6"/>
    <col min="498" max="499" width="16" style="6" bestFit="1" customWidth="1"/>
    <col min="500" max="500" width="9.1796875" style="6"/>
    <col min="501" max="501" width="0" style="6" hidden="1" customWidth="1"/>
    <col min="502" max="502" width="11.26953125" style="6" bestFit="1" customWidth="1"/>
    <col min="503" max="509" width="0" style="6" hidden="1" customWidth="1"/>
    <col min="510" max="510" width="11.26953125" style="6" bestFit="1" customWidth="1"/>
    <col min="511" max="512" width="0" style="6" hidden="1" customWidth="1"/>
    <col min="513" max="513" width="11.54296875" style="6" bestFit="1" customWidth="1"/>
    <col min="514" max="514" width="16" style="6" bestFit="1" customWidth="1"/>
    <col min="515" max="515" width="9.1796875" style="6"/>
    <col min="516" max="516" width="15" style="6" bestFit="1" customWidth="1"/>
    <col min="517" max="517" width="14" style="6" bestFit="1" customWidth="1"/>
    <col min="518" max="746" width="9.1796875" style="6"/>
    <col min="747" max="747" width="16.26953125" style="6" customWidth="1"/>
    <col min="748" max="749" width="0" style="6" hidden="1" customWidth="1"/>
    <col min="750" max="750" width="13.26953125" style="6" bestFit="1" customWidth="1"/>
    <col min="751" max="752" width="16" style="6" bestFit="1" customWidth="1"/>
    <col min="753" max="753" width="9.1796875" style="6"/>
    <col min="754" max="755" width="16" style="6" bestFit="1" customWidth="1"/>
    <col min="756" max="756" width="9.1796875" style="6"/>
    <col min="757" max="757" width="0" style="6" hidden="1" customWidth="1"/>
    <col min="758" max="758" width="11.26953125" style="6" bestFit="1" customWidth="1"/>
    <col min="759" max="765" width="0" style="6" hidden="1" customWidth="1"/>
    <col min="766" max="766" width="11.26953125" style="6" bestFit="1" customWidth="1"/>
    <col min="767" max="768" width="0" style="6" hidden="1" customWidth="1"/>
    <col min="769" max="769" width="11.54296875" style="6" bestFit="1" customWidth="1"/>
    <col min="770" max="770" width="16" style="6" bestFit="1" customWidth="1"/>
    <col min="771" max="771" width="9.1796875" style="6"/>
    <col min="772" max="772" width="15" style="6" bestFit="1" customWidth="1"/>
    <col min="773" max="773" width="14" style="6" bestFit="1" customWidth="1"/>
    <col min="774" max="1002" width="9.1796875" style="6"/>
    <col min="1003" max="1003" width="16.26953125" style="6" customWidth="1"/>
    <col min="1004" max="1005" width="0" style="6" hidden="1" customWidth="1"/>
    <col min="1006" max="1006" width="13.26953125" style="6" bestFit="1" customWidth="1"/>
    <col min="1007" max="1008" width="16" style="6" bestFit="1" customWidth="1"/>
    <col min="1009" max="1009" width="9.1796875" style="6"/>
    <col min="1010" max="1011" width="16" style="6" bestFit="1" customWidth="1"/>
    <col min="1012" max="1012" width="9.1796875" style="6"/>
    <col min="1013" max="1013" width="0" style="6" hidden="1" customWidth="1"/>
    <col min="1014" max="1014" width="11.26953125" style="6" bestFit="1" customWidth="1"/>
    <col min="1015" max="1021" width="0" style="6" hidden="1" customWidth="1"/>
    <col min="1022" max="1022" width="11.26953125" style="6" bestFit="1" customWidth="1"/>
    <col min="1023" max="1024" width="0" style="6" hidden="1" customWidth="1"/>
    <col min="1025" max="1025" width="11.54296875" style="6" bestFit="1" customWidth="1"/>
    <col min="1026" max="1026" width="16" style="6" bestFit="1" customWidth="1"/>
    <col min="1027" max="1027" width="9.1796875" style="6"/>
    <col min="1028" max="1028" width="15" style="6" bestFit="1" customWidth="1"/>
    <col min="1029" max="1029" width="14" style="6" bestFit="1" customWidth="1"/>
    <col min="1030" max="1258" width="9.1796875" style="6"/>
    <col min="1259" max="1259" width="16.26953125" style="6" customWidth="1"/>
    <col min="1260" max="1261" width="0" style="6" hidden="1" customWidth="1"/>
    <col min="1262" max="1262" width="13.26953125" style="6" bestFit="1" customWidth="1"/>
    <col min="1263" max="1264" width="16" style="6" bestFit="1" customWidth="1"/>
    <col min="1265" max="1265" width="9.1796875" style="6"/>
    <col min="1266" max="1267" width="16" style="6" bestFit="1" customWidth="1"/>
    <col min="1268" max="1268" width="9.1796875" style="6"/>
    <col min="1269" max="1269" width="0" style="6" hidden="1" customWidth="1"/>
    <col min="1270" max="1270" width="11.26953125" style="6" bestFit="1" customWidth="1"/>
    <col min="1271" max="1277" width="0" style="6" hidden="1" customWidth="1"/>
    <col min="1278" max="1278" width="11.26953125" style="6" bestFit="1" customWidth="1"/>
    <col min="1279" max="1280" width="0" style="6" hidden="1" customWidth="1"/>
    <col min="1281" max="1281" width="11.54296875" style="6" bestFit="1" customWidth="1"/>
    <col min="1282" max="1282" width="16" style="6" bestFit="1" customWidth="1"/>
    <col min="1283" max="1283" width="9.1796875" style="6"/>
    <col min="1284" max="1284" width="15" style="6" bestFit="1" customWidth="1"/>
    <col min="1285" max="1285" width="14" style="6" bestFit="1" customWidth="1"/>
    <col min="1286" max="1514" width="9.1796875" style="6"/>
    <col min="1515" max="1515" width="16.26953125" style="6" customWidth="1"/>
    <col min="1516" max="1517" width="0" style="6" hidden="1" customWidth="1"/>
    <col min="1518" max="1518" width="13.26953125" style="6" bestFit="1" customWidth="1"/>
    <col min="1519" max="1520" width="16" style="6" bestFit="1" customWidth="1"/>
    <col min="1521" max="1521" width="9.1796875" style="6"/>
    <col min="1522" max="1523" width="16" style="6" bestFit="1" customWidth="1"/>
    <col min="1524" max="1524" width="9.1796875" style="6"/>
    <col min="1525" max="1525" width="0" style="6" hidden="1" customWidth="1"/>
    <col min="1526" max="1526" width="11.26953125" style="6" bestFit="1" customWidth="1"/>
    <col min="1527" max="1533" width="0" style="6" hidden="1" customWidth="1"/>
    <col min="1534" max="1534" width="11.26953125" style="6" bestFit="1" customWidth="1"/>
    <col min="1535" max="1536" width="0" style="6" hidden="1" customWidth="1"/>
    <col min="1537" max="1537" width="11.54296875" style="6" bestFit="1" customWidth="1"/>
    <col min="1538" max="1538" width="16" style="6" bestFit="1" customWidth="1"/>
    <col min="1539" max="1539" width="9.1796875" style="6"/>
    <col min="1540" max="1540" width="15" style="6" bestFit="1" customWidth="1"/>
    <col min="1541" max="1541" width="14" style="6" bestFit="1" customWidth="1"/>
    <col min="1542" max="1770" width="9.1796875" style="6"/>
    <col min="1771" max="1771" width="16.26953125" style="6" customWidth="1"/>
    <col min="1772" max="1773" width="0" style="6" hidden="1" customWidth="1"/>
    <col min="1774" max="1774" width="13.26953125" style="6" bestFit="1" customWidth="1"/>
    <col min="1775" max="1776" width="16" style="6" bestFit="1" customWidth="1"/>
    <col min="1777" max="1777" width="9.1796875" style="6"/>
    <col min="1778" max="1779" width="16" style="6" bestFit="1" customWidth="1"/>
    <col min="1780" max="1780" width="9.1796875" style="6"/>
    <col min="1781" max="1781" width="0" style="6" hidden="1" customWidth="1"/>
    <col min="1782" max="1782" width="11.26953125" style="6" bestFit="1" customWidth="1"/>
    <col min="1783" max="1789" width="0" style="6" hidden="1" customWidth="1"/>
    <col min="1790" max="1790" width="11.26953125" style="6" bestFit="1" customWidth="1"/>
    <col min="1791" max="1792" width="0" style="6" hidden="1" customWidth="1"/>
    <col min="1793" max="1793" width="11.54296875" style="6" bestFit="1" customWidth="1"/>
    <col min="1794" max="1794" width="16" style="6" bestFit="1" customWidth="1"/>
    <col min="1795" max="1795" width="9.1796875" style="6"/>
    <col min="1796" max="1796" width="15" style="6" bestFit="1" customWidth="1"/>
    <col min="1797" max="1797" width="14" style="6" bestFit="1" customWidth="1"/>
    <col min="1798" max="2026" width="9.1796875" style="6"/>
    <col min="2027" max="2027" width="16.26953125" style="6" customWidth="1"/>
    <col min="2028" max="2029" width="0" style="6" hidden="1" customWidth="1"/>
    <col min="2030" max="2030" width="13.26953125" style="6" bestFit="1" customWidth="1"/>
    <col min="2031" max="2032" width="16" style="6" bestFit="1" customWidth="1"/>
    <col min="2033" max="2033" width="9.1796875" style="6"/>
    <col min="2034" max="2035" width="16" style="6" bestFit="1" customWidth="1"/>
    <col min="2036" max="2036" width="9.1796875" style="6"/>
    <col min="2037" max="2037" width="0" style="6" hidden="1" customWidth="1"/>
    <col min="2038" max="2038" width="11.26953125" style="6" bestFit="1" customWidth="1"/>
    <col min="2039" max="2045" width="0" style="6" hidden="1" customWidth="1"/>
    <col min="2046" max="2046" width="11.26953125" style="6" bestFit="1" customWidth="1"/>
    <col min="2047" max="2048" width="0" style="6" hidden="1" customWidth="1"/>
    <col min="2049" max="2049" width="11.54296875" style="6" bestFit="1" customWidth="1"/>
    <col min="2050" max="2050" width="16" style="6" bestFit="1" customWidth="1"/>
    <col min="2051" max="2051" width="9.1796875" style="6"/>
    <col min="2052" max="2052" width="15" style="6" bestFit="1" customWidth="1"/>
    <col min="2053" max="2053" width="14" style="6" bestFit="1" customWidth="1"/>
    <col min="2054" max="2282" width="9.1796875" style="6"/>
    <col min="2283" max="2283" width="16.26953125" style="6" customWidth="1"/>
    <col min="2284" max="2285" width="0" style="6" hidden="1" customWidth="1"/>
    <col min="2286" max="2286" width="13.26953125" style="6" bestFit="1" customWidth="1"/>
    <col min="2287" max="2288" width="16" style="6" bestFit="1" customWidth="1"/>
    <col min="2289" max="2289" width="9.1796875" style="6"/>
    <col min="2290" max="2291" width="16" style="6" bestFit="1" customWidth="1"/>
    <col min="2292" max="2292" width="9.1796875" style="6"/>
    <col min="2293" max="2293" width="0" style="6" hidden="1" customWidth="1"/>
    <col min="2294" max="2294" width="11.26953125" style="6" bestFit="1" customWidth="1"/>
    <col min="2295" max="2301" width="0" style="6" hidden="1" customWidth="1"/>
    <col min="2302" max="2302" width="11.26953125" style="6" bestFit="1" customWidth="1"/>
    <col min="2303" max="2304" width="0" style="6" hidden="1" customWidth="1"/>
    <col min="2305" max="2305" width="11.54296875" style="6" bestFit="1" customWidth="1"/>
    <col min="2306" max="2306" width="16" style="6" bestFit="1" customWidth="1"/>
    <col min="2307" max="2307" width="9.1796875" style="6"/>
    <col min="2308" max="2308" width="15" style="6" bestFit="1" customWidth="1"/>
    <col min="2309" max="2309" width="14" style="6" bestFit="1" customWidth="1"/>
    <col min="2310" max="2538" width="9.1796875" style="6"/>
    <col min="2539" max="2539" width="16.26953125" style="6" customWidth="1"/>
    <col min="2540" max="2541" width="0" style="6" hidden="1" customWidth="1"/>
    <col min="2542" max="2542" width="13.26953125" style="6" bestFit="1" customWidth="1"/>
    <col min="2543" max="2544" width="16" style="6" bestFit="1" customWidth="1"/>
    <col min="2545" max="2545" width="9.1796875" style="6"/>
    <col min="2546" max="2547" width="16" style="6" bestFit="1" customWidth="1"/>
    <col min="2548" max="2548" width="9.1796875" style="6"/>
    <col min="2549" max="2549" width="0" style="6" hidden="1" customWidth="1"/>
    <col min="2550" max="2550" width="11.26953125" style="6" bestFit="1" customWidth="1"/>
    <col min="2551" max="2557" width="0" style="6" hidden="1" customWidth="1"/>
    <col min="2558" max="2558" width="11.26953125" style="6" bestFit="1" customWidth="1"/>
    <col min="2559" max="2560" width="0" style="6" hidden="1" customWidth="1"/>
    <col min="2561" max="2561" width="11.54296875" style="6" bestFit="1" customWidth="1"/>
    <col min="2562" max="2562" width="16" style="6" bestFit="1" customWidth="1"/>
    <col min="2563" max="2563" width="9.1796875" style="6"/>
    <col min="2564" max="2564" width="15" style="6" bestFit="1" customWidth="1"/>
    <col min="2565" max="2565" width="14" style="6" bestFit="1" customWidth="1"/>
    <col min="2566" max="2794" width="9.1796875" style="6"/>
    <col min="2795" max="2795" width="16.26953125" style="6" customWidth="1"/>
    <col min="2796" max="2797" width="0" style="6" hidden="1" customWidth="1"/>
    <col min="2798" max="2798" width="13.26953125" style="6" bestFit="1" customWidth="1"/>
    <col min="2799" max="2800" width="16" style="6" bestFit="1" customWidth="1"/>
    <col min="2801" max="2801" width="9.1796875" style="6"/>
    <col min="2802" max="2803" width="16" style="6" bestFit="1" customWidth="1"/>
    <col min="2804" max="2804" width="9.1796875" style="6"/>
    <col min="2805" max="2805" width="0" style="6" hidden="1" customWidth="1"/>
    <col min="2806" max="2806" width="11.26953125" style="6" bestFit="1" customWidth="1"/>
    <col min="2807" max="2813" width="0" style="6" hidden="1" customWidth="1"/>
    <col min="2814" max="2814" width="11.26953125" style="6" bestFit="1" customWidth="1"/>
    <col min="2815" max="2816" width="0" style="6" hidden="1" customWidth="1"/>
    <col min="2817" max="2817" width="11.54296875" style="6" bestFit="1" customWidth="1"/>
    <col min="2818" max="2818" width="16" style="6" bestFit="1" customWidth="1"/>
    <col min="2819" max="2819" width="9.1796875" style="6"/>
    <col min="2820" max="2820" width="15" style="6" bestFit="1" customWidth="1"/>
    <col min="2821" max="2821" width="14" style="6" bestFit="1" customWidth="1"/>
    <col min="2822" max="3050" width="9.1796875" style="6"/>
    <col min="3051" max="3051" width="16.26953125" style="6" customWidth="1"/>
    <col min="3052" max="3053" width="0" style="6" hidden="1" customWidth="1"/>
    <col min="3054" max="3054" width="13.26953125" style="6" bestFit="1" customWidth="1"/>
    <col min="3055" max="3056" width="16" style="6" bestFit="1" customWidth="1"/>
    <col min="3057" max="3057" width="9.1796875" style="6"/>
    <col min="3058" max="3059" width="16" style="6" bestFit="1" customWidth="1"/>
    <col min="3060" max="3060" width="9.1796875" style="6"/>
    <col min="3061" max="3061" width="0" style="6" hidden="1" customWidth="1"/>
    <col min="3062" max="3062" width="11.26953125" style="6" bestFit="1" customWidth="1"/>
    <col min="3063" max="3069" width="0" style="6" hidden="1" customWidth="1"/>
    <col min="3070" max="3070" width="11.26953125" style="6" bestFit="1" customWidth="1"/>
    <col min="3071" max="3072" width="0" style="6" hidden="1" customWidth="1"/>
    <col min="3073" max="3073" width="11.54296875" style="6" bestFit="1" customWidth="1"/>
    <col min="3074" max="3074" width="16" style="6" bestFit="1" customWidth="1"/>
    <col min="3075" max="3075" width="9.1796875" style="6"/>
    <col min="3076" max="3076" width="15" style="6" bestFit="1" customWidth="1"/>
    <col min="3077" max="3077" width="14" style="6" bestFit="1" customWidth="1"/>
    <col min="3078" max="3306" width="9.1796875" style="6"/>
    <col min="3307" max="3307" width="16.26953125" style="6" customWidth="1"/>
    <col min="3308" max="3309" width="0" style="6" hidden="1" customWidth="1"/>
    <col min="3310" max="3310" width="13.26953125" style="6" bestFit="1" customWidth="1"/>
    <col min="3311" max="3312" width="16" style="6" bestFit="1" customWidth="1"/>
    <col min="3313" max="3313" width="9.1796875" style="6"/>
    <col min="3314" max="3315" width="16" style="6" bestFit="1" customWidth="1"/>
    <col min="3316" max="3316" width="9.1796875" style="6"/>
    <col min="3317" max="3317" width="0" style="6" hidden="1" customWidth="1"/>
    <col min="3318" max="3318" width="11.26953125" style="6" bestFit="1" customWidth="1"/>
    <col min="3319" max="3325" width="0" style="6" hidden="1" customWidth="1"/>
    <col min="3326" max="3326" width="11.26953125" style="6" bestFit="1" customWidth="1"/>
    <col min="3327" max="3328" width="0" style="6" hidden="1" customWidth="1"/>
    <col min="3329" max="3329" width="11.54296875" style="6" bestFit="1" customWidth="1"/>
    <col min="3330" max="3330" width="16" style="6" bestFit="1" customWidth="1"/>
    <col min="3331" max="3331" width="9.1796875" style="6"/>
    <col min="3332" max="3332" width="15" style="6" bestFit="1" customWidth="1"/>
    <col min="3333" max="3333" width="14" style="6" bestFit="1" customWidth="1"/>
    <col min="3334" max="3562" width="9.1796875" style="6"/>
    <col min="3563" max="3563" width="16.26953125" style="6" customWidth="1"/>
    <col min="3564" max="3565" width="0" style="6" hidden="1" customWidth="1"/>
    <col min="3566" max="3566" width="13.26953125" style="6" bestFit="1" customWidth="1"/>
    <col min="3567" max="3568" width="16" style="6" bestFit="1" customWidth="1"/>
    <col min="3569" max="3569" width="9.1796875" style="6"/>
    <col min="3570" max="3571" width="16" style="6" bestFit="1" customWidth="1"/>
    <col min="3572" max="3572" width="9.1796875" style="6"/>
    <col min="3573" max="3573" width="0" style="6" hidden="1" customWidth="1"/>
    <col min="3574" max="3574" width="11.26953125" style="6" bestFit="1" customWidth="1"/>
    <col min="3575" max="3581" width="0" style="6" hidden="1" customWidth="1"/>
    <col min="3582" max="3582" width="11.26953125" style="6" bestFit="1" customWidth="1"/>
    <col min="3583" max="3584" width="0" style="6" hidden="1" customWidth="1"/>
    <col min="3585" max="3585" width="11.54296875" style="6" bestFit="1" customWidth="1"/>
    <col min="3586" max="3586" width="16" style="6" bestFit="1" customWidth="1"/>
    <col min="3587" max="3587" width="9.1796875" style="6"/>
    <col min="3588" max="3588" width="15" style="6" bestFit="1" customWidth="1"/>
    <col min="3589" max="3589" width="14" style="6" bestFit="1" customWidth="1"/>
    <col min="3590" max="3818" width="9.1796875" style="6"/>
    <col min="3819" max="3819" width="16.26953125" style="6" customWidth="1"/>
    <col min="3820" max="3821" width="0" style="6" hidden="1" customWidth="1"/>
    <col min="3822" max="3822" width="13.26953125" style="6" bestFit="1" customWidth="1"/>
    <col min="3823" max="3824" width="16" style="6" bestFit="1" customWidth="1"/>
    <col min="3825" max="3825" width="9.1796875" style="6"/>
    <col min="3826" max="3827" width="16" style="6" bestFit="1" customWidth="1"/>
    <col min="3828" max="3828" width="9.1796875" style="6"/>
    <col min="3829" max="3829" width="0" style="6" hidden="1" customWidth="1"/>
    <col min="3830" max="3830" width="11.26953125" style="6" bestFit="1" customWidth="1"/>
    <col min="3831" max="3837" width="0" style="6" hidden="1" customWidth="1"/>
    <col min="3838" max="3838" width="11.26953125" style="6" bestFit="1" customWidth="1"/>
    <col min="3839" max="3840" width="0" style="6" hidden="1" customWidth="1"/>
    <col min="3841" max="3841" width="11.54296875" style="6" bestFit="1" customWidth="1"/>
    <col min="3842" max="3842" width="16" style="6" bestFit="1" customWidth="1"/>
    <col min="3843" max="3843" width="9.1796875" style="6"/>
    <col min="3844" max="3844" width="15" style="6" bestFit="1" customWidth="1"/>
    <col min="3845" max="3845" width="14" style="6" bestFit="1" customWidth="1"/>
    <col min="3846" max="4074" width="9.1796875" style="6"/>
    <col min="4075" max="4075" width="16.26953125" style="6" customWidth="1"/>
    <col min="4076" max="4077" width="0" style="6" hidden="1" customWidth="1"/>
    <col min="4078" max="4078" width="13.26953125" style="6" bestFit="1" customWidth="1"/>
    <col min="4079" max="4080" width="16" style="6" bestFit="1" customWidth="1"/>
    <col min="4081" max="4081" width="9.1796875" style="6"/>
    <col min="4082" max="4083" width="16" style="6" bestFit="1" customWidth="1"/>
    <col min="4084" max="4084" width="9.1796875" style="6"/>
    <col min="4085" max="4085" width="0" style="6" hidden="1" customWidth="1"/>
    <col min="4086" max="4086" width="11.26953125" style="6" bestFit="1" customWidth="1"/>
    <col min="4087" max="4093" width="0" style="6" hidden="1" customWidth="1"/>
    <col min="4094" max="4094" width="11.26953125" style="6" bestFit="1" customWidth="1"/>
    <col min="4095" max="4096" width="0" style="6" hidden="1" customWidth="1"/>
    <col min="4097" max="4097" width="11.54296875" style="6" bestFit="1" customWidth="1"/>
    <col min="4098" max="4098" width="16" style="6" bestFit="1" customWidth="1"/>
    <col min="4099" max="4099" width="9.1796875" style="6"/>
    <col min="4100" max="4100" width="15" style="6" bestFit="1" customWidth="1"/>
    <col min="4101" max="4101" width="14" style="6" bestFit="1" customWidth="1"/>
    <col min="4102" max="4330" width="9.1796875" style="6"/>
    <col min="4331" max="4331" width="16.26953125" style="6" customWidth="1"/>
    <col min="4332" max="4333" width="0" style="6" hidden="1" customWidth="1"/>
    <col min="4334" max="4334" width="13.26953125" style="6" bestFit="1" customWidth="1"/>
    <col min="4335" max="4336" width="16" style="6" bestFit="1" customWidth="1"/>
    <col min="4337" max="4337" width="9.1796875" style="6"/>
    <col min="4338" max="4339" width="16" style="6" bestFit="1" customWidth="1"/>
    <col min="4340" max="4340" width="9.1796875" style="6"/>
    <col min="4341" max="4341" width="0" style="6" hidden="1" customWidth="1"/>
    <col min="4342" max="4342" width="11.26953125" style="6" bestFit="1" customWidth="1"/>
    <col min="4343" max="4349" width="0" style="6" hidden="1" customWidth="1"/>
    <col min="4350" max="4350" width="11.26953125" style="6" bestFit="1" customWidth="1"/>
    <col min="4351" max="4352" width="0" style="6" hidden="1" customWidth="1"/>
    <col min="4353" max="4353" width="11.54296875" style="6" bestFit="1" customWidth="1"/>
    <col min="4354" max="4354" width="16" style="6" bestFit="1" customWidth="1"/>
    <col min="4355" max="4355" width="9.1796875" style="6"/>
    <col min="4356" max="4356" width="15" style="6" bestFit="1" customWidth="1"/>
    <col min="4357" max="4357" width="14" style="6" bestFit="1" customWidth="1"/>
    <col min="4358" max="4586" width="9.1796875" style="6"/>
    <col min="4587" max="4587" width="16.26953125" style="6" customWidth="1"/>
    <col min="4588" max="4589" width="0" style="6" hidden="1" customWidth="1"/>
    <col min="4590" max="4590" width="13.26953125" style="6" bestFit="1" customWidth="1"/>
    <col min="4591" max="4592" width="16" style="6" bestFit="1" customWidth="1"/>
    <col min="4593" max="4593" width="9.1796875" style="6"/>
    <col min="4594" max="4595" width="16" style="6" bestFit="1" customWidth="1"/>
    <col min="4596" max="4596" width="9.1796875" style="6"/>
    <col min="4597" max="4597" width="0" style="6" hidden="1" customWidth="1"/>
    <col min="4598" max="4598" width="11.26953125" style="6" bestFit="1" customWidth="1"/>
    <col min="4599" max="4605" width="0" style="6" hidden="1" customWidth="1"/>
    <col min="4606" max="4606" width="11.26953125" style="6" bestFit="1" customWidth="1"/>
    <col min="4607" max="4608" width="0" style="6" hidden="1" customWidth="1"/>
    <col min="4609" max="4609" width="11.54296875" style="6" bestFit="1" customWidth="1"/>
    <col min="4610" max="4610" width="16" style="6" bestFit="1" customWidth="1"/>
    <col min="4611" max="4611" width="9.1796875" style="6"/>
    <col min="4612" max="4612" width="15" style="6" bestFit="1" customWidth="1"/>
    <col min="4613" max="4613" width="14" style="6" bestFit="1" customWidth="1"/>
    <col min="4614" max="4842" width="9.1796875" style="6"/>
    <col min="4843" max="4843" width="16.26953125" style="6" customWidth="1"/>
    <col min="4844" max="4845" width="0" style="6" hidden="1" customWidth="1"/>
    <col min="4846" max="4846" width="13.26953125" style="6" bestFit="1" customWidth="1"/>
    <col min="4847" max="4848" width="16" style="6" bestFit="1" customWidth="1"/>
    <col min="4849" max="4849" width="9.1796875" style="6"/>
    <col min="4850" max="4851" width="16" style="6" bestFit="1" customWidth="1"/>
    <col min="4852" max="4852" width="9.1796875" style="6"/>
    <col min="4853" max="4853" width="0" style="6" hidden="1" customWidth="1"/>
    <col min="4854" max="4854" width="11.26953125" style="6" bestFit="1" customWidth="1"/>
    <col min="4855" max="4861" width="0" style="6" hidden="1" customWidth="1"/>
    <col min="4862" max="4862" width="11.26953125" style="6" bestFit="1" customWidth="1"/>
    <col min="4863" max="4864" width="0" style="6" hidden="1" customWidth="1"/>
    <col min="4865" max="4865" width="11.54296875" style="6" bestFit="1" customWidth="1"/>
    <col min="4866" max="4866" width="16" style="6" bestFit="1" customWidth="1"/>
    <col min="4867" max="4867" width="9.1796875" style="6"/>
    <col min="4868" max="4868" width="15" style="6" bestFit="1" customWidth="1"/>
    <col min="4869" max="4869" width="14" style="6" bestFit="1" customWidth="1"/>
    <col min="4870" max="5098" width="9.1796875" style="6"/>
    <col min="5099" max="5099" width="16.26953125" style="6" customWidth="1"/>
    <col min="5100" max="5101" width="0" style="6" hidden="1" customWidth="1"/>
    <col min="5102" max="5102" width="13.26953125" style="6" bestFit="1" customWidth="1"/>
    <col min="5103" max="5104" width="16" style="6" bestFit="1" customWidth="1"/>
    <col min="5105" max="5105" width="9.1796875" style="6"/>
    <col min="5106" max="5107" width="16" style="6" bestFit="1" customWidth="1"/>
    <col min="5108" max="5108" width="9.1796875" style="6"/>
    <col min="5109" max="5109" width="0" style="6" hidden="1" customWidth="1"/>
    <col min="5110" max="5110" width="11.26953125" style="6" bestFit="1" customWidth="1"/>
    <col min="5111" max="5117" width="0" style="6" hidden="1" customWidth="1"/>
    <col min="5118" max="5118" width="11.26953125" style="6" bestFit="1" customWidth="1"/>
    <col min="5119" max="5120" width="0" style="6" hidden="1" customWidth="1"/>
    <col min="5121" max="5121" width="11.54296875" style="6" bestFit="1" customWidth="1"/>
    <col min="5122" max="5122" width="16" style="6" bestFit="1" customWidth="1"/>
    <col min="5123" max="5123" width="9.1796875" style="6"/>
    <col min="5124" max="5124" width="15" style="6" bestFit="1" customWidth="1"/>
    <col min="5125" max="5125" width="14" style="6" bestFit="1" customWidth="1"/>
    <col min="5126" max="5354" width="9.1796875" style="6"/>
    <col min="5355" max="5355" width="16.26953125" style="6" customWidth="1"/>
    <col min="5356" max="5357" width="0" style="6" hidden="1" customWidth="1"/>
    <col min="5358" max="5358" width="13.26953125" style="6" bestFit="1" customWidth="1"/>
    <col min="5359" max="5360" width="16" style="6" bestFit="1" customWidth="1"/>
    <col min="5361" max="5361" width="9.1796875" style="6"/>
    <col min="5362" max="5363" width="16" style="6" bestFit="1" customWidth="1"/>
    <col min="5364" max="5364" width="9.1796875" style="6"/>
    <col min="5365" max="5365" width="0" style="6" hidden="1" customWidth="1"/>
    <col min="5366" max="5366" width="11.26953125" style="6" bestFit="1" customWidth="1"/>
    <col min="5367" max="5373" width="0" style="6" hidden="1" customWidth="1"/>
    <col min="5374" max="5374" width="11.26953125" style="6" bestFit="1" customWidth="1"/>
    <col min="5375" max="5376" width="0" style="6" hidden="1" customWidth="1"/>
    <col min="5377" max="5377" width="11.54296875" style="6" bestFit="1" customWidth="1"/>
    <col min="5378" max="5378" width="16" style="6" bestFit="1" customWidth="1"/>
    <col min="5379" max="5379" width="9.1796875" style="6"/>
    <col min="5380" max="5380" width="15" style="6" bestFit="1" customWidth="1"/>
    <col min="5381" max="5381" width="14" style="6" bestFit="1" customWidth="1"/>
    <col min="5382" max="5610" width="9.1796875" style="6"/>
    <col min="5611" max="5611" width="16.26953125" style="6" customWidth="1"/>
    <col min="5612" max="5613" width="0" style="6" hidden="1" customWidth="1"/>
    <col min="5614" max="5614" width="13.26953125" style="6" bestFit="1" customWidth="1"/>
    <col min="5615" max="5616" width="16" style="6" bestFit="1" customWidth="1"/>
    <col min="5617" max="5617" width="9.1796875" style="6"/>
    <col min="5618" max="5619" width="16" style="6" bestFit="1" customWidth="1"/>
    <col min="5620" max="5620" width="9.1796875" style="6"/>
    <col min="5621" max="5621" width="0" style="6" hidden="1" customWidth="1"/>
    <col min="5622" max="5622" width="11.26953125" style="6" bestFit="1" customWidth="1"/>
    <col min="5623" max="5629" width="0" style="6" hidden="1" customWidth="1"/>
    <col min="5630" max="5630" width="11.26953125" style="6" bestFit="1" customWidth="1"/>
    <col min="5631" max="5632" width="0" style="6" hidden="1" customWidth="1"/>
    <col min="5633" max="5633" width="11.54296875" style="6" bestFit="1" customWidth="1"/>
    <col min="5634" max="5634" width="16" style="6" bestFit="1" customWidth="1"/>
    <col min="5635" max="5635" width="9.1796875" style="6"/>
    <col min="5636" max="5636" width="15" style="6" bestFit="1" customWidth="1"/>
    <col min="5637" max="5637" width="14" style="6" bestFit="1" customWidth="1"/>
    <col min="5638" max="5866" width="9.1796875" style="6"/>
    <col min="5867" max="5867" width="16.26953125" style="6" customWidth="1"/>
    <col min="5868" max="5869" width="0" style="6" hidden="1" customWidth="1"/>
    <col min="5870" max="5870" width="13.26953125" style="6" bestFit="1" customWidth="1"/>
    <col min="5871" max="5872" width="16" style="6" bestFit="1" customWidth="1"/>
    <col min="5873" max="5873" width="9.1796875" style="6"/>
    <col min="5874" max="5875" width="16" style="6" bestFit="1" customWidth="1"/>
    <col min="5876" max="5876" width="9.1796875" style="6"/>
    <col min="5877" max="5877" width="0" style="6" hidden="1" customWidth="1"/>
    <col min="5878" max="5878" width="11.26953125" style="6" bestFit="1" customWidth="1"/>
    <col min="5879" max="5885" width="0" style="6" hidden="1" customWidth="1"/>
    <col min="5886" max="5886" width="11.26953125" style="6" bestFit="1" customWidth="1"/>
    <col min="5887" max="5888" width="0" style="6" hidden="1" customWidth="1"/>
    <col min="5889" max="5889" width="11.54296875" style="6" bestFit="1" customWidth="1"/>
    <col min="5890" max="5890" width="16" style="6" bestFit="1" customWidth="1"/>
    <col min="5891" max="5891" width="9.1796875" style="6"/>
    <col min="5892" max="5892" width="15" style="6" bestFit="1" customWidth="1"/>
    <col min="5893" max="5893" width="14" style="6" bestFit="1" customWidth="1"/>
    <col min="5894" max="6122" width="9.1796875" style="6"/>
    <col min="6123" max="6123" width="16.26953125" style="6" customWidth="1"/>
    <col min="6124" max="6125" width="0" style="6" hidden="1" customWidth="1"/>
    <col min="6126" max="6126" width="13.26953125" style="6" bestFit="1" customWidth="1"/>
    <col min="6127" max="6128" width="16" style="6" bestFit="1" customWidth="1"/>
    <col min="6129" max="6129" width="9.1796875" style="6"/>
    <col min="6130" max="6131" width="16" style="6" bestFit="1" customWidth="1"/>
    <col min="6132" max="6132" width="9.1796875" style="6"/>
    <col min="6133" max="6133" width="0" style="6" hidden="1" customWidth="1"/>
    <col min="6134" max="6134" width="11.26953125" style="6" bestFit="1" customWidth="1"/>
    <col min="6135" max="6141" width="0" style="6" hidden="1" customWidth="1"/>
    <col min="6142" max="6142" width="11.26953125" style="6" bestFit="1" customWidth="1"/>
    <col min="6143" max="6144" width="0" style="6" hidden="1" customWidth="1"/>
    <col min="6145" max="6145" width="11.54296875" style="6" bestFit="1" customWidth="1"/>
    <col min="6146" max="6146" width="16" style="6" bestFit="1" customWidth="1"/>
    <col min="6147" max="6147" width="9.1796875" style="6"/>
    <col min="6148" max="6148" width="15" style="6" bestFit="1" customWidth="1"/>
    <col min="6149" max="6149" width="14" style="6" bestFit="1" customWidth="1"/>
    <col min="6150" max="6378" width="9.1796875" style="6"/>
    <col min="6379" max="6379" width="16.26953125" style="6" customWidth="1"/>
    <col min="6380" max="6381" width="0" style="6" hidden="1" customWidth="1"/>
    <col min="6382" max="6382" width="13.26953125" style="6" bestFit="1" customWidth="1"/>
    <col min="6383" max="6384" width="16" style="6" bestFit="1" customWidth="1"/>
    <col min="6385" max="6385" width="9.1796875" style="6"/>
    <col min="6386" max="6387" width="16" style="6" bestFit="1" customWidth="1"/>
    <col min="6388" max="6388" width="9.1796875" style="6"/>
    <col min="6389" max="6389" width="0" style="6" hidden="1" customWidth="1"/>
    <col min="6390" max="6390" width="11.26953125" style="6" bestFit="1" customWidth="1"/>
    <col min="6391" max="6397" width="0" style="6" hidden="1" customWidth="1"/>
    <col min="6398" max="6398" width="11.26953125" style="6" bestFit="1" customWidth="1"/>
    <col min="6399" max="6400" width="0" style="6" hidden="1" customWidth="1"/>
    <col min="6401" max="6401" width="11.54296875" style="6" bestFit="1" customWidth="1"/>
    <col min="6402" max="6402" width="16" style="6" bestFit="1" customWidth="1"/>
    <col min="6403" max="6403" width="9.1796875" style="6"/>
    <col min="6404" max="6404" width="15" style="6" bestFit="1" customWidth="1"/>
    <col min="6405" max="6405" width="14" style="6" bestFit="1" customWidth="1"/>
    <col min="6406" max="6634" width="9.1796875" style="6"/>
    <col min="6635" max="6635" width="16.26953125" style="6" customWidth="1"/>
    <col min="6636" max="6637" width="0" style="6" hidden="1" customWidth="1"/>
    <col min="6638" max="6638" width="13.26953125" style="6" bestFit="1" customWidth="1"/>
    <col min="6639" max="6640" width="16" style="6" bestFit="1" customWidth="1"/>
    <col min="6641" max="6641" width="9.1796875" style="6"/>
    <col min="6642" max="6643" width="16" style="6" bestFit="1" customWidth="1"/>
    <col min="6644" max="6644" width="9.1796875" style="6"/>
    <col min="6645" max="6645" width="0" style="6" hidden="1" customWidth="1"/>
    <col min="6646" max="6646" width="11.26953125" style="6" bestFit="1" customWidth="1"/>
    <col min="6647" max="6653" width="0" style="6" hidden="1" customWidth="1"/>
    <col min="6654" max="6654" width="11.26953125" style="6" bestFit="1" customWidth="1"/>
    <col min="6655" max="6656" width="0" style="6" hidden="1" customWidth="1"/>
    <col min="6657" max="6657" width="11.54296875" style="6" bestFit="1" customWidth="1"/>
    <col min="6658" max="6658" width="16" style="6" bestFit="1" customWidth="1"/>
    <col min="6659" max="6659" width="9.1796875" style="6"/>
    <col min="6660" max="6660" width="15" style="6" bestFit="1" customWidth="1"/>
    <col min="6661" max="6661" width="14" style="6" bestFit="1" customWidth="1"/>
    <col min="6662" max="6890" width="9.1796875" style="6"/>
    <col min="6891" max="6891" width="16.26953125" style="6" customWidth="1"/>
    <col min="6892" max="6893" width="0" style="6" hidden="1" customWidth="1"/>
    <col min="6894" max="6894" width="13.26953125" style="6" bestFit="1" customWidth="1"/>
    <col min="6895" max="6896" width="16" style="6" bestFit="1" customWidth="1"/>
    <col min="6897" max="6897" width="9.1796875" style="6"/>
    <col min="6898" max="6899" width="16" style="6" bestFit="1" customWidth="1"/>
    <col min="6900" max="6900" width="9.1796875" style="6"/>
    <col min="6901" max="6901" width="0" style="6" hidden="1" customWidth="1"/>
    <col min="6902" max="6902" width="11.26953125" style="6" bestFit="1" customWidth="1"/>
    <col min="6903" max="6909" width="0" style="6" hidden="1" customWidth="1"/>
    <col min="6910" max="6910" width="11.26953125" style="6" bestFit="1" customWidth="1"/>
    <col min="6911" max="6912" width="0" style="6" hidden="1" customWidth="1"/>
    <col min="6913" max="6913" width="11.54296875" style="6" bestFit="1" customWidth="1"/>
    <col min="6914" max="6914" width="16" style="6" bestFit="1" customWidth="1"/>
    <col min="6915" max="6915" width="9.1796875" style="6"/>
    <col min="6916" max="6916" width="15" style="6" bestFit="1" customWidth="1"/>
    <col min="6917" max="6917" width="14" style="6" bestFit="1" customWidth="1"/>
    <col min="6918" max="7146" width="9.1796875" style="6"/>
    <col min="7147" max="7147" width="16.26953125" style="6" customWidth="1"/>
    <col min="7148" max="7149" width="0" style="6" hidden="1" customWidth="1"/>
    <col min="7150" max="7150" width="13.26953125" style="6" bestFit="1" customWidth="1"/>
    <col min="7151" max="7152" width="16" style="6" bestFit="1" customWidth="1"/>
    <col min="7153" max="7153" width="9.1796875" style="6"/>
    <col min="7154" max="7155" width="16" style="6" bestFit="1" customWidth="1"/>
    <col min="7156" max="7156" width="9.1796875" style="6"/>
    <col min="7157" max="7157" width="0" style="6" hidden="1" customWidth="1"/>
    <col min="7158" max="7158" width="11.26953125" style="6" bestFit="1" customWidth="1"/>
    <col min="7159" max="7165" width="0" style="6" hidden="1" customWidth="1"/>
    <col min="7166" max="7166" width="11.26953125" style="6" bestFit="1" customWidth="1"/>
    <col min="7167" max="7168" width="0" style="6" hidden="1" customWidth="1"/>
    <col min="7169" max="7169" width="11.54296875" style="6" bestFit="1" customWidth="1"/>
    <col min="7170" max="7170" width="16" style="6" bestFit="1" customWidth="1"/>
    <col min="7171" max="7171" width="9.1796875" style="6"/>
    <col min="7172" max="7172" width="15" style="6" bestFit="1" customWidth="1"/>
    <col min="7173" max="7173" width="14" style="6" bestFit="1" customWidth="1"/>
    <col min="7174" max="7402" width="9.1796875" style="6"/>
    <col min="7403" max="7403" width="16.26953125" style="6" customWidth="1"/>
    <col min="7404" max="7405" width="0" style="6" hidden="1" customWidth="1"/>
    <col min="7406" max="7406" width="13.26953125" style="6" bestFit="1" customWidth="1"/>
    <col min="7407" max="7408" width="16" style="6" bestFit="1" customWidth="1"/>
    <col min="7409" max="7409" width="9.1796875" style="6"/>
    <col min="7410" max="7411" width="16" style="6" bestFit="1" customWidth="1"/>
    <col min="7412" max="7412" width="9.1796875" style="6"/>
    <col min="7413" max="7413" width="0" style="6" hidden="1" customWidth="1"/>
    <col min="7414" max="7414" width="11.26953125" style="6" bestFit="1" customWidth="1"/>
    <col min="7415" max="7421" width="0" style="6" hidden="1" customWidth="1"/>
    <col min="7422" max="7422" width="11.26953125" style="6" bestFit="1" customWidth="1"/>
    <col min="7423" max="7424" width="0" style="6" hidden="1" customWidth="1"/>
    <col min="7425" max="7425" width="11.54296875" style="6" bestFit="1" customWidth="1"/>
    <col min="7426" max="7426" width="16" style="6" bestFit="1" customWidth="1"/>
    <col min="7427" max="7427" width="9.1796875" style="6"/>
    <col min="7428" max="7428" width="15" style="6" bestFit="1" customWidth="1"/>
    <col min="7429" max="7429" width="14" style="6" bestFit="1" customWidth="1"/>
    <col min="7430" max="7658" width="9.1796875" style="6"/>
    <col min="7659" max="7659" width="16.26953125" style="6" customWidth="1"/>
    <col min="7660" max="7661" width="0" style="6" hidden="1" customWidth="1"/>
    <col min="7662" max="7662" width="13.26953125" style="6" bestFit="1" customWidth="1"/>
    <col min="7663" max="7664" width="16" style="6" bestFit="1" customWidth="1"/>
    <col min="7665" max="7665" width="9.1796875" style="6"/>
    <col min="7666" max="7667" width="16" style="6" bestFit="1" customWidth="1"/>
    <col min="7668" max="7668" width="9.1796875" style="6"/>
    <col min="7669" max="7669" width="0" style="6" hidden="1" customWidth="1"/>
    <col min="7670" max="7670" width="11.26953125" style="6" bestFit="1" customWidth="1"/>
    <col min="7671" max="7677" width="0" style="6" hidden="1" customWidth="1"/>
    <col min="7678" max="7678" width="11.26953125" style="6" bestFit="1" customWidth="1"/>
    <col min="7679" max="7680" width="0" style="6" hidden="1" customWidth="1"/>
    <col min="7681" max="7681" width="11.54296875" style="6" bestFit="1" customWidth="1"/>
    <col min="7682" max="7682" width="16" style="6" bestFit="1" customWidth="1"/>
    <col min="7683" max="7683" width="9.1796875" style="6"/>
    <col min="7684" max="7684" width="15" style="6" bestFit="1" customWidth="1"/>
    <col min="7685" max="7685" width="14" style="6" bestFit="1" customWidth="1"/>
    <col min="7686" max="7914" width="9.1796875" style="6"/>
    <col min="7915" max="7915" width="16.26953125" style="6" customWidth="1"/>
    <col min="7916" max="7917" width="0" style="6" hidden="1" customWidth="1"/>
    <col min="7918" max="7918" width="13.26953125" style="6" bestFit="1" customWidth="1"/>
    <col min="7919" max="7920" width="16" style="6" bestFit="1" customWidth="1"/>
    <col min="7921" max="7921" width="9.1796875" style="6"/>
    <col min="7922" max="7923" width="16" style="6" bestFit="1" customWidth="1"/>
    <col min="7924" max="7924" width="9.1796875" style="6"/>
    <col min="7925" max="7925" width="0" style="6" hidden="1" customWidth="1"/>
    <col min="7926" max="7926" width="11.26953125" style="6" bestFit="1" customWidth="1"/>
    <col min="7927" max="7933" width="0" style="6" hidden="1" customWidth="1"/>
    <col min="7934" max="7934" width="11.26953125" style="6" bestFit="1" customWidth="1"/>
    <col min="7935" max="7936" width="0" style="6" hidden="1" customWidth="1"/>
    <col min="7937" max="7937" width="11.54296875" style="6" bestFit="1" customWidth="1"/>
    <col min="7938" max="7938" width="16" style="6" bestFit="1" customWidth="1"/>
    <col min="7939" max="7939" width="9.1796875" style="6"/>
    <col min="7940" max="7940" width="15" style="6" bestFit="1" customWidth="1"/>
    <col min="7941" max="7941" width="14" style="6" bestFit="1" customWidth="1"/>
    <col min="7942" max="8170" width="9.1796875" style="6"/>
    <col min="8171" max="8171" width="16.26953125" style="6" customWidth="1"/>
    <col min="8172" max="8173" width="0" style="6" hidden="1" customWidth="1"/>
    <col min="8174" max="8174" width="13.26953125" style="6" bestFit="1" customWidth="1"/>
    <col min="8175" max="8176" width="16" style="6" bestFit="1" customWidth="1"/>
    <col min="8177" max="8177" width="9.1796875" style="6"/>
    <col min="8178" max="8179" width="16" style="6" bestFit="1" customWidth="1"/>
    <col min="8180" max="8180" width="9.1796875" style="6"/>
    <col min="8181" max="8181" width="0" style="6" hidden="1" customWidth="1"/>
    <col min="8182" max="8182" width="11.26953125" style="6" bestFit="1" customWidth="1"/>
    <col min="8183" max="8189" width="0" style="6" hidden="1" customWidth="1"/>
    <col min="8190" max="8190" width="11.26953125" style="6" bestFit="1" customWidth="1"/>
    <col min="8191" max="8192" width="0" style="6" hidden="1" customWidth="1"/>
    <col min="8193" max="8193" width="11.54296875" style="6" bestFit="1" customWidth="1"/>
    <col min="8194" max="8194" width="16" style="6" bestFit="1" customWidth="1"/>
    <col min="8195" max="8195" width="9.1796875" style="6"/>
    <col min="8196" max="8196" width="15" style="6" bestFit="1" customWidth="1"/>
    <col min="8197" max="8197" width="14" style="6" bestFit="1" customWidth="1"/>
    <col min="8198" max="8426" width="9.1796875" style="6"/>
    <col min="8427" max="8427" width="16.26953125" style="6" customWidth="1"/>
    <col min="8428" max="8429" width="0" style="6" hidden="1" customWidth="1"/>
    <col min="8430" max="8430" width="13.26953125" style="6" bestFit="1" customWidth="1"/>
    <col min="8431" max="8432" width="16" style="6" bestFit="1" customWidth="1"/>
    <col min="8433" max="8433" width="9.1796875" style="6"/>
    <col min="8434" max="8435" width="16" style="6" bestFit="1" customWidth="1"/>
    <col min="8436" max="8436" width="9.1796875" style="6"/>
    <col min="8437" max="8437" width="0" style="6" hidden="1" customWidth="1"/>
    <col min="8438" max="8438" width="11.26953125" style="6" bestFit="1" customWidth="1"/>
    <col min="8439" max="8445" width="0" style="6" hidden="1" customWidth="1"/>
    <col min="8446" max="8446" width="11.26953125" style="6" bestFit="1" customWidth="1"/>
    <col min="8447" max="8448" width="0" style="6" hidden="1" customWidth="1"/>
    <col min="8449" max="8449" width="11.54296875" style="6" bestFit="1" customWidth="1"/>
    <col min="8450" max="8450" width="16" style="6" bestFit="1" customWidth="1"/>
    <col min="8451" max="8451" width="9.1796875" style="6"/>
    <col min="8452" max="8452" width="15" style="6" bestFit="1" customWidth="1"/>
    <col min="8453" max="8453" width="14" style="6" bestFit="1" customWidth="1"/>
    <col min="8454" max="8682" width="9.1796875" style="6"/>
    <col min="8683" max="8683" width="16.26953125" style="6" customWidth="1"/>
    <col min="8684" max="8685" width="0" style="6" hidden="1" customWidth="1"/>
    <col min="8686" max="8686" width="13.26953125" style="6" bestFit="1" customWidth="1"/>
    <col min="8687" max="8688" width="16" style="6" bestFit="1" customWidth="1"/>
    <col min="8689" max="8689" width="9.1796875" style="6"/>
    <col min="8690" max="8691" width="16" style="6" bestFit="1" customWidth="1"/>
    <col min="8692" max="8692" width="9.1796875" style="6"/>
    <col min="8693" max="8693" width="0" style="6" hidden="1" customWidth="1"/>
    <col min="8694" max="8694" width="11.26953125" style="6" bestFit="1" customWidth="1"/>
    <col min="8695" max="8701" width="0" style="6" hidden="1" customWidth="1"/>
    <col min="8702" max="8702" width="11.26953125" style="6" bestFit="1" customWidth="1"/>
    <col min="8703" max="8704" width="0" style="6" hidden="1" customWidth="1"/>
    <col min="8705" max="8705" width="11.54296875" style="6" bestFit="1" customWidth="1"/>
    <col min="8706" max="8706" width="16" style="6" bestFit="1" customWidth="1"/>
    <col min="8707" max="8707" width="9.1796875" style="6"/>
    <col min="8708" max="8708" width="15" style="6" bestFit="1" customWidth="1"/>
    <col min="8709" max="8709" width="14" style="6" bestFit="1" customWidth="1"/>
    <col min="8710" max="8938" width="9.1796875" style="6"/>
    <col min="8939" max="8939" width="16.26953125" style="6" customWidth="1"/>
    <col min="8940" max="8941" width="0" style="6" hidden="1" customWidth="1"/>
    <col min="8942" max="8942" width="13.26953125" style="6" bestFit="1" customWidth="1"/>
    <col min="8943" max="8944" width="16" style="6" bestFit="1" customWidth="1"/>
    <col min="8945" max="8945" width="9.1796875" style="6"/>
    <col min="8946" max="8947" width="16" style="6" bestFit="1" customWidth="1"/>
    <col min="8948" max="8948" width="9.1796875" style="6"/>
    <col min="8949" max="8949" width="0" style="6" hidden="1" customWidth="1"/>
    <col min="8950" max="8950" width="11.26953125" style="6" bestFit="1" customWidth="1"/>
    <col min="8951" max="8957" width="0" style="6" hidden="1" customWidth="1"/>
    <col min="8958" max="8958" width="11.26953125" style="6" bestFit="1" customWidth="1"/>
    <col min="8959" max="8960" width="0" style="6" hidden="1" customWidth="1"/>
    <col min="8961" max="8961" width="11.54296875" style="6" bestFit="1" customWidth="1"/>
    <col min="8962" max="8962" width="16" style="6" bestFit="1" customWidth="1"/>
    <col min="8963" max="8963" width="9.1796875" style="6"/>
    <col min="8964" max="8964" width="15" style="6" bestFit="1" customWidth="1"/>
    <col min="8965" max="8965" width="14" style="6" bestFit="1" customWidth="1"/>
    <col min="8966" max="9194" width="9.1796875" style="6"/>
    <col min="9195" max="9195" width="16.26953125" style="6" customWidth="1"/>
    <col min="9196" max="9197" width="0" style="6" hidden="1" customWidth="1"/>
    <col min="9198" max="9198" width="13.26953125" style="6" bestFit="1" customWidth="1"/>
    <col min="9199" max="9200" width="16" style="6" bestFit="1" customWidth="1"/>
    <col min="9201" max="9201" width="9.1796875" style="6"/>
    <col min="9202" max="9203" width="16" style="6" bestFit="1" customWidth="1"/>
    <col min="9204" max="9204" width="9.1796875" style="6"/>
    <col min="9205" max="9205" width="0" style="6" hidden="1" customWidth="1"/>
    <col min="9206" max="9206" width="11.26953125" style="6" bestFit="1" customWidth="1"/>
    <col min="9207" max="9213" width="0" style="6" hidden="1" customWidth="1"/>
    <col min="9214" max="9214" width="11.26953125" style="6" bestFit="1" customWidth="1"/>
    <col min="9215" max="9216" width="0" style="6" hidden="1" customWidth="1"/>
    <col min="9217" max="9217" width="11.54296875" style="6" bestFit="1" customWidth="1"/>
    <col min="9218" max="9218" width="16" style="6" bestFit="1" customWidth="1"/>
    <col min="9219" max="9219" width="9.1796875" style="6"/>
    <col min="9220" max="9220" width="15" style="6" bestFit="1" customWidth="1"/>
    <col min="9221" max="9221" width="14" style="6" bestFit="1" customWidth="1"/>
    <col min="9222" max="9450" width="9.1796875" style="6"/>
    <col min="9451" max="9451" width="16.26953125" style="6" customWidth="1"/>
    <col min="9452" max="9453" width="0" style="6" hidden="1" customWidth="1"/>
    <col min="9454" max="9454" width="13.26953125" style="6" bestFit="1" customWidth="1"/>
    <col min="9455" max="9456" width="16" style="6" bestFit="1" customWidth="1"/>
    <col min="9457" max="9457" width="9.1796875" style="6"/>
    <col min="9458" max="9459" width="16" style="6" bestFit="1" customWidth="1"/>
    <col min="9460" max="9460" width="9.1796875" style="6"/>
    <col min="9461" max="9461" width="0" style="6" hidden="1" customWidth="1"/>
    <col min="9462" max="9462" width="11.26953125" style="6" bestFit="1" customWidth="1"/>
    <col min="9463" max="9469" width="0" style="6" hidden="1" customWidth="1"/>
    <col min="9470" max="9470" width="11.26953125" style="6" bestFit="1" customWidth="1"/>
    <col min="9471" max="9472" width="0" style="6" hidden="1" customWidth="1"/>
    <col min="9473" max="9473" width="11.54296875" style="6" bestFit="1" customWidth="1"/>
    <col min="9474" max="9474" width="16" style="6" bestFit="1" customWidth="1"/>
    <col min="9475" max="9475" width="9.1796875" style="6"/>
    <col min="9476" max="9476" width="15" style="6" bestFit="1" customWidth="1"/>
    <col min="9477" max="9477" width="14" style="6" bestFit="1" customWidth="1"/>
    <col min="9478" max="9706" width="9.1796875" style="6"/>
    <col min="9707" max="9707" width="16.26953125" style="6" customWidth="1"/>
    <col min="9708" max="9709" width="0" style="6" hidden="1" customWidth="1"/>
    <col min="9710" max="9710" width="13.26953125" style="6" bestFit="1" customWidth="1"/>
    <col min="9711" max="9712" width="16" style="6" bestFit="1" customWidth="1"/>
    <col min="9713" max="9713" width="9.1796875" style="6"/>
    <col min="9714" max="9715" width="16" style="6" bestFit="1" customWidth="1"/>
    <col min="9716" max="9716" width="9.1796875" style="6"/>
    <col min="9717" max="9717" width="0" style="6" hidden="1" customWidth="1"/>
    <col min="9718" max="9718" width="11.26953125" style="6" bestFit="1" customWidth="1"/>
    <col min="9719" max="9725" width="0" style="6" hidden="1" customWidth="1"/>
    <col min="9726" max="9726" width="11.26953125" style="6" bestFit="1" customWidth="1"/>
    <col min="9727" max="9728" width="0" style="6" hidden="1" customWidth="1"/>
    <col min="9729" max="9729" width="11.54296875" style="6" bestFit="1" customWidth="1"/>
    <col min="9730" max="9730" width="16" style="6" bestFit="1" customWidth="1"/>
    <col min="9731" max="9731" width="9.1796875" style="6"/>
    <col min="9732" max="9732" width="15" style="6" bestFit="1" customWidth="1"/>
    <col min="9733" max="9733" width="14" style="6" bestFit="1" customWidth="1"/>
    <col min="9734" max="9962" width="9.1796875" style="6"/>
    <col min="9963" max="9963" width="16.26953125" style="6" customWidth="1"/>
    <col min="9964" max="9965" width="0" style="6" hidden="1" customWidth="1"/>
    <col min="9966" max="9966" width="13.26953125" style="6" bestFit="1" customWidth="1"/>
    <col min="9967" max="9968" width="16" style="6" bestFit="1" customWidth="1"/>
    <col min="9969" max="9969" width="9.1796875" style="6"/>
    <col min="9970" max="9971" width="16" style="6" bestFit="1" customWidth="1"/>
    <col min="9972" max="9972" width="9.1796875" style="6"/>
    <col min="9973" max="9973" width="0" style="6" hidden="1" customWidth="1"/>
    <col min="9974" max="9974" width="11.26953125" style="6" bestFit="1" customWidth="1"/>
    <col min="9975" max="9981" width="0" style="6" hidden="1" customWidth="1"/>
    <col min="9982" max="9982" width="11.26953125" style="6" bestFit="1" customWidth="1"/>
    <col min="9983" max="9984" width="0" style="6" hidden="1" customWidth="1"/>
    <col min="9985" max="9985" width="11.54296875" style="6" bestFit="1" customWidth="1"/>
    <col min="9986" max="9986" width="16" style="6" bestFit="1" customWidth="1"/>
    <col min="9987" max="9987" width="9.1796875" style="6"/>
    <col min="9988" max="9988" width="15" style="6" bestFit="1" customWidth="1"/>
    <col min="9989" max="9989" width="14" style="6" bestFit="1" customWidth="1"/>
    <col min="9990" max="10218" width="9.1796875" style="6"/>
    <col min="10219" max="10219" width="16.26953125" style="6" customWidth="1"/>
    <col min="10220" max="10221" width="0" style="6" hidden="1" customWidth="1"/>
    <col min="10222" max="10222" width="13.26953125" style="6" bestFit="1" customWidth="1"/>
    <col min="10223" max="10224" width="16" style="6" bestFit="1" customWidth="1"/>
    <col min="10225" max="10225" width="9.1796875" style="6"/>
    <col min="10226" max="10227" width="16" style="6" bestFit="1" customWidth="1"/>
    <col min="10228" max="10228" width="9.1796875" style="6"/>
    <col min="10229" max="10229" width="0" style="6" hidden="1" customWidth="1"/>
    <col min="10230" max="10230" width="11.26953125" style="6" bestFit="1" customWidth="1"/>
    <col min="10231" max="10237" width="0" style="6" hidden="1" customWidth="1"/>
    <col min="10238" max="10238" width="11.26953125" style="6" bestFit="1" customWidth="1"/>
    <col min="10239" max="10240" width="0" style="6" hidden="1" customWidth="1"/>
    <col min="10241" max="10241" width="11.54296875" style="6" bestFit="1" customWidth="1"/>
    <col min="10242" max="10242" width="16" style="6" bestFit="1" customWidth="1"/>
    <col min="10243" max="10243" width="9.1796875" style="6"/>
    <col min="10244" max="10244" width="15" style="6" bestFit="1" customWidth="1"/>
    <col min="10245" max="10245" width="14" style="6" bestFit="1" customWidth="1"/>
    <col min="10246" max="10474" width="9.1796875" style="6"/>
    <col min="10475" max="10475" width="16.26953125" style="6" customWidth="1"/>
    <col min="10476" max="10477" width="0" style="6" hidden="1" customWidth="1"/>
    <col min="10478" max="10478" width="13.26953125" style="6" bestFit="1" customWidth="1"/>
    <col min="10479" max="10480" width="16" style="6" bestFit="1" customWidth="1"/>
    <col min="10481" max="10481" width="9.1796875" style="6"/>
    <col min="10482" max="10483" width="16" style="6" bestFit="1" customWidth="1"/>
    <col min="10484" max="10484" width="9.1796875" style="6"/>
    <col min="10485" max="10485" width="0" style="6" hidden="1" customWidth="1"/>
    <col min="10486" max="10486" width="11.26953125" style="6" bestFit="1" customWidth="1"/>
    <col min="10487" max="10493" width="0" style="6" hidden="1" customWidth="1"/>
    <col min="10494" max="10494" width="11.26953125" style="6" bestFit="1" customWidth="1"/>
    <col min="10495" max="10496" width="0" style="6" hidden="1" customWidth="1"/>
    <col min="10497" max="10497" width="11.54296875" style="6" bestFit="1" customWidth="1"/>
    <col min="10498" max="10498" width="16" style="6" bestFit="1" customWidth="1"/>
    <col min="10499" max="10499" width="9.1796875" style="6"/>
    <col min="10500" max="10500" width="15" style="6" bestFit="1" customWidth="1"/>
    <col min="10501" max="10501" width="14" style="6" bestFit="1" customWidth="1"/>
    <col min="10502" max="10730" width="9.1796875" style="6"/>
    <col min="10731" max="10731" width="16.26953125" style="6" customWidth="1"/>
    <col min="10732" max="10733" width="0" style="6" hidden="1" customWidth="1"/>
    <col min="10734" max="10734" width="13.26953125" style="6" bestFit="1" customWidth="1"/>
    <col min="10735" max="10736" width="16" style="6" bestFit="1" customWidth="1"/>
    <col min="10737" max="10737" width="9.1796875" style="6"/>
    <col min="10738" max="10739" width="16" style="6" bestFit="1" customWidth="1"/>
    <col min="10740" max="10740" width="9.1796875" style="6"/>
    <col min="10741" max="10741" width="0" style="6" hidden="1" customWidth="1"/>
    <col min="10742" max="10742" width="11.26953125" style="6" bestFit="1" customWidth="1"/>
    <col min="10743" max="10749" width="0" style="6" hidden="1" customWidth="1"/>
    <col min="10750" max="10750" width="11.26953125" style="6" bestFit="1" customWidth="1"/>
    <col min="10751" max="10752" width="0" style="6" hidden="1" customWidth="1"/>
    <col min="10753" max="10753" width="11.54296875" style="6" bestFit="1" customWidth="1"/>
    <col min="10754" max="10754" width="16" style="6" bestFit="1" customWidth="1"/>
    <col min="10755" max="10755" width="9.1796875" style="6"/>
    <col min="10756" max="10756" width="15" style="6" bestFit="1" customWidth="1"/>
    <col min="10757" max="10757" width="14" style="6" bestFit="1" customWidth="1"/>
    <col min="10758" max="10986" width="9.1796875" style="6"/>
    <col min="10987" max="10987" width="16.26953125" style="6" customWidth="1"/>
    <col min="10988" max="10989" width="0" style="6" hidden="1" customWidth="1"/>
    <col min="10990" max="10990" width="13.26953125" style="6" bestFit="1" customWidth="1"/>
    <col min="10991" max="10992" width="16" style="6" bestFit="1" customWidth="1"/>
    <col min="10993" max="10993" width="9.1796875" style="6"/>
    <col min="10994" max="10995" width="16" style="6" bestFit="1" customWidth="1"/>
    <col min="10996" max="10996" width="9.1796875" style="6"/>
    <col min="10997" max="10997" width="0" style="6" hidden="1" customWidth="1"/>
    <col min="10998" max="10998" width="11.26953125" style="6" bestFit="1" customWidth="1"/>
    <col min="10999" max="11005" width="0" style="6" hidden="1" customWidth="1"/>
    <col min="11006" max="11006" width="11.26953125" style="6" bestFit="1" customWidth="1"/>
    <col min="11007" max="11008" width="0" style="6" hidden="1" customWidth="1"/>
    <col min="11009" max="11009" width="11.54296875" style="6" bestFit="1" customWidth="1"/>
    <col min="11010" max="11010" width="16" style="6" bestFit="1" customWidth="1"/>
    <col min="11011" max="11011" width="9.1796875" style="6"/>
    <col min="11012" max="11012" width="15" style="6" bestFit="1" customWidth="1"/>
    <col min="11013" max="11013" width="14" style="6" bestFit="1" customWidth="1"/>
    <col min="11014" max="11242" width="9.1796875" style="6"/>
    <col min="11243" max="11243" width="16.26953125" style="6" customWidth="1"/>
    <col min="11244" max="11245" width="0" style="6" hidden="1" customWidth="1"/>
    <col min="11246" max="11246" width="13.26953125" style="6" bestFit="1" customWidth="1"/>
    <col min="11247" max="11248" width="16" style="6" bestFit="1" customWidth="1"/>
    <col min="11249" max="11249" width="9.1796875" style="6"/>
    <col min="11250" max="11251" width="16" style="6" bestFit="1" customWidth="1"/>
    <col min="11252" max="11252" width="9.1796875" style="6"/>
    <col min="11253" max="11253" width="0" style="6" hidden="1" customWidth="1"/>
    <col min="11254" max="11254" width="11.26953125" style="6" bestFit="1" customWidth="1"/>
    <col min="11255" max="11261" width="0" style="6" hidden="1" customWidth="1"/>
    <col min="11262" max="11262" width="11.26953125" style="6" bestFit="1" customWidth="1"/>
    <col min="11263" max="11264" width="0" style="6" hidden="1" customWidth="1"/>
    <col min="11265" max="11265" width="11.54296875" style="6" bestFit="1" customWidth="1"/>
    <col min="11266" max="11266" width="16" style="6" bestFit="1" customWidth="1"/>
    <col min="11267" max="11267" width="9.1796875" style="6"/>
    <col min="11268" max="11268" width="15" style="6" bestFit="1" customWidth="1"/>
    <col min="11269" max="11269" width="14" style="6" bestFit="1" customWidth="1"/>
    <col min="11270" max="11498" width="9.1796875" style="6"/>
    <col min="11499" max="11499" width="16.26953125" style="6" customWidth="1"/>
    <col min="11500" max="11501" width="0" style="6" hidden="1" customWidth="1"/>
    <col min="11502" max="11502" width="13.26953125" style="6" bestFit="1" customWidth="1"/>
    <col min="11503" max="11504" width="16" style="6" bestFit="1" customWidth="1"/>
    <col min="11505" max="11505" width="9.1796875" style="6"/>
    <col min="11506" max="11507" width="16" style="6" bestFit="1" customWidth="1"/>
    <col min="11508" max="11508" width="9.1796875" style="6"/>
    <col min="11509" max="11509" width="0" style="6" hidden="1" customWidth="1"/>
    <col min="11510" max="11510" width="11.26953125" style="6" bestFit="1" customWidth="1"/>
    <col min="11511" max="11517" width="0" style="6" hidden="1" customWidth="1"/>
    <col min="11518" max="11518" width="11.26953125" style="6" bestFit="1" customWidth="1"/>
    <col min="11519" max="11520" width="0" style="6" hidden="1" customWidth="1"/>
    <col min="11521" max="11521" width="11.54296875" style="6" bestFit="1" customWidth="1"/>
    <col min="11522" max="11522" width="16" style="6" bestFit="1" customWidth="1"/>
    <col min="11523" max="11523" width="9.1796875" style="6"/>
    <col min="11524" max="11524" width="15" style="6" bestFit="1" customWidth="1"/>
    <col min="11525" max="11525" width="14" style="6" bestFit="1" customWidth="1"/>
    <col min="11526" max="11754" width="9.1796875" style="6"/>
    <col min="11755" max="11755" width="16.26953125" style="6" customWidth="1"/>
    <col min="11756" max="11757" width="0" style="6" hidden="1" customWidth="1"/>
    <col min="11758" max="11758" width="13.26953125" style="6" bestFit="1" customWidth="1"/>
    <col min="11759" max="11760" width="16" style="6" bestFit="1" customWidth="1"/>
    <col min="11761" max="11761" width="9.1796875" style="6"/>
    <col min="11762" max="11763" width="16" style="6" bestFit="1" customWidth="1"/>
    <col min="11764" max="11764" width="9.1796875" style="6"/>
    <col min="11765" max="11765" width="0" style="6" hidden="1" customWidth="1"/>
    <col min="11766" max="11766" width="11.26953125" style="6" bestFit="1" customWidth="1"/>
    <col min="11767" max="11773" width="0" style="6" hidden="1" customWidth="1"/>
    <col min="11774" max="11774" width="11.26953125" style="6" bestFit="1" customWidth="1"/>
    <col min="11775" max="11776" width="0" style="6" hidden="1" customWidth="1"/>
    <col min="11777" max="11777" width="11.54296875" style="6" bestFit="1" customWidth="1"/>
    <col min="11778" max="11778" width="16" style="6" bestFit="1" customWidth="1"/>
    <col min="11779" max="11779" width="9.1796875" style="6"/>
    <col min="11780" max="11780" width="15" style="6" bestFit="1" customWidth="1"/>
    <col min="11781" max="11781" width="14" style="6" bestFit="1" customWidth="1"/>
    <col min="11782" max="12010" width="9.1796875" style="6"/>
    <col min="12011" max="12011" width="16.26953125" style="6" customWidth="1"/>
    <col min="12012" max="12013" width="0" style="6" hidden="1" customWidth="1"/>
    <col min="12014" max="12014" width="13.26953125" style="6" bestFit="1" customWidth="1"/>
    <col min="12015" max="12016" width="16" style="6" bestFit="1" customWidth="1"/>
    <col min="12017" max="12017" width="9.1796875" style="6"/>
    <col min="12018" max="12019" width="16" style="6" bestFit="1" customWidth="1"/>
    <col min="12020" max="12020" width="9.1796875" style="6"/>
    <col min="12021" max="12021" width="0" style="6" hidden="1" customWidth="1"/>
    <col min="12022" max="12022" width="11.26953125" style="6" bestFit="1" customWidth="1"/>
    <col min="12023" max="12029" width="0" style="6" hidden="1" customWidth="1"/>
    <col min="12030" max="12030" width="11.26953125" style="6" bestFit="1" customWidth="1"/>
    <col min="12031" max="12032" width="0" style="6" hidden="1" customWidth="1"/>
    <col min="12033" max="12033" width="11.54296875" style="6" bestFit="1" customWidth="1"/>
    <col min="12034" max="12034" width="16" style="6" bestFit="1" customWidth="1"/>
    <col min="12035" max="12035" width="9.1796875" style="6"/>
    <col min="12036" max="12036" width="15" style="6" bestFit="1" customWidth="1"/>
    <col min="12037" max="12037" width="14" style="6" bestFit="1" customWidth="1"/>
    <col min="12038" max="12266" width="9.1796875" style="6"/>
    <col min="12267" max="12267" width="16.26953125" style="6" customWidth="1"/>
    <col min="12268" max="12269" width="0" style="6" hidden="1" customWidth="1"/>
    <col min="12270" max="12270" width="13.26953125" style="6" bestFit="1" customWidth="1"/>
    <col min="12271" max="12272" width="16" style="6" bestFit="1" customWidth="1"/>
    <col min="12273" max="12273" width="9.1796875" style="6"/>
    <col min="12274" max="12275" width="16" style="6" bestFit="1" customWidth="1"/>
    <col min="12276" max="12276" width="9.1796875" style="6"/>
    <col min="12277" max="12277" width="0" style="6" hidden="1" customWidth="1"/>
    <col min="12278" max="12278" width="11.26953125" style="6" bestFit="1" customWidth="1"/>
    <col min="12279" max="12285" width="0" style="6" hidden="1" customWidth="1"/>
    <col min="12286" max="12286" width="11.26953125" style="6" bestFit="1" customWidth="1"/>
    <col min="12287" max="12288" width="0" style="6" hidden="1" customWidth="1"/>
    <col min="12289" max="12289" width="11.54296875" style="6" bestFit="1" customWidth="1"/>
    <col min="12290" max="12290" width="16" style="6" bestFit="1" customWidth="1"/>
    <col min="12291" max="12291" width="9.1796875" style="6"/>
    <col min="12292" max="12292" width="15" style="6" bestFit="1" customWidth="1"/>
    <col min="12293" max="12293" width="14" style="6" bestFit="1" customWidth="1"/>
    <col min="12294" max="12522" width="9.1796875" style="6"/>
    <col min="12523" max="12523" width="16.26953125" style="6" customWidth="1"/>
    <col min="12524" max="12525" width="0" style="6" hidden="1" customWidth="1"/>
    <col min="12526" max="12526" width="13.26953125" style="6" bestFit="1" customWidth="1"/>
    <col min="12527" max="12528" width="16" style="6" bestFit="1" customWidth="1"/>
    <col min="12529" max="12529" width="9.1796875" style="6"/>
    <col min="12530" max="12531" width="16" style="6" bestFit="1" customWidth="1"/>
    <col min="12532" max="12532" width="9.1796875" style="6"/>
    <col min="12533" max="12533" width="0" style="6" hidden="1" customWidth="1"/>
    <col min="12534" max="12534" width="11.26953125" style="6" bestFit="1" customWidth="1"/>
    <col min="12535" max="12541" width="0" style="6" hidden="1" customWidth="1"/>
    <col min="12542" max="12542" width="11.26953125" style="6" bestFit="1" customWidth="1"/>
    <col min="12543" max="12544" width="0" style="6" hidden="1" customWidth="1"/>
    <col min="12545" max="12545" width="11.54296875" style="6" bestFit="1" customWidth="1"/>
    <col min="12546" max="12546" width="16" style="6" bestFit="1" customWidth="1"/>
    <col min="12547" max="12547" width="9.1796875" style="6"/>
    <col min="12548" max="12548" width="15" style="6" bestFit="1" customWidth="1"/>
    <col min="12549" max="12549" width="14" style="6" bestFit="1" customWidth="1"/>
    <col min="12550" max="12778" width="9.1796875" style="6"/>
    <col min="12779" max="12779" width="16.26953125" style="6" customWidth="1"/>
    <col min="12780" max="12781" width="0" style="6" hidden="1" customWidth="1"/>
    <col min="12782" max="12782" width="13.26953125" style="6" bestFit="1" customWidth="1"/>
    <col min="12783" max="12784" width="16" style="6" bestFit="1" customWidth="1"/>
    <col min="12785" max="12785" width="9.1796875" style="6"/>
    <col min="12786" max="12787" width="16" style="6" bestFit="1" customWidth="1"/>
    <col min="12788" max="12788" width="9.1796875" style="6"/>
    <col min="12789" max="12789" width="0" style="6" hidden="1" customWidth="1"/>
    <col min="12790" max="12790" width="11.26953125" style="6" bestFit="1" customWidth="1"/>
    <col min="12791" max="12797" width="0" style="6" hidden="1" customWidth="1"/>
    <col min="12798" max="12798" width="11.26953125" style="6" bestFit="1" customWidth="1"/>
    <col min="12799" max="12800" width="0" style="6" hidden="1" customWidth="1"/>
    <col min="12801" max="12801" width="11.54296875" style="6" bestFit="1" customWidth="1"/>
    <col min="12802" max="12802" width="16" style="6" bestFit="1" customWidth="1"/>
    <col min="12803" max="12803" width="9.1796875" style="6"/>
    <col min="12804" max="12804" width="15" style="6" bestFit="1" customWidth="1"/>
    <col min="12805" max="12805" width="14" style="6" bestFit="1" customWidth="1"/>
    <col min="12806" max="13034" width="9.1796875" style="6"/>
    <col min="13035" max="13035" width="16.26953125" style="6" customWidth="1"/>
    <col min="13036" max="13037" width="0" style="6" hidden="1" customWidth="1"/>
    <col min="13038" max="13038" width="13.26953125" style="6" bestFit="1" customWidth="1"/>
    <col min="13039" max="13040" width="16" style="6" bestFit="1" customWidth="1"/>
    <col min="13041" max="13041" width="9.1796875" style="6"/>
    <col min="13042" max="13043" width="16" style="6" bestFit="1" customWidth="1"/>
    <col min="13044" max="13044" width="9.1796875" style="6"/>
    <col min="13045" max="13045" width="0" style="6" hidden="1" customWidth="1"/>
    <col min="13046" max="13046" width="11.26953125" style="6" bestFit="1" customWidth="1"/>
    <col min="13047" max="13053" width="0" style="6" hidden="1" customWidth="1"/>
    <col min="13054" max="13054" width="11.26953125" style="6" bestFit="1" customWidth="1"/>
    <col min="13055" max="13056" width="0" style="6" hidden="1" customWidth="1"/>
    <col min="13057" max="13057" width="11.54296875" style="6" bestFit="1" customWidth="1"/>
    <col min="13058" max="13058" width="16" style="6" bestFit="1" customWidth="1"/>
    <col min="13059" max="13059" width="9.1796875" style="6"/>
    <col min="13060" max="13060" width="15" style="6" bestFit="1" customWidth="1"/>
    <col min="13061" max="13061" width="14" style="6" bestFit="1" customWidth="1"/>
    <col min="13062" max="13290" width="9.1796875" style="6"/>
    <col min="13291" max="13291" width="16.26953125" style="6" customWidth="1"/>
    <col min="13292" max="13293" width="0" style="6" hidden="1" customWidth="1"/>
    <col min="13294" max="13294" width="13.26953125" style="6" bestFit="1" customWidth="1"/>
    <col min="13295" max="13296" width="16" style="6" bestFit="1" customWidth="1"/>
    <col min="13297" max="13297" width="9.1796875" style="6"/>
    <col min="13298" max="13299" width="16" style="6" bestFit="1" customWidth="1"/>
    <col min="13300" max="13300" width="9.1796875" style="6"/>
    <col min="13301" max="13301" width="0" style="6" hidden="1" customWidth="1"/>
    <col min="13302" max="13302" width="11.26953125" style="6" bestFit="1" customWidth="1"/>
    <col min="13303" max="13309" width="0" style="6" hidden="1" customWidth="1"/>
    <col min="13310" max="13310" width="11.26953125" style="6" bestFit="1" customWidth="1"/>
    <col min="13311" max="13312" width="0" style="6" hidden="1" customWidth="1"/>
    <col min="13313" max="13313" width="11.54296875" style="6" bestFit="1" customWidth="1"/>
    <col min="13314" max="13314" width="16" style="6" bestFit="1" customWidth="1"/>
    <col min="13315" max="13315" width="9.1796875" style="6"/>
    <col min="13316" max="13316" width="15" style="6" bestFit="1" customWidth="1"/>
    <col min="13317" max="13317" width="14" style="6" bestFit="1" customWidth="1"/>
    <col min="13318" max="13546" width="9.1796875" style="6"/>
    <col min="13547" max="13547" width="16.26953125" style="6" customWidth="1"/>
    <col min="13548" max="13549" width="0" style="6" hidden="1" customWidth="1"/>
    <col min="13550" max="13550" width="13.26953125" style="6" bestFit="1" customWidth="1"/>
    <col min="13551" max="13552" width="16" style="6" bestFit="1" customWidth="1"/>
    <col min="13553" max="13553" width="9.1796875" style="6"/>
    <col min="13554" max="13555" width="16" style="6" bestFit="1" customWidth="1"/>
    <col min="13556" max="13556" width="9.1796875" style="6"/>
    <col min="13557" max="13557" width="0" style="6" hidden="1" customWidth="1"/>
    <col min="13558" max="13558" width="11.26953125" style="6" bestFit="1" customWidth="1"/>
    <col min="13559" max="13565" width="0" style="6" hidden="1" customWidth="1"/>
    <col min="13566" max="13566" width="11.26953125" style="6" bestFit="1" customWidth="1"/>
    <col min="13567" max="13568" width="0" style="6" hidden="1" customWidth="1"/>
    <col min="13569" max="13569" width="11.54296875" style="6" bestFit="1" customWidth="1"/>
    <col min="13570" max="13570" width="16" style="6" bestFit="1" customWidth="1"/>
    <col min="13571" max="13571" width="9.1796875" style="6"/>
    <col min="13572" max="13572" width="15" style="6" bestFit="1" customWidth="1"/>
    <col min="13573" max="13573" width="14" style="6" bestFit="1" customWidth="1"/>
    <col min="13574" max="13802" width="9.1796875" style="6"/>
    <col min="13803" max="13803" width="16.26953125" style="6" customWidth="1"/>
    <col min="13804" max="13805" width="0" style="6" hidden="1" customWidth="1"/>
    <col min="13806" max="13806" width="13.26953125" style="6" bestFit="1" customWidth="1"/>
    <col min="13807" max="13808" width="16" style="6" bestFit="1" customWidth="1"/>
    <col min="13809" max="13809" width="9.1796875" style="6"/>
    <col min="13810" max="13811" width="16" style="6" bestFit="1" customWidth="1"/>
    <col min="13812" max="13812" width="9.1796875" style="6"/>
    <col min="13813" max="13813" width="0" style="6" hidden="1" customWidth="1"/>
    <col min="13814" max="13814" width="11.26953125" style="6" bestFit="1" customWidth="1"/>
    <col min="13815" max="13821" width="0" style="6" hidden="1" customWidth="1"/>
    <col min="13822" max="13822" width="11.26953125" style="6" bestFit="1" customWidth="1"/>
    <col min="13823" max="13824" width="0" style="6" hidden="1" customWidth="1"/>
    <col min="13825" max="13825" width="11.54296875" style="6" bestFit="1" customWidth="1"/>
    <col min="13826" max="13826" width="16" style="6" bestFit="1" customWidth="1"/>
    <col min="13827" max="13827" width="9.1796875" style="6"/>
    <col min="13828" max="13828" width="15" style="6" bestFit="1" customWidth="1"/>
    <col min="13829" max="13829" width="14" style="6" bestFit="1" customWidth="1"/>
    <col min="13830" max="14058" width="9.1796875" style="6"/>
    <col min="14059" max="14059" width="16.26953125" style="6" customWidth="1"/>
    <col min="14060" max="14061" width="0" style="6" hidden="1" customWidth="1"/>
    <col min="14062" max="14062" width="13.26953125" style="6" bestFit="1" customWidth="1"/>
    <col min="14063" max="14064" width="16" style="6" bestFit="1" customWidth="1"/>
    <col min="14065" max="14065" width="9.1796875" style="6"/>
    <col min="14066" max="14067" width="16" style="6" bestFit="1" customWidth="1"/>
    <col min="14068" max="14068" width="9.1796875" style="6"/>
    <col min="14069" max="14069" width="0" style="6" hidden="1" customWidth="1"/>
    <col min="14070" max="14070" width="11.26953125" style="6" bestFit="1" customWidth="1"/>
    <col min="14071" max="14077" width="0" style="6" hidden="1" customWidth="1"/>
    <col min="14078" max="14078" width="11.26953125" style="6" bestFit="1" customWidth="1"/>
    <col min="14079" max="14080" width="0" style="6" hidden="1" customWidth="1"/>
    <col min="14081" max="14081" width="11.54296875" style="6" bestFit="1" customWidth="1"/>
    <col min="14082" max="14082" width="16" style="6" bestFit="1" customWidth="1"/>
    <col min="14083" max="14083" width="9.1796875" style="6"/>
    <col min="14084" max="14084" width="15" style="6" bestFit="1" customWidth="1"/>
    <col min="14085" max="14085" width="14" style="6" bestFit="1" customWidth="1"/>
    <col min="14086" max="14314" width="9.1796875" style="6"/>
    <col min="14315" max="14315" width="16.26953125" style="6" customWidth="1"/>
    <col min="14316" max="14317" width="0" style="6" hidden="1" customWidth="1"/>
    <col min="14318" max="14318" width="13.26953125" style="6" bestFit="1" customWidth="1"/>
    <col min="14319" max="14320" width="16" style="6" bestFit="1" customWidth="1"/>
    <col min="14321" max="14321" width="9.1796875" style="6"/>
    <col min="14322" max="14323" width="16" style="6" bestFit="1" customWidth="1"/>
    <col min="14324" max="14324" width="9.1796875" style="6"/>
    <col min="14325" max="14325" width="0" style="6" hidden="1" customWidth="1"/>
    <col min="14326" max="14326" width="11.26953125" style="6" bestFit="1" customWidth="1"/>
    <col min="14327" max="14333" width="0" style="6" hidden="1" customWidth="1"/>
    <col min="14334" max="14334" width="11.26953125" style="6" bestFit="1" customWidth="1"/>
    <col min="14335" max="14336" width="0" style="6" hidden="1" customWidth="1"/>
    <col min="14337" max="14337" width="11.54296875" style="6" bestFit="1" customWidth="1"/>
    <col min="14338" max="14338" width="16" style="6" bestFit="1" customWidth="1"/>
    <col min="14339" max="14339" width="9.1796875" style="6"/>
    <col min="14340" max="14340" width="15" style="6" bestFit="1" customWidth="1"/>
    <col min="14341" max="14341" width="14" style="6" bestFit="1" customWidth="1"/>
    <col min="14342" max="14570" width="9.1796875" style="6"/>
    <col min="14571" max="14571" width="16.26953125" style="6" customWidth="1"/>
    <col min="14572" max="14573" width="0" style="6" hidden="1" customWidth="1"/>
    <col min="14574" max="14574" width="13.26953125" style="6" bestFit="1" customWidth="1"/>
    <col min="14575" max="14576" width="16" style="6" bestFit="1" customWidth="1"/>
    <col min="14577" max="14577" width="9.1796875" style="6"/>
    <col min="14578" max="14579" width="16" style="6" bestFit="1" customWidth="1"/>
    <col min="14580" max="14580" width="9.1796875" style="6"/>
    <col min="14581" max="14581" width="0" style="6" hidden="1" customWidth="1"/>
    <col min="14582" max="14582" width="11.26953125" style="6" bestFit="1" customWidth="1"/>
    <col min="14583" max="14589" width="0" style="6" hidden="1" customWidth="1"/>
    <col min="14590" max="14590" width="11.26953125" style="6" bestFit="1" customWidth="1"/>
    <col min="14591" max="14592" width="0" style="6" hidden="1" customWidth="1"/>
    <col min="14593" max="14593" width="11.54296875" style="6" bestFit="1" customWidth="1"/>
    <col min="14594" max="14594" width="16" style="6" bestFit="1" customWidth="1"/>
    <col min="14595" max="14595" width="9.1796875" style="6"/>
    <col min="14596" max="14596" width="15" style="6" bestFit="1" customWidth="1"/>
    <col min="14597" max="14597" width="14" style="6" bestFit="1" customWidth="1"/>
    <col min="14598" max="14826" width="9.1796875" style="6"/>
    <col min="14827" max="14827" width="16.26953125" style="6" customWidth="1"/>
    <col min="14828" max="14829" width="0" style="6" hidden="1" customWidth="1"/>
    <col min="14830" max="14830" width="13.26953125" style="6" bestFit="1" customWidth="1"/>
    <col min="14831" max="14832" width="16" style="6" bestFit="1" customWidth="1"/>
    <col min="14833" max="14833" width="9.1796875" style="6"/>
    <col min="14834" max="14835" width="16" style="6" bestFit="1" customWidth="1"/>
    <col min="14836" max="14836" width="9.1796875" style="6"/>
    <col min="14837" max="14837" width="0" style="6" hidden="1" customWidth="1"/>
    <col min="14838" max="14838" width="11.26953125" style="6" bestFit="1" customWidth="1"/>
    <col min="14839" max="14845" width="0" style="6" hidden="1" customWidth="1"/>
    <col min="14846" max="14846" width="11.26953125" style="6" bestFit="1" customWidth="1"/>
    <col min="14847" max="14848" width="0" style="6" hidden="1" customWidth="1"/>
    <col min="14849" max="14849" width="11.54296875" style="6" bestFit="1" customWidth="1"/>
    <col min="14850" max="14850" width="16" style="6" bestFit="1" customWidth="1"/>
    <col min="14851" max="14851" width="9.1796875" style="6"/>
    <col min="14852" max="14852" width="15" style="6" bestFit="1" customWidth="1"/>
    <col min="14853" max="14853" width="14" style="6" bestFit="1" customWidth="1"/>
    <col min="14854" max="15082" width="9.1796875" style="6"/>
    <col min="15083" max="15083" width="16.26953125" style="6" customWidth="1"/>
    <col min="15084" max="15085" width="0" style="6" hidden="1" customWidth="1"/>
    <col min="15086" max="15086" width="13.26953125" style="6" bestFit="1" customWidth="1"/>
    <col min="15087" max="15088" width="16" style="6" bestFit="1" customWidth="1"/>
    <col min="15089" max="15089" width="9.1796875" style="6"/>
    <col min="15090" max="15091" width="16" style="6" bestFit="1" customWidth="1"/>
    <col min="15092" max="15092" width="9.1796875" style="6"/>
    <col min="15093" max="15093" width="0" style="6" hidden="1" customWidth="1"/>
    <col min="15094" max="15094" width="11.26953125" style="6" bestFit="1" customWidth="1"/>
    <col min="15095" max="15101" width="0" style="6" hidden="1" customWidth="1"/>
    <col min="15102" max="15102" width="11.26953125" style="6" bestFit="1" customWidth="1"/>
    <col min="15103" max="15104" width="0" style="6" hidden="1" customWidth="1"/>
    <col min="15105" max="15105" width="11.54296875" style="6" bestFit="1" customWidth="1"/>
    <col min="15106" max="15106" width="16" style="6" bestFit="1" customWidth="1"/>
    <col min="15107" max="15107" width="9.1796875" style="6"/>
    <col min="15108" max="15108" width="15" style="6" bestFit="1" customWidth="1"/>
    <col min="15109" max="15109" width="14" style="6" bestFit="1" customWidth="1"/>
    <col min="15110" max="15338" width="9.1796875" style="6"/>
    <col min="15339" max="15339" width="16.26953125" style="6" customWidth="1"/>
    <col min="15340" max="15341" width="0" style="6" hidden="1" customWidth="1"/>
    <col min="15342" max="15342" width="13.26953125" style="6" bestFit="1" customWidth="1"/>
    <col min="15343" max="15344" width="16" style="6" bestFit="1" customWidth="1"/>
    <col min="15345" max="15345" width="9.1796875" style="6"/>
    <col min="15346" max="15347" width="16" style="6" bestFit="1" customWidth="1"/>
    <col min="15348" max="15348" width="9.1796875" style="6"/>
    <col min="15349" max="15349" width="0" style="6" hidden="1" customWidth="1"/>
    <col min="15350" max="15350" width="11.26953125" style="6" bestFit="1" customWidth="1"/>
    <col min="15351" max="15357" width="0" style="6" hidden="1" customWidth="1"/>
    <col min="15358" max="15358" width="11.26953125" style="6" bestFit="1" customWidth="1"/>
    <col min="15359" max="15360" width="0" style="6" hidden="1" customWidth="1"/>
    <col min="15361" max="15361" width="11.54296875" style="6" bestFit="1" customWidth="1"/>
    <col min="15362" max="15362" width="16" style="6" bestFit="1" customWidth="1"/>
    <col min="15363" max="15363" width="9.1796875" style="6"/>
    <col min="15364" max="15364" width="15" style="6" bestFit="1" customWidth="1"/>
    <col min="15365" max="15365" width="14" style="6" bestFit="1" customWidth="1"/>
    <col min="15366" max="15594" width="9.1796875" style="6"/>
    <col min="15595" max="15595" width="16.26953125" style="6" customWidth="1"/>
    <col min="15596" max="15597" width="0" style="6" hidden="1" customWidth="1"/>
    <col min="15598" max="15598" width="13.26953125" style="6" bestFit="1" customWidth="1"/>
    <col min="15599" max="15600" width="16" style="6" bestFit="1" customWidth="1"/>
    <col min="15601" max="15601" width="9.1796875" style="6"/>
    <col min="15602" max="15603" width="16" style="6" bestFit="1" customWidth="1"/>
    <col min="15604" max="15604" width="9.1796875" style="6"/>
    <col min="15605" max="15605" width="0" style="6" hidden="1" customWidth="1"/>
    <col min="15606" max="15606" width="11.26953125" style="6" bestFit="1" customWidth="1"/>
    <col min="15607" max="15613" width="0" style="6" hidden="1" customWidth="1"/>
    <col min="15614" max="15614" width="11.26953125" style="6" bestFit="1" customWidth="1"/>
    <col min="15615" max="15616" width="0" style="6" hidden="1" customWidth="1"/>
    <col min="15617" max="15617" width="11.54296875" style="6" bestFit="1" customWidth="1"/>
    <col min="15618" max="15618" width="16" style="6" bestFit="1" customWidth="1"/>
    <col min="15619" max="15619" width="9.1796875" style="6"/>
    <col min="15620" max="15620" width="15" style="6" bestFit="1" customWidth="1"/>
    <col min="15621" max="15621" width="14" style="6" bestFit="1" customWidth="1"/>
    <col min="15622" max="15850" width="9.1796875" style="6"/>
    <col min="15851" max="15851" width="16.26953125" style="6" customWidth="1"/>
    <col min="15852" max="15853" width="0" style="6" hidden="1" customWidth="1"/>
    <col min="15854" max="15854" width="13.26953125" style="6" bestFit="1" customWidth="1"/>
    <col min="15855" max="15856" width="16" style="6" bestFit="1" customWidth="1"/>
    <col min="15857" max="15857" width="9.1796875" style="6"/>
    <col min="15858" max="15859" width="16" style="6" bestFit="1" customWidth="1"/>
    <col min="15860" max="15860" width="9.1796875" style="6"/>
    <col min="15861" max="15861" width="0" style="6" hidden="1" customWidth="1"/>
    <col min="15862" max="15862" width="11.26953125" style="6" bestFit="1" customWidth="1"/>
    <col min="15863" max="15869" width="0" style="6" hidden="1" customWidth="1"/>
    <col min="15870" max="15870" width="11.26953125" style="6" bestFit="1" customWidth="1"/>
    <col min="15871" max="15872" width="0" style="6" hidden="1" customWidth="1"/>
    <col min="15873" max="15873" width="11.54296875" style="6" bestFit="1" customWidth="1"/>
    <col min="15874" max="15874" width="16" style="6" bestFit="1" customWidth="1"/>
    <col min="15875" max="15875" width="9.1796875" style="6"/>
    <col min="15876" max="15876" width="15" style="6" bestFit="1" customWidth="1"/>
    <col min="15877" max="15877" width="14" style="6" bestFit="1" customWidth="1"/>
    <col min="15878" max="16106" width="9.1796875" style="6"/>
    <col min="16107" max="16107" width="16.26953125" style="6" customWidth="1"/>
    <col min="16108" max="16109" width="0" style="6" hidden="1" customWidth="1"/>
    <col min="16110" max="16110" width="13.26953125" style="6" bestFit="1" customWidth="1"/>
    <col min="16111" max="16112" width="16" style="6" bestFit="1" customWidth="1"/>
    <col min="16113" max="16113" width="9.1796875" style="6"/>
    <col min="16114" max="16115" width="16" style="6" bestFit="1" customWidth="1"/>
    <col min="16116" max="16116" width="9.1796875" style="6"/>
    <col min="16117" max="16117" width="0" style="6" hidden="1" customWidth="1"/>
    <col min="16118" max="16118" width="11.26953125" style="6" bestFit="1" customWidth="1"/>
    <col min="16119" max="16125" width="0" style="6" hidden="1" customWidth="1"/>
    <col min="16126" max="16126" width="11.26953125" style="6" bestFit="1" customWidth="1"/>
    <col min="16127" max="16128" width="0" style="6" hidden="1" customWidth="1"/>
    <col min="16129" max="16129" width="11.54296875" style="6" bestFit="1" customWidth="1"/>
    <col min="16130" max="16130" width="16" style="6" bestFit="1" customWidth="1"/>
    <col min="16131" max="16131" width="9.1796875" style="6"/>
    <col min="16132" max="16132" width="15" style="6" bestFit="1" customWidth="1"/>
    <col min="16133" max="16133" width="14" style="6" bestFit="1" customWidth="1"/>
    <col min="16134" max="16384" width="9.1796875" style="6"/>
  </cols>
  <sheetData>
    <row r="1" spans="1:22" x14ac:dyDescent="0.35">
      <c r="A1" s="1"/>
      <c r="B1" s="2"/>
      <c r="C1" s="2"/>
      <c r="D1" s="3"/>
      <c r="E1" s="3"/>
      <c r="F1" s="4"/>
      <c r="G1" s="1"/>
      <c r="H1" s="2"/>
      <c r="I1" s="5"/>
      <c r="K1" s="7"/>
    </row>
    <row r="2" spans="1:22" x14ac:dyDescent="0.35">
      <c r="A2" s="1" t="s">
        <v>0</v>
      </c>
      <c r="B2" s="2"/>
      <c r="C2" s="2"/>
      <c r="D2" s="3"/>
      <c r="E2" s="3"/>
      <c r="F2" s="4"/>
      <c r="G2" s="1"/>
      <c r="H2" s="2"/>
      <c r="I2" s="5"/>
    </row>
    <row r="3" spans="1:22" x14ac:dyDescent="0.35">
      <c r="A3" s="134" t="s">
        <v>1</v>
      </c>
      <c r="B3" s="134"/>
      <c r="C3" s="134"/>
      <c r="D3" s="134"/>
      <c r="E3" s="134"/>
      <c r="F3" s="134"/>
      <c r="G3" s="134"/>
      <c r="H3" s="134"/>
      <c r="I3" s="134"/>
    </row>
    <row r="4" spans="1:22" x14ac:dyDescent="0.35">
      <c r="A4" s="9"/>
      <c r="B4" s="9"/>
      <c r="C4" s="9"/>
      <c r="D4" s="9"/>
      <c r="E4" s="9"/>
      <c r="F4" s="9"/>
      <c r="G4" s="9"/>
      <c r="H4" s="9"/>
      <c r="I4" s="9"/>
    </row>
    <row r="5" spans="1:22" x14ac:dyDescent="0.35">
      <c r="A5" s="10" t="s">
        <v>2</v>
      </c>
      <c r="B5" s="2"/>
      <c r="C5" s="2">
        <v>20</v>
      </c>
      <c r="D5" s="11" t="s">
        <v>3</v>
      </c>
      <c r="E5" s="11"/>
      <c r="F5" s="11"/>
      <c r="G5" s="11"/>
      <c r="H5" s="2"/>
      <c r="I5" s="5"/>
      <c r="N5" s="12" t="s">
        <v>62</v>
      </c>
      <c r="O5" s="64">
        <v>17</v>
      </c>
      <c r="P5" s="65"/>
      <c r="Q5" s="66"/>
      <c r="R5" s="12" t="s">
        <v>63</v>
      </c>
      <c r="S5" s="12">
        <f>+O5*12</f>
        <v>204</v>
      </c>
      <c r="T5" s="12"/>
      <c r="U5" s="66"/>
      <c r="V5" s="14"/>
    </row>
    <row r="6" spans="1:22" x14ac:dyDescent="0.35">
      <c r="A6" s="10"/>
      <c r="B6" s="2"/>
      <c r="C6" s="2"/>
      <c r="D6" s="11"/>
      <c r="E6" s="11"/>
      <c r="F6" s="11"/>
      <c r="G6" s="11"/>
      <c r="H6" s="2"/>
      <c r="I6" s="5"/>
      <c r="N6" s="12" t="s">
        <v>13</v>
      </c>
      <c r="O6" s="67">
        <v>8.299999999999999E-2</v>
      </c>
      <c r="P6" s="65"/>
      <c r="Q6" s="68" t="s">
        <v>64</v>
      </c>
      <c r="R6" s="69" t="s">
        <v>65</v>
      </c>
      <c r="S6" s="70">
        <f>S13/12</f>
        <v>6.9166666666666656E-3</v>
      </c>
      <c r="T6" s="71"/>
      <c r="U6" s="68"/>
      <c r="V6" s="14"/>
    </row>
    <row r="7" spans="1:22" x14ac:dyDescent="0.35">
      <c r="A7" s="12" t="s">
        <v>4</v>
      </c>
      <c r="B7" s="12"/>
      <c r="C7" s="13">
        <f>'Upfront &amp; Ongoing Costs'!G4</f>
        <v>263099352.50744063</v>
      </c>
      <c r="D7" s="14"/>
      <c r="E7" s="14"/>
      <c r="F7" s="14" t="s">
        <v>5</v>
      </c>
      <c r="G7" s="14">
        <f>20*2</f>
        <v>40</v>
      </c>
      <c r="H7" s="15"/>
      <c r="I7" s="14" t="s">
        <v>6</v>
      </c>
      <c r="J7" s="16">
        <f>SUM(G16:G55)</f>
        <v>208688932.73279485</v>
      </c>
      <c r="N7" s="12" t="s">
        <v>66</v>
      </c>
      <c r="O7" s="72">
        <f>PMT(S13/12,S5,-U13,0,1)</f>
        <v>2330247.4230292756</v>
      </c>
      <c r="P7" s="73"/>
      <c r="Q7" s="68"/>
      <c r="R7" s="9"/>
      <c r="S7" s="12"/>
      <c r="T7" s="12"/>
      <c r="U7" s="68" t="s">
        <v>67</v>
      </c>
      <c r="V7" s="14"/>
    </row>
    <row r="8" spans="1:22" x14ac:dyDescent="0.35">
      <c r="A8" s="12"/>
      <c r="B8" s="12"/>
      <c r="C8" s="17"/>
      <c r="D8" s="14"/>
      <c r="E8" s="14"/>
      <c r="F8" s="14" t="s">
        <v>7</v>
      </c>
      <c r="G8" s="18">
        <f>+'[3]Assumptions and Inputs'!C17</f>
        <v>5.1659999999999998E-2</v>
      </c>
      <c r="H8" s="19"/>
      <c r="I8" s="14" t="s">
        <v>8</v>
      </c>
      <c r="J8" s="20">
        <f>SUM(I16:I55)</f>
        <v>5623853.9378761603</v>
      </c>
      <c r="N8" s="12"/>
      <c r="O8" s="12"/>
      <c r="P8" s="73" t="s">
        <v>68</v>
      </c>
      <c r="Q8" s="68"/>
      <c r="R8" s="9" t="s">
        <v>69</v>
      </c>
      <c r="S8" s="12"/>
      <c r="T8" s="22" t="s">
        <v>70</v>
      </c>
      <c r="U8" s="68" t="s">
        <v>71</v>
      </c>
      <c r="V8" s="14"/>
    </row>
    <row r="9" spans="1:22" ht="16" x14ac:dyDescent="0.5">
      <c r="A9" s="12" t="s">
        <v>9</v>
      </c>
      <c r="B9" s="12"/>
      <c r="C9" s="21">
        <f>'Upfront &amp; Ongoing Costs'!I4</f>
        <v>3769865.3787723444</v>
      </c>
      <c r="D9" s="12"/>
      <c r="E9" s="12"/>
      <c r="F9" s="22" t="s">
        <v>10</v>
      </c>
      <c r="G9" s="23">
        <f>PMT($G$8/2,$G$7,-$C$10)</f>
        <v>10780200.1956346</v>
      </c>
      <c r="I9" s="14" t="s">
        <v>11</v>
      </c>
      <c r="J9" s="16">
        <f>+J7+J8</f>
        <v>214312786.67067102</v>
      </c>
      <c r="N9" s="9" t="s">
        <v>72</v>
      </c>
      <c r="O9" s="12"/>
      <c r="P9" s="73" t="s">
        <v>71</v>
      </c>
      <c r="Q9" s="68" t="s">
        <v>73</v>
      </c>
      <c r="R9" s="73" t="s">
        <v>71</v>
      </c>
      <c r="S9" s="9" t="s">
        <v>17</v>
      </c>
      <c r="T9" s="22" t="s">
        <v>17</v>
      </c>
      <c r="U9" s="68" t="s">
        <v>74</v>
      </c>
      <c r="V9" s="14"/>
    </row>
    <row r="10" spans="1:22" x14ac:dyDescent="0.35">
      <c r="A10" s="12" t="s">
        <v>12</v>
      </c>
      <c r="B10" s="12"/>
      <c r="C10" s="17">
        <f>+C9+C8+C7</f>
        <v>266869217.88621297</v>
      </c>
      <c r="D10" s="12"/>
      <c r="E10" s="12"/>
      <c r="F10" s="22" t="s">
        <v>13</v>
      </c>
      <c r="G10" s="24">
        <f>+'[3]Conventional Big Sandy'!B6</f>
        <v>8.299999999999999E-2</v>
      </c>
      <c r="H10" s="15"/>
      <c r="I10" s="22"/>
      <c r="J10" s="14"/>
      <c r="N10" s="74" t="s">
        <v>75</v>
      </c>
      <c r="O10" s="74" t="s">
        <v>76</v>
      </c>
      <c r="P10" s="75" t="s">
        <v>77</v>
      </c>
      <c r="Q10" s="76" t="s">
        <v>78</v>
      </c>
      <c r="R10" s="75" t="s">
        <v>77</v>
      </c>
      <c r="S10" s="74" t="s">
        <v>36</v>
      </c>
      <c r="T10" s="77" t="s">
        <v>79</v>
      </c>
      <c r="U10" s="76" t="s">
        <v>80</v>
      </c>
      <c r="V10" s="74" t="s">
        <v>81</v>
      </c>
    </row>
    <row r="11" spans="1:22" x14ac:dyDescent="0.35">
      <c r="A11" s="15"/>
      <c r="B11" s="15"/>
      <c r="C11" s="15"/>
      <c r="D11" s="25"/>
      <c r="E11" s="15"/>
      <c r="F11" s="26"/>
      <c r="H11" s="26"/>
      <c r="I11" s="26"/>
      <c r="N11" s="27"/>
      <c r="O11" s="27"/>
      <c r="P11" s="78"/>
      <c r="Q11" s="79"/>
      <c r="R11" s="27"/>
      <c r="S11" s="27"/>
      <c r="T11" s="80"/>
      <c r="U11" s="79"/>
      <c r="V11" s="81">
        <f>-SUM(V13:V217)</f>
        <v>254332690.46603203</v>
      </c>
    </row>
    <row r="12" spans="1:22" x14ac:dyDescent="0.35">
      <c r="A12" s="27"/>
      <c r="B12" s="15"/>
      <c r="C12" s="28"/>
      <c r="D12" s="29"/>
      <c r="E12" s="29"/>
      <c r="F12" s="26"/>
      <c r="G12" s="27"/>
      <c r="H12" s="26"/>
      <c r="I12" s="26"/>
      <c r="N12"/>
      <c r="O12"/>
      <c r="P12" s="49"/>
      <c r="Q12" s="49"/>
      <c r="R12" s="49"/>
      <c r="S12" s="82"/>
      <c r="T12" s="83"/>
      <c r="V12"/>
    </row>
    <row r="13" spans="1:22" x14ac:dyDescent="0.35">
      <c r="A13" s="30" t="s">
        <v>14</v>
      </c>
      <c r="B13" s="30" t="s">
        <v>15</v>
      </c>
      <c r="C13" s="30" t="s">
        <v>16</v>
      </c>
      <c r="D13" s="30" t="s">
        <v>17</v>
      </c>
      <c r="E13" s="30" t="s">
        <v>18</v>
      </c>
      <c r="F13" s="30" t="s">
        <v>19</v>
      </c>
      <c r="G13" s="30" t="s">
        <v>20</v>
      </c>
      <c r="H13" s="30" t="s">
        <v>21</v>
      </c>
      <c r="I13" s="30" t="s">
        <v>20</v>
      </c>
      <c r="J13" s="14"/>
      <c r="K13" s="14"/>
      <c r="L13" s="30" t="s">
        <v>22</v>
      </c>
      <c r="N13" s="84"/>
      <c r="O13" s="85">
        <v>45108</v>
      </c>
      <c r="P13" s="49"/>
      <c r="Q13" s="49"/>
      <c r="R13" s="49"/>
      <c r="S13" s="86">
        <f>+O6</f>
        <v>8.299999999999999E-2</v>
      </c>
      <c r="T13" s="87"/>
      <c r="U13" s="49">
        <v>256091824.90842116</v>
      </c>
      <c r="V13" s="88"/>
    </row>
    <row r="14" spans="1:22" x14ac:dyDescent="0.35">
      <c r="A14" s="30"/>
      <c r="B14" s="30"/>
      <c r="C14" s="30"/>
      <c r="D14" s="30"/>
      <c r="E14" s="30"/>
      <c r="F14" s="30"/>
      <c r="G14" s="30" t="s">
        <v>5</v>
      </c>
      <c r="H14" s="30" t="s">
        <v>23</v>
      </c>
      <c r="I14" s="30" t="s">
        <v>21</v>
      </c>
      <c r="J14" s="14"/>
      <c r="K14" s="14"/>
      <c r="L14" s="30" t="s">
        <v>24</v>
      </c>
      <c r="N14" s="84">
        <v>1</v>
      </c>
      <c r="O14" s="85">
        <f>O13+31</f>
        <v>45139</v>
      </c>
      <c r="P14" s="43">
        <f>U13</f>
        <v>256091824.90842116</v>
      </c>
      <c r="Q14" s="43">
        <f>-$O$7</f>
        <v>-2330247.4230292756</v>
      </c>
      <c r="R14" s="43">
        <f t="shared" ref="R14:R77" si="0">+Q14+P14</f>
        <v>253761577.48539189</v>
      </c>
      <c r="S14" s="86">
        <f>S13</f>
        <v>8.299999999999999E-2</v>
      </c>
      <c r="T14" s="87">
        <f t="shared" ref="T14:T77" si="1">ROUND(((+R14))*S$13/12,4)</f>
        <v>1755184.2442999999</v>
      </c>
      <c r="U14" s="43">
        <f t="shared" ref="U14:U45" si="2">R14+T14</f>
        <v>255516761.72969189</v>
      </c>
      <c r="V14" s="88">
        <f>IF(N14&gt;$S$5,"",((1/((1+($O$6/12))^N14))*Q14))</f>
        <v>-2314240.5922661019</v>
      </c>
    </row>
    <row r="15" spans="1:22" x14ac:dyDescent="0.35">
      <c r="A15" s="31"/>
      <c r="B15" s="31"/>
      <c r="C15" s="31"/>
      <c r="D15" s="31"/>
      <c r="E15" s="31"/>
      <c r="F15" s="31"/>
      <c r="G15" s="31"/>
      <c r="H15" s="31"/>
      <c r="I15" s="31" t="s">
        <v>23</v>
      </c>
      <c r="J15" s="32"/>
      <c r="K15" s="32"/>
      <c r="L15" s="31" t="s">
        <v>25</v>
      </c>
      <c r="N15" s="84">
        <v>2</v>
      </c>
      <c r="O15" s="85">
        <f>O14+28</f>
        <v>45167</v>
      </c>
      <c r="P15" s="43">
        <f t="shared" ref="P15:P22" si="3">U14</f>
        <v>255516761.72969189</v>
      </c>
      <c r="Q15" s="43">
        <f>+Q14</f>
        <v>-2330247.4230292756</v>
      </c>
      <c r="R15" s="43">
        <f t="shared" si="0"/>
        <v>253186514.30666262</v>
      </c>
      <c r="S15" s="86">
        <f t="shared" ref="S15:S22" si="4">S14</f>
        <v>8.299999999999999E-2</v>
      </c>
      <c r="T15" s="87">
        <f t="shared" si="1"/>
        <v>1751206.7239999999</v>
      </c>
      <c r="U15" s="43">
        <f t="shared" si="2"/>
        <v>254937721.03066263</v>
      </c>
      <c r="V15" s="88">
        <f t="shared" ref="V15:V78" si="5">IF(N15&gt;$S$5,"",((1/((1+($O$6/12))^N15))*Q15))</f>
        <v>-2298343.7149046776</v>
      </c>
    </row>
    <row r="16" spans="1:22" x14ac:dyDescent="0.35">
      <c r="A16" s="6">
        <v>1</v>
      </c>
      <c r="B16" s="33">
        <f>+C10</f>
        <v>266869217.88621297</v>
      </c>
      <c r="C16" s="34">
        <f t="shared" ref="C16:C55" si="6">PMT($G$8/2,$G$7,-$C$10)</f>
        <v>10780200.1956346</v>
      </c>
      <c r="D16" s="33">
        <f t="shared" ref="D16:D55" si="7">+B16*$G$8/2</f>
        <v>6893231.8980008811</v>
      </c>
      <c r="E16" s="34">
        <f>+C16-D16</f>
        <v>3886968.2976337187</v>
      </c>
      <c r="F16" s="34">
        <f>+B16+D16-C16</f>
        <v>262982249.58857924</v>
      </c>
      <c r="G16" s="35">
        <f t="shared" ref="G16:G55" si="8">IF(A16&gt;$G$7,"",((1/((1+($G$10/2))^A16))*C16))</f>
        <v>10350648.29153586</v>
      </c>
      <c r="H16" s="35">
        <f>'Upfront &amp; Ongoing Costs'!H4/2</f>
        <v>290510.23706627887</v>
      </c>
      <c r="I16" s="35">
        <f t="shared" ref="I16:I55" si="9">IF(A16&gt;$G$7,"",((1/((1+($G$10/2))^A16))*H16))</f>
        <v>278934.45709676319</v>
      </c>
      <c r="L16" s="36">
        <f>+C16+H16</f>
        <v>11070710.432700878</v>
      </c>
      <c r="M16" s="35"/>
      <c r="N16" s="84">
        <v>3</v>
      </c>
      <c r="O16" s="85">
        <f>O15+31</f>
        <v>45198</v>
      </c>
      <c r="P16" s="43">
        <f t="shared" si="3"/>
        <v>254937721.03066263</v>
      </c>
      <c r="Q16" s="43">
        <f>+Q15</f>
        <v>-2330247.4230292756</v>
      </c>
      <c r="R16" s="43">
        <f t="shared" si="0"/>
        <v>252607473.60763335</v>
      </c>
      <c r="S16" s="86">
        <f t="shared" si="4"/>
        <v>8.299999999999999E-2</v>
      </c>
      <c r="T16" s="87">
        <f t="shared" si="1"/>
        <v>1747201.6924999999</v>
      </c>
      <c r="U16" s="43">
        <f t="shared" si="2"/>
        <v>254354675.30013335</v>
      </c>
      <c r="V16" s="88">
        <f t="shared" si="5"/>
        <v>-2282556.0356580429</v>
      </c>
    </row>
    <row r="17" spans="1:22" x14ac:dyDescent="0.35">
      <c r="A17" s="6">
        <v>2</v>
      </c>
      <c r="B17" s="33">
        <f t="shared" ref="B17:B55" si="10">+F16</f>
        <v>262982249.58857924</v>
      </c>
      <c r="C17" s="34">
        <f t="shared" si="6"/>
        <v>10780200.1956346</v>
      </c>
      <c r="D17" s="33">
        <f t="shared" si="7"/>
        <v>6792831.5068730013</v>
      </c>
      <c r="E17" s="34">
        <f t="shared" ref="E17:E55" si="11">+C17-D17</f>
        <v>3987368.6887615984</v>
      </c>
      <c r="F17" s="34">
        <f t="shared" ref="F17:F55" si="12">+B17+D17-C17</f>
        <v>258994880.89981765</v>
      </c>
      <c r="G17" s="35">
        <f t="shared" si="8"/>
        <v>9938212.4738702439</v>
      </c>
      <c r="H17" s="35">
        <f>H16</f>
        <v>290510.23706627887</v>
      </c>
      <c r="I17" s="35">
        <f t="shared" si="9"/>
        <v>267819.9300016929</v>
      </c>
      <c r="L17" s="36">
        <f t="shared" ref="L17:L55" si="13">+C17+H17</f>
        <v>11070710.432700878</v>
      </c>
      <c r="M17" s="35"/>
      <c r="N17" s="84">
        <v>4</v>
      </c>
      <c r="O17" s="85">
        <f t="shared" ref="O17:O22" si="14">O16+30</f>
        <v>45228</v>
      </c>
      <c r="P17" s="43">
        <f t="shared" si="3"/>
        <v>254354675.30013335</v>
      </c>
      <c r="Q17" s="43">
        <f>+Q16</f>
        <v>-2330247.4230292756</v>
      </c>
      <c r="R17" s="43">
        <f t="shared" si="0"/>
        <v>252024427.87710407</v>
      </c>
      <c r="S17" s="86">
        <f t="shared" si="4"/>
        <v>8.299999999999999E-2</v>
      </c>
      <c r="T17" s="87">
        <f t="shared" si="1"/>
        <v>1743168.9595000001</v>
      </c>
      <c r="U17" s="43">
        <f t="shared" si="2"/>
        <v>253767596.83660409</v>
      </c>
      <c r="V17" s="88">
        <f t="shared" si="5"/>
        <v>-2266876.8044274203</v>
      </c>
    </row>
    <row r="18" spans="1:22" x14ac:dyDescent="0.35">
      <c r="A18" s="6">
        <v>3</v>
      </c>
      <c r="B18" s="33">
        <f t="shared" si="10"/>
        <v>258994880.89981765</v>
      </c>
      <c r="C18" s="34">
        <f t="shared" si="6"/>
        <v>10780200.1956346</v>
      </c>
      <c r="D18" s="33">
        <f t="shared" si="7"/>
        <v>6689837.7736422895</v>
      </c>
      <c r="E18" s="34">
        <f t="shared" si="11"/>
        <v>4090362.4219923103</v>
      </c>
      <c r="F18" s="34">
        <f t="shared" si="12"/>
        <v>254904518.47782534</v>
      </c>
      <c r="G18" s="35">
        <f t="shared" si="8"/>
        <v>9542210.7286320142</v>
      </c>
      <c r="H18" s="35">
        <f t="shared" ref="H18:H55" si="15">H17</f>
        <v>290510.23706627887</v>
      </c>
      <c r="I18" s="35">
        <f t="shared" si="9"/>
        <v>257148.2765258693</v>
      </c>
      <c r="L18" s="36">
        <f t="shared" si="13"/>
        <v>11070710.432700878</v>
      </c>
      <c r="M18" s="35"/>
      <c r="N18" s="84">
        <v>5</v>
      </c>
      <c r="O18" s="85">
        <f>O17+31</f>
        <v>45259</v>
      </c>
      <c r="P18" s="43">
        <f t="shared" si="3"/>
        <v>253767596.83660409</v>
      </c>
      <c r="Q18" s="43">
        <f>Q17</f>
        <v>-2330247.4230292756</v>
      </c>
      <c r="R18" s="43">
        <f t="shared" si="0"/>
        <v>251437349.41357481</v>
      </c>
      <c r="S18" s="86">
        <f t="shared" si="4"/>
        <v>8.299999999999999E-2</v>
      </c>
      <c r="T18" s="87">
        <f t="shared" si="1"/>
        <v>1739108.3333999999</v>
      </c>
      <c r="U18" s="43">
        <f t="shared" si="2"/>
        <v>253176457.74697483</v>
      </c>
      <c r="V18" s="88">
        <f t="shared" si="5"/>
        <v>-2251305.2762665767</v>
      </c>
    </row>
    <row r="19" spans="1:22" x14ac:dyDescent="0.35">
      <c r="A19" s="6">
        <v>4</v>
      </c>
      <c r="B19" s="33">
        <f t="shared" si="10"/>
        <v>254904518.47782534</v>
      </c>
      <c r="C19" s="34">
        <f t="shared" si="6"/>
        <v>10780200.1956346</v>
      </c>
      <c r="D19" s="33">
        <f t="shared" si="7"/>
        <v>6584183.7122822283</v>
      </c>
      <c r="E19" s="34">
        <f t="shared" si="11"/>
        <v>4196016.4833523715</v>
      </c>
      <c r="F19" s="34">
        <f t="shared" si="12"/>
        <v>250708501.99447298</v>
      </c>
      <c r="G19" s="35">
        <f t="shared" si="8"/>
        <v>9161988.2176015489</v>
      </c>
      <c r="H19" s="35">
        <f t="shared" si="15"/>
        <v>290510.23706627887</v>
      </c>
      <c r="I19" s="35">
        <f t="shared" si="9"/>
        <v>246901.84976079623</v>
      </c>
      <c r="L19" s="36">
        <f t="shared" si="13"/>
        <v>11070710.432700878</v>
      </c>
      <c r="M19" s="35"/>
      <c r="N19" s="84">
        <v>6</v>
      </c>
      <c r="O19" s="85">
        <f t="shared" si="14"/>
        <v>45289</v>
      </c>
      <c r="P19" s="43">
        <f t="shared" si="3"/>
        <v>253176457.74697483</v>
      </c>
      <c r="Q19" s="43">
        <f t="shared" ref="Q19:Q22" si="16">Q18</f>
        <v>-2330247.4230292756</v>
      </c>
      <c r="R19" s="43">
        <f t="shared" si="0"/>
        <v>250846210.32394555</v>
      </c>
      <c r="S19" s="86">
        <f t="shared" si="4"/>
        <v>8.299999999999999E-2</v>
      </c>
      <c r="T19" s="87">
        <f t="shared" si="1"/>
        <v>1735019.6214000001</v>
      </c>
      <c r="U19" s="43">
        <f t="shared" si="2"/>
        <v>252581229.94534555</v>
      </c>
      <c r="V19" s="88">
        <f t="shared" si="5"/>
        <v>-2235840.7113464302</v>
      </c>
    </row>
    <row r="20" spans="1:22" x14ac:dyDescent="0.35">
      <c r="A20" s="6">
        <v>5</v>
      </c>
      <c r="B20" s="33">
        <f t="shared" si="10"/>
        <v>250708501.99447298</v>
      </c>
      <c r="C20" s="34">
        <f t="shared" si="6"/>
        <v>10780200.1956346</v>
      </c>
      <c r="D20" s="33">
        <f t="shared" si="7"/>
        <v>6475800.6065172367</v>
      </c>
      <c r="E20" s="34">
        <f t="shared" si="11"/>
        <v>4304399.5891173631</v>
      </c>
      <c r="F20" s="34">
        <f t="shared" si="12"/>
        <v>246404102.4053556</v>
      </c>
      <c r="G20" s="35">
        <f t="shared" si="8"/>
        <v>8796916.1954887658</v>
      </c>
      <c r="H20" s="35">
        <f t="shared" si="15"/>
        <v>290510.23706627887</v>
      </c>
      <c r="I20" s="35">
        <f t="shared" si="9"/>
        <v>237063.70596331853</v>
      </c>
      <c r="L20" s="36">
        <f t="shared" si="13"/>
        <v>11070710.432700878</v>
      </c>
      <c r="M20" s="35"/>
      <c r="N20" s="84">
        <v>7</v>
      </c>
      <c r="O20" s="85">
        <f>O19+31</f>
        <v>45320</v>
      </c>
      <c r="P20" s="43">
        <f t="shared" si="3"/>
        <v>252581229.94534555</v>
      </c>
      <c r="Q20" s="43">
        <f t="shared" si="16"/>
        <v>-2330247.4230292756</v>
      </c>
      <c r="R20" s="43">
        <f t="shared" si="0"/>
        <v>250250982.52231628</v>
      </c>
      <c r="S20" s="86">
        <f t="shared" si="4"/>
        <v>8.299999999999999E-2</v>
      </c>
      <c r="T20" s="87">
        <f t="shared" si="1"/>
        <v>1730902.6291</v>
      </c>
      <c r="U20" s="43">
        <f t="shared" si="2"/>
        <v>251981885.15141627</v>
      </c>
      <c r="V20" s="88">
        <f t="shared" si="5"/>
        <v>-2220482.3749199011</v>
      </c>
    </row>
    <row r="21" spans="1:22" x14ac:dyDescent="0.35">
      <c r="A21" s="6">
        <v>6</v>
      </c>
      <c r="B21" s="33">
        <f t="shared" si="10"/>
        <v>246404102.4053556</v>
      </c>
      <c r="C21" s="34">
        <f t="shared" si="6"/>
        <v>10780200.1956346</v>
      </c>
      <c r="D21" s="33">
        <f t="shared" si="7"/>
        <v>6364617.9651303347</v>
      </c>
      <c r="E21" s="34">
        <f t="shared" si="11"/>
        <v>4415582.2305042651</v>
      </c>
      <c r="F21" s="34">
        <f t="shared" si="12"/>
        <v>241988520.17485133</v>
      </c>
      <c r="G21" s="35">
        <f t="shared" si="8"/>
        <v>8446390.9702244494</v>
      </c>
      <c r="H21" s="35">
        <f t="shared" si="15"/>
        <v>290510.23706627887</v>
      </c>
      <c r="I21" s="35">
        <f t="shared" si="9"/>
        <v>227617.57653703165</v>
      </c>
      <c r="L21" s="36">
        <f t="shared" si="13"/>
        <v>11070710.432700878</v>
      </c>
      <c r="M21" s="35"/>
      <c r="N21" s="84">
        <v>8</v>
      </c>
      <c r="O21" s="85">
        <f>O20+31</f>
        <v>45351</v>
      </c>
      <c r="P21" s="43">
        <f t="shared" si="3"/>
        <v>251981885.15141627</v>
      </c>
      <c r="Q21" s="43">
        <f t="shared" si="16"/>
        <v>-2330247.4230292756</v>
      </c>
      <c r="R21" s="43">
        <f t="shared" si="0"/>
        <v>249651637.728387</v>
      </c>
      <c r="S21" s="86">
        <f t="shared" si="4"/>
        <v>8.299999999999999E-2</v>
      </c>
      <c r="T21" s="87">
        <f t="shared" si="1"/>
        <v>1726757.1610000001</v>
      </c>
      <c r="U21" s="43">
        <f t="shared" si="2"/>
        <v>251378394.88938701</v>
      </c>
      <c r="V21" s="88">
        <f t="shared" si="5"/>
        <v>-2205229.5372869996</v>
      </c>
    </row>
    <row r="22" spans="1:22" x14ac:dyDescent="0.35">
      <c r="A22" s="6">
        <v>7</v>
      </c>
      <c r="B22" s="33">
        <f t="shared" si="10"/>
        <v>241988520.17485133</v>
      </c>
      <c r="C22" s="34">
        <f t="shared" si="6"/>
        <v>10780200.1956346</v>
      </c>
      <c r="D22" s="33">
        <f t="shared" si="7"/>
        <v>6250563.4761164095</v>
      </c>
      <c r="E22" s="34">
        <f t="shared" si="11"/>
        <v>4529636.7195181902</v>
      </c>
      <c r="F22" s="34">
        <f t="shared" si="12"/>
        <v>237458883.45533314</v>
      </c>
      <c r="G22" s="35">
        <f t="shared" si="8"/>
        <v>8109832.9046802195</v>
      </c>
      <c r="H22" s="35">
        <f t="shared" si="15"/>
        <v>290510.23706627887</v>
      </c>
      <c r="I22" s="35">
        <f t="shared" si="9"/>
        <v>218547.84113013119</v>
      </c>
      <c r="L22" s="36">
        <f t="shared" si="13"/>
        <v>11070710.432700878</v>
      </c>
      <c r="M22" s="35"/>
      <c r="N22" s="84">
        <v>9</v>
      </c>
      <c r="O22" s="85">
        <f t="shared" si="14"/>
        <v>45381</v>
      </c>
      <c r="P22" s="43">
        <f t="shared" si="3"/>
        <v>251378394.88938701</v>
      </c>
      <c r="Q22" s="43">
        <f t="shared" si="16"/>
        <v>-2330247.4230292756</v>
      </c>
      <c r="R22" s="43">
        <f t="shared" si="0"/>
        <v>249048147.46635774</v>
      </c>
      <c r="S22" s="86">
        <f t="shared" si="4"/>
        <v>8.299999999999999E-2</v>
      </c>
      <c r="T22" s="87">
        <f t="shared" si="1"/>
        <v>1722583.02</v>
      </c>
      <c r="U22" s="43">
        <f t="shared" si="2"/>
        <v>250770730.48635775</v>
      </c>
      <c r="V22" s="88">
        <f t="shared" si="5"/>
        <v>-2190081.4737601583</v>
      </c>
    </row>
    <row r="23" spans="1:22" x14ac:dyDescent="0.35">
      <c r="A23" s="6">
        <v>8</v>
      </c>
      <c r="B23" s="33">
        <f t="shared" si="10"/>
        <v>237458883.45533314</v>
      </c>
      <c r="C23" s="34">
        <f t="shared" si="6"/>
        <v>10780200.1956346</v>
      </c>
      <c r="D23" s="33">
        <f t="shared" si="7"/>
        <v>6133562.959651255</v>
      </c>
      <c r="E23" s="34">
        <f t="shared" si="11"/>
        <v>4646637.2359833447</v>
      </c>
      <c r="F23" s="34">
        <f t="shared" si="12"/>
        <v>232812246.2193498</v>
      </c>
      <c r="G23" s="35">
        <f t="shared" si="8"/>
        <v>7786685.458166318</v>
      </c>
      <c r="H23" s="35">
        <f t="shared" si="15"/>
        <v>290510.23706627887</v>
      </c>
      <c r="I23" s="35">
        <f t="shared" si="9"/>
        <v>209839.50180521479</v>
      </c>
      <c r="L23" s="36">
        <f t="shared" si="13"/>
        <v>11070710.432700878</v>
      </c>
      <c r="M23" s="35"/>
      <c r="N23" s="84">
        <v>10</v>
      </c>
      <c r="O23" s="85">
        <f>O22+31</f>
        <v>45412</v>
      </c>
      <c r="P23" s="43">
        <f>U22</f>
        <v>250770730.48635775</v>
      </c>
      <c r="Q23" s="43">
        <f>Q22</f>
        <v>-2330247.4230292756</v>
      </c>
      <c r="R23" s="43">
        <f t="shared" si="0"/>
        <v>248440483.06332847</v>
      </c>
      <c r="S23" s="86">
        <f>S22</f>
        <v>8.299999999999999E-2</v>
      </c>
      <c r="T23" s="87">
        <f t="shared" si="1"/>
        <v>1718380.0079000001</v>
      </c>
      <c r="U23" s="43">
        <f t="shared" si="2"/>
        <v>250158863.07122847</v>
      </c>
      <c r="V23" s="88">
        <f t="shared" si="5"/>
        <v>-2175037.4646298024</v>
      </c>
    </row>
    <row r="24" spans="1:22" x14ac:dyDescent="0.35">
      <c r="A24" s="6">
        <v>9</v>
      </c>
      <c r="B24" s="33">
        <f t="shared" si="10"/>
        <v>232812246.2193498</v>
      </c>
      <c r="C24" s="34">
        <f t="shared" si="6"/>
        <v>10780200.1956346</v>
      </c>
      <c r="D24" s="33">
        <f t="shared" si="7"/>
        <v>6013540.3198458049</v>
      </c>
      <c r="E24" s="34">
        <f t="shared" si="11"/>
        <v>4766659.8757887948</v>
      </c>
      <c r="F24" s="34">
        <f t="shared" si="12"/>
        <v>228045586.34356099</v>
      </c>
      <c r="G24" s="35">
        <f t="shared" si="8"/>
        <v>7476414.2661222452</v>
      </c>
      <c r="H24" s="35">
        <f t="shared" si="15"/>
        <v>290510.23706627887</v>
      </c>
      <c r="I24" s="35">
        <f t="shared" si="9"/>
        <v>201478.15823832434</v>
      </c>
      <c r="L24" s="36">
        <f t="shared" si="13"/>
        <v>11070710.432700878</v>
      </c>
      <c r="M24" s="35"/>
      <c r="N24" s="84">
        <v>11</v>
      </c>
      <c r="O24" s="85">
        <f>O23+30</f>
        <v>45442</v>
      </c>
      <c r="P24" s="43">
        <f>U23</f>
        <v>250158863.07122847</v>
      </c>
      <c r="Q24" s="43">
        <f>Q23</f>
        <v>-2330247.4230292756</v>
      </c>
      <c r="R24" s="43">
        <f t="shared" si="0"/>
        <v>247828615.6481992</v>
      </c>
      <c r="S24" s="86">
        <f>S23</f>
        <v>8.299999999999999E-2</v>
      </c>
      <c r="T24" s="87">
        <f t="shared" si="1"/>
        <v>1714147.9249</v>
      </c>
      <c r="U24" s="43">
        <f t="shared" si="2"/>
        <v>249542763.5730992</v>
      </c>
      <c r="V24" s="88">
        <f t="shared" si="5"/>
        <v>-2160096.7951301523</v>
      </c>
    </row>
    <row r="25" spans="1:22" x14ac:dyDescent="0.35">
      <c r="A25" s="6">
        <v>10</v>
      </c>
      <c r="B25" s="33">
        <f t="shared" si="10"/>
        <v>228045586.34356099</v>
      </c>
      <c r="C25" s="34">
        <f t="shared" si="6"/>
        <v>10780200.1956346</v>
      </c>
      <c r="D25" s="33">
        <f t="shared" si="7"/>
        <v>5890417.4952541804</v>
      </c>
      <c r="E25" s="34">
        <f t="shared" si="11"/>
        <v>4889782.7003804194</v>
      </c>
      <c r="F25" s="34">
        <f t="shared" si="12"/>
        <v>223155803.64318058</v>
      </c>
      <c r="G25" s="35">
        <f t="shared" si="8"/>
        <v>7178506.2564783897</v>
      </c>
      <c r="H25" s="35">
        <f t="shared" si="15"/>
        <v>290510.23706627887</v>
      </c>
      <c r="I25" s="35">
        <f t="shared" si="9"/>
        <v>193449.98390621631</v>
      </c>
      <c r="L25" s="36">
        <f t="shared" si="13"/>
        <v>11070710.432700878</v>
      </c>
      <c r="M25" s="35"/>
      <c r="N25" s="84">
        <v>12</v>
      </c>
      <c r="O25" s="85">
        <f>O24+31</f>
        <v>45473</v>
      </c>
      <c r="P25" s="43">
        <f t="shared" ref="P25:P34" si="17">U24</f>
        <v>249542763.5730992</v>
      </c>
      <c r="Q25" s="43">
        <f t="shared" ref="Q25:Q30" si="18">Q24</f>
        <v>-2330247.4230292756</v>
      </c>
      <c r="R25" s="43">
        <f t="shared" si="0"/>
        <v>247212516.15006992</v>
      </c>
      <c r="S25" s="86">
        <f t="shared" ref="S25:S88" si="19">S24</f>
        <v>8.299999999999999E-2</v>
      </c>
      <c r="T25" s="87">
        <f t="shared" si="1"/>
        <v>1709886.57</v>
      </c>
      <c r="U25" s="43">
        <f t="shared" si="2"/>
        <v>248922402.72006992</v>
      </c>
      <c r="V25" s="88">
        <f t="shared" si="5"/>
        <v>-2145258.7554052658</v>
      </c>
    </row>
    <row r="26" spans="1:22" x14ac:dyDescent="0.35">
      <c r="A26" s="6">
        <v>11</v>
      </c>
      <c r="B26" s="33">
        <f t="shared" si="10"/>
        <v>223155803.64318058</v>
      </c>
      <c r="C26" s="34">
        <f t="shared" si="6"/>
        <v>10780200.1956346</v>
      </c>
      <c r="D26" s="33">
        <f t="shared" si="7"/>
        <v>5764114.4081033543</v>
      </c>
      <c r="E26" s="34">
        <f t="shared" si="11"/>
        <v>5016085.7875312455</v>
      </c>
      <c r="F26" s="34">
        <f t="shared" si="12"/>
        <v>218139717.85564932</v>
      </c>
      <c r="G26" s="35">
        <f t="shared" si="8"/>
        <v>6892468.8012274504</v>
      </c>
      <c r="H26" s="35">
        <f t="shared" si="15"/>
        <v>290510.23706627887</v>
      </c>
      <c r="I26" s="35">
        <f t="shared" si="9"/>
        <v>185741.70322248322</v>
      </c>
      <c r="L26" s="36">
        <f t="shared" si="13"/>
        <v>11070710.432700878</v>
      </c>
      <c r="M26" s="35"/>
      <c r="N26" s="84">
        <v>13</v>
      </c>
      <c r="O26" s="85">
        <f>O25+31</f>
        <v>45504</v>
      </c>
      <c r="P26" s="43">
        <f t="shared" si="17"/>
        <v>248922402.72006992</v>
      </c>
      <c r="Q26" s="43">
        <f t="shared" si="18"/>
        <v>-2330247.4230292756</v>
      </c>
      <c r="R26" s="43">
        <f t="shared" si="0"/>
        <v>246592155.29704064</v>
      </c>
      <c r="S26" s="86">
        <f t="shared" si="19"/>
        <v>8.299999999999999E-2</v>
      </c>
      <c r="T26" s="87">
        <f t="shared" si="1"/>
        <v>1705595.7408</v>
      </c>
      <c r="U26" s="43">
        <f t="shared" si="2"/>
        <v>248297751.03784063</v>
      </c>
      <c r="V26" s="88">
        <f t="shared" si="5"/>
        <v>-2130522.6404753122</v>
      </c>
    </row>
    <row r="27" spans="1:22" x14ac:dyDescent="0.35">
      <c r="A27" s="6">
        <v>12</v>
      </c>
      <c r="B27" s="33">
        <f t="shared" si="10"/>
        <v>218139717.85564932</v>
      </c>
      <c r="C27" s="34">
        <f t="shared" si="6"/>
        <v>10780200.1956346</v>
      </c>
      <c r="D27" s="33">
        <f t="shared" si="7"/>
        <v>5634548.9122114219</v>
      </c>
      <c r="E27" s="34">
        <f t="shared" si="11"/>
        <v>5145651.2834231779</v>
      </c>
      <c r="F27" s="34">
        <f t="shared" si="12"/>
        <v>212994066.57222614</v>
      </c>
      <c r="G27" s="35">
        <f t="shared" si="8"/>
        <v>6617828.9018026404</v>
      </c>
      <c r="H27" s="35">
        <f t="shared" si="15"/>
        <v>290510.23706627887</v>
      </c>
      <c r="I27" s="35">
        <f t="shared" si="9"/>
        <v>178340.56958471745</v>
      </c>
      <c r="L27" s="36">
        <f t="shared" si="13"/>
        <v>11070710.432700878</v>
      </c>
      <c r="M27" s="35"/>
      <c r="N27" s="84">
        <v>14</v>
      </c>
      <c r="O27" s="85">
        <f>O26+29</f>
        <v>45533</v>
      </c>
      <c r="P27" s="43">
        <f t="shared" si="17"/>
        <v>248297751.03784063</v>
      </c>
      <c r="Q27" s="43">
        <f t="shared" si="18"/>
        <v>-2330247.4230292756</v>
      </c>
      <c r="R27" s="43">
        <f t="shared" si="0"/>
        <v>245967503.61481136</v>
      </c>
      <c r="S27" s="86">
        <f t="shared" si="19"/>
        <v>8.299999999999999E-2</v>
      </c>
      <c r="T27" s="87">
        <f t="shared" si="1"/>
        <v>1701275.2333</v>
      </c>
      <c r="U27" s="43">
        <f t="shared" si="2"/>
        <v>247668778.84811136</v>
      </c>
      <c r="V27" s="88">
        <f t="shared" si="5"/>
        <v>-2115887.750203074</v>
      </c>
    </row>
    <row r="28" spans="1:22" x14ac:dyDescent="0.35">
      <c r="A28" s="6">
        <v>13</v>
      </c>
      <c r="B28" s="33">
        <f t="shared" si="10"/>
        <v>212994066.57222614</v>
      </c>
      <c r="C28" s="34">
        <f t="shared" si="6"/>
        <v>10780200.1956346</v>
      </c>
      <c r="D28" s="33">
        <f t="shared" si="7"/>
        <v>5501636.7395606013</v>
      </c>
      <c r="E28" s="34">
        <f t="shared" si="11"/>
        <v>5278563.4560739985</v>
      </c>
      <c r="F28" s="34">
        <f t="shared" si="12"/>
        <v>207715503.11615214</v>
      </c>
      <c r="G28" s="35">
        <f t="shared" si="8"/>
        <v>6354132.4069156405</v>
      </c>
      <c r="H28" s="35">
        <f t="shared" si="15"/>
        <v>290510.23706627887</v>
      </c>
      <c r="I28" s="35">
        <f t="shared" si="9"/>
        <v>171234.34429641618</v>
      </c>
      <c r="L28" s="36">
        <f t="shared" si="13"/>
        <v>11070710.432700878</v>
      </c>
      <c r="M28" s="35"/>
      <c r="N28" s="84">
        <v>15</v>
      </c>
      <c r="O28" s="85">
        <f>O27+31</f>
        <v>45564</v>
      </c>
      <c r="P28" s="43">
        <f t="shared" si="17"/>
        <v>247668778.84811136</v>
      </c>
      <c r="Q28" s="43">
        <f t="shared" si="18"/>
        <v>-2330247.4230292756</v>
      </c>
      <c r="R28" s="43">
        <f t="shared" si="0"/>
        <v>245338531.42508209</v>
      </c>
      <c r="S28" s="86">
        <f t="shared" si="19"/>
        <v>8.299999999999999E-2</v>
      </c>
      <c r="T28" s="87">
        <f t="shared" si="1"/>
        <v>1696924.8424</v>
      </c>
      <c r="U28" s="43">
        <f t="shared" si="2"/>
        <v>247035456.2674821</v>
      </c>
      <c r="V28" s="88">
        <f t="shared" si="5"/>
        <v>-2101353.3892606874</v>
      </c>
    </row>
    <row r="29" spans="1:22" x14ac:dyDescent="0.35">
      <c r="A29" s="6">
        <v>14</v>
      </c>
      <c r="B29" s="33">
        <f t="shared" si="10"/>
        <v>207715503.11615214</v>
      </c>
      <c r="C29" s="34">
        <f t="shared" si="6"/>
        <v>10780200.1956346</v>
      </c>
      <c r="D29" s="33">
        <f t="shared" si="7"/>
        <v>5365291.4454902094</v>
      </c>
      <c r="E29" s="34">
        <f t="shared" si="11"/>
        <v>5414908.7501443904</v>
      </c>
      <c r="F29" s="34">
        <f t="shared" si="12"/>
        <v>202300594.36600775</v>
      </c>
      <c r="G29" s="35">
        <f t="shared" si="8"/>
        <v>6100943.2615608647</v>
      </c>
      <c r="H29" s="35">
        <f t="shared" si="15"/>
        <v>290510.23706627887</v>
      </c>
      <c r="I29" s="35">
        <f t="shared" si="9"/>
        <v>164411.2763287721</v>
      </c>
      <c r="L29" s="36">
        <f t="shared" si="13"/>
        <v>11070710.432700878</v>
      </c>
      <c r="M29" s="35"/>
      <c r="N29" s="84">
        <v>16</v>
      </c>
      <c r="O29" s="85">
        <f t="shared" ref="O29:O34" si="20">O28+30</f>
        <v>45594</v>
      </c>
      <c r="P29" s="43">
        <f t="shared" si="17"/>
        <v>247035456.2674821</v>
      </c>
      <c r="Q29" s="43">
        <f t="shared" si="18"/>
        <v>-2330247.4230292756</v>
      </c>
      <c r="R29" s="43">
        <f t="shared" si="0"/>
        <v>244705208.84445283</v>
      </c>
      <c r="S29" s="86">
        <f t="shared" si="19"/>
        <v>8.299999999999999E-2</v>
      </c>
      <c r="T29" s="87">
        <f t="shared" si="1"/>
        <v>1692544.3611999999</v>
      </c>
      <c r="U29" s="43">
        <f t="shared" si="2"/>
        <v>246397753.20565283</v>
      </c>
      <c r="V29" s="88">
        <f t="shared" si="5"/>
        <v>-2086918.8670966029</v>
      </c>
    </row>
    <row r="30" spans="1:22" x14ac:dyDescent="0.35">
      <c r="A30" s="6">
        <v>15</v>
      </c>
      <c r="B30" s="33">
        <f t="shared" si="10"/>
        <v>202300594.36600775</v>
      </c>
      <c r="C30" s="34">
        <f t="shared" si="6"/>
        <v>10780200.1956346</v>
      </c>
      <c r="D30" s="33">
        <f t="shared" si="7"/>
        <v>5225424.3524739798</v>
      </c>
      <c r="E30" s="34">
        <f t="shared" si="11"/>
        <v>5554775.84316062</v>
      </c>
      <c r="F30" s="34">
        <f t="shared" si="12"/>
        <v>196745818.52284712</v>
      </c>
      <c r="G30" s="35">
        <f t="shared" si="8"/>
        <v>5857842.7859441796</v>
      </c>
      <c r="H30" s="35">
        <f t="shared" si="15"/>
        <v>290510.23706627887</v>
      </c>
      <c r="I30" s="35">
        <f t="shared" si="9"/>
        <v>157860.08288888342</v>
      </c>
      <c r="L30" s="36">
        <f t="shared" si="13"/>
        <v>11070710.432700878</v>
      </c>
      <c r="M30" s="35"/>
      <c r="N30" s="84">
        <v>17</v>
      </c>
      <c r="O30" s="85">
        <f>O29+31</f>
        <v>45625</v>
      </c>
      <c r="P30" s="43">
        <f t="shared" si="17"/>
        <v>246397753.20565283</v>
      </c>
      <c r="Q30" s="43">
        <f t="shared" si="18"/>
        <v>-2330247.4230292756</v>
      </c>
      <c r="R30" s="43">
        <f t="shared" si="0"/>
        <v>244067505.78262356</v>
      </c>
      <c r="S30" s="86">
        <f t="shared" si="19"/>
        <v>8.299999999999999E-2</v>
      </c>
      <c r="T30" s="87">
        <f t="shared" si="1"/>
        <v>1688133.5817</v>
      </c>
      <c r="U30" s="43">
        <f t="shared" si="2"/>
        <v>245755639.36432356</v>
      </c>
      <c r="V30" s="88">
        <f t="shared" si="5"/>
        <v>-2072583.4979027756</v>
      </c>
    </row>
    <row r="31" spans="1:22" x14ac:dyDescent="0.35">
      <c r="A31" s="6">
        <v>16</v>
      </c>
      <c r="B31" s="33">
        <f t="shared" si="10"/>
        <v>196745818.52284712</v>
      </c>
      <c r="C31" s="34">
        <f t="shared" si="6"/>
        <v>10780200.1956346</v>
      </c>
      <c r="D31" s="33">
        <f t="shared" si="7"/>
        <v>5081944.4924451411</v>
      </c>
      <c r="E31" s="34">
        <f t="shared" si="11"/>
        <v>5698255.7031894587</v>
      </c>
      <c r="F31" s="34">
        <f t="shared" si="12"/>
        <v>191047562.81965765</v>
      </c>
      <c r="G31" s="35">
        <f t="shared" si="8"/>
        <v>5624428.9831437161</v>
      </c>
      <c r="H31" s="35">
        <f t="shared" si="15"/>
        <v>290510.23706627887</v>
      </c>
      <c r="I31" s="35">
        <f t="shared" si="9"/>
        <v>151569.93076225006</v>
      </c>
      <c r="L31" s="36">
        <f t="shared" si="13"/>
        <v>11070710.432700878</v>
      </c>
      <c r="M31" s="35"/>
      <c r="N31" s="84">
        <v>18</v>
      </c>
      <c r="O31" s="85">
        <f t="shared" si="20"/>
        <v>45655</v>
      </c>
      <c r="P31" s="43">
        <f t="shared" si="17"/>
        <v>245755639.36432356</v>
      </c>
      <c r="Q31" s="43">
        <f>Q30</f>
        <v>-2330247.4230292756</v>
      </c>
      <c r="R31" s="43">
        <f t="shared" si="0"/>
        <v>243425391.94129428</v>
      </c>
      <c r="S31" s="86">
        <f t="shared" si="19"/>
        <v>8.299999999999999E-2</v>
      </c>
      <c r="T31" s="87">
        <f t="shared" si="1"/>
        <v>1683692.2943</v>
      </c>
      <c r="U31" s="43">
        <f t="shared" si="2"/>
        <v>245109084.23559427</v>
      </c>
      <c r="V31" s="88">
        <f t="shared" si="5"/>
        <v>-2058346.6005820828</v>
      </c>
    </row>
    <row r="32" spans="1:22" x14ac:dyDescent="0.35">
      <c r="A32" s="6">
        <v>17</v>
      </c>
      <c r="B32" s="33">
        <f t="shared" si="10"/>
        <v>191047562.81965765</v>
      </c>
      <c r="C32" s="34">
        <f t="shared" si="6"/>
        <v>10780200.1956346</v>
      </c>
      <c r="D32" s="33">
        <f t="shared" si="7"/>
        <v>4934758.5476317573</v>
      </c>
      <c r="E32" s="34">
        <f t="shared" si="11"/>
        <v>5845441.6480028424</v>
      </c>
      <c r="F32" s="34">
        <f t="shared" si="12"/>
        <v>185202121.17165482</v>
      </c>
      <c r="G32" s="35">
        <f t="shared" si="8"/>
        <v>5400315.8743578633</v>
      </c>
      <c r="H32" s="35">
        <f t="shared" si="15"/>
        <v>290510.23706627887</v>
      </c>
      <c r="I32" s="35">
        <f t="shared" si="9"/>
        <v>145530.41839870383</v>
      </c>
      <c r="L32" s="36">
        <f t="shared" si="13"/>
        <v>11070710.432700878</v>
      </c>
      <c r="M32" s="35"/>
      <c r="N32" s="84">
        <v>19</v>
      </c>
      <c r="O32" s="85">
        <f>O31+31</f>
        <v>45686</v>
      </c>
      <c r="P32" s="43">
        <f t="shared" si="17"/>
        <v>245109084.23559427</v>
      </c>
      <c r="Q32" s="43">
        <f t="shared" ref="Q32:Q34" si="21">Q31</f>
        <v>-2330247.4230292756</v>
      </c>
      <c r="R32" s="43">
        <f t="shared" si="0"/>
        <v>242778836.812565</v>
      </c>
      <c r="S32" s="86">
        <f t="shared" si="19"/>
        <v>8.299999999999999E-2</v>
      </c>
      <c r="T32" s="87">
        <f t="shared" si="1"/>
        <v>1679220.2879999999</v>
      </c>
      <c r="U32" s="43">
        <f t="shared" si="2"/>
        <v>244458057.10056499</v>
      </c>
      <c r="V32" s="88">
        <f t="shared" si="5"/>
        <v>-2044207.4987159639</v>
      </c>
    </row>
    <row r="33" spans="1:22" x14ac:dyDescent="0.35">
      <c r="A33" s="6">
        <v>18</v>
      </c>
      <c r="B33" s="33">
        <f t="shared" si="10"/>
        <v>185202121.17165482</v>
      </c>
      <c r="C33" s="34">
        <f t="shared" si="6"/>
        <v>10780200.1956346</v>
      </c>
      <c r="D33" s="33">
        <f t="shared" si="7"/>
        <v>4783770.7898638435</v>
      </c>
      <c r="E33" s="34">
        <f t="shared" si="11"/>
        <v>5996429.4057707563</v>
      </c>
      <c r="F33" s="34">
        <f t="shared" si="12"/>
        <v>179205691.76588407</v>
      </c>
      <c r="G33" s="35">
        <f t="shared" si="8"/>
        <v>5185132.8606412522</v>
      </c>
      <c r="H33" s="35">
        <f t="shared" si="15"/>
        <v>290510.23706627887</v>
      </c>
      <c r="I33" s="35">
        <f t="shared" si="9"/>
        <v>139731.55871214962</v>
      </c>
      <c r="L33" s="36">
        <f t="shared" si="13"/>
        <v>11070710.432700878</v>
      </c>
      <c r="M33" s="35"/>
      <c r="N33" s="84">
        <v>20</v>
      </c>
      <c r="O33" s="85">
        <f>O32+31</f>
        <v>45717</v>
      </c>
      <c r="P33" s="43">
        <f t="shared" si="17"/>
        <v>244458057.10056499</v>
      </c>
      <c r="Q33" s="43">
        <f t="shared" si="21"/>
        <v>-2330247.4230292756</v>
      </c>
      <c r="R33" s="43">
        <f t="shared" si="0"/>
        <v>242127809.67753571</v>
      </c>
      <c r="S33" s="86">
        <f t="shared" si="19"/>
        <v>8.299999999999999E-2</v>
      </c>
      <c r="T33" s="87">
        <f t="shared" si="1"/>
        <v>1674717.3503</v>
      </c>
      <c r="U33" s="43">
        <f t="shared" si="2"/>
        <v>243802527.02783573</v>
      </c>
      <c r="V33" s="88">
        <f t="shared" si="5"/>
        <v>-2030165.5205322825</v>
      </c>
    </row>
    <row r="34" spans="1:22" x14ac:dyDescent="0.35">
      <c r="A34" s="6">
        <v>19</v>
      </c>
      <c r="B34" s="33">
        <f t="shared" si="10"/>
        <v>179205691.76588407</v>
      </c>
      <c r="C34" s="34">
        <f t="shared" si="6"/>
        <v>10780200.1956346</v>
      </c>
      <c r="D34" s="33">
        <f t="shared" si="7"/>
        <v>4628883.0183127858</v>
      </c>
      <c r="E34" s="34">
        <f t="shared" si="11"/>
        <v>6151317.177321814</v>
      </c>
      <c r="F34" s="34">
        <f t="shared" si="12"/>
        <v>173054374.58856225</v>
      </c>
      <c r="G34" s="35">
        <f t="shared" si="8"/>
        <v>4978524.1100732125</v>
      </c>
      <c r="H34" s="35">
        <f t="shared" si="15"/>
        <v>290510.23706627887</v>
      </c>
      <c r="I34" s="35">
        <f t="shared" si="9"/>
        <v>134163.76256567411</v>
      </c>
      <c r="L34" s="36">
        <f t="shared" si="13"/>
        <v>11070710.432700878</v>
      </c>
      <c r="M34" s="35"/>
      <c r="N34" s="84">
        <v>21</v>
      </c>
      <c r="O34" s="85">
        <f t="shared" si="20"/>
        <v>45747</v>
      </c>
      <c r="P34" s="43">
        <f t="shared" si="17"/>
        <v>243802527.02783573</v>
      </c>
      <c r="Q34" s="43">
        <f t="shared" si="21"/>
        <v>-2330247.4230292756</v>
      </c>
      <c r="R34" s="43">
        <f t="shared" si="0"/>
        <v>241472279.60480645</v>
      </c>
      <c r="S34" s="86">
        <f t="shared" si="19"/>
        <v>8.299999999999999E-2</v>
      </c>
      <c r="T34" s="87">
        <f t="shared" si="1"/>
        <v>1670183.2672999999</v>
      </c>
      <c r="U34" s="43">
        <f t="shared" si="2"/>
        <v>243142462.87210646</v>
      </c>
      <c r="V34" s="88">
        <f t="shared" si="5"/>
        <v>-2016219.9988734087</v>
      </c>
    </row>
    <row r="35" spans="1:22" x14ac:dyDescent="0.35">
      <c r="A35" s="6">
        <v>20</v>
      </c>
      <c r="B35" s="33">
        <f t="shared" si="10"/>
        <v>173054374.58856225</v>
      </c>
      <c r="C35" s="34">
        <f t="shared" si="6"/>
        <v>10780200.1956346</v>
      </c>
      <c r="D35" s="33">
        <f t="shared" si="7"/>
        <v>4469994.4956225632</v>
      </c>
      <c r="E35" s="34">
        <f t="shared" si="11"/>
        <v>6310205.7000120366</v>
      </c>
      <c r="F35" s="34">
        <f t="shared" si="12"/>
        <v>166744168.88855022</v>
      </c>
      <c r="G35" s="35">
        <f t="shared" si="8"/>
        <v>4780147.9693453796</v>
      </c>
      <c r="H35" s="35">
        <f t="shared" si="15"/>
        <v>290510.23706627887</v>
      </c>
      <c r="I35" s="35">
        <f t="shared" si="9"/>
        <v>128817.8229147135</v>
      </c>
      <c r="L35" s="36">
        <f t="shared" si="13"/>
        <v>11070710.432700878</v>
      </c>
      <c r="M35" s="35"/>
      <c r="N35" s="84">
        <v>22</v>
      </c>
      <c r="O35" s="85">
        <f>O34+31</f>
        <v>45778</v>
      </c>
      <c r="P35" s="43">
        <f>U34</f>
        <v>243142462.87210646</v>
      </c>
      <c r="Q35" s="43">
        <f>Q34</f>
        <v>-2330247.4230292756</v>
      </c>
      <c r="R35" s="43">
        <f t="shared" si="0"/>
        <v>240812215.44907719</v>
      </c>
      <c r="S35" s="86">
        <f t="shared" si="19"/>
        <v>8.299999999999999E-2</v>
      </c>
      <c r="T35" s="87">
        <f t="shared" si="1"/>
        <v>1665617.8234999999</v>
      </c>
      <c r="U35" s="43">
        <f t="shared" si="2"/>
        <v>242477833.2725772</v>
      </c>
      <c r="V35" s="88">
        <f t="shared" si="5"/>
        <v>-2002370.2711645204</v>
      </c>
    </row>
    <row r="36" spans="1:22" x14ac:dyDescent="0.35">
      <c r="A36" s="6">
        <v>21</v>
      </c>
      <c r="B36" s="33">
        <f t="shared" si="10"/>
        <v>166744168.88855022</v>
      </c>
      <c r="C36" s="34">
        <f t="shared" si="6"/>
        <v>10780200.1956346</v>
      </c>
      <c r="D36" s="33">
        <f t="shared" si="7"/>
        <v>4307001.8823912516</v>
      </c>
      <c r="E36" s="34">
        <f t="shared" si="11"/>
        <v>6473198.3132433482</v>
      </c>
      <c r="F36" s="34">
        <f t="shared" si="12"/>
        <v>160270970.57530686</v>
      </c>
      <c r="G36" s="35">
        <f t="shared" si="8"/>
        <v>4589676.3987953709</v>
      </c>
      <c r="H36" s="35">
        <f t="shared" si="15"/>
        <v>290510.23706627887</v>
      </c>
      <c r="I36" s="35">
        <f t="shared" si="9"/>
        <v>123684.89958205807</v>
      </c>
      <c r="L36" s="36">
        <f t="shared" si="13"/>
        <v>11070710.432700878</v>
      </c>
      <c r="M36" s="35"/>
      <c r="N36" s="84">
        <v>23</v>
      </c>
      <c r="O36" s="85">
        <f>O35+30</f>
        <v>45808</v>
      </c>
      <c r="P36" s="43">
        <f>U35</f>
        <v>242477833.2725772</v>
      </c>
      <c r="Q36" s="43">
        <f>Q35</f>
        <v>-2330247.4230292756</v>
      </c>
      <c r="R36" s="43">
        <f t="shared" si="0"/>
        <v>240147585.84954792</v>
      </c>
      <c r="S36" s="86">
        <f t="shared" si="19"/>
        <v>8.299999999999999E-2</v>
      </c>
      <c r="T36" s="87">
        <f t="shared" si="1"/>
        <v>1661020.8021</v>
      </c>
      <c r="U36" s="43">
        <f t="shared" si="2"/>
        <v>241808606.65164793</v>
      </c>
      <c r="V36" s="88">
        <f t="shared" si="5"/>
        <v>-1988615.6793821275</v>
      </c>
    </row>
    <row r="37" spans="1:22" x14ac:dyDescent="0.35">
      <c r="A37" s="6">
        <v>22</v>
      </c>
      <c r="B37" s="33">
        <f t="shared" si="10"/>
        <v>160270970.57530686</v>
      </c>
      <c r="C37" s="34">
        <f t="shared" si="6"/>
        <v>10780200.1956346</v>
      </c>
      <c r="D37" s="33">
        <f t="shared" si="7"/>
        <v>4139799.1699601761</v>
      </c>
      <c r="E37" s="34">
        <f t="shared" si="11"/>
        <v>6640401.0256744232</v>
      </c>
      <c r="F37" s="34">
        <f t="shared" si="12"/>
        <v>153630569.54963243</v>
      </c>
      <c r="G37" s="35">
        <f t="shared" si="8"/>
        <v>4406794.4299523477</v>
      </c>
      <c r="H37" s="35">
        <f t="shared" si="15"/>
        <v>290510.23706627887</v>
      </c>
      <c r="I37" s="35">
        <f t="shared" si="9"/>
        <v>118756.50463951804</v>
      </c>
      <c r="L37" s="36">
        <f t="shared" si="13"/>
        <v>11070710.432700878</v>
      </c>
      <c r="M37" s="35"/>
      <c r="N37" s="84">
        <v>24</v>
      </c>
      <c r="O37" s="85">
        <f>O36+31</f>
        <v>45839</v>
      </c>
      <c r="P37" s="43">
        <f t="shared" ref="P37:P46" si="22">U36</f>
        <v>241808606.65164793</v>
      </c>
      <c r="Q37" s="43">
        <f t="shared" ref="Q37:Q58" si="23">Q36</f>
        <v>-2330247.4230292756</v>
      </c>
      <c r="R37" s="43">
        <f t="shared" si="0"/>
        <v>239478359.22861865</v>
      </c>
      <c r="S37" s="86">
        <f t="shared" si="19"/>
        <v>8.299999999999999E-2</v>
      </c>
      <c r="T37" s="87">
        <f t="shared" si="1"/>
        <v>1656391.9846999999</v>
      </c>
      <c r="U37" s="43">
        <f t="shared" si="2"/>
        <v>241134751.21331865</v>
      </c>
      <c r="V37" s="88">
        <f t="shared" si="5"/>
        <v>-1974955.5700228035</v>
      </c>
    </row>
    <row r="38" spans="1:22" x14ac:dyDescent="0.35">
      <c r="A38" s="6">
        <v>23</v>
      </c>
      <c r="B38" s="33">
        <f t="shared" si="10"/>
        <v>153630569.54963243</v>
      </c>
      <c r="C38" s="34">
        <f t="shared" si="6"/>
        <v>10780200.1956346</v>
      </c>
      <c r="D38" s="33">
        <f t="shared" si="7"/>
        <v>3968277.6114670057</v>
      </c>
      <c r="E38" s="34">
        <f t="shared" si="11"/>
        <v>6811922.5841675941</v>
      </c>
      <c r="F38" s="34">
        <f t="shared" si="12"/>
        <v>146818646.96546483</v>
      </c>
      <c r="G38" s="35">
        <f t="shared" si="8"/>
        <v>4231199.6446974054</v>
      </c>
      <c r="H38" s="35">
        <f t="shared" si="15"/>
        <v>290510.23706627887</v>
      </c>
      <c r="I38" s="35">
        <f t="shared" si="9"/>
        <v>114024.48837207687</v>
      </c>
      <c r="L38" s="36">
        <f t="shared" si="13"/>
        <v>11070710.432700878</v>
      </c>
      <c r="M38" s="35"/>
      <c r="N38" s="84">
        <v>25</v>
      </c>
      <c r="O38" s="85">
        <f>O37+31</f>
        <v>45870</v>
      </c>
      <c r="P38" s="43">
        <f t="shared" si="22"/>
        <v>241134751.21331865</v>
      </c>
      <c r="Q38" s="43">
        <f t="shared" si="23"/>
        <v>-2330247.4230292756</v>
      </c>
      <c r="R38" s="43">
        <f t="shared" si="0"/>
        <v>238804503.79028937</v>
      </c>
      <c r="S38" s="86">
        <f t="shared" si="19"/>
        <v>8.299999999999999E-2</v>
      </c>
      <c r="T38" s="87">
        <f t="shared" si="1"/>
        <v>1651731.1512</v>
      </c>
      <c r="U38" s="43">
        <f t="shared" si="2"/>
        <v>240456234.94148937</v>
      </c>
      <c r="V38" s="88">
        <f t="shared" si="5"/>
        <v>-1961389.2940721374</v>
      </c>
    </row>
    <row r="39" spans="1:22" x14ac:dyDescent="0.35">
      <c r="A39" s="6">
        <v>24</v>
      </c>
      <c r="B39" s="33">
        <f t="shared" si="10"/>
        <v>146818646.96546483</v>
      </c>
      <c r="C39" s="34">
        <f t="shared" si="6"/>
        <v>10780200.1956346</v>
      </c>
      <c r="D39" s="33">
        <f t="shared" si="7"/>
        <v>3792325.6511179563</v>
      </c>
      <c r="E39" s="34">
        <f t="shared" si="11"/>
        <v>6987874.5445166435</v>
      </c>
      <c r="F39" s="34">
        <f t="shared" si="12"/>
        <v>139830772.42094818</v>
      </c>
      <c r="G39" s="35">
        <f t="shared" si="8"/>
        <v>4062601.6751775378</v>
      </c>
      <c r="H39" s="35">
        <f t="shared" si="15"/>
        <v>290510.23706627887</v>
      </c>
      <c r="I39" s="35">
        <f t="shared" si="9"/>
        <v>109481.02580132202</v>
      </c>
      <c r="L39" s="36">
        <f t="shared" si="13"/>
        <v>11070710.432700878</v>
      </c>
      <c r="M39" s="35"/>
      <c r="N39" s="84">
        <v>26</v>
      </c>
      <c r="O39" s="85">
        <f>O38+28</f>
        <v>45898</v>
      </c>
      <c r="P39" s="43">
        <f t="shared" si="22"/>
        <v>240456234.94148937</v>
      </c>
      <c r="Q39" s="43">
        <f t="shared" si="23"/>
        <v>-2330247.4230292756</v>
      </c>
      <c r="R39" s="43">
        <f t="shared" si="0"/>
        <v>238125987.51846009</v>
      </c>
      <c r="S39" s="86">
        <f t="shared" si="19"/>
        <v>8.299999999999999E-2</v>
      </c>
      <c r="T39" s="87">
        <f t="shared" si="1"/>
        <v>1647038.0803</v>
      </c>
      <c r="U39" s="43">
        <f t="shared" si="2"/>
        <v>239773025.5987601</v>
      </c>
      <c r="V39" s="88">
        <f t="shared" si="5"/>
        <v>-1947916.2069739013</v>
      </c>
    </row>
    <row r="40" spans="1:22" x14ac:dyDescent="0.35">
      <c r="A40" s="6">
        <v>25</v>
      </c>
      <c r="B40" s="33">
        <f t="shared" si="10"/>
        <v>139830772.42094818</v>
      </c>
      <c r="C40" s="34">
        <f t="shared" si="6"/>
        <v>10780200.1956346</v>
      </c>
      <c r="D40" s="33">
        <f t="shared" si="7"/>
        <v>3611828.8516330915</v>
      </c>
      <c r="E40" s="34">
        <f t="shared" si="11"/>
        <v>7168371.3440015083</v>
      </c>
      <c r="F40" s="34">
        <f t="shared" si="12"/>
        <v>132662401.07694668</v>
      </c>
      <c r="G40" s="35">
        <f t="shared" si="8"/>
        <v>3900721.7236462189</v>
      </c>
      <c r="H40" s="35">
        <f t="shared" si="15"/>
        <v>290510.23706627887</v>
      </c>
      <c r="I40" s="35">
        <f t="shared" si="9"/>
        <v>105118.60374586846</v>
      </c>
      <c r="L40" s="36">
        <f t="shared" si="13"/>
        <v>11070710.432700878</v>
      </c>
      <c r="M40" s="35"/>
      <c r="N40" s="84">
        <v>27</v>
      </c>
      <c r="O40" s="85">
        <f>O39+31</f>
        <v>45929</v>
      </c>
      <c r="P40" s="43">
        <f t="shared" si="22"/>
        <v>239773025.5987601</v>
      </c>
      <c r="Q40" s="43">
        <f t="shared" si="23"/>
        <v>-2330247.4230292756</v>
      </c>
      <c r="R40" s="43">
        <f t="shared" si="0"/>
        <v>237442778.17573082</v>
      </c>
      <c r="S40" s="86">
        <f t="shared" si="19"/>
        <v>8.299999999999999E-2</v>
      </c>
      <c r="T40" s="87">
        <f t="shared" si="1"/>
        <v>1642312.5490000001</v>
      </c>
      <c r="U40" s="43">
        <f t="shared" si="2"/>
        <v>239085090.72473082</v>
      </c>
      <c r="V40" s="88">
        <f t="shared" si="5"/>
        <v>-1934535.6685994221</v>
      </c>
    </row>
    <row r="41" spans="1:22" x14ac:dyDescent="0.35">
      <c r="A41" s="6">
        <v>26</v>
      </c>
      <c r="B41" s="33">
        <f t="shared" si="10"/>
        <v>132662401.07694668</v>
      </c>
      <c r="C41" s="34">
        <f t="shared" si="6"/>
        <v>10780200.1956346</v>
      </c>
      <c r="D41" s="33">
        <f t="shared" si="7"/>
        <v>3426669.8198175323</v>
      </c>
      <c r="E41" s="34">
        <f t="shared" si="11"/>
        <v>7353530.3758170679</v>
      </c>
      <c r="F41" s="34">
        <f t="shared" si="12"/>
        <v>125308870.70112962</v>
      </c>
      <c r="G41" s="35">
        <f t="shared" si="8"/>
        <v>3745292.1014366001</v>
      </c>
      <c r="H41" s="35">
        <f t="shared" si="15"/>
        <v>290510.23706627887</v>
      </c>
      <c r="I41" s="35">
        <f t="shared" si="9"/>
        <v>100930.00839737729</v>
      </c>
      <c r="L41" s="36">
        <f t="shared" si="13"/>
        <v>11070710.432700878</v>
      </c>
      <c r="M41" s="35"/>
      <c r="N41" s="84">
        <v>28</v>
      </c>
      <c r="O41" s="85">
        <f t="shared" ref="O41:O46" si="24">O40+30</f>
        <v>45959</v>
      </c>
      <c r="P41" s="43">
        <f t="shared" si="22"/>
        <v>239085090.72473082</v>
      </c>
      <c r="Q41" s="43">
        <f t="shared" si="23"/>
        <v>-2330247.4230292756</v>
      </c>
      <c r="R41" s="43">
        <f t="shared" si="0"/>
        <v>236754843.30170155</v>
      </c>
      <c r="S41" s="86">
        <f t="shared" si="19"/>
        <v>8.299999999999999E-2</v>
      </c>
      <c r="T41" s="87">
        <f t="shared" si="1"/>
        <v>1637554.3328</v>
      </c>
      <c r="U41" s="43">
        <f t="shared" si="2"/>
        <v>238392397.63450155</v>
      </c>
      <c r="V41" s="88">
        <f t="shared" si="5"/>
        <v>-1921247.0432171701</v>
      </c>
    </row>
    <row r="42" spans="1:22" x14ac:dyDescent="0.35">
      <c r="A42" s="6">
        <v>27</v>
      </c>
      <c r="B42" s="33">
        <f t="shared" si="10"/>
        <v>125308870.70112962</v>
      </c>
      <c r="C42" s="34">
        <f t="shared" si="6"/>
        <v>10780200.1956346</v>
      </c>
      <c r="D42" s="33">
        <f t="shared" si="7"/>
        <v>3236728.130210178</v>
      </c>
      <c r="E42" s="34">
        <f t="shared" si="11"/>
        <v>7543472.0654244218</v>
      </c>
      <c r="F42" s="34">
        <f t="shared" si="12"/>
        <v>117765398.63570519</v>
      </c>
      <c r="G42" s="35">
        <f t="shared" si="8"/>
        <v>3596055.7863049442</v>
      </c>
      <c r="H42" s="35">
        <f t="shared" si="15"/>
        <v>290510.23706627887</v>
      </c>
      <c r="I42" s="35">
        <f t="shared" si="9"/>
        <v>96908.313391624848</v>
      </c>
      <c r="L42" s="36">
        <f t="shared" si="13"/>
        <v>11070710.432700878</v>
      </c>
      <c r="M42" s="35"/>
      <c r="N42" s="84">
        <v>29</v>
      </c>
      <c r="O42" s="85">
        <f>O41+31</f>
        <v>45990</v>
      </c>
      <c r="P42" s="43">
        <f t="shared" si="22"/>
        <v>238392397.63450155</v>
      </c>
      <c r="Q42" s="43">
        <f t="shared" si="23"/>
        <v>-2330247.4230292756</v>
      </c>
      <c r="R42" s="43">
        <f t="shared" si="0"/>
        <v>236062150.21147227</v>
      </c>
      <c r="S42" s="86">
        <f t="shared" si="19"/>
        <v>8.299999999999999E-2</v>
      </c>
      <c r="T42" s="87">
        <f t="shared" si="1"/>
        <v>1632763.2056</v>
      </c>
      <c r="U42" s="43">
        <f t="shared" si="2"/>
        <v>237694913.41707227</v>
      </c>
      <c r="V42" s="88">
        <f t="shared" si="5"/>
        <v>-1908049.6994625547</v>
      </c>
    </row>
    <row r="43" spans="1:22" x14ac:dyDescent="0.35">
      <c r="A43" s="6">
        <v>28</v>
      </c>
      <c r="B43" s="33">
        <f t="shared" si="10"/>
        <v>117765398.63570519</v>
      </c>
      <c r="C43" s="34">
        <f t="shared" si="6"/>
        <v>10780200.1956346</v>
      </c>
      <c r="D43" s="33">
        <f t="shared" si="7"/>
        <v>3041880.246760265</v>
      </c>
      <c r="E43" s="34">
        <f t="shared" si="11"/>
        <v>7738319.9488743348</v>
      </c>
      <c r="F43" s="34">
        <f t="shared" si="12"/>
        <v>110027078.68683085</v>
      </c>
      <c r="G43" s="35">
        <f t="shared" si="8"/>
        <v>3452765.9974123323</v>
      </c>
      <c r="H43" s="35">
        <f t="shared" si="15"/>
        <v>290510.23706627887</v>
      </c>
      <c r="I43" s="35">
        <f t="shared" si="9"/>
        <v>93046.868354896636</v>
      </c>
      <c r="L43" s="36">
        <f t="shared" si="13"/>
        <v>11070710.432700878</v>
      </c>
      <c r="M43" s="35"/>
      <c r="N43" s="84">
        <v>30</v>
      </c>
      <c r="O43" s="85">
        <f t="shared" si="24"/>
        <v>46020</v>
      </c>
      <c r="P43" s="43">
        <f t="shared" si="22"/>
        <v>237694913.41707227</v>
      </c>
      <c r="Q43" s="43">
        <f t="shared" si="23"/>
        <v>-2330247.4230292756</v>
      </c>
      <c r="R43" s="43">
        <f t="shared" si="0"/>
        <v>235364665.99404299</v>
      </c>
      <c r="S43" s="86">
        <f t="shared" si="19"/>
        <v>8.299999999999999E-2</v>
      </c>
      <c r="T43" s="87">
        <f t="shared" si="1"/>
        <v>1627938.9398000001</v>
      </c>
      <c r="U43" s="43">
        <f t="shared" si="2"/>
        <v>236992604.93384299</v>
      </c>
      <c r="V43" s="88">
        <f t="shared" si="5"/>
        <v>-1894943.0103079246</v>
      </c>
    </row>
    <row r="44" spans="1:22" x14ac:dyDescent="0.35">
      <c r="A44" s="6">
        <v>29</v>
      </c>
      <c r="B44" s="33">
        <f t="shared" si="10"/>
        <v>110027078.68683085</v>
      </c>
      <c r="C44" s="34">
        <f t="shared" si="6"/>
        <v>10780200.1956346</v>
      </c>
      <c r="D44" s="33">
        <f t="shared" si="7"/>
        <v>2841999.4424808407</v>
      </c>
      <c r="E44" s="34">
        <f t="shared" si="11"/>
        <v>7938200.7531537591</v>
      </c>
      <c r="F44" s="34">
        <f t="shared" si="12"/>
        <v>102088877.93367709</v>
      </c>
      <c r="G44" s="35">
        <f t="shared" si="8"/>
        <v>3315185.7872417979</v>
      </c>
      <c r="H44" s="35">
        <f t="shared" si="15"/>
        <v>290510.23706627887</v>
      </c>
      <c r="I44" s="35">
        <f t="shared" si="9"/>
        <v>89339.28790676585</v>
      </c>
      <c r="L44" s="36">
        <f t="shared" si="13"/>
        <v>11070710.432700878</v>
      </c>
      <c r="M44" s="35"/>
      <c r="N44" s="84">
        <v>31</v>
      </c>
      <c r="O44" s="85">
        <f>O43+31</f>
        <v>46051</v>
      </c>
      <c r="P44" s="43">
        <f t="shared" si="22"/>
        <v>236992604.93384299</v>
      </c>
      <c r="Q44" s="43">
        <f t="shared" si="23"/>
        <v>-2330247.4230292756</v>
      </c>
      <c r="R44" s="43">
        <f t="shared" si="0"/>
        <v>234662357.51081371</v>
      </c>
      <c r="S44" s="86">
        <f t="shared" si="19"/>
        <v>8.299999999999999E-2</v>
      </c>
      <c r="T44" s="87">
        <f t="shared" si="1"/>
        <v>1623081.3060999999</v>
      </c>
      <c r="U44" s="43">
        <f t="shared" si="2"/>
        <v>236285438.81691372</v>
      </c>
      <c r="V44" s="88">
        <f t="shared" si="5"/>
        <v>-1881926.3530327815</v>
      </c>
    </row>
    <row r="45" spans="1:22" x14ac:dyDescent="0.35">
      <c r="A45" s="6">
        <v>30</v>
      </c>
      <c r="B45" s="33">
        <f t="shared" si="10"/>
        <v>102088877.93367709</v>
      </c>
      <c r="C45" s="34">
        <f t="shared" si="6"/>
        <v>10780200.1956346</v>
      </c>
      <c r="D45" s="33">
        <f t="shared" si="7"/>
        <v>2636955.7170268791</v>
      </c>
      <c r="E45" s="34">
        <f t="shared" si="11"/>
        <v>8143244.4786077207</v>
      </c>
      <c r="F45" s="34">
        <f t="shared" si="12"/>
        <v>93945633.455069363</v>
      </c>
      <c r="G45" s="35">
        <f t="shared" si="8"/>
        <v>3183087.6497760895</v>
      </c>
      <c r="H45" s="35">
        <f t="shared" si="15"/>
        <v>290510.23706627887</v>
      </c>
      <c r="I45" s="35">
        <f t="shared" si="9"/>
        <v>85779.441101071367</v>
      </c>
      <c r="L45" s="36">
        <f t="shared" si="13"/>
        <v>11070710.432700878</v>
      </c>
      <c r="M45" s="35"/>
      <c r="N45" s="84">
        <v>32</v>
      </c>
      <c r="O45" s="85">
        <f>O44+31</f>
        <v>46082</v>
      </c>
      <c r="P45" s="43">
        <f t="shared" si="22"/>
        <v>236285438.81691372</v>
      </c>
      <c r="Q45" s="43">
        <f t="shared" si="23"/>
        <v>-2330247.4230292756</v>
      </c>
      <c r="R45" s="43">
        <f t="shared" si="0"/>
        <v>233955191.39388445</v>
      </c>
      <c r="S45" s="86">
        <f t="shared" si="19"/>
        <v>8.299999999999999E-2</v>
      </c>
      <c r="T45" s="87">
        <f t="shared" si="1"/>
        <v>1618190.0737999999</v>
      </c>
      <c r="U45" s="43">
        <f t="shared" si="2"/>
        <v>235573381.46768445</v>
      </c>
      <c r="V45" s="88">
        <f t="shared" si="5"/>
        <v>-1868999.1091941881</v>
      </c>
    </row>
    <row r="46" spans="1:22" x14ac:dyDescent="0.35">
      <c r="A46" s="6">
        <v>31</v>
      </c>
      <c r="B46" s="33">
        <f t="shared" si="10"/>
        <v>93945633.455069363</v>
      </c>
      <c r="C46" s="34">
        <f t="shared" si="6"/>
        <v>10780200.1956346</v>
      </c>
      <c r="D46" s="33">
        <f t="shared" si="7"/>
        <v>2426615.7121444414</v>
      </c>
      <c r="E46" s="34">
        <f t="shared" si="11"/>
        <v>8353584.4834901579</v>
      </c>
      <c r="F46" s="34">
        <f t="shared" si="12"/>
        <v>85592048.971579194</v>
      </c>
      <c r="G46" s="35">
        <f t="shared" si="8"/>
        <v>3056253.144288132</v>
      </c>
      <c r="H46" s="35">
        <f t="shared" si="15"/>
        <v>290510.23706627887</v>
      </c>
      <c r="I46" s="35">
        <f t="shared" si="9"/>
        <v>82361.44128763453</v>
      </c>
      <c r="L46" s="36">
        <f t="shared" si="13"/>
        <v>11070710.432700878</v>
      </c>
      <c r="M46" s="35"/>
      <c r="N46" s="84">
        <v>33</v>
      </c>
      <c r="O46" s="85">
        <f t="shared" si="24"/>
        <v>46112</v>
      </c>
      <c r="P46" s="43">
        <f t="shared" si="22"/>
        <v>235573381.46768445</v>
      </c>
      <c r="Q46" s="43">
        <f t="shared" si="23"/>
        <v>-2330247.4230292756</v>
      </c>
      <c r="R46" s="43">
        <f t="shared" si="0"/>
        <v>233243134.04465517</v>
      </c>
      <c r="S46" s="86">
        <f t="shared" si="19"/>
        <v>8.299999999999999E-2</v>
      </c>
      <c r="T46" s="87">
        <f t="shared" si="1"/>
        <v>1613265.0105000001</v>
      </c>
      <c r="U46" s="43">
        <f t="shared" ref="U46:U77" si="25">R46+T46</f>
        <v>234856399.05515519</v>
      </c>
      <c r="V46" s="88">
        <f t="shared" si="5"/>
        <v>-1856160.6645973895</v>
      </c>
    </row>
    <row r="47" spans="1:22" x14ac:dyDescent="0.35">
      <c r="A47" s="6">
        <v>32</v>
      </c>
      <c r="B47" s="33">
        <f t="shared" si="10"/>
        <v>85592048.971579194</v>
      </c>
      <c r="C47" s="34">
        <f t="shared" si="6"/>
        <v>10780200.1956346</v>
      </c>
      <c r="D47" s="33">
        <f t="shared" si="7"/>
        <v>2210842.6249358905</v>
      </c>
      <c r="E47" s="34">
        <f t="shared" si="11"/>
        <v>8569357.5706987083</v>
      </c>
      <c r="F47" s="34">
        <f t="shared" si="12"/>
        <v>77022691.400880486</v>
      </c>
      <c r="G47" s="35">
        <f t="shared" si="8"/>
        <v>2934472.5341220656</v>
      </c>
      <c r="H47" s="35">
        <f t="shared" si="15"/>
        <v>290510.23706627887</v>
      </c>
      <c r="I47" s="35">
        <f t="shared" si="9"/>
        <v>79079.636377949617</v>
      </c>
      <c r="L47" s="36">
        <f t="shared" si="13"/>
        <v>11070710.432700878</v>
      </c>
      <c r="M47" s="35"/>
      <c r="N47" s="84">
        <v>34</v>
      </c>
      <c r="O47" s="85">
        <f>O46+31</f>
        <v>46143</v>
      </c>
      <c r="P47" s="43">
        <f>U46</f>
        <v>234856399.05515519</v>
      </c>
      <c r="Q47" s="43">
        <f>Q46</f>
        <v>-2330247.4230292756</v>
      </c>
      <c r="R47" s="43">
        <f t="shared" si="0"/>
        <v>232526151.63212591</v>
      </c>
      <c r="S47" s="86">
        <f t="shared" si="19"/>
        <v>8.299999999999999E-2</v>
      </c>
      <c r="T47" s="87">
        <f t="shared" si="1"/>
        <v>1608305.8821</v>
      </c>
      <c r="U47" s="43">
        <f t="shared" si="25"/>
        <v>234134457.5142259</v>
      </c>
      <c r="V47" s="88">
        <f t="shared" si="5"/>
        <v>-1843410.4092666288</v>
      </c>
    </row>
    <row r="48" spans="1:22" x14ac:dyDescent="0.35">
      <c r="A48" s="6">
        <v>33</v>
      </c>
      <c r="B48" s="33">
        <f t="shared" si="10"/>
        <v>77022691.400880486</v>
      </c>
      <c r="C48" s="34">
        <f t="shared" si="6"/>
        <v>10780200.1956346</v>
      </c>
      <c r="D48" s="33">
        <f t="shared" si="7"/>
        <v>1989496.118884743</v>
      </c>
      <c r="E48" s="34">
        <f t="shared" si="11"/>
        <v>8790704.0767498575</v>
      </c>
      <c r="F48" s="34">
        <f t="shared" si="12"/>
        <v>68231987.324130625</v>
      </c>
      <c r="G48" s="35">
        <f t="shared" si="8"/>
        <v>2817544.4398675617</v>
      </c>
      <c r="H48" s="35">
        <f t="shared" si="15"/>
        <v>290510.23706627887</v>
      </c>
      <c r="I48" s="35">
        <f t="shared" si="9"/>
        <v>75928.599498751428</v>
      </c>
      <c r="L48" s="36">
        <f t="shared" si="13"/>
        <v>11070710.432700878</v>
      </c>
      <c r="M48" s="35"/>
      <c r="N48" s="84">
        <v>35</v>
      </c>
      <c r="O48" s="85">
        <f>O47+30</f>
        <v>46173</v>
      </c>
      <c r="P48" s="43">
        <f>U47</f>
        <v>234134457.5142259</v>
      </c>
      <c r="Q48" s="43">
        <f t="shared" si="23"/>
        <v>-2330247.4230292756</v>
      </c>
      <c r="R48" s="43">
        <f t="shared" si="0"/>
        <v>231804210.09119663</v>
      </c>
      <c r="S48" s="86">
        <f t="shared" si="19"/>
        <v>8.299999999999999E-2</v>
      </c>
      <c r="T48" s="87">
        <f t="shared" si="1"/>
        <v>1603312.4531</v>
      </c>
      <c r="U48" s="43">
        <f t="shared" si="25"/>
        <v>233407522.54429662</v>
      </c>
      <c r="V48" s="88">
        <f t="shared" si="5"/>
        <v>-1830747.7374161673</v>
      </c>
    </row>
    <row r="49" spans="1:22" x14ac:dyDescent="0.35">
      <c r="A49" s="6">
        <v>34</v>
      </c>
      <c r="B49" s="33">
        <f t="shared" si="10"/>
        <v>68231987.324130625</v>
      </c>
      <c r="C49" s="34">
        <f t="shared" si="6"/>
        <v>10780200.1956346</v>
      </c>
      <c r="D49" s="33">
        <f t="shared" si="7"/>
        <v>1762432.2325822939</v>
      </c>
      <c r="E49" s="34">
        <f t="shared" si="11"/>
        <v>9017767.9630523063</v>
      </c>
      <c r="F49" s="34">
        <f t="shared" si="12"/>
        <v>59214219.361078322</v>
      </c>
      <c r="G49" s="35">
        <f t="shared" si="8"/>
        <v>2705275.5063538756</v>
      </c>
      <c r="H49" s="35">
        <f t="shared" si="15"/>
        <v>290510.23706627887</v>
      </c>
      <c r="I49" s="35">
        <f t="shared" si="9"/>
        <v>72903.120018004236</v>
      </c>
      <c r="L49" s="36">
        <f t="shared" si="13"/>
        <v>11070710.432700878</v>
      </c>
      <c r="M49" s="35"/>
      <c r="N49" s="84">
        <v>36</v>
      </c>
      <c r="O49" s="85">
        <f>O48+31</f>
        <v>46204</v>
      </c>
      <c r="P49" s="43">
        <f t="shared" ref="P49:P58" si="26">U48</f>
        <v>233407522.54429662</v>
      </c>
      <c r="Q49" s="43">
        <f t="shared" si="23"/>
        <v>-2330247.4230292756</v>
      </c>
      <c r="R49" s="43">
        <f t="shared" si="0"/>
        <v>231077275.12126735</v>
      </c>
      <c r="S49" s="86">
        <f t="shared" si="19"/>
        <v>8.299999999999999E-2</v>
      </c>
      <c r="T49" s="87">
        <f t="shared" si="1"/>
        <v>1598284.4863</v>
      </c>
      <c r="U49" s="43">
        <f t="shared" si="25"/>
        <v>232675559.60756734</v>
      </c>
      <c r="V49" s="88">
        <f t="shared" si="5"/>
        <v>-1818172.0474215019</v>
      </c>
    </row>
    <row r="50" spans="1:22" x14ac:dyDescent="0.35">
      <c r="A50" s="6">
        <v>35</v>
      </c>
      <c r="B50" s="33">
        <f t="shared" si="10"/>
        <v>59214219.361078322</v>
      </c>
      <c r="C50" s="34">
        <f t="shared" si="6"/>
        <v>10780200.1956346</v>
      </c>
      <c r="D50" s="33">
        <f t="shared" si="7"/>
        <v>1529503.286096653</v>
      </c>
      <c r="E50" s="34">
        <f t="shared" si="11"/>
        <v>9250696.9095379468</v>
      </c>
      <c r="F50" s="34">
        <f t="shared" si="12"/>
        <v>49963522.451540381</v>
      </c>
      <c r="G50" s="35">
        <f t="shared" si="8"/>
        <v>2597480.0829129862</v>
      </c>
      <c r="H50" s="35">
        <f t="shared" si="15"/>
        <v>290510.23706627887</v>
      </c>
      <c r="I50" s="35">
        <f t="shared" si="9"/>
        <v>69998.194928472614</v>
      </c>
      <c r="L50" s="36">
        <f t="shared" si="13"/>
        <v>11070710.432700878</v>
      </c>
      <c r="M50" s="35"/>
      <c r="N50" s="84">
        <v>37</v>
      </c>
      <c r="O50" s="85">
        <f>O49+31</f>
        <v>46235</v>
      </c>
      <c r="P50" s="43">
        <f t="shared" si="26"/>
        <v>232675559.60756734</v>
      </c>
      <c r="Q50" s="43">
        <f t="shared" si="23"/>
        <v>-2330247.4230292756</v>
      </c>
      <c r="R50" s="43">
        <f t="shared" si="0"/>
        <v>230345312.18453807</v>
      </c>
      <c r="S50" s="86">
        <f t="shared" si="19"/>
        <v>8.299999999999999E-2</v>
      </c>
      <c r="T50" s="87">
        <f t="shared" si="1"/>
        <v>1593221.7426</v>
      </c>
      <c r="U50" s="43">
        <f t="shared" si="25"/>
        <v>231938533.92713806</v>
      </c>
      <c r="V50" s="88">
        <f t="shared" si="5"/>
        <v>-1805682.7417907824</v>
      </c>
    </row>
    <row r="51" spans="1:22" x14ac:dyDescent="0.35">
      <c r="A51" s="6">
        <v>36</v>
      </c>
      <c r="B51" s="33">
        <f t="shared" si="10"/>
        <v>49963522.451540381</v>
      </c>
      <c r="C51" s="34">
        <f t="shared" si="6"/>
        <v>10780200.1956346</v>
      </c>
      <c r="D51" s="33">
        <f t="shared" si="7"/>
        <v>1290557.784923288</v>
      </c>
      <c r="E51" s="34">
        <f t="shared" si="11"/>
        <v>9489642.4107113108</v>
      </c>
      <c r="F51" s="34">
        <f t="shared" si="12"/>
        <v>40473880.040829062</v>
      </c>
      <c r="G51" s="35">
        <f t="shared" si="8"/>
        <v>2493979.9163830886</v>
      </c>
      <c r="H51" s="35">
        <f t="shared" si="15"/>
        <v>290510.23706627887</v>
      </c>
      <c r="I51" s="35">
        <f t="shared" si="9"/>
        <v>67209.020574625654</v>
      </c>
      <c r="L51" s="36">
        <f t="shared" si="13"/>
        <v>11070710.432700878</v>
      </c>
      <c r="M51" s="35"/>
      <c r="N51" s="84">
        <v>38</v>
      </c>
      <c r="O51" s="85">
        <f>O50+28</f>
        <v>46263</v>
      </c>
      <c r="P51" s="43">
        <f t="shared" si="26"/>
        <v>231938533.92713806</v>
      </c>
      <c r="Q51" s="43">
        <f t="shared" si="23"/>
        <v>-2330247.4230292756</v>
      </c>
      <c r="R51" s="43">
        <f t="shared" si="0"/>
        <v>229608286.50410879</v>
      </c>
      <c r="S51" s="86">
        <f t="shared" si="19"/>
        <v>8.299999999999999E-2</v>
      </c>
      <c r="T51" s="87">
        <f t="shared" si="1"/>
        <v>1588123.9816999999</v>
      </c>
      <c r="U51" s="43">
        <f t="shared" si="25"/>
        <v>231196410.48580879</v>
      </c>
      <c r="V51" s="88">
        <f t="shared" si="5"/>
        <v>-1793279.2271364222</v>
      </c>
    </row>
    <row r="52" spans="1:22" x14ac:dyDescent="0.35">
      <c r="A52" s="6">
        <v>37</v>
      </c>
      <c r="B52" s="33">
        <f t="shared" si="10"/>
        <v>40473880.040829062</v>
      </c>
      <c r="C52" s="34">
        <f t="shared" si="6"/>
        <v>10780200.1956346</v>
      </c>
      <c r="D52" s="33">
        <f t="shared" si="7"/>
        <v>1045440.3214546146</v>
      </c>
      <c r="E52" s="34">
        <f t="shared" si="11"/>
        <v>9734759.8741799854</v>
      </c>
      <c r="F52" s="34">
        <f t="shared" si="12"/>
        <v>30739120.166649077</v>
      </c>
      <c r="G52" s="35">
        <f t="shared" si="8"/>
        <v>2394603.85634478</v>
      </c>
      <c r="H52" s="35">
        <f t="shared" si="15"/>
        <v>290510.23706627887</v>
      </c>
      <c r="I52" s="35">
        <f t="shared" si="9"/>
        <v>64530.984709194097</v>
      </c>
      <c r="L52" s="36">
        <f t="shared" si="13"/>
        <v>11070710.432700878</v>
      </c>
      <c r="M52" s="35"/>
      <c r="N52" s="84">
        <v>39</v>
      </c>
      <c r="O52" s="85">
        <f>O51+31</f>
        <v>46294</v>
      </c>
      <c r="P52" s="43">
        <f t="shared" si="26"/>
        <v>231196410.48580879</v>
      </c>
      <c r="Q52" s="43">
        <f t="shared" si="23"/>
        <v>-2330247.4230292756</v>
      </c>
      <c r="R52" s="43">
        <f t="shared" si="0"/>
        <v>228866163.06277952</v>
      </c>
      <c r="S52" s="86">
        <f t="shared" si="19"/>
        <v>8.299999999999999E-2</v>
      </c>
      <c r="T52" s="87">
        <f t="shared" si="1"/>
        <v>1582990.9612</v>
      </c>
      <c r="U52" s="43">
        <f t="shared" si="25"/>
        <v>230449154.02397951</v>
      </c>
      <c r="V52" s="88">
        <f t="shared" si="5"/>
        <v>-1780960.914146906</v>
      </c>
    </row>
    <row r="53" spans="1:22" x14ac:dyDescent="0.35">
      <c r="A53" s="6">
        <v>38</v>
      </c>
      <c r="B53" s="33">
        <f t="shared" si="10"/>
        <v>30739120.166649077</v>
      </c>
      <c r="C53" s="34">
        <f t="shared" si="6"/>
        <v>10780200.1956346</v>
      </c>
      <c r="D53" s="33">
        <f t="shared" si="7"/>
        <v>793991.47390454565</v>
      </c>
      <c r="E53" s="34">
        <f t="shared" si="11"/>
        <v>9986208.7217300534</v>
      </c>
      <c r="F53" s="34">
        <f t="shared" si="12"/>
        <v>20752911.444919024</v>
      </c>
      <c r="G53" s="35">
        <f t="shared" si="8"/>
        <v>2299187.5721025248</v>
      </c>
      <c r="H53" s="35">
        <f t="shared" si="15"/>
        <v>290510.23706627887</v>
      </c>
      <c r="I53" s="35">
        <f t="shared" si="9"/>
        <v>61959.658866244929</v>
      </c>
      <c r="L53" s="36">
        <f t="shared" si="13"/>
        <v>11070710.432700878</v>
      </c>
      <c r="M53" s="35"/>
      <c r="N53" s="84">
        <v>40</v>
      </c>
      <c r="O53" s="85">
        <f t="shared" ref="O53:O58" si="27">O52+30</f>
        <v>46324</v>
      </c>
      <c r="P53" s="43">
        <f t="shared" si="26"/>
        <v>230449154.02397951</v>
      </c>
      <c r="Q53" s="43">
        <f t="shared" si="23"/>
        <v>-2330247.4230292756</v>
      </c>
      <c r="R53" s="43">
        <f t="shared" si="0"/>
        <v>228118906.60095024</v>
      </c>
      <c r="S53" s="86">
        <f t="shared" si="19"/>
        <v>8.299999999999999E-2</v>
      </c>
      <c r="T53" s="87">
        <f t="shared" si="1"/>
        <v>1577822.4373000001</v>
      </c>
      <c r="U53" s="43">
        <f t="shared" si="25"/>
        <v>229696729.03825024</v>
      </c>
      <c r="V53" s="88">
        <f t="shared" si="5"/>
        <v>-1768727.2175587912</v>
      </c>
    </row>
    <row r="54" spans="1:22" x14ac:dyDescent="0.35">
      <c r="A54" s="6">
        <v>39</v>
      </c>
      <c r="B54" s="33">
        <f t="shared" si="10"/>
        <v>20752911.444919024</v>
      </c>
      <c r="C54" s="34">
        <f t="shared" si="6"/>
        <v>10780200.1956346</v>
      </c>
      <c r="D54" s="33">
        <f t="shared" si="7"/>
        <v>536047.70262225834</v>
      </c>
      <c r="E54" s="34">
        <f t="shared" si="11"/>
        <v>10244152.493012341</v>
      </c>
      <c r="F54" s="34">
        <f t="shared" si="12"/>
        <v>10508758.951906681</v>
      </c>
      <c r="G54" s="35">
        <f t="shared" si="8"/>
        <v>2207573.2809433741</v>
      </c>
      <c r="H54" s="35">
        <f t="shared" si="15"/>
        <v>290510.23706627887</v>
      </c>
      <c r="I54" s="35">
        <f t="shared" si="9"/>
        <v>59490.791038161224</v>
      </c>
      <c r="L54" s="36">
        <f t="shared" si="13"/>
        <v>11070710.432700878</v>
      </c>
      <c r="M54" s="35"/>
      <c r="N54" s="84">
        <v>41</v>
      </c>
      <c r="O54" s="85">
        <f>O53+31</f>
        <v>46355</v>
      </c>
      <c r="P54" s="43">
        <f t="shared" si="26"/>
        <v>229696729.03825024</v>
      </c>
      <c r="Q54" s="43">
        <f t="shared" si="23"/>
        <v>-2330247.4230292756</v>
      </c>
      <c r="R54" s="43">
        <f t="shared" si="0"/>
        <v>227366481.61522096</v>
      </c>
      <c r="S54" s="86">
        <f t="shared" si="19"/>
        <v>8.299999999999999E-2</v>
      </c>
      <c r="T54" s="87">
        <f t="shared" si="1"/>
        <v>1572618.1645</v>
      </c>
      <c r="U54" s="43">
        <f t="shared" si="25"/>
        <v>228939099.77972096</v>
      </c>
      <c r="V54" s="88">
        <f t="shared" si="5"/>
        <v>-1756577.5561288996</v>
      </c>
    </row>
    <row r="55" spans="1:22" x14ac:dyDescent="0.35">
      <c r="A55" s="6">
        <v>40</v>
      </c>
      <c r="B55" s="33">
        <f t="shared" si="10"/>
        <v>10508758.951906681</v>
      </c>
      <c r="C55" s="34">
        <f t="shared" si="6"/>
        <v>10780200.1956346</v>
      </c>
      <c r="D55" s="33">
        <f t="shared" si="7"/>
        <v>271441.24372774956</v>
      </c>
      <c r="E55" s="34">
        <f t="shared" si="11"/>
        <v>10508758.951906851</v>
      </c>
      <c r="F55" s="34">
        <f t="shared" si="12"/>
        <v>-1.6950070858001709E-7</v>
      </c>
      <c r="G55" s="35">
        <f t="shared" si="8"/>
        <v>2119609.4872235954</v>
      </c>
      <c r="H55" s="35">
        <f t="shared" si="15"/>
        <v>290510.23706627887</v>
      </c>
      <c r="I55" s="35">
        <f t="shared" si="9"/>
        <v>57120.298644417882</v>
      </c>
      <c r="L55" s="36">
        <f t="shared" si="13"/>
        <v>11070710.432700878</v>
      </c>
      <c r="M55" s="35"/>
      <c r="N55" s="84">
        <v>42</v>
      </c>
      <c r="O55" s="85">
        <f t="shared" si="27"/>
        <v>46385</v>
      </c>
      <c r="P55" s="43">
        <f t="shared" si="26"/>
        <v>228939099.77972096</v>
      </c>
      <c r="Q55" s="43">
        <f t="shared" si="23"/>
        <v>-2330247.4230292756</v>
      </c>
      <c r="R55" s="43">
        <f t="shared" si="0"/>
        <v>226608852.35669169</v>
      </c>
      <c r="S55" s="86">
        <f t="shared" si="19"/>
        <v>8.299999999999999E-2</v>
      </c>
      <c r="T55" s="87">
        <f t="shared" si="1"/>
        <v>1567377.8955000001</v>
      </c>
      <c r="U55" s="43">
        <f t="shared" si="25"/>
        <v>228176230.25219169</v>
      </c>
      <c r="V55" s="88">
        <f t="shared" si="5"/>
        <v>-1744511.3526067033</v>
      </c>
    </row>
    <row r="56" spans="1:22" x14ac:dyDescent="0.35">
      <c r="A56" s="8"/>
      <c r="B56" s="8"/>
      <c r="C56" s="37"/>
      <c r="D56" s="33"/>
      <c r="E56" s="33"/>
      <c r="F56" s="38"/>
      <c r="G56" s="33"/>
      <c r="H56" s="33"/>
      <c r="I56" s="33"/>
      <c r="J56" s="35"/>
      <c r="M56" s="33"/>
      <c r="N56" s="84">
        <v>43</v>
      </c>
      <c r="O56" s="85">
        <f>O55+31</f>
        <v>46416</v>
      </c>
      <c r="P56" s="43">
        <f t="shared" si="26"/>
        <v>228176230.25219169</v>
      </c>
      <c r="Q56" s="43">
        <f t="shared" si="23"/>
        <v>-2330247.4230292756</v>
      </c>
      <c r="R56" s="43">
        <f t="shared" si="0"/>
        <v>225845982.82916242</v>
      </c>
      <c r="S56" s="86">
        <f t="shared" si="19"/>
        <v>8.299999999999999E-2</v>
      </c>
      <c r="T56" s="87">
        <f t="shared" si="1"/>
        <v>1562101.3811999999</v>
      </c>
      <c r="U56" s="43">
        <f t="shared" si="25"/>
        <v>227408084.2103624</v>
      </c>
      <c r="V56" s="88">
        <f t="shared" si="5"/>
        <v>-1732528.0337068972</v>
      </c>
    </row>
    <row r="57" spans="1:22" x14ac:dyDescent="0.35">
      <c r="A57" s="8"/>
      <c r="B57" s="8"/>
      <c r="C57" s="37"/>
      <c r="D57" s="33"/>
      <c r="E57" s="33"/>
      <c r="F57" s="38"/>
      <c r="G57" s="33"/>
      <c r="H57" s="33"/>
      <c r="I57" s="33"/>
      <c r="J57" s="35"/>
      <c r="L57" s="36"/>
      <c r="M57" s="34"/>
      <c r="N57" s="84">
        <v>44</v>
      </c>
      <c r="O57" s="85">
        <f>O56+31</f>
        <v>46447</v>
      </c>
      <c r="P57" s="43">
        <f t="shared" si="26"/>
        <v>227408084.2103624</v>
      </c>
      <c r="Q57" s="43">
        <f t="shared" si="23"/>
        <v>-2330247.4230292756</v>
      </c>
      <c r="R57" s="43">
        <f t="shared" si="0"/>
        <v>225077836.78733313</v>
      </c>
      <c r="S57" s="86">
        <f t="shared" si="19"/>
        <v>8.299999999999999E-2</v>
      </c>
      <c r="T57" s="87">
        <f t="shared" si="1"/>
        <v>1556788.3711000001</v>
      </c>
      <c r="U57" s="43">
        <f t="shared" si="25"/>
        <v>226634625.15843314</v>
      </c>
      <c r="V57" s="88">
        <f t="shared" si="5"/>
        <v>-1720627.0300821625</v>
      </c>
    </row>
    <row r="58" spans="1:22" x14ac:dyDescent="0.35">
      <c r="A58" s="8"/>
      <c r="B58" s="8"/>
      <c r="C58" s="37"/>
      <c r="D58" s="33"/>
      <c r="E58" s="33"/>
      <c r="F58" s="38"/>
      <c r="G58" s="33"/>
      <c r="H58" s="33"/>
      <c r="I58" s="33"/>
      <c r="J58" s="35"/>
      <c r="M58" s="34"/>
      <c r="N58" s="84">
        <v>45</v>
      </c>
      <c r="O58" s="85">
        <f t="shared" si="27"/>
        <v>46477</v>
      </c>
      <c r="P58" s="43">
        <f t="shared" si="26"/>
        <v>226634625.15843314</v>
      </c>
      <c r="Q58" s="43">
        <f t="shared" si="23"/>
        <v>-2330247.4230292756</v>
      </c>
      <c r="R58" s="43">
        <f t="shared" si="0"/>
        <v>224304377.73540387</v>
      </c>
      <c r="S58" s="86">
        <f t="shared" si="19"/>
        <v>8.299999999999999E-2</v>
      </c>
      <c r="T58" s="87">
        <f t="shared" si="1"/>
        <v>1551438.6126999999</v>
      </c>
      <c r="U58" s="43">
        <f t="shared" si="25"/>
        <v>225855816.34810385</v>
      </c>
      <c r="V58" s="88">
        <f t="shared" si="5"/>
        <v>-1708807.7762961148</v>
      </c>
    </row>
    <row r="59" spans="1:22" x14ac:dyDescent="0.35">
      <c r="A59" s="8"/>
      <c r="B59" s="8"/>
      <c r="C59" s="37"/>
      <c r="D59" s="33"/>
      <c r="E59" s="33"/>
      <c r="F59" s="38"/>
      <c r="G59" s="33"/>
      <c r="H59" s="33"/>
      <c r="I59" s="33"/>
      <c r="J59" s="35"/>
      <c r="M59" s="34"/>
      <c r="N59" s="84">
        <v>46</v>
      </c>
      <c r="O59" s="85">
        <f>O58+31</f>
        <v>46508</v>
      </c>
      <c r="P59" s="43">
        <f>U58</f>
        <v>225855816.34810385</v>
      </c>
      <c r="Q59" s="43">
        <f>Q58</f>
        <v>-2330247.4230292756</v>
      </c>
      <c r="R59" s="43">
        <f t="shared" si="0"/>
        <v>223525568.92507458</v>
      </c>
      <c r="S59" s="86">
        <f t="shared" si="19"/>
        <v>8.299999999999999E-2</v>
      </c>
      <c r="T59" s="87">
        <f t="shared" si="1"/>
        <v>1546051.8517</v>
      </c>
      <c r="U59" s="43">
        <f t="shared" si="25"/>
        <v>225071620.77677459</v>
      </c>
      <c r="V59" s="88">
        <f t="shared" si="5"/>
        <v>-1697069.7107964391</v>
      </c>
    </row>
    <row r="60" spans="1:22" x14ac:dyDescent="0.35">
      <c r="A60" s="8"/>
      <c r="B60" s="8"/>
      <c r="C60" s="37"/>
      <c r="D60" s="33"/>
      <c r="E60" s="33"/>
      <c r="F60" s="38"/>
      <c r="G60" s="33"/>
      <c r="H60" s="33"/>
      <c r="I60" s="33"/>
      <c r="J60" s="35"/>
      <c r="M60" s="34"/>
      <c r="N60" s="84">
        <v>47</v>
      </c>
      <c r="O60" s="85">
        <f>O59+30</f>
        <v>46538</v>
      </c>
      <c r="P60" s="43">
        <f>U59</f>
        <v>225071620.77677459</v>
      </c>
      <c r="Q60" s="43">
        <f>Q59</f>
        <v>-2330247.4230292756</v>
      </c>
      <c r="R60" s="43">
        <f t="shared" si="0"/>
        <v>222741373.35374531</v>
      </c>
      <c r="S60" s="86">
        <f t="shared" si="19"/>
        <v>8.299999999999999E-2</v>
      </c>
      <c r="T60" s="87">
        <f t="shared" si="1"/>
        <v>1540627.8324</v>
      </c>
      <c r="U60" s="43">
        <f t="shared" si="25"/>
        <v>224282001.18614531</v>
      </c>
      <c r="V60" s="88">
        <f t="shared" si="5"/>
        <v>-1685412.2758882125</v>
      </c>
    </row>
    <row r="61" spans="1:22" x14ac:dyDescent="0.35">
      <c r="A61" s="8"/>
      <c r="B61" s="8"/>
      <c r="C61" s="37"/>
      <c r="D61" s="33"/>
      <c r="E61" s="33"/>
      <c r="F61" s="38"/>
      <c r="G61" s="33"/>
      <c r="H61" s="33"/>
      <c r="I61" s="33"/>
      <c r="J61" s="35"/>
      <c r="M61" s="34"/>
      <c r="N61" s="84">
        <v>48</v>
      </c>
      <c r="O61" s="85">
        <f>O60+31</f>
        <v>46569</v>
      </c>
      <c r="P61" s="43">
        <f t="shared" ref="P61:P70" si="28">U60</f>
        <v>224282001.18614531</v>
      </c>
      <c r="Q61" s="43">
        <f t="shared" ref="Q61:Q70" si="29">Q60</f>
        <v>-2330247.4230292756</v>
      </c>
      <c r="R61" s="43">
        <f t="shared" si="0"/>
        <v>221951753.76311603</v>
      </c>
      <c r="S61" s="86">
        <f t="shared" si="19"/>
        <v>8.299999999999999E-2</v>
      </c>
      <c r="T61" s="87">
        <f t="shared" si="1"/>
        <v>1535166.2969</v>
      </c>
      <c r="U61" s="43">
        <f t="shared" si="25"/>
        <v>223486920.06001604</v>
      </c>
      <c r="V61" s="88">
        <f t="shared" si="5"/>
        <v>-1673834.917707403</v>
      </c>
    </row>
    <row r="62" spans="1:22" x14ac:dyDescent="0.35">
      <c r="A62" s="8"/>
      <c r="B62" s="8"/>
      <c r="C62" s="37"/>
      <c r="D62" s="33"/>
      <c r="E62" s="33"/>
      <c r="F62" s="38"/>
      <c r="G62" s="33"/>
      <c r="H62" s="33"/>
      <c r="I62" s="33"/>
      <c r="J62" s="35"/>
      <c r="M62" s="34"/>
      <c r="N62" s="84">
        <v>49</v>
      </c>
      <c r="O62" s="85">
        <f>O61+31</f>
        <v>46600</v>
      </c>
      <c r="P62" s="43">
        <f t="shared" si="28"/>
        <v>223486920.06001604</v>
      </c>
      <c r="Q62" s="43">
        <f t="shared" si="29"/>
        <v>-2330247.4230292756</v>
      </c>
      <c r="R62" s="43">
        <f t="shared" si="0"/>
        <v>221156672.63698676</v>
      </c>
      <c r="S62" s="86">
        <f t="shared" si="19"/>
        <v>8.299999999999999E-2</v>
      </c>
      <c r="T62" s="87">
        <f t="shared" si="1"/>
        <v>1529666.9857000001</v>
      </c>
      <c r="U62" s="43">
        <f t="shared" si="25"/>
        <v>222686339.62268677</v>
      </c>
      <c r="V62" s="88">
        <f t="shared" si="5"/>
        <v>-1662337.0861945571</v>
      </c>
    </row>
    <row r="63" spans="1:22" x14ac:dyDescent="0.35">
      <c r="A63" s="8"/>
      <c r="B63" s="8"/>
      <c r="C63" s="37"/>
      <c r="D63" s="33"/>
      <c r="E63" s="33"/>
      <c r="F63" s="38"/>
      <c r="G63" s="33"/>
      <c r="H63" s="33"/>
      <c r="I63" s="33"/>
      <c r="J63" s="35"/>
      <c r="M63" s="34"/>
      <c r="N63" s="84">
        <v>50</v>
      </c>
      <c r="O63" s="85">
        <f>O62+28</f>
        <v>46628</v>
      </c>
      <c r="P63" s="43">
        <f t="shared" si="28"/>
        <v>222686339.62268677</v>
      </c>
      <c r="Q63" s="43">
        <f t="shared" si="29"/>
        <v>-2330247.4230292756</v>
      </c>
      <c r="R63" s="43">
        <f t="shared" si="0"/>
        <v>220356092.1996575</v>
      </c>
      <c r="S63" s="86">
        <f t="shared" si="19"/>
        <v>8.299999999999999E-2</v>
      </c>
      <c r="T63" s="87">
        <f t="shared" si="1"/>
        <v>1524129.6377000001</v>
      </c>
      <c r="U63" s="43">
        <f t="shared" si="25"/>
        <v>221880221.83735749</v>
      </c>
      <c r="V63" s="88">
        <f t="shared" si="5"/>
        <v>-1650918.2350686658</v>
      </c>
    </row>
    <row r="64" spans="1:22" x14ac:dyDescent="0.35">
      <c r="A64" s="8"/>
      <c r="B64" s="8"/>
      <c r="C64" s="37"/>
      <c r="D64" s="33"/>
      <c r="E64" s="33"/>
      <c r="F64" s="38"/>
      <c r="G64" s="33"/>
      <c r="H64" s="33"/>
      <c r="I64" s="33"/>
      <c r="J64" s="35"/>
      <c r="M64" s="34"/>
      <c r="N64" s="84">
        <v>51</v>
      </c>
      <c r="O64" s="85">
        <f>O63+31</f>
        <v>46659</v>
      </c>
      <c r="P64" s="43">
        <f t="shared" si="28"/>
        <v>221880221.83735749</v>
      </c>
      <c r="Q64" s="43">
        <f t="shared" si="29"/>
        <v>-2330247.4230292756</v>
      </c>
      <c r="R64" s="43">
        <f t="shared" si="0"/>
        <v>219549974.41432822</v>
      </c>
      <c r="S64" s="86">
        <f t="shared" si="19"/>
        <v>8.299999999999999E-2</v>
      </c>
      <c r="T64" s="87">
        <f t="shared" si="1"/>
        <v>1518553.9897</v>
      </c>
      <c r="U64" s="43">
        <f t="shared" si="25"/>
        <v>221068528.40402821</v>
      </c>
      <c r="V64" s="88">
        <f t="shared" si="5"/>
        <v>-1639577.8218012075</v>
      </c>
    </row>
    <row r="65" spans="1:22" x14ac:dyDescent="0.35">
      <c r="A65" s="8"/>
      <c r="B65" s="8"/>
      <c r="C65" s="37"/>
      <c r="D65" s="33"/>
      <c r="E65" s="33"/>
      <c r="F65" s="38"/>
      <c r="G65" s="33"/>
      <c r="H65" s="33"/>
      <c r="I65" s="33"/>
      <c r="J65" s="35"/>
      <c r="M65" s="34"/>
      <c r="N65" s="84">
        <v>52</v>
      </c>
      <c r="O65" s="85">
        <f t="shared" ref="O65:O70" si="30">O64+30</f>
        <v>46689</v>
      </c>
      <c r="P65" s="43">
        <f t="shared" si="28"/>
        <v>221068528.40402821</v>
      </c>
      <c r="Q65" s="43">
        <f t="shared" si="29"/>
        <v>-2330247.4230292756</v>
      </c>
      <c r="R65" s="43">
        <f t="shared" si="0"/>
        <v>218738280.98099893</v>
      </c>
      <c r="S65" s="86">
        <f t="shared" si="19"/>
        <v>8.299999999999999E-2</v>
      </c>
      <c r="T65" s="87">
        <f t="shared" si="1"/>
        <v>1512939.7768000001</v>
      </c>
      <c r="U65" s="43">
        <f t="shared" si="25"/>
        <v>220251220.75779894</v>
      </c>
      <c r="V65" s="88">
        <f t="shared" si="5"/>
        <v>-1628315.307590374</v>
      </c>
    </row>
    <row r="66" spans="1:22" x14ac:dyDescent="0.35">
      <c r="A66" s="8"/>
      <c r="B66" s="8"/>
      <c r="C66" s="37"/>
      <c r="D66" s="33"/>
      <c r="E66" s="33"/>
      <c r="F66" s="38"/>
      <c r="G66" s="33"/>
      <c r="H66" s="33"/>
      <c r="I66" s="33"/>
      <c r="J66" s="35"/>
      <c r="M66" s="34"/>
      <c r="N66" s="84">
        <v>53</v>
      </c>
      <c r="O66" s="85">
        <f>O65+31</f>
        <v>46720</v>
      </c>
      <c r="P66" s="43">
        <f t="shared" si="28"/>
        <v>220251220.75779894</v>
      </c>
      <c r="Q66" s="43">
        <f t="shared" si="29"/>
        <v>-2330247.4230292756</v>
      </c>
      <c r="R66" s="43">
        <f t="shared" si="0"/>
        <v>217920973.33476967</v>
      </c>
      <c r="S66" s="86">
        <f t="shared" si="19"/>
        <v>8.299999999999999E-2</v>
      </c>
      <c r="T66" s="87">
        <f t="shared" si="1"/>
        <v>1507286.7322</v>
      </c>
      <c r="U66" s="43">
        <f t="shared" si="25"/>
        <v>219428260.06696966</v>
      </c>
      <c r="V66" s="88">
        <f t="shared" si="5"/>
        <v>-1617130.1573354707</v>
      </c>
    </row>
    <row r="67" spans="1:22" x14ac:dyDescent="0.35">
      <c r="A67" s="8"/>
      <c r="B67" s="8"/>
      <c r="C67" s="37"/>
      <c r="D67" s="33"/>
      <c r="E67" s="33"/>
      <c r="F67" s="38"/>
      <c r="G67" s="33"/>
      <c r="H67" s="33"/>
      <c r="I67" s="33"/>
      <c r="J67" s="35"/>
      <c r="M67" s="34"/>
      <c r="N67" s="84">
        <v>54</v>
      </c>
      <c r="O67" s="85">
        <f t="shared" si="30"/>
        <v>46750</v>
      </c>
      <c r="P67" s="43">
        <f t="shared" si="28"/>
        <v>219428260.06696966</v>
      </c>
      <c r="Q67" s="43">
        <f t="shared" si="29"/>
        <v>-2330247.4230292756</v>
      </c>
      <c r="R67" s="43">
        <f t="shared" si="0"/>
        <v>217098012.64394039</v>
      </c>
      <c r="S67" s="86">
        <f t="shared" si="19"/>
        <v>8.299999999999999E-2</v>
      </c>
      <c r="T67" s="87">
        <f t="shared" si="1"/>
        <v>1501594.5874999999</v>
      </c>
      <c r="U67" s="43">
        <f t="shared" si="25"/>
        <v>218599607.2314404</v>
      </c>
      <c r="V67" s="88">
        <f t="shared" si="5"/>
        <v>-1606021.839611491</v>
      </c>
    </row>
    <row r="68" spans="1:22" x14ac:dyDescent="0.35">
      <c r="A68" s="8"/>
      <c r="B68" s="8"/>
      <c r="C68" s="37"/>
      <c r="D68" s="33"/>
      <c r="E68" s="33"/>
      <c r="F68" s="38"/>
      <c r="G68" s="33"/>
      <c r="H68" s="33"/>
      <c r="I68" s="33"/>
      <c r="J68" s="35"/>
      <c r="M68" s="34"/>
      <c r="N68" s="84">
        <v>55</v>
      </c>
      <c r="O68" s="85">
        <f>O67+31</f>
        <v>46781</v>
      </c>
      <c r="P68" s="43">
        <f t="shared" si="28"/>
        <v>218599607.2314404</v>
      </c>
      <c r="Q68" s="43">
        <f t="shared" si="29"/>
        <v>-2330247.4230292756</v>
      </c>
      <c r="R68" s="43">
        <f t="shared" si="0"/>
        <v>216269359.80841112</v>
      </c>
      <c r="S68" s="86">
        <f t="shared" si="19"/>
        <v>8.299999999999999E-2</v>
      </c>
      <c r="T68" s="87">
        <f t="shared" si="1"/>
        <v>1495863.0719999999</v>
      </c>
      <c r="U68" s="43">
        <f t="shared" si="25"/>
        <v>217765222.88041112</v>
      </c>
      <c r="V68" s="88">
        <f t="shared" si="5"/>
        <v>-1594989.8266438709</v>
      </c>
    </row>
    <row r="69" spans="1:22" x14ac:dyDescent="0.35">
      <c r="A69" s="8"/>
      <c r="B69" s="8"/>
      <c r="C69" s="37"/>
      <c r="D69" s="33"/>
      <c r="E69" s="33"/>
      <c r="F69" s="38"/>
      <c r="G69" s="33"/>
      <c r="H69" s="33"/>
      <c r="I69" s="33"/>
      <c r="J69" s="35"/>
      <c r="M69" s="34"/>
      <c r="N69" s="84">
        <v>56</v>
      </c>
      <c r="O69" s="85">
        <f>O68+31</f>
        <v>46812</v>
      </c>
      <c r="P69" s="43">
        <f t="shared" si="28"/>
        <v>217765222.88041112</v>
      </c>
      <c r="Q69" s="43">
        <f t="shared" si="29"/>
        <v>-2330247.4230292756</v>
      </c>
      <c r="R69" s="43">
        <f t="shared" si="0"/>
        <v>215434975.45738184</v>
      </c>
      <c r="S69" s="86">
        <f t="shared" si="19"/>
        <v>8.299999999999999E-2</v>
      </c>
      <c r="T69" s="87">
        <f t="shared" si="1"/>
        <v>1490091.9136000001</v>
      </c>
      <c r="U69" s="43">
        <f t="shared" si="25"/>
        <v>216925067.37098184</v>
      </c>
      <c r="V69" s="88">
        <f t="shared" si="5"/>
        <v>-1584033.594283411</v>
      </c>
    </row>
    <row r="70" spans="1:22" x14ac:dyDescent="0.35">
      <c r="A70" s="8"/>
      <c r="B70" s="8"/>
      <c r="C70" s="37"/>
      <c r="D70" s="33"/>
      <c r="E70" s="33"/>
      <c r="F70" s="38"/>
      <c r="G70" s="33"/>
      <c r="H70" s="33"/>
      <c r="I70" s="33"/>
      <c r="J70" s="35"/>
      <c r="M70" s="34"/>
      <c r="N70" s="84">
        <v>57</v>
      </c>
      <c r="O70" s="85">
        <f t="shared" si="30"/>
        <v>46842</v>
      </c>
      <c r="P70" s="43">
        <f t="shared" si="28"/>
        <v>216925067.37098184</v>
      </c>
      <c r="Q70" s="43">
        <f t="shared" si="29"/>
        <v>-2330247.4230292756</v>
      </c>
      <c r="R70" s="43">
        <f t="shared" si="0"/>
        <v>214594819.94795257</v>
      </c>
      <c r="S70" s="86">
        <f t="shared" si="19"/>
        <v>8.299999999999999E-2</v>
      </c>
      <c r="T70" s="87">
        <f t="shared" si="1"/>
        <v>1484280.838</v>
      </c>
      <c r="U70" s="43">
        <f t="shared" si="25"/>
        <v>216079100.78595257</v>
      </c>
      <c r="V70" s="88">
        <f t="shared" si="5"/>
        <v>-1573152.6219813731</v>
      </c>
    </row>
    <row r="71" spans="1:22" x14ac:dyDescent="0.35">
      <c r="A71" s="8"/>
      <c r="B71" s="8"/>
      <c r="C71" s="37"/>
      <c r="D71" s="33"/>
      <c r="E71" s="33"/>
      <c r="F71" s="38"/>
      <c r="G71" s="33"/>
      <c r="H71" s="33"/>
      <c r="I71" s="33"/>
      <c r="J71" s="35"/>
      <c r="M71" s="34"/>
      <c r="N71" s="84">
        <v>58</v>
      </c>
      <c r="O71" s="85">
        <f>O70+31</f>
        <v>46873</v>
      </c>
      <c r="P71" s="43">
        <f>U70</f>
        <v>216079100.78595257</v>
      </c>
      <c r="Q71" s="43">
        <f>Q70</f>
        <v>-2330247.4230292756</v>
      </c>
      <c r="R71" s="43">
        <f t="shared" si="0"/>
        <v>213748853.36292329</v>
      </c>
      <c r="S71" s="86">
        <f t="shared" si="19"/>
        <v>8.299999999999999E-2</v>
      </c>
      <c r="T71" s="87">
        <f t="shared" si="1"/>
        <v>1478429.5691</v>
      </c>
      <c r="U71" s="43">
        <f t="shared" si="25"/>
        <v>215227282.93202329</v>
      </c>
      <c r="V71" s="88">
        <f t="shared" si="5"/>
        <v>-1562346.3927647502</v>
      </c>
    </row>
    <row r="72" spans="1:22" x14ac:dyDescent="0.35">
      <c r="A72" s="8"/>
      <c r="B72" s="8"/>
      <c r="C72" s="37"/>
      <c r="D72" s="33"/>
      <c r="E72" s="33"/>
      <c r="F72" s="38"/>
      <c r="G72" s="33"/>
      <c r="H72" s="33"/>
      <c r="I72" s="33"/>
      <c r="J72" s="35"/>
      <c r="M72" s="34"/>
      <c r="N72" s="84">
        <v>59</v>
      </c>
      <c r="O72" s="85">
        <f>O71+30</f>
        <v>46903</v>
      </c>
      <c r="P72" s="43">
        <f>U71</f>
        <v>215227282.93202329</v>
      </c>
      <c r="Q72" s="43">
        <f>Q71</f>
        <v>-2330247.4230292756</v>
      </c>
      <c r="R72" s="43">
        <f t="shared" si="0"/>
        <v>212897035.50899401</v>
      </c>
      <c r="S72" s="86">
        <f t="shared" si="19"/>
        <v>8.299999999999999E-2</v>
      </c>
      <c r="T72" s="87">
        <f t="shared" si="1"/>
        <v>1472537.8289000001</v>
      </c>
      <c r="U72" s="43">
        <f t="shared" si="25"/>
        <v>214369573.33789402</v>
      </c>
      <c r="V72" s="88">
        <f t="shared" si="5"/>
        <v>-1551614.3932117026</v>
      </c>
    </row>
    <row r="73" spans="1:22" x14ac:dyDescent="0.35">
      <c r="A73" s="8"/>
      <c r="B73" s="8"/>
      <c r="C73" s="37"/>
      <c r="D73" s="33"/>
      <c r="E73" s="33"/>
      <c r="F73" s="38"/>
      <c r="G73" s="33"/>
      <c r="H73" s="33"/>
      <c r="I73" s="33"/>
      <c r="J73" s="35"/>
      <c r="M73" s="34"/>
      <c r="N73" s="84">
        <v>60</v>
      </c>
      <c r="O73" s="85">
        <f>O72+31</f>
        <v>46934</v>
      </c>
      <c r="P73" s="43">
        <f t="shared" ref="P73:P136" si="31">U72</f>
        <v>214369573.33789402</v>
      </c>
      <c r="Q73" s="43">
        <f>Q72</f>
        <v>-2330247.4230292756</v>
      </c>
      <c r="R73" s="43">
        <f t="shared" si="0"/>
        <v>212039325.91486475</v>
      </c>
      <c r="S73" s="86">
        <f t="shared" si="19"/>
        <v>8.299999999999999E-2</v>
      </c>
      <c r="T73" s="87">
        <f t="shared" si="1"/>
        <v>1466605.3376</v>
      </c>
      <c r="U73" s="43">
        <f t="shared" si="25"/>
        <v>213505931.25246474</v>
      </c>
      <c r="V73" s="88">
        <f t="shared" si="5"/>
        <v>-1540956.113427165</v>
      </c>
    </row>
    <row r="74" spans="1:22" x14ac:dyDescent="0.35">
      <c r="A74" s="8"/>
      <c r="B74" s="8"/>
      <c r="C74" s="37"/>
      <c r="D74" s="33"/>
      <c r="E74" s="33"/>
      <c r="F74" s="38"/>
      <c r="G74" s="33"/>
      <c r="H74" s="33"/>
      <c r="I74" s="33"/>
      <c r="J74" s="35"/>
      <c r="M74" s="34"/>
      <c r="N74" s="84">
        <v>61</v>
      </c>
      <c r="O74" s="85">
        <f>O73+31</f>
        <v>46965</v>
      </c>
      <c r="P74" s="43">
        <f t="shared" si="31"/>
        <v>213505931.25246474</v>
      </c>
      <c r="Q74" s="43">
        <f t="shared" ref="Q74:Q137" si="32">Q73</f>
        <v>-2330247.4230292756</v>
      </c>
      <c r="R74" s="43">
        <f t="shared" si="0"/>
        <v>211175683.82943547</v>
      </c>
      <c r="S74" s="86">
        <f t="shared" si="19"/>
        <v>8.299999999999999E-2</v>
      </c>
      <c r="T74" s="87">
        <f t="shared" si="1"/>
        <v>1460631.8132</v>
      </c>
      <c r="U74" s="43">
        <f t="shared" si="25"/>
        <v>212636315.64263546</v>
      </c>
      <c r="V74" s="88">
        <f t="shared" si="5"/>
        <v>-1530371.0470186197</v>
      </c>
    </row>
    <row r="75" spans="1:22" x14ac:dyDescent="0.35">
      <c r="A75" s="8"/>
      <c r="B75" s="8"/>
      <c r="C75" s="37"/>
      <c r="D75" s="33"/>
      <c r="E75" s="33"/>
      <c r="F75" s="38"/>
      <c r="G75" s="33"/>
      <c r="H75" s="33"/>
      <c r="I75" s="33"/>
      <c r="J75" s="35"/>
      <c r="M75" s="34"/>
      <c r="N75" s="84">
        <v>62</v>
      </c>
      <c r="O75" s="85">
        <f>O74+29</f>
        <v>46994</v>
      </c>
      <c r="P75" s="43">
        <f t="shared" si="31"/>
        <v>212636315.64263546</v>
      </c>
      <c r="Q75" s="43">
        <f t="shared" si="32"/>
        <v>-2330247.4230292756</v>
      </c>
      <c r="R75" s="43">
        <f t="shared" si="0"/>
        <v>210306068.21960619</v>
      </c>
      <c r="S75" s="86">
        <f t="shared" si="19"/>
        <v>8.299999999999999E-2</v>
      </c>
      <c r="T75" s="87">
        <f t="shared" si="1"/>
        <v>1454616.9719</v>
      </c>
      <c r="U75" s="43">
        <f t="shared" si="25"/>
        <v>211760685.19150618</v>
      </c>
      <c r="V75" s="88">
        <f t="shared" si="5"/>
        <v>-1519858.6910720379</v>
      </c>
    </row>
    <row r="76" spans="1:22" x14ac:dyDescent="0.35">
      <c r="A76" s="8"/>
      <c r="B76" s="8"/>
      <c r="C76" s="37"/>
      <c r="D76" s="33"/>
      <c r="E76" s="33"/>
      <c r="F76" s="38"/>
      <c r="G76" s="33"/>
      <c r="H76" s="33"/>
      <c r="I76" s="33"/>
      <c r="J76" s="35"/>
      <c r="M76" s="34"/>
      <c r="N76" s="84">
        <v>63</v>
      </c>
      <c r="O76" s="85">
        <f>O75+31</f>
        <v>47025</v>
      </c>
      <c r="P76" s="43">
        <f t="shared" si="31"/>
        <v>211760685.19150618</v>
      </c>
      <c r="Q76" s="43">
        <f t="shared" si="32"/>
        <v>-2330247.4230292756</v>
      </c>
      <c r="R76" s="43">
        <f t="shared" si="0"/>
        <v>209430437.7684769</v>
      </c>
      <c r="S76" s="86">
        <f t="shared" si="19"/>
        <v>8.299999999999999E-2</v>
      </c>
      <c r="T76" s="87">
        <f t="shared" si="1"/>
        <v>1448560.5279000001</v>
      </c>
      <c r="U76" s="43">
        <f t="shared" si="25"/>
        <v>210878998.29637691</v>
      </c>
      <c r="V76" s="88">
        <f t="shared" si="5"/>
        <v>-1509418.5461279862</v>
      </c>
    </row>
    <row r="77" spans="1:22" x14ac:dyDescent="0.35">
      <c r="A77" s="8"/>
      <c r="B77" s="8"/>
      <c r="C77" s="37"/>
      <c r="D77" s="33"/>
      <c r="E77" s="33"/>
      <c r="F77" s="38"/>
      <c r="G77" s="33"/>
      <c r="H77" s="33"/>
      <c r="I77" s="33"/>
      <c r="J77" s="35"/>
      <c r="M77" s="34"/>
      <c r="N77" s="84">
        <v>64</v>
      </c>
      <c r="O77" s="85">
        <f t="shared" ref="O77:O82" si="33">O76+30</f>
        <v>47055</v>
      </c>
      <c r="P77" s="43">
        <f t="shared" si="31"/>
        <v>210878998.29637691</v>
      </c>
      <c r="Q77" s="43">
        <f t="shared" si="32"/>
        <v>-2330247.4230292756</v>
      </c>
      <c r="R77" s="43">
        <f t="shared" si="0"/>
        <v>208548750.87334764</v>
      </c>
      <c r="S77" s="86">
        <f t="shared" si="19"/>
        <v>8.299999999999999E-2</v>
      </c>
      <c r="T77" s="87">
        <f t="shared" si="1"/>
        <v>1442462.1935000001</v>
      </c>
      <c r="U77" s="43">
        <f t="shared" si="25"/>
        <v>209991213.06684765</v>
      </c>
      <c r="V77" s="88">
        <f t="shared" si="5"/>
        <v>-1499050.116157894</v>
      </c>
    </row>
    <row r="78" spans="1:22" x14ac:dyDescent="0.35">
      <c r="A78" s="8"/>
      <c r="B78" s="8"/>
      <c r="C78" s="37"/>
      <c r="D78" s="33"/>
      <c r="E78" s="33"/>
      <c r="F78" s="38"/>
      <c r="G78" s="33"/>
      <c r="H78" s="33"/>
      <c r="I78" s="33"/>
      <c r="J78" s="35"/>
      <c r="M78" s="34"/>
      <c r="N78" s="84">
        <v>65</v>
      </c>
      <c r="O78" s="85">
        <f>O77+31</f>
        <v>47086</v>
      </c>
      <c r="P78" s="43">
        <f t="shared" si="31"/>
        <v>209991213.06684765</v>
      </c>
      <c r="Q78" s="43">
        <f t="shared" si="32"/>
        <v>-2330247.4230292756</v>
      </c>
      <c r="R78" s="43">
        <f t="shared" ref="R78:R141" si="34">+Q78+P78</f>
        <v>207660965.64381838</v>
      </c>
      <c r="S78" s="86">
        <f t="shared" si="19"/>
        <v>8.299999999999999E-2</v>
      </c>
      <c r="T78" s="87">
        <f t="shared" ref="T78:T141" si="35">ROUND(((+R78))*S$13/12,4)</f>
        <v>1436321.679</v>
      </c>
      <c r="U78" s="43">
        <f t="shared" ref="U78:U109" si="36">R78+T78</f>
        <v>209097287.32281837</v>
      </c>
      <c r="V78" s="88">
        <f t="shared" si="5"/>
        <v>-1488752.9085404892</v>
      </c>
    </row>
    <row r="79" spans="1:22" x14ac:dyDescent="0.35">
      <c r="A79" s="8"/>
      <c r="B79" s="8"/>
      <c r="C79" s="37"/>
      <c r="D79" s="33"/>
      <c r="E79" s="33"/>
      <c r="F79" s="38"/>
      <c r="G79" s="33"/>
      <c r="H79" s="33"/>
      <c r="I79" s="33"/>
      <c r="J79" s="35"/>
      <c r="M79" s="34"/>
      <c r="N79" s="84">
        <v>66</v>
      </c>
      <c r="O79" s="85">
        <f t="shared" si="33"/>
        <v>47116</v>
      </c>
      <c r="P79" s="43">
        <f t="shared" si="31"/>
        <v>209097287.32281837</v>
      </c>
      <c r="Q79" s="43">
        <f t="shared" si="32"/>
        <v>-2330247.4230292756</v>
      </c>
      <c r="R79" s="43">
        <f t="shared" si="34"/>
        <v>206767039.89978909</v>
      </c>
      <c r="S79" s="86">
        <f t="shared" si="19"/>
        <v>8.299999999999999E-2</v>
      </c>
      <c r="T79" s="87">
        <f t="shared" si="35"/>
        <v>1430138.6926</v>
      </c>
      <c r="U79" s="43">
        <f t="shared" si="36"/>
        <v>208197178.59238911</v>
      </c>
      <c r="V79" s="88">
        <f t="shared" ref="V79:V142" si="37">IF(N79&gt;$S$5,"",((1/((1+($O$6/12))^N79))*Q79))</f>
        <v>-1478526.4340383902</v>
      </c>
    </row>
    <row r="80" spans="1:22" x14ac:dyDescent="0.35">
      <c r="A80" s="8"/>
      <c r="B80" s="8"/>
      <c r="C80" s="37"/>
      <c r="D80" s="33"/>
      <c r="E80" s="33"/>
      <c r="F80" s="38"/>
      <c r="G80" s="33"/>
      <c r="H80" s="33"/>
      <c r="I80" s="33"/>
      <c r="J80" s="35"/>
      <c r="M80" s="34"/>
      <c r="N80" s="84">
        <v>67</v>
      </c>
      <c r="O80" s="85">
        <f>O79+31</f>
        <v>47147</v>
      </c>
      <c r="P80" s="43">
        <f t="shared" si="31"/>
        <v>208197178.59238911</v>
      </c>
      <c r="Q80" s="43">
        <f t="shared" si="32"/>
        <v>-2330247.4230292756</v>
      </c>
      <c r="R80" s="43">
        <f t="shared" si="34"/>
        <v>205866931.16935983</v>
      </c>
      <c r="S80" s="86">
        <f t="shared" si="19"/>
        <v>8.299999999999999E-2</v>
      </c>
      <c r="T80" s="87">
        <f t="shared" si="35"/>
        <v>1423912.9406000001</v>
      </c>
      <c r="U80" s="43">
        <f t="shared" si="36"/>
        <v>207290844.10995984</v>
      </c>
      <c r="V80" s="88">
        <f t="shared" si="37"/>
        <v>-1468370.2067748641</v>
      </c>
    </row>
    <row r="81" spans="1:22" x14ac:dyDescent="0.35">
      <c r="A81" s="8"/>
      <c r="B81" s="8"/>
      <c r="C81" s="37"/>
      <c r="D81" s="33"/>
      <c r="E81" s="33"/>
      <c r="F81" s="38"/>
      <c r="G81" s="33"/>
      <c r="H81" s="33"/>
      <c r="I81" s="33"/>
      <c r="J81" s="35"/>
      <c r="M81" s="34"/>
      <c r="N81" s="84">
        <v>68</v>
      </c>
      <c r="O81" s="85">
        <f>O80+31</f>
        <v>47178</v>
      </c>
      <c r="P81" s="43">
        <f t="shared" si="31"/>
        <v>207290844.10995984</v>
      </c>
      <c r="Q81" s="43">
        <f t="shared" si="32"/>
        <v>-2330247.4230292756</v>
      </c>
      <c r="R81" s="43">
        <f t="shared" si="34"/>
        <v>204960596.68693057</v>
      </c>
      <c r="S81" s="86">
        <f t="shared" si="19"/>
        <v>8.299999999999999E-2</v>
      </c>
      <c r="T81" s="87">
        <f t="shared" si="35"/>
        <v>1417644.1270999999</v>
      </c>
      <c r="U81" s="43">
        <f t="shared" si="36"/>
        <v>206378240.81403056</v>
      </c>
      <c r="V81" s="88">
        <f t="shared" si="37"/>
        <v>-1458283.7442107399</v>
      </c>
    </row>
    <row r="82" spans="1:22" x14ac:dyDescent="0.35">
      <c r="A82" s="8"/>
      <c r="B82" s="8"/>
      <c r="C82" s="37"/>
      <c r="D82" s="33"/>
      <c r="E82" s="33"/>
      <c r="F82" s="38"/>
      <c r="G82" s="33"/>
      <c r="H82" s="33"/>
      <c r="I82" s="33"/>
      <c r="J82" s="35"/>
      <c r="M82" s="34"/>
      <c r="N82" s="84">
        <v>69</v>
      </c>
      <c r="O82" s="85">
        <f t="shared" si="33"/>
        <v>47208</v>
      </c>
      <c r="P82" s="43">
        <f t="shared" si="31"/>
        <v>206378240.81403056</v>
      </c>
      <c r="Q82" s="43">
        <f t="shared" si="32"/>
        <v>-2330247.4230292756</v>
      </c>
      <c r="R82" s="43">
        <f t="shared" si="34"/>
        <v>204047993.39100128</v>
      </c>
      <c r="S82" s="86">
        <f t="shared" si="19"/>
        <v>8.299999999999999E-2</v>
      </c>
      <c r="T82" s="87">
        <f t="shared" si="35"/>
        <v>1411331.9543000001</v>
      </c>
      <c r="U82" s="43">
        <f t="shared" si="36"/>
        <v>205459325.34530127</v>
      </c>
      <c r="V82" s="88">
        <f t="shared" si="37"/>
        <v>-1448266.5671214829</v>
      </c>
    </row>
    <row r="83" spans="1:22" x14ac:dyDescent="0.35">
      <c r="A83" s="8"/>
      <c r="B83" s="8"/>
      <c r="C83" s="37"/>
      <c r="D83" s="33"/>
      <c r="E83" s="33"/>
      <c r="F83" s="38"/>
      <c r="G83" s="33"/>
      <c r="H83" s="33"/>
      <c r="I83" s="33"/>
      <c r="J83" s="35"/>
      <c r="M83" s="34"/>
      <c r="N83" s="84">
        <v>70</v>
      </c>
      <c r="O83" s="85">
        <f>O82+31</f>
        <v>47239</v>
      </c>
      <c r="P83" s="43">
        <f t="shared" si="31"/>
        <v>205459325.34530127</v>
      </c>
      <c r="Q83" s="43">
        <f t="shared" si="32"/>
        <v>-2330247.4230292756</v>
      </c>
      <c r="R83" s="43">
        <f t="shared" si="34"/>
        <v>203129077.922272</v>
      </c>
      <c r="S83" s="86">
        <f t="shared" si="19"/>
        <v>8.299999999999999E-2</v>
      </c>
      <c r="T83" s="87">
        <f t="shared" si="35"/>
        <v>1404976.1222999999</v>
      </c>
      <c r="U83" s="43">
        <f t="shared" si="36"/>
        <v>204534054.044572</v>
      </c>
      <c r="V83" s="88">
        <f t="shared" si="37"/>
        <v>-1438318.1995744265</v>
      </c>
    </row>
    <row r="84" spans="1:22" x14ac:dyDescent="0.35">
      <c r="A84" s="8"/>
      <c r="B84" s="8"/>
      <c r="C84" s="37"/>
      <c r="D84" s="33"/>
      <c r="E84" s="33"/>
      <c r="F84" s="38"/>
      <c r="G84" s="33"/>
      <c r="H84" s="33"/>
      <c r="I84" s="33"/>
      <c r="J84" s="35"/>
      <c r="M84" s="34"/>
      <c r="N84" s="84">
        <v>71</v>
      </c>
      <c r="O84" s="85">
        <f>O83+30</f>
        <v>47269</v>
      </c>
      <c r="P84" s="43">
        <f t="shared" si="31"/>
        <v>204534054.044572</v>
      </c>
      <c r="Q84" s="43">
        <f t="shared" si="32"/>
        <v>-2330247.4230292756</v>
      </c>
      <c r="R84" s="43">
        <f t="shared" si="34"/>
        <v>202203806.62154272</v>
      </c>
      <c r="S84" s="86">
        <f t="shared" si="19"/>
        <v>8.299999999999999E-2</v>
      </c>
      <c r="T84" s="87">
        <f t="shared" si="35"/>
        <v>1398576.3291</v>
      </c>
      <c r="U84" s="43">
        <f t="shared" si="36"/>
        <v>203602382.95064273</v>
      </c>
      <c r="V84" s="88">
        <f t="shared" si="37"/>
        <v>-1428438.1689061592</v>
      </c>
    </row>
    <row r="85" spans="1:22" x14ac:dyDescent="0.35">
      <c r="A85" s="8"/>
      <c r="B85" s="8"/>
      <c r="C85" s="37"/>
      <c r="D85" s="33"/>
      <c r="E85" s="33"/>
      <c r="F85" s="38"/>
      <c r="G85" s="33"/>
      <c r="H85" s="33"/>
      <c r="I85" s="33"/>
      <c r="J85" s="35"/>
      <c r="M85" s="34"/>
      <c r="N85" s="84">
        <v>72</v>
      </c>
      <c r="O85" s="85">
        <f>O84+31</f>
        <v>47300</v>
      </c>
      <c r="P85" s="43">
        <f t="shared" si="31"/>
        <v>203602382.95064273</v>
      </c>
      <c r="Q85" s="43">
        <f t="shared" si="32"/>
        <v>-2330247.4230292756</v>
      </c>
      <c r="R85" s="43">
        <f t="shared" si="34"/>
        <v>201272135.52761346</v>
      </c>
      <c r="S85" s="86">
        <f t="shared" si="19"/>
        <v>8.299999999999999E-2</v>
      </c>
      <c r="T85" s="87">
        <f t="shared" si="35"/>
        <v>1392132.2707</v>
      </c>
      <c r="U85" s="43">
        <f t="shared" si="36"/>
        <v>202664267.79831347</v>
      </c>
      <c r="V85" s="88">
        <f t="shared" si="37"/>
        <v>-1418626.0057000672</v>
      </c>
    </row>
    <row r="86" spans="1:22" x14ac:dyDescent="0.35">
      <c r="A86" s="8"/>
      <c r="B86" s="8"/>
      <c r="C86" s="37"/>
      <c r="D86" s="33"/>
      <c r="E86" s="33"/>
      <c r="F86" s="38"/>
      <c r="G86" s="33"/>
      <c r="H86" s="33"/>
      <c r="I86" s="33"/>
      <c r="J86" s="35"/>
      <c r="M86" s="34"/>
      <c r="N86" s="84">
        <v>73</v>
      </c>
      <c r="O86" s="85">
        <f>O85+31</f>
        <v>47331</v>
      </c>
      <c r="P86" s="43">
        <f t="shared" si="31"/>
        <v>202664267.79831347</v>
      </c>
      <c r="Q86" s="43">
        <f t="shared" si="32"/>
        <v>-2330247.4230292756</v>
      </c>
      <c r="R86" s="43">
        <f t="shared" si="34"/>
        <v>200334020.37528419</v>
      </c>
      <c r="S86" s="86">
        <f t="shared" si="19"/>
        <v>8.299999999999999E-2</v>
      </c>
      <c r="T86" s="87">
        <f t="shared" si="35"/>
        <v>1385643.6409</v>
      </c>
      <c r="U86" s="43">
        <f t="shared" si="36"/>
        <v>201719664.01618418</v>
      </c>
      <c r="V86" s="88">
        <f t="shared" si="37"/>
        <v>-1408881.2437640324</v>
      </c>
    </row>
    <row r="87" spans="1:22" x14ac:dyDescent="0.35">
      <c r="A87" s="8"/>
      <c r="B87" s="8"/>
      <c r="C87" s="37"/>
      <c r="D87" s="33"/>
      <c r="E87" s="33"/>
      <c r="F87" s="38"/>
      <c r="G87" s="33"/>
      <c r="H87" s="33"/>
      <c r="I87" s="33"/>
      <c r="J87" s="35"/>
      <c r="M87" s="34"/>
      <c r="N87" s="84">
        <v>74</v>
      </c>
      <c r="O87" s="85">
        <f>O86+28</f>
        <v>47359</v>
      </c>
      <c r="P87" s="43">
        <f t="shared" si="31"/>
        <v>201719664.01618418</v>
      </c>
      <c r="Q87" s="43">
        <f t="shared" si="32"/>
        <v>-2330247.4230292756</v>
      </c>
      <c r="R87" s="43">
        <f t="shared" si="34"/>
        <v>199389416.59315491</v>
      </c>
      <c r="S87" s="86">
        <f t="shared" si="19"/>
        <v>8.299999999999999E-2</v>
      </c>
      <c r="T87" s="87">
        <f t="shared" si="35"/>
        <v>1379110.1314000001</v>
      </c>
      <c r="U87" s="43">
        <f t="shared" si="36"/>
        <v>200768526.7245549</v>
      </c>
      <c r="V87" s="88">
        <f t="shared" si="37"/>
        <v>-1399203.4201082836</v>
      </c>
    </row>
    <row r="88" spans="1:22" x14ac:dyDescent="0.35">
      <c r="A88" s="8"/>
      <c r="B88" s="8"/>
      <c r="D88" s="33"/>
      <c r="E88" s="33"/>
      <c r="F88" s="38"/>
      <c r="G88" s="33"/>
      <c r="H88" s="33"/>
      <c r="I88" s="33"/>
      <c r="J88" s="35"/>
      <c r="M88" s="34"/>
      <c r="N88" s="84">
        <v>75</v>
      </c>
      <c r="O88" s="85">
        <f>O87+31</f>
        <v>47390</v>
      </c>
      <c r="P88" s="43">
        <f t="shared" si="31"/>
        <v>200768526.7245549</v>
      </c>
      <c r="Q88" s="43">
        <f t="shared" si="32"/>
        <v>-2330247.4230292756</v>
      </c>
      <c r="R88" s="43">
        <f t="shared" si="34"/>
        <v>198438279.30152562</v>
      </c>
      <c r="S88" s="86">
        <f t="shared" si="19"/>
        <v>8.299999999999999E-2</v>
      </c>
      <c r="T88" s="87">
        <f t="shared" si="35"/>
        <v>1372531.4317999999</v>
      </c>
      <c r="U88" s="43">
        <f t="shared" si="36"/>
        <v>199810810.73332563</v>
      </c>
      <c r="V88" s="88">
        <f t="shared" si="37"/>
        <v>-1389592.0749233968</v>
      </c>
    </row>
    <row r="89" spans="1:22" x14ac:dyDescent="0.35">
      <c r="A89" s="8"/>
      <c r="B89" s="8"/>
      <c r="D89" s="33"/>
      <c r="E89" s="33"/>
      <c r="F89" s="38"/>
      <c r="G89" s="33"/>
      <c r="H89" s="33"/>
      <c r="I89" s="33"/>
      <c r="J89" s="35"/>
      <c r="M89" s="34"/>
      <c r="N89" s="84">
        <v>76</v>
      </c>
      <c r="O89" s="85">
        <f t="shared" ref="O89:O94" si="38">O88+30</f>
        <v>47420</v>
      </c>
      <c r="P89" s="43">
        <f t="shared" si="31"/>
        <v>199810810.73332563</v>
      </c>
      <c r="Q89" s="43">
        <f t="shared" si="32"/>
        <v>-2330247.4230292756</v>
      </c>
      <c r="R89" s="43">
        <f t="shared" si="34"/>
        <v>197480563.31029636</v>
      </c>
      <c r="S89" s="86">
        <f t="shared" ref="S89:S152" si="39">S88</f>
        <v>8.299999999999999E-2</v>
      </c>
      <c r="T89" s="87">
        <f t="shared" si="35"/>
        <v>1365907.2296</v>
      </c>
      <c r="U89" s="43">
        <f t="shared" si="36"/>
        <v>198846470.53989637</v>
      </c>
      <c r="V89" s="88">
        <f t="shared" si="37"/>
        <v>-1380046.751558451</v>
      </c>
    </row>
    <row r="90" spans="1:22" x14ac:dyDescent="0.35">
      <c r="A90" s="8"/>
      <c r="B90" s="8"/>
      <c r="D90" s="33"/>
      <c r="E90" s="33"/>
      <c r="F90" s="38"/>
      <c r="G90" s="33"/>
      <c r="H90" s="33"/>
      <c r="I90" s="33"/>
      <c r="J90" s="35"/>
      <c r="M90" s="34"/>
      <c r="N90" s="84">
        <v>77</v>
      </c>
      <c r="O90" s="85">
        <f>O89+31</f>
        <v>47451</v>
      </c>
      <c r="P90" s="43">
        <f t="shared" si="31"/>
        <v>198846470.53989637</v>
      </c>
      <c r="Q90" s="43">
        <f t="shared" si="32"/>
        <v>-2330247.4230292756</v>
      </c>
      <c r="R90" s="43">
        <f t="shared" si="34"/>
        <v>196516223.1168671</v>
      </c>
      <c r="S90" s="86">
        <f t="shared" si="39"/>
        <v>8.299999999999999E-2</v>
      </c>
      <c r="T90" s="87">
        <f t="shared" si="35"/>
        <v>1359237.2098999999</v>
      </c>
      <c r="U90" s="43">
        <f t="shared" si="36"/>
        <v>197875460.32676709</v>
      </c>
      <c r="V90" s="88">
        <f t="shared" si="37"/>
        <v>-1370566.996499331</v>
      </c>
    </row>
    <row r="91" spans="1:22" x14ac:dyDescent="0.35">
      <c r="A91" s="8"/>
      <c r="B91" s="8"/>
      <c r="D91" s="33"/>
      <c r="E91" s="33"/>
      <c r="F91" s="38"/>
      <c r="G91" s="33"/>
      <c r="H91" s="33"/>
      <c r="I91" s="33"/>
      <c r="J91" s="35"/>
      <c r="M91" s="34"/>
      <c r="N91" s="84">
        <v>78</v>
      </c>
      <c r="O91" s="85">
        <f t="shared" si="38"/>
        <v>47481</v>
      </c>
      <c r="P91" s="43">
        <f t="shared" si="31"/>
        <v>197875460.32676709</v>
      </c>
      <c r="Q91" s="43">
        <f t="shared" si="32"/>
        <v>-2330247.4230292756</v>
      </c>
      <c r="R91" s="43">
        <f t="shared" si="34"/>
        <v>195545212.90373781</v>
      </c>
      <c r="S91" s="86">
        <f t="shared" si="39"/>
        <v>8.299999999999999E-2</v>
      </c>
      <c r="T91" s="87">
        <f t="shared" si="35"/>
        <v>1352521.0559</v>
      </c>
      <c r="U91" s="43">
        <f t="shared" si="36"/>
        <v>196897733.95963782</v>
      </c>
      <c r="V91" s="88">
        <f t="shared" si="37"/>
        <v>-1361152.3593471793</v>
      </c>
    </row>
    <row r="92" spans="1:22" x14ac:dyDescent="0.35">
      <c r="A92" s="8"/>
      <c r="B92" s="8"/>
      <c r="D92" s="33"/>
      <c r="E92" s="33"/>
      <c r="F92" s="38"/>
      <c r="G92" s="33"/>
      <c r="H92" s="33"/>
      <c r="I92" s="33"/>
      <c r="J92" s="35"/>
      <c r="M92" s="34"/>
      <c r="N92" s="84">
        <v>79</v>
      </c>
      <c r="O92" s="85">
        <f>O91+31</f>
        <v>47512</v>
      </c>
      <c r="P92" s="43">
        <f t="shared" si="31"/>
        <v>196897733.95963782</v>
      </c>
      <c r="Q92" s="43">
        <f t="shared" si="32"/>
        <v>-2330247.4230292756</v>
      </c>
      <c r="R92" s="43">
        <f t="shared" si="34"/>
        <v>194567486.53660855</v>
      </c>
      <c r="S92" s="86">
        <f t="shared" si="39"/>
        <v>8.299999999999999E-2</v>
      </c>
      <c r="T92" s="87">
        <f t="shared" si="35"/>
        <v>1345758.4484999999</v>
      </c>
      <c r="U92" s="43">
        <f t="shared" si="36"/>
        <v>195913244.98510855</v>
      </c>
      <c r="V92" s="88">
        <f t="shared" si="37"/>
        <v>-1351802.392797</v>
      </c>
    </row>
    <row r="93" spans="1:22" x14ac:dyDescent="0.35">
      <c r="A93" s="8"/>
      <c r="B93" s="8"/>
      <c r="D93" s="33"/>
      <c r="E93" s="33"/>
      <c r="F93" s="38"/>
      <c r="G93" s="33"/>
      <c r="H93" s="33"/>
      <c r="I93" s="33"/>
      <c r="J93" s="35"/>
      <c r="M93" s="34"/>
      <c r="N93" s="84">
        <v>80</v>
      </c>
      <c r="O93" s="85">
        <f>O92+31</f>
        <v>47543</v>
      </c>
      <c r="P93" s="43">
        <f t="shared" si="31"/>
        <v>195913244.98510855</v>
      </c>
      <c r="Q93" s="43">
        <f t="shared" si="32"/>
        <v>-2330247.4230292756</v>
      </c>
      <c r="R93" s="43">
        <f t="shared" si="34"/>
        <v>193582997.56207928</v>
      </c>
      <c r="S93" s="86">
        <f t="shared" si="39"/>
        <v>8.299999999999999E-2</v>
      </c>
      <c r="T93" s="87">
        <f t="shared" si="35"/>
        <v>1338949.0665</v>
      </c>
      <c r="U93" s="43">
        <f t="shared" si="36"/>
        <v>194921946.62857929</v>
      </c>
      <c r="V93" s="88">
        <f t="shared" si="37"/>
        <v>-1342516.6526164038</v>
      </c>
    </row>
    <row r="94" spans="1:22" x14ac:dyDescent="0.35">
      <c r="A94" s="8"/>
      <c r="B94" s="8"/>
      <c r="D94" s="33"/>
      <c r="E94" s="33"/>
      <c r="F94" s="38"/>
      <c r="G94" s="33"/>
      <c r="H94" s="33"/>
      <c r="I94" s="33"/>
      <c r="J94" s="35"/>
      <c r="M94" s="34"/>
      <c r="N94" s="84">
        <v>81</v>
      </c>
      <c r="O94" s="85">
        <f t="shared" si="38"/>
        <v>47573</v>
      </c>
      <c r="P94" s="43">
        <f t="shared" si="31"/>
        <v>194921946.62857929</v>
      </c>
      <c r="Q94" s="43">
        <f t="shared" si="32"/>
        <v>-2330247.4230292756</v>
      </c>
      <c r="R94" s="43">
        <f t="shared" si="34"/>
        <v>192591699.20555001</v>
      </c>
      <c r="S94" s="86">
        <f t="shared" si="39"/>
        <v>8.299999999999999E-2</v>
      </c>
      <c r="T94" s="87">
        <f t="shared" si="35"/>
        <v>1332092.5862</v>
      </c>
      <c r="U94" s="43">
        <f t="shared" si="36"/>
        <v>193923791.79175001</v>
      </c>
      <c r="V94" s="88">
        <f t="shared" si="37"/>
        <v>-1333294.6976245006</v>
      </c>
    </row>
    <row r="95" spans="1:22" x14ac:dyDescent="0.35">
      <c r="A95" s="8"/>
      <c r="B95" s="8"/>
      <c r="D95" s="33"/>
      <c r="E95" s="33"/>
      <c r="F95" s="38"/>
      <c r="G95" s="33"/>
      <c r="H95" s="33"/>
      <c r="I95" s="33"/>
      <c r="J95" s="35"/>
      <c r="M95" s="34"/>
      <c r="N95" s="84">
        <v>82</v>
      </c>
      <c r="O95" s="85">
        <f>O94+31</f>
        <v>47604</v>
      </c>
      <c r="P95" s="43">
        <f t="shared" si="31"/>
        <v>193923791.79175001</v>
      </c>
      <c r="Q95" s="43">
        <f t="shared" si="32"/>
        <v>-2330247.4230292756</v>
      </c>
      <c r="R95" s="43">
        <f t="shared" si="34"/>
        <v>191593544.36872074</v>
      </c>
      <c r="S95" s="86">
        <f t="shared" si="39"/>
        <v>8.299999999999999E-2</v>
      </c>
      <c r="T95" s="87">
        <f t="shared" si="35"/>
        <v>1325188.6819</v>
      </c>
      <c r="U95" s="43">
        <f t="shared" si="36"/>
        <v>192918733.05062073</v>
      </c>
      <c r="V95" s="88">
        <f t="shared" si="37"/>
        <v>-1324136.0896709436</v>
      </c>
    </row>
    <row r="96" spans="1:22" x14ac:dyDescent="0.35">
      <c r="A96" s="8"/>
      <c r="B96" s="8"/>
      <c r="D96" s="33"/>
      <c r="E96" s="33"/>
      <c r="F96" s="38"/>
      <c r="G96" s="33"/>
      <c r="H96" s="33"/>
      <c r="I96" s="33"/>
      <c r="J96" s="35"/>
      <c r="M96" s="34"/>
      <c r="N96" s="84">
        <v>83</v>
      </c>
      <c r="O96" s="85">
        <f>O95+30</f>
        <v>47634</v>
      </c>
      <c r="P96" s="43">
        <f t="shared" si="31"/>
        <v>192918733.05062073</v>
      </c>
      <c r="Q96" s="43">
        <f t="shared" si="32"/>
        <v>-2330247.4230292756</v>
      </c>
      <c r="R96" s="43">
        <f t="shared" si="34"/>
        <v>190588485.62759146</v>
      </c>
      <c r="S96" s="86">
        <f t="shared" si="39"/>
        <v>8.299999999999999E-2</v>
      </c>
      <c r="T96" s="87">
        <f t="shared" si="35"/>
        <v>1318237.0256000001</v>
      </c>
      <c r="U96" s="43">
        <f t="shared" si="36"/>
        <v>191906722.65319145</v>
      </c>
      <c r="V96" s="88">
        <f t="shared" si="37"/>
        <v>-1315040.3936151054</v>
      </c>
    </row>
    <row r="97" spans="1:22" x14ac:dyDescent="0.35">
      <c r="A97" s="8"/>
      <c r="B97" s="8"/>
      <c r="D97" s="33"/>
      <c r="E97" s="33"/>
      <c r="F97" s="38"/>
      <c r="G97" s="33"/>
      <c r="H97" s="33"/>
      <c r="I97" s="33"/>
      <c r="J97" s="35"/>
      <c r="M97" s="34"/>
      <c r="N97" s="84">
        <v>84</v>
      </c>
      <c r="O97" s="85">
        <f>O96+31</f>
        <v>47665</v>
      </c>
      <c r="P97" s="43">
        <f t="shared" si="31"/>
        <v>191906722.65319145</v>
      </c>
      <c r="Q97" s="43">
        <f t="shared" si="32"/>
        <v>-2330247.4230292756</v>
      </c>
      <c r="R97" s="43">
        <f t="shared" si="34"/>
        <v>189576475.23016217</v>
      </c>
      <c r="S97" s="86">
        <f t="shared" si="39"/>
        <v>8.299999999999999E-2</v>
      </c>
      <c r="T97" s="87">
        <f t="shared" si="35"/>
        <v>1311237.287</v>
      </c>
      <c r="U97" s="43">
        <f t="shared" si="36"/>
        <v>190887712.51716217</v>
      </c>
      <c r="V97" s="88">
        <f t="shared" si="37"/>
        <v>-1306007.1773054099</v>
      </c>
    </row>
    <row r="98" spans="1:22" x14ac:dyDescent="0.35">
      <c r="A98" s="8"/>
      <c r="B98" s="8"/>
      <c r="D98" s="33"/>
      <c r="E98" s="33"/>
      <c r="F98" s="38"/>
      <c r="G98" s="33"/>
      <c r="H98" s="33"/>
      <c r="I98" s="33"/>
      <c r="J98" s="35"/>
      <c r="M98" s="34"/>
      <c r="N98" s="84">
        <v>85</v>
      </c>
      <c r="O98" s="85">
        <f>O97+31</f>
        <v>47696</v>
      </c>
      <c r="P98" s="43">
        <f t="shared" si="31"/>
        <v>190887712.51716217</v>
      </c>
      <c r="Q98" s="43">
        <f t="shared" si="32"/>
        <v>-2330247.4230292756</v>
      </c>
      <c r="R98" s="43">
        <f t="shared" si="34"/>
        <v>188557465.0941329</v>
      </c>
      <c r="S98" s="86">
        <f t="shared" si="39"/>
        <v>8.299999999999999E-2</v>
      </c>
      <c r="T98" s="87">
        <f t="shared" si="35"/>
        <v>1304189.1336000001</v>
      </c>
      <c r="U98" s="43">
        <f t="shared" si="36"/>
        <v>189861654.2277329</v>
      </c>
      <c r="V98" s="88">
        <f t="shared" si="37"/>
        <v>-1297036.0115587951</v>
      </c>
    </row>
    <row r="99" spans="1:22" x14ac:dyDescent="0.35">
      <c r="A99" s="8"/>
      <c r="B99" s="8"/>
      <c r="D99" s="33"/>
      <c r="E99" s="33"/>
      <c r="F99" s="38"/>
      <c r="G99" s="33"/>
      <c r="H99" s="33"/>
      <c r="I99" s="33"/>
      <c r="J99" s="35"/>
      <c r="M99" s="34"/>
      <c r="N99" s="84">
        <v>86</v>
      </c>
      <c r="O99" s="85">
        <f>O98+28</f>
        <v>47724</v>
      </c>
      <c r="P99" s="43">
        <f t="shared" si="31"/>
        <v>189861654.2277329</v>
      </c>
      <c r="Q99" s="43">
        <f t="shared" si="32"/>
        <v>-2330247.4230292756</v>
      </c>
      <c r="R99" s="43">
        <f t="shared" si="34"/>
        <v>187531406.80470362</v>
      </c>
      <c r="S99" s="86">
        <f t="shared" si="39"/>
        <v>8.299999999999999E-2</v>
      </c>
      <c r="T99" s="87">
        <f t="shared" si="35"/>
        <v>1297092.2304</v>
      </c>
      <c r="U99" s="43">
        <f t="shared" si="36"/>
        <v>188828499.03510362</v>
      </c>
      <c r="V99" s="88">
        <f t="shared" si="37"/>
        <v>-1288126.4701403244</v>
      </c>
    </row>
    <row r="100" spans="1:22" x14ac:dyDescent="0.35">
      <c r="A100" s="8"/>
      <c r="B100" s="8"/>
      <c r="D100" s="33"/>
      <c r="E100" s="33"/>
      <c r="F100" s="38"/>
      <c r="G100" s="33"/>
      <c r="H100" s="33"/>
      <c r="I100" s="33"/>
      <c r="J100" s="35"/>
      <c r="M100" s="34"/>
      <c r="N100" s="84">
        <v>87</v>
      </c>
      <c r="O100" s="85">
        <f>O99+31</f>
        <v>47755</v>
      </c>
      <c r="P100" s="43">
        <f t="shared" si="31"/>
        <v>188828499.03510362</v>
      </c>
      <c r="Q100" s="43">
        <f t="shared" si="32"/>
        <v>-2330247.4230292756</v>
      </c>
      <c r="R100" s="43">
        <f t="shared" si="34"/>
        <v>186498251.61207435</v>
      </c>
      <c r="S100" s="86">
        <f t="shared" si="39"/>
        <v>8.299999999999999E-2</v>
      </c>
      <c r="T100" s="87">
        <f t="shared" si="35"/>
        <v>1289946.2402999999</v>
      </c>
      <c r="U100" s="43">
        <f t="shared" si="36"/>
        <v>187788197.85237435</v>
      </c>
      <c r="V100" s="88">
        <f t="shared" si="37"/>
        <v>-1279278.1297429358</v>
      </c>
    </row>
    <row r="101" spans="1:22" x14ac:dyDescent="0.35">
      <c r="A101" s="8"/>
      <c r="B101" s="8"/>
      <c r="D101" s="33"/>
      <c r="E101" s="33"/>
      <c r="F101" s="38"/>
      <c r="G101" s="33"/>
      <c r="H101" s="33"/>
      <c r="I101" s="33"/>
      <c r="J101" s="35"/>
      <c r="M101" s="34"/>
      <c r="N101" s="84">
        <v>88</v>
      </c>
      <c r="O101" s="85">
        <f t="shared" ref="O101:O106" si="40">O100+30</f>
        <v>47785</v>
      </c>
      <c r="P101" s="43">
        <f t="shared" si="31"/>
        <v>187788197.85237435</v>
      </c>
      <c r="Q101" s="43">
        <f t="shared" si="32"/>
        <v>-2330247.4230292756</v>
      </c>
      <c r="R101" s="43">
        <f t="shared" si="34"/>
        <v>185457950.42934507</v>
      </c>
      <c r="S101" s="86">
        <f t="shared" si="39"/>
        <v>8.299999999999999E-2</v>
      </c>
      <c r="T101" s="87">
        <f t="shared" si="35"/>
        <v>1282750.8237999999</v>
      </c>
      <c r="U101" s="43">
        <f t="shared" si="36"/>
        <v>186740701.25314507</v>
      </c>
      <c r="V101" s="88">
        <f t="shared" si="37"/>
        <v>-1270490.5699673288</v>
      </c>
    </row>
    <row r="102" spans="1:22" x14ac:dyDescent="0.35">
      <c r="A102" s="8"/>
      <c r="B102" s="8"/>
      <c r="D102" s="33"/>
      <c r="E102" s="33"/>
      <c r="F102" s="38"/>
      <c r="G102" s="33"/>
      <c r="H102" s="33"/>
      <c r="I102" s="33"/>
      <c r="J102" s="35"/>
      <c r="M102" s="34"/>
      <c r="N102" s="84">
        <v>89</v>
      </c>
      <c r="O102" s="85">
        <f>O101+31</f>
        <v>47816</v>
      </c>
      <c r="P102" s="43">
        <f t="shared" si="31"/>
        <v>186740701.25314507</v>
      </c>
      <c r="Q102" s="43">
        <f t="shared" si="32"/>
        <v>-2330247.4230292756</v>
      </c>
      <c r="R102" s="43">
        <f t="shared" si="34"/>
        <v>184410453.8301158</v>
      </c>
      <c r="S102" s="86">
        <f t="shared" si="39"/>
        <v>8.299999999999999E-2</v>
      </c>
      <c r="T102" s="87">
        <f t="shared" si="35"/>
        <v>1275505.639</v>
      </c>
      <c r="U102" s="43">
        <f t="shared" si="36"/>
        <v>185685959.46911579</v>
      </c>
      <c r="V102" s="88">
        <f t="shared" si="37"/>
        <v>-1261763.3733019899</v>
      </c>
    </row>
    <row r="103" spans="1:22" x14ac:dyDescent="0.35">
      <c r="A103" s="8"/>
      <c r="B103" s="8"/>
      <c r="D103" s="33"/>
      <c r="E103" s="33"/>
      <c r="F103" s="38"/>
      <c r="G103" s="33"/>
      <c r="H103" s="33"/>
      <c r="I103" s="33"/>
      <c r="J103" s="35"/>
      <c r="M103" s="34"/>
      <c r="N103" s="84">
        <v>90</v>
      </c>
      <c r="O103" s="85">
        <f t="shared" si="40"/>
        <v>47846</v>
      </c>
      <c r="P103" s="43">
        <f t="shared" si="31"/>
        <v>185685959.46911579</v>
      </c>
      <c r="Q103" s="43">
        <f t="shared" si="32"/>
        <v>-2330247.4230292756</v>
      </c>
      <c r="R103" s="43">
        <f t="shared" si="34"/>
        <v>183355712.04608652</v>
      </c>
      <c r="S103" s="86">
        <f t="shared" si="39"/>
        <v>8.299999999999999E-2</v>
      </c>
      <c r="T103" s="87">
        <f t="shared" si="35"/>
        <v>1268210.3417</v>
      </c>
      <c r="U103" s="43">
        <f t="shared" si="36"/>
        <v>184623922.38778651</v>
      </c>
      <c r="V103" s="88">
        <f t="shared" si="37"/>
        <v>-1253096.1251033579</v>
      </c>
    </row>
    <row r="104" spans="1:22" x14ac:dyDescent="0.35">
      <c r="A104" s="8"/>
      <c r="B104" s="8"/>
      <c r="D104" s="33"/>
      <c r="E104" s="33"/>
      <c r="F104" s="38"/>
      <c r="G104" s="33"/>
      <c r="H104" s="33"/>
      <c r="I104" s="33"/>
      <c r="J104" s="35"/>
      <c r="M104" s="34"/>
      <c r="N104" s="84">
        <v>91</v>
      </c>
      <c r="O104" s="85">
        <f>O103+31</f>
        <v>47877</v>
      </c>
      <c r="P104" s="43">
        <f t="shared" si="31"/>
        <v>184623922.38778651</v>
      </c>
      <c r="Q104" s="43">
        <f t="shared" si="32"/>
        <v>-2330247.4230292756</v>
      </c>
      <c r="R104" s="43">
        <f t="shared" si="34"/>
        <v>182293674.96475723</v>
      </c>
      <c r="S104" s="86">
        <f t="shared" si="39"/>
        <v>8.299999999999999E-2</v>
      </c>
      <c r="T104" s="87">
        <f t="shared" si="35"/>
        <v>1260864.5852000001</v>
      </c>
      <c r="U104" s="43">
        <f t="shared" si="36"/>
        <v>183554539.54995725</v>
      </c>
      <c r="V104" s="88">
        <f t="shared" si="37"/>
        <v>-1244488.4135761233</v>
      </c>
    </row>
    <row r="105" spans="1:22" x14ac:dyDescent="0.35">
      <c r="A105" s="8"/>
      <c r="B105" s="8"/>
      <c r="D105" s="33"/>
      <c r="E105" s="33"/>
      <c r="F105" s="38"/>
      <c r="G105" s="33"/>
      <c r="H105" s="33"/>
      <c r="I105" s="33"/>
      <c r="J105" s="35"/>
      <c r="M105" s="34"/>
      <c r="N105" s="84">
        <v>92</v>
      </c>
      <c r="O105" s="85">
        <f>O104+31</f>
        <v>47908</v>
      </c>
      <c r="P105" s="43">
        <f t="shared" si="31"/>
        <v>183554539.54995725</v>
      </c>
      <c r="Q105" s="43">
        <f t="shared" si="32"/>
        <v>-2330247.4230292756</v>
      </c>
      <c r="R105" s="43">
        <f t="shared" si="34"/>
        <v>181224292.12692797</v>
      </c>
      <c r="S105" s="86">
        <f t="shared" si="39"/>
        <v>8.299999999999999E-2</v>
      </c>
      <c r="T105" s="87">
        <f t="shared" si="35"/>
        <v>1253468.0205000001</v>
      </c>
      <c r="U105" s="43">
        <f t="shared" si="36"/>
        <v>182477760.14742798</v>
      </c>
      <c r="V105" s="88">
        <f t="shared" si="37"/>
        <v>-1235939.8297536606</v>
      </c>
    </row>
    <row r="106" spans="1:22" x14ac:dyDescent="0.35">
      <c r="A106" s="8"/>
      <c r="B106" s="8"/>
      <c r="D106" s="33"/>
      <c r="E106" s="33"/>
      <c r="F106" s="38"/>
      <c r="G106" s="33"/>
      <c r="H106" s="33"/>
      <c r="I106" s="33"/>
      <c r="J106" s="35"/>
      <c r="M106" s="34"/>
      <c r="N106" s="84">
        <v>93</v>
      </c>
      <c r="O106" s="85">
        <f t="shared" si="40"/>
        <v>47938</v>
      </c>
      <c r="P106" s="43">
        <f t="shared" si="31"/>
        <v>182477760.14742798</v>
      </c>
      <c r="Q106" s="43">
        <f t="shared" si="32"/>
        <v>-2330247.4230292756</v>
      </c>
      <c r="R106" s="43">
        <f t="shared" si="34"/>
        <v>180147512.7243987</v>
      </c>
      <c r="S106" s="86">
        <f t="shared" si="39"/>
        <v>8.299999999999999E-2</v>
      </c>
      <c r="T106" s="87">
        <f t="shared" si="35"/>
        <v>1246020.2963</v>
      </c>
      <c r="U106" s="43">
        <f t="shared" si="36"/>
        <v>181393533.0206987</v>
      </c>
      <c r="V106" s="88">
        <f t="shared" si="37"/>
        <v>-1227449.9674786008</v>
      </c>
    </row>
    <row r="107" spans="1:22" x14ac:dyDescent="0.35">
      <c r="A107" s="8"/>
      <c r="B107" s="8"/>
      <c r="D107" s="33"/>
      <c r="E107" s="33"/>
      <c r="F107" s="38"/>
      <c r="G107" s="33"/>
      <c r="H107" s="33"/>
      <c r="I107" s="33"/>
      <c r="J107" s="35"/>
      <c r="M107" s="34"/>
      <c r="N107" s="84">
        <v>94</v>
      </c>
      <c r="O107" s="85">
        <f>O106+31</f>
        <v>47969</v>
      </c>
      <c r="P107" s="43">
        <f t="shared" si="31"/>
        <v>181393533.0206987</v>
      </c>
      <c r="Q107" s="43">
        <f t="shared" si="32"/>
        <v>-2330247.4230292756</v>
      </c>
      <c r="R107" s="43">
        <f t="shared" si="34"/>
        <v>179063285.59766942</v>
      </c>
      <c r="S107" s="86">
        <f t="shared" si="39"/>
        <v>8.299999999999999E-2</v>
      </c>
      <c r="T107" s="87">
        <f t="shared" si="35"/>
        <v>1238521.0586999999</v>
      </c>
      <c r="U107" s="43">
        <f t="shared" si="36"/>
        <v>180301806.65636942</v>
      </c>
      <c r="V107" s="88">
        <f t="shared" si="37"/>
        <v>-1219018.4233835312</v>
      </c>
    </row>
    <row r="108" spans="1:22" x14ac:dyDescent="0.35">
      <c r="A108" s="8"/>
      <c r="B108" s="8"/>
      <c r="D108" s="33"/>
      <c r="E108" s="33"/>
      <c r="F108" s="38"/>
      <c r="G108" s="33"/>
      <c r="H108" s="33"/>
      <c r="I108" s="33"/>
      <c r="J108" s="35"/>
      <c r="M108" s="34"/>
      <c r="N108" s="84">
        <v>95</v>
      </c>
      <c r="O108" s="85">
        <f>O107+30</f>
        <v>47999</v>
      </c>
      <c r="P108" s="43">
        <f t="shared" si="31"/>
        <v>180301806.65636942</v>
      </c>
      <c r="Q108" s="43">
        <f t="shared" si="32"/>
        <v>-2330247.4230292756</v>
      </c>
      <c r="R108" s="43">
        <f t="shared" si="34"/>
        <v>177971559.23334014</v>
      </c>
      <c r="S108" s="86">
        <f t="shared" si="39"/>
        <v>8.299999999999999E-2</v>
      </c>
      <c r="T108" s="87">
        <f t="shared" si="35"/>
        <v>1230969.9513999999</v>
      </c>
      <c r="U108" s="43">
        <f t="shared" si="36"/>
        <v>179202529.18474016</v>
      </c>
      <c r="V108" s="88">
        <f t="shared" si="37"/>
        <v>-1210644.7968718344</v>
      </c>
    </row>
    <row r="109" spans="1:22" x14ac:dyDescent="0.35">
      <c r="A109" s="8"/>
      <c r="B109" s="8"/>
      <c r="D109" s="33"/>
      <c r="E109" s="33"/>
      <c r="F109" s="38"/>
      <c r="G109" s="33"/>
      <c r="H109" s="33"/>
      <c r="I109" s="33"/>
      <c r="J109" s="35"/>
      <c r="M109" s="34"/>
      <c r="N109" s="84">
        <v>96</v>
      </c>
      <c r="O109" s="85">
        <f>O108+31</f>
        <v>48030</v>
      </c>
      <c r="P109" s="43">
        <f t="shared" si="31"/>
        <v>179202529.18474016</v>
      </c>
      <c r="Q109" s="43">
        <f t="shared" si="32"/>
        <v>-2330247.4230292756</v>
      </c>
      <c r="R109" s="43">
        <f t="shared" si="34"/>
        <v>176872281.76171088</v>
      </c>
      <c r="S109" s="86">
        <f t="shared" si="39"/>
        <v>8.299999999999999E-2</v>
      </c>
      <c r="T109" s="87">
        <f t="shared" si="35"/>
        <v>1223366.6155000001</v>
      </c>
      <c r="U109" s="43">
        <f t="shared" si="36"/>
        <v>178095648.37721089</v>
      </c>
      <c r="V109" s="88">
        <f t="shared" si="37"/>
        <v>-1202328.6900986522</v>
      </c>
    </row>
    <row r="110" spans="1:22" x14ac:dyDescent="0.35">
      <c r="A110" s="8"/>
      <c r="B110" s="8"/>
      <c r="D110" s="33"/>
      <c r="E110" s="33"/>
      <c r="F110" s="38"/>
      <c r="G110" s="33"/>
      <c r="H110" s="33"/>
      <c r="I110" s="33"/>
      <c r="J110" s="35"/>
      <c r="M110" s="34"/>
      <c r="N110" s="84">
        <v>97</v>
      </c>
      <c r="O110" s="85">
        <f>O109+31</f>
        <v>48061</v>
      </c>
      <c r="P110" s="43">
        <f t="shared" si="31"/>
        <v>178095648.37721089</v>
      </c>
      <c r="Q110" s="43">
        <f t="shared" si="32"/>
        <v>-2330247.4230292756</v>
      </c>
      <c r="R110" s="43">
        <f t="shared" si="34"/>
        <v>175765400.95418161</v>
      </c>
      <c r="S110" s="86">
        <f t="shared" si="39"/>
        <v>8.299999999999999E-2</v>
      </c>
      <c r="T110" s="87">
        <f t="shared" si="35"/>
        <v>1215710.6899000001</v>
      </c>
      <c r="U110" s="43">
        <f t="shared" ref="U110:U141" si="41">R110+T110</f>
        <v>176981111.64408162</v>
      </c>
      <c r="V110" s="88">
        <f t="shared" si="37"/>
        <v>-1194069.7079519841</v>
      </c>
    </row>
    <row r="111" spans="1:22" x14ac:dyDescent="0.35">
      <c r="A111" s="8"/>
      <c r="B111" s="8"/>
      <c r="D111" s="33"/>
      <c r="E111" s="33"/>
      <c r="F111" s="38"/>
      <c r="G111" s="33"/>
      <c r="H111" s="33"/>
      <c r="I111" s="33"/>
      <c r="J111" s="35"/>
      <c r="M111" s="34"/>
      <c r="N111" s="84">
        <v>98</v>
      </c>
      <c r="O111" s="85">
        <f>O110+28</f>
        <v>48089</v>
      </c>
      <c r="P111" s="43">
        <f t="shared" si="31"/>
        <v>176981111.64408162</v>
      </c>
      <c r="Q111" s="43">
        <f t="shared" si="32"/>
        <v>-2330247.4230292756</v>
      </c>
      <c r="R111" s="43">
        <f t="shared" si="34"/>
        <v>174650864.22105235</v>
      </c>
      <c r="S111" s="86">
        <f t="shared" si="39"/>
        <v>8.299999999999999E-2</v>
      </c>
      <c r="T111" s="87">
        <f t="shared" si="35"/>
        <v>1208001.8108999999</v>
      </c>
      <c r="U111" s="43">
        <f t="shared" si="41"/>
        <v>175858866.03195235</v>
      </c>
      <c r="V111" s="88">
        <f t="shared" si="37"/>
        <v>-1185867.4580339161</v>
      </c>
    </row>
    <row r="112" spans="1:22" x14ac:dyDescent="0.35">
      <c r="A112" s="8"/>
      <c r="B112" s="8"/>
      <c r="D112" s="33"/>
      <c r="E112" s="33"/>
      <c r="F112" s="38"/>
      <c r="G112" s="33"/>
      <c r="H112" s="33"/>
      <c r="I112" s="33"/>
      <c r="J112" s="35"/>
      <c r="M112" s="34"/>
      <c r="N112" s="84">
        <v>99</v>
      </c>
      <c r="O112" s="85">
        <f>O111+31</f>
        <v>48120</v>
      </c>
      <c r="P112" s="43">
        <f t="shared" si="31"/>
        <v>175858866.03195235</v>
      </c>
      <c r="Q112" s="43">
        <f t="shared" si="32"/>
        <v>-2330247.4230292756</v>
      </c>
      <c r="R112" s="43">
        <f t="shared" si="34"/>
        <v>173528618.60892308</v>
      </c>
      <c r="S112" s="86">
        <f t="shared" si="39"/>
        <v>8.299999999999999E-2</v>
      </c>
      <c r="T112" s="87">
        <f t="shared" si="35"/>
        <v>1200239.612</v>
      </c>
      <c r="U112" s="43">
        <f t="shared" si="41"/>
        <v>174728858.22092307</v>
      </c>
      <c r="V112" s="88">
        <f t="shared" si="37"/>
        <v>-1177721.5506419761</v>
      </c>
    </row>
    <row r="113" spans="1:22" x14ac:dyDescent="0.35">
      <c r="A113" s="8"/>
      <c r="B113" s="8"/>
      <c r="D113" s="33"/>
      <c r="E113" s="33"/>
      <c r="F113" s="38"/>
      <c r="G113" s="33"/>
      <c r="H113" s="33"/>
      <c r="I113" s="33"/>
      <c r="J113" s="35"/>
      <c r="M113" s="34"/>
      <c r="N113" s="84">
        <v>100</v>
      </c>
      <c r="O113" s="85">
        <f t="shared" ref="O113:O118" si="42">O112+30</f>
        <v>48150</v>
      </c>
      <c r="P113" s="43">
        <f t="shared" si="31"/>
        <v>174728858.22092307</v>
      </c>
      <c r="Q113" s="43">
        <f t="shared" si="32"/>
        <v>-2330247.4230292756</v>
      </c>
      <c r="R113" s="43">
        <f t="shared" si="34"/>
        <v>172398610.79789379</v>
      </c>
      <c r="S113" s="86">
        <f t="shared" si="39"/>
        <v>8.299999999999999E-2</v>
      </c>
      <c r="T113" s="87">
        <f t="shared" si="35"/>
        <v>1192423.7246999999</v>
      </c>
      <c r="U113" s="43">
        <f t="shared" si="41"/>
        <v>173591034.5225938</v>
      </c>
      <c r="V113" s="88">
        <f t="shared" si="37"/>
        <v>-1169631.5987506178</v>
      </c>
    </row>
    <row r="114" spans="1:22" x14ac:dyDescent="0.35">
      <c r="A114" s="8"/>
      <c r="B114" s="8"/>
      <c r="D114" s="33"/>
      <c r="E114" s="33"/>
      <c r="F114" s="38"/>
      <c r="G114" s="33"/>
      <c r="H114" s="33"/>
      <c r="I114" s="33"/>
      <c r="J114" s="35"/>
      <c r="M114" s="34"/>
      <c r="N114" s="84">
        <v>101</v>
      </c>
      <c r="O114" s="85">
        <f>O113+31</f>
        <v>48181</v>
      </c>
      <c r="P114" s="43">
        <f t="shared" si="31"/>
        <v>173591034.5225938</v>
      </c>
      <c r="Q114" s="43">
        <f t="shared" si="32"/>
        <v>-2330247.4230292756</v>
      </c>
      <c r="R114" s="43">
        <f t="shared" si="34"/>
        <v>171260787.09956452</v>
      </c>
      <c r="S114" s="86">
        <f t="shared" si="39"/>
        <v>8.299999999999999E-2</v>
      </c>
      <c r="T114" s="87">
        <f t="shared" si="35"/>
        <v>1184553.7774</v>
      </c>
      <c r="U114" s="43">
        <f t="shared" si="41"/>
        <v>172445340.87696451</v>
      </c>
      <c r="V114" s="88">
        <f t="shared" si="37"/>
        <v>-1161597.217992834</v>
      </c>
    </row>
    <row r="115" spans="1:22" x14ac:dyDescent="0.35">
      <c r="A115" s="8"/>
      <c r="B115" s="8"/>
      <c r="D115" s="33"/>
      <c r="E115" s="33"/>
      <c r="F115" s="38"/>
      <c r="G115" s="33"/>
      <c r="H115" s="33"/>
      <c r="I115" s="33"/>
      <c r="J115" s="35"/>
      <c r="M115" s="34"/>
      <c r="N115" s="84">
        <v>102</v>
      </c>
      <c r="O115" s="85">
        <f t="shared" si="42"/>
        <v>48211</v>
      </c>
      <c r="P115" s="43">
        <f t="shared" si="31"/>
        <v>172445340.87696451</v>
      </c>
      <c r="Q115" s="43">
        <f t="shared" si="32"/>
        <v>-2330247.4230292756</v>
      </c>
      <c r="R115" s="43">
        <f t="shared" si="34"/>
        <v>170115093.45393524</v>
      </c>
      <c r="S115" s="86">
        <f t="shared" si="39"/>
        <v>8.299999999999999E-2</v>
      </c>
      <c r="T115" s="87">
        <f t="shared" si="35"/>
        <v>1176629.3964</v>
      </c>
      <c r="U115" s="43">
        <f t="shared" si="41"/>
        <v>171291722.85033524</v>
      </c>
      <c r="V115" s="88">
        <f t="shared" si="37"/>
        <v>-1153618.0266418941</v>
      </c>
    </row>
    <row r="116" spans="1:22" x14ac:dyDescent="0.35">
      <c r="A116" s="8"/>
      <c r="B116" s="8"/>
      <c r="D116" s="33"/>
      <c r="E116" s="33"/>
      <c r="F116" s="38"/>
      <c r="G116" s="33"/>
      <c r="H116" s="33"/>
      <c r="I116" s="33"/>
      <c r="J116" s="35"/>
      <c r="M116" s="34"/>
      <c r="N116" s="84">
        <v>103</v>
      </c>
      <c r="O116" s="85">
        <f>O115+31</f>
        <v>48242</v>
      </c>
      <c r="P116" s="43">
        <f t="shared" si="31"/>
        <v>171291722.85033524</v>
      </c>
      <c r="Q116" s="43">
        <f t="shared" si="32"/>
        <v>-2330247.4230292756</v>
      </c>
      <c r="R116" s="43">
        <f t="shared" si="34"/>
        <v>168961475.42730597</v>
      </c>
      <c r="S116" s="86">
        <f t="shared" si="39"/>
        <v>8.299999999999999E-2</v>
      </c>
      <c r="T116" s="87">
        <f t="shared" si="35"/>
        <v>1168650.2050000001</v>
      </c>
      <c r="U116" s="43">
        <f t="shared" si="41"/>
        <v>170130125.63230598</v>
      </c>
      <c r="V116" s="88">
        <f t="shared" si="37"/>
        <v>-1145693.6455932078</v>
      </c>
    </row>
    <row r="117" spans="1:22" x14ac:dyDescent="0.35">
      <c r="A117" s="8"/>
      <c r="B117" s="8"/>
      <c r="D117" s="33"/>
      <c r="E117" s="33"/>
      <c r="F117" s="38"/>
      <c r="G117" s="33"/>
      <c r="H117" s="33"/>
      <c r="I117" s="33"/>
      <c r="J117" s="35"/>
      <c r="M117" s="34"/>
      <c r="N117" s="84">
        <v>104</v>
      </c>
      <c r="O117" s="85">
        <f>O116+31</f>
        <v>48273</v>
      </c>
      <c r="P117" s="43">
        <f t="shared" si="31"/>
        <v>170130125.63230598</v>
      </c>
      <c r="Q117" s="43">
        <f t="shared" si="32"/>
        <v>-2330247.4230292756</v>
      </c>
      <c r="R117" s="43">
        <f t="shared" si="34"/>
        <v>167799878.20927671</v>
      </c>
      <c r="S117" s="86">
        <f t="shared" si="39"/>
        <v>8.299999999999999E-2</v>
      </c>
      <c r="T117" s="87">
        <f t="shared" si="35"/>
        <v>1160615.8243</v>
      </c>
      <c r="U117" s="43">
        <f t="shared" si="41"/>
        <v>168960494.0335767</v>
      </c>
      <c r="V117" s="88">
        <f t="shared" si="37"/>
        <v>-1137823.6983463126</v>
      </c>
    </row>
    <row r="118" spans="1:22" x14ac:dyDescent="0.35">
      <c r="A118" s="8"/>
      <c r="B118" s="8"/>
      <c r="D118" s="33"/>
      <c r="E118" s="33"/>
      <c r="F118" s="38"/>
      <c r="G118" s="33"/>
      <c r="H118" s="33"/>
      <c r="I118" s="33"/>
      <c r="J118" s="35"/>
      <c r="M118" s="34"/>
      <c r="N118" s="84">
        <v>105</v>
      </c>
      <c r="O118" s="85">
        <f t="shared" si="42"/>
        <v>48303</v>
      </c>
      <c r="P118" s="43">
        <f t="shared" si="31"/>
        <v>168960494.0335767</v>
      </c>
      <c r="Q118" s="43">
        <f t="shared" si="32"/>
        <v>-2330247.4230292756</v>
      </c>
      <c r="R118" s="43">
        <f t="shared" si="34"/>
        <v>166630246.61054742</v>
      </c>
      <c r="S118" s="86">
        <f t="shared" si="39"/>
        <v>8.299999999999999E-2</v>
      </c>
      <c r="T118" s="87">
        <f t="shared" si="35"/>
        <v>1152525.8724</v>
      </c>
      <c r="U118" s="43">
        <f t="shared" si="41"/>
        <v>167782772.48294741</v>
      </c>
      <c r="V118" s="88">
        <f t="shared" si="37"/>
        <v>-1130007.8109869862</v>
      </c>
    </row>
    <row r="119" spans="1:22" x14ac:dyDescent="0.35">
      <c r="A119" s="8"/>
      <c r="B119" s="8"/>
      <c r="D119" s="33"/>
      <c r="E119" s="33"/>
      <c r="F119" s="38"/>
      <c r="G119" s="33"/>
      <c r="H119" s="33"/>
      <c r="I119" s="33"/>
      <c r="J119" s="35"/>
      <c r="M119" s="34"/>
      <c r="N119" s="84">
        <v>106</v>
      </c>
      <c r="O119" s="85">
        <f>O118+31</f>
        <v>48334</v>
      </c>
      <c r="P119" s="43">
        <f t="shared" si="31"/>
        <v>167782772.48294741</v>
      </c>
      <c r="Q119" s="43">
        <f t="shared" si="32"/>
        <v>-2330247.4230292756</v>
      </c>
      <c r="R119" s="43">
        <f t="shared" si="34"/>
        <v>165452525.05991814</v>
      </c>
      <c r="S119" s="86">
        <f t="shared" si="39"/>
        <v>8.299999999999999E-2</v>
      </c>
      <c r="T119" s="87">
        <f t="shared" si="35"/>
        <v>1144379.9650000001</v>
      </c>
      <c r="U119" s="43">
        <f t="shared" si="41"/>
        <v>166596905.02491814</v>
      </c>
      <c r="V119" s="88">
        <f t="shared" si="37"/>
        <v>-1122245.6121694804</v>
      </c>
    </row>
    <row r="120" spans="1:22" x14ac:dyDescent="0.35">
      <c r="A120" s="8"/>
      <c r="B120" s="8"/>
      <c r="D120" s="33"/>
      <c r="E120" s="33"/>
      <c r="F120" s="38"/>
      <c r="G120" s="33"/>
      <c r="H120" s="33"/>
      <c r="I120" s="33"/>
      <c r="J120" s="35"/>
      <c r="M120" s="34"/>
      <c r="N120" s="84">
        <v>107</v>
      </c>
      <c r="O120" s="85">
        <f>O119+30</f>
        <v>48364</v>
      </c>
      <c r="P120" s="43">
        <f t="shared" si="31"/>
        <v>166596905.02491814</v>
      </c>
      <c r="Q120" s="43">
        <f t="shared" si="32"/>
        <v>-2330247.4230292756</v>
      </c>
      <c r="R120" s="43">
        <f t="shared" si="34"/>
        <v>164266657.60188887</v>
      </c>
      <c r="S120" s="86">
        <f t="shared" si="39"/>
        <v>8.299999999999999E-2</v>
      </c>
      <c r="T120" s="87">
        <f t="shared" si="35"/>
        <v>1136177.7150999999</v>
      </c>
      <c r="U120" s="43">
        <f t="shared" si="41"/>
        <v>165402835.31698886</v>
      </c>
      <c r="V120" s="88">
        <f t="shared" si="37"/>
        <v>-1114536.7330988797</v>
      </c>
    </row>
    <row r="121" spans="1:22" x14ac:dyDescent="0.35">
      <c r="A121" s="8"/>
      <c r="B121" s="8"/>
      <c r="D121" s="33"/>
      <c r="E121" s="33"/>
      <c r="F121" s="38"/>
      <c r="G121" s="33"/>
      <c r="H121" s="33"/>
      <c r="I121" s="33"/>
      <c r="J121" s="35"/>
      <c r="M121" s="34"/>
      <c r="N121" s="84">
        <v>108</v>
      </c>
      <c r="O121" s="85">
        <f>O120+31</f>
        <v>48395</v>
      </c>
      <c r="P121" s="43">
        <f t="shared" si="31"/>
        <v>165402835.31698886</v>
      </c>
      <c r="Q121" s="43">
        <f t="shared" si="32"/>
        <v>-2330247.4230292756</v>
      </c>
      <c r="R121" s="43">
        <f t="shared" si="34"/>
        <v>163072587.89395958</v>
      </c>
      <c r="S121" s="86">
        <f t="shared" si="39"/>
        <v>8.299999999999999E-2</v>
      </c>
      <c r="T121" s="87">
        <f t="shared" si="35"/>
        <v>1127918.7328999999</v>
      </c>
      <c r="U121" s="43">
        <f t="shared" si="41"/>
        <v>164200506.62685958</v>
      </c>
      <c r="V121" s="88">
        <f t="shared" si="37"/>
        <v>-1106880.8075135774</v>
      </c>
    </row>
    <row r="122" spans="1:22" x14ac:dyDescent="0.35">
      <c r="A122" s="8"/>
      <c r="B122" s="8"/>
      <c r="D122" s="33"/>
      <c r="E122" s="33"/>
      <c r="F122" s="38"/>
      <c r="G122" s="33"/>
      <c r="H122" s="33"/>
      <c r="I122" s="33"/>
      <c r="J122" s="35"/>
      <c r="M122" s="34"/>
      <c r="N122" s="84">
        <v>109</v>
      </c>
      <c r="O122" s="85">
        <f>O121+31</f>
        <v>48426</v>
      </c>
      <c r="P122" s="43">
        <f t="shared" si="31"/>
        <v>164200506.62685958</v>
      </c>
      <c r="Q122" s="43">
        <f t="shared" si="32"/>
        <v>-2330247.4230292756</v>
      </c>
      <c r="R122" s="43">
        <f t="shared" si="34"/>
        <v>161870259.2038303</v>
      </c>
      <c r="S122" s="86">
        <f t="shared" si="39"/>
        <v>8.299999999999999E-2</v>
      </c>
      <c r="T122" s="87">
        <f t="shared" si="35"/>
        <v>1119602.6262000001</v>
      </c>
      <c r="U122" s="43">
        <f t="shared" si="41"/>
        <v>162989861.83003029</v>
      </c>
      <c r="V122" s="88">
        <f t="shared" si="37"/>
        <v>-1099277.4716678751</v>
      </c>
    </row>
    <row r="123" spans="1:22" x14ac:dyDescent="0.35">
      <c r="A123" s="8"/>
      <c r="B123" s="8"/>
      <c r="D123" s="33"/>
      <c r="E123" s="33"/>
      <c r="F123" s="38"/>
      <c r="G123" s="33"/>
      <c r="H123" s="33"/>
      <c r="I123" s="33"/>
      <c r="J123" s="35"/>
      <c r="M123" s="34"/>
      <c r="N123" s="84">
        <v>110</v>
      </c>
      <c r="O123" s="85">
        <f>O122+29</f>
        <v>48455</v>
      </c>
      <c r="P123" s="43">
        <f t="shared" si="31"/>
        <v>162989861.83003029</v>
      </c>
      <c r="Q123" s="43">
        <f t="shared" si="32"/>
        <v>-2330247.4230292756</v>
      </c>
      <c r="R123" s="43">
        <f t="shared" si="34"/>
        <v>160659614.40700102</v>
      </c>
      <c r="S123" s="86">
        <f t="shared" si="39"/>
        <v>8.299999999999999E-2</v>
      </c>
      <c r="T123" s="87">
        <f t="shared" si="35"/>
        <v>1111228.9996</v>
      </c>
      <c r="U123" s="43">
        <f t="shared" si="41"/>
        <v>161770843.40660101</v>
      </c>
      <c r="V123" s="88">
        <f t="shared" si="37"/>
        <v>-1091726.3643146981</v>
      </c>
    </row>
    <row r="124" spans="1:22" x14ac:dyDescent="0.35">
      <c r="A124" s="8"/>
      <c r="B124" s="8"/>
      <c r="D124" s="33"/>
      <c r="E124" s="33"/>
      <c r="F124" s="38"/>
      <c r="G124" s="33"/>
      <c r="H124" s="33"/>
      <c r="I124" s="33"/>
      <c r="J124" s="35"/>
      <c r="M124" s="34"/>
      <c r="N124" s="84">
        <v>111</v>
      </c>
      <c r="O124" s="85">
        <f>O123+31</f>
        <v>48486</v>
      </c>
      <c r="P124" s="43">
        <f t="shared" si="31"/>
        <v>161770843.40660101</v>
      </c>
      <c r="Q124" s="43">
        <f t="shared" si="32"/>
        <v>-2330247.4230292756</v>
      </c>
      <c r="R124" s="43">
        <f t="shared" si="34"/>
        <v>159440595.98357174</v>
      </c>
      <c r="S124" s="86">
        <f t="shared" si="39"/>
        <v>8.299999999999999E-2</v>
      </c>
      <c r="T124" s="87">
        <f t="shared" si="35"/>
        <v>1102797.4556</v>
      </c>
      <c r="U124" s="43">
        <f t="shared" si="41"/>
        <v>160543393.43917173</v>
      </c>
      <c r="V124" s="88">
        <f t="shared" si="37"/>
        <v>-1084227.1266884366</v>
      </c>
    </row>
    <row r="125" spans="1:22" x14ac:dyDescent="0.35">
      <c r="A125" s="8"/>
      <c r="B125" s="8"/>
      <c r="D125" s="33"/>
      <c r="E125" s="33"/>
      <c r="F125" s="38"/>
      <c r="G125" s="33"/>
      <c r="H125" s="33"/>
      <c r="I125" s="33"/>
      <c r="J125" s="35"/>
      <c r="M125" s="34"/>
      <c r="N125" s="84">
        <v>112</v>
      </c>
      <c r="O125" s="85">
        <f t="shared" ref="O125:O130" si="43">O124+30</f>
        <v>48516</v>
      </c>
      <c r="P125" s="43">
        <f t="shared" si="31"/>
        <v>160543393.43917173</v>
      </c>
      <c r="Q125" s="43">
        <f t="shared" si="32"/>
        <v>-2330247.4230292756</v>
      </c>
      <c r="R125" s="43">
        <f t="shared" si="34"/>
        <v>158213146.01614246</v>
      </c>
      <c r="S125" s="86">
        <f t="shared" si="39"/>
        <v>8.299999999999999E-2</v>
      </c>
      <c r="T125" s="87">
        <f t="shared" si="35"/>
        <v>1094307.5933000001</v>
      </c>
      <c r="U125" s="43">
        <f t="shared" si="41"/>
        <v>159307453.60944247</v>
      </c>
      <c r="V125" s="88">
        <f t="shared" si="37"/>
        <v>-1076779.4024878955</v>
      </c>
    </row>
    <row r="126" spans="1:22" x14ac:dyDescent="0.35">
      <c r="A126" s="8"/>
      <c r="B126" s="8"/>
      <c r="D126" s="33"/>
      <c r="E126" s="33"/>
      <c r="F126" s="38"/>
      <c r="G126" s="33"/>
      <c r="H126" s="33"/>
      <c r="I126" s="33"/>
      <c r="J126" s="35"/>
      <c r="M126" s="34"/>
      <c r="N126" s="84">
        <v>113</v>
      </c>
      <c r="O126" s="85">
        <f>O125+31</f>
        <v>48547</v>
      </c>
      <c r="P126" s="43">
        <f t="shared" si="31"/>
        <v>159307453.60944247</v>
      </c>
      <c r="Q126" s="43">
        <f t="shared" si="32"/>
        <v>-2330247.4230292756</v>
      </c>
      <c r="R126" s="43">
        <f t="shared" si="34"/>
        <v>156977206.1864132</v>
      </c>
      <c r="S126" s="86">
        <f t="shared" si="39"/>
        <v>8.299999999999999E-2</v>
      </c>
      <c r="T126" s="87">
        <f t="shared" si="35"/>
        <v>1085759.0094999999</v>
      </c>
      <c r="U126" s="43">
        <f t="shared" si="41"/>
        <v>158062965.1959132</v>
      </c>
      <c r="V126" s="88">
        <f t="shared" si="37"/>
        <v>-1069382.837859368</v>
      </c>
    </row>
    <row r="127" spans="1:22" x14ac:dyDescent="0.35">
      <c r="A127" s="8"/>
      <c r="B127" s="8"/>
      <c r="D127" s="33"/>
      <c r="E127" s="33"/>
      <c r="F127" s="38"/>
      <c r="G127" s="33"/>
      <c r="H127" s="33"/>
      <c r="I127" s="33"/>
      <c r="J127" s="35"/>
      <c r="M127" s="34"/>
      <c r="N127" s="84">
        <v>114</v>
      </c>
      <c r="O127" s="85">
        <f t="shared" si="43"/>
        <v>48577</v>
      </c>
      <c r="P127" s="43">
        <f t="shared" si="31"/>
        <v>158062965.1959132</v>
      </c>
      <c r="Q127" s="43">
        <f t="shared" si="32"/>
        <v>-2330247.4230292756</v>
      </c>
      <c r="R127" s="43">
        <f t="shared" si="34"/>
        <v>155732717.77288392</v>
      </c>
      <c r="S127" s="86">
        <f t="shared" si="39"/>
        <v>8.299999999999999E-2</v>
      </c>
      <c r="T127" s="87">
        <f t="shared" si="35"/>
        <v>1077151.2978999999</v>
      </c>
      <c r="U127" s="43">
        <f t="shared" si="41"/>
        <v>156809869.07078391</v>
      </c>
      <c r="V127" s="88">
        <f t="shared" si="37"/>
        <v>-1062037.0813798246</v>
      </c>
    </row>
    <row r="128" spans="1:22" x14ac:dyDescent="0.35">
      <c r="A128" s="8"/>
      <c r="B128" s="8"/>
      <c r="D128" s="33"/>
      <c r="E128" s="33"/>
      <c r="F128" s="38"/>
      <c r="G128" s="33"/>
      <c r="H128" s="33"/>
      <c r="I128" s="33"/>
      <c r="J128" s="35"/>
      <c r="M128" s="34"/>
      <c r="N128" s="84">
        <v>115</v>
      </c>
      <c r="O128" s="85">
        <f>O127+31</f>
        <v>48608</v>
      </c>
      <c r="P128" s="43">
        <f t="shared" si="31"/>
        <v>156809869.07078391</v>
      </c>
      <c r="Q128" s="43">
        <f t="shared" si="32"/>
        <v>-2330247.4230292756</v>
      </c>
      <c r="R128" s="43">
        <f t="shared" si="34"/>
        <v>154479621.64775464</v>
      </c>
      <c r="S128" s="86">
        <f t="shared" si="39"/>
        <v>8.299999999999999E-2</v>
      </c>
      <c r="T128" s="87">
        <f t="shared" si="35"/>
        <v>1068484.0497000001</v>
      </c>
      <c r="U128" s="43">
        <f t="shared" si="41"/>
        <v>155548105.69745463</v>
      </c>
      <c r="V128" s="88">
        <f t="shared" si="37"/>
        <v>-1054741.7840402131</v>
      </c>
    </row>
    <row r="129" spans="1:22" x14ac:dyDescent="0.35">
      <c r="A129" s="8"/>
      <c r="B129" s="8"/>
      <c r="D129" s="33"/>
      <c r="E129" s="33"/>
      <c r="F129" s="38"/>
      <c r="G129" s="33"/>
      <c r="H129" s="33"/>
      <c r="I129" s="33"/>
      <c r="J129" s="35"/>
      <c r="M129" s="34"/>
      <c r="N129" s="84">
        <v>116</v>
      </c>
      <c r="O129" s="85">
        <f>O128+31</f>
        <v>48639</v>
      </c>
      <c r="P129" s="43">
        <f t="shared" si="31"/>
        <v>155548105.69745463</v>
      </c>
      <c r="Q129" s="43">
        <f t="shared" si="32"/>
        <v>-2330247.4230292756</v>
      </c>
      <c r="R129" s="43">
        <f t="shared" si="34"/>
        <v>153217858.27442536</v>
      </c>
      <c r="S129" s="86">
        <f t="shared" si="39"/>
        <v>8.299999999999999E-2</v>
      </c>
      <c r="T129" s="87">
        <f t="shared" si="35"/>
        <v>1059756.8530999999</v>
      </c>
      <c r="U129" s="43">
        <f t="shared" si="41"/>
        <v>154277615.12752536</v>
      </c>
      <c r="V129" s="88">
        <f t="shared" si="37"/>
        <v>-1047496.5992288799</v>
      </c>
    </row>
    <row r="130" spans="1:22" x14ac:dyDescent="0.35">
      <c r="A130" s="8"/>
      <c r="B130" s="8"/>
      <c r="D130" s="33"/>
      <c r="E130" s="33"/>
      <c r="F130" s="38"/>
      <c r="G130" s="33"/>
      <c r="H130" s="33"/>
      <c r="I130" s="33"/>
      <c r="J130" s="35"/>
      <c r="M130" s="34"/>
      <c r="N130" s="84">
        <v>117</v>
      </c>
      <c r="O130" s="85">
        <f t="shared" si="43"/>
        <v>48669</v>
      </c>
      <c r="P130" s="43">
        <f t="shared" si="31"/>
        <v>154277615.12752536</v>
      </c>
      <c r="Q130" s="43">
        <f t="shared" si="32"/>
        <v>-2330247.4230292756</v>
      </c>
      <c r="R130" s="43">
        <f t="shared" si="34"/>
        <v>151947367.70449609</v>
      </c>
      <c r="S130" s="86">
        <f t="shared" si="39"/>
        <v>8.299999999999999E-2</v>
      </c>
      <c r="T130" s="87">
        <f t="shared" si="35"/>
        <v>1050969.2933</v>
      </c>
      <c r="U130" s="43">
        <f t="shared" si="41"/>
        <v>152998336.99779609</v>
      </c>
      <c r="V130" s="88">
        <f t="shared" si="37"/>
        <v>-1040301.1827151006</v>
      </c>
    </row>
    <row r="131" spans="1:22" x14ac:dyDescent="0.35">
      <c r="A131" s="8"/>
      <c r="B131" s="8"/>
      <c r="D131" s="33"/>
      <c r="E131" s="33"/>
      <c r="F131" s="38"/>
      <c r="G131" s="33"/>
      <c r="H131" s="33"/>
      <c r="I131" s="33"/>
      <c r="J131" s="35"/>
      <c r="M131" s="34"/>
      <c r="N131" s="84">
        <v>118</v>
      </c>
      <c r="O131" s="85">
        <f>O130+31</f>
        <v>48700</v>
      </c>
      <c r="P131" s="43">
        <f t="shared" si="31"/>
        <v>152998336.99779609</v>
      </c>
      <c r="Q131" s="43">
        <f t="shared" si="32"/>
        <v>-2330247.4230292756</v>
      </c>
      <c r="R131" s="43">
        <f t="shared" si="34"/>
        <v>150668089.57476681</v>
      </c>
      <c r="S131" s="86">
        <f t="shared" si="39"/>
        <v>8.299999999999999E-2</v>
      </c>
      <c r="T131" s="87">
        <f t="shared" si="35"/>
        <v>1042120.9529</v>
      </c>
      <c r="U131" s="43">
        <f t="shared" si="41"/>
        <v>151710210.52766681</v>
      </c>
      <c r="V131" s="88">
        <f t="shared" si="37"/>
        <v>-1033155.1926327242</v>
      </c>
    </row>
    <row r="132" spans="1:22" x14ac:dyDescent="0.35">
      <c r="A132" s="8"/>
      <c r="B132" s="8"/>
      <c r="D132" s="33"/>
      <c r="E132" s="33"/>
      <c r="F132" s="38"/>
      <c r="G132" s="33"/>
      <c r="H132" s="33"/>
      <c r="I132" s="33"/>
      <c r="J132" s="35"/>
      <c r="M132" s="34"/>
      <c r="N132" s="84">
        <v>119</v>
      </c>
      <c r="O132" s="85">
        <f>O131+30</f>
        <v>48730</v>
      </c>
      <c r="P132" s="43">
        <f t="shared" si="31"/>
        <v>151710210.52766681</v>
      </c>
      <c r="Q132" s="43">
        <f t="shared" si="32"/>
        <v>-2330247.4230292756</v>
      </c>
      <c r="R132" s="43">
        <f t="shared" si="34"/>
        <v>149379963.10463753</v>
      </c>
      <c r="S132" s="86">
        <f t="shared" si="39"/>
        <v>8.299999999999999E-2</v>
      </c>
      <c r="T132" s="87">
        <f t="shared" si="35"/>
        <v>1033211.4115</v>
      </c>
      <c r="U132" s="43">
        <f t="shared" si="41"/>
        <v>150413174.51613754</v>
      </c>
      <c r="V132" s="88">
        <f t="shared" si="37"/>
        <v>-1026058.2894639322</v>
      </c>
    </row>
    <row r="133" spans="1:22" x14ac:dyDescent="0.35">
      <c r="A133" s="8"/>
      <c r="B133" s="8"/>
      <c r="D133" s="33"/>
      <c r="E133" s="33"/>
      <c r="F133" s="38"/>
      <c r="G133" s="33"/>
      <c r="H133" s="33"/>
      <c r="I133" s="33"/>
      <c r="J133" s="35"/>
      <c r="M133" s="34"/>
      <c r="N133" s="84">
        <v>120</v>
      </c>
      <c r="O133" s="85">
        <f>O132+31</f>
        <v>48761</v>
      </c>
      <c r="P133" s="43">
        <f t="shared" si="31"/>
        <v>150413174.51613754</v>
      </c>
      <c r="Q133" s="43">
        <f t="shared" si="32"/>
        <v>-2330247.4230292756</v>
      </c>
      <c r="R133" s="43">
        <f t="shared" si="34"/>
        <v>148082927.09310827</v>
      </c>
      <c r="S133" s="86">
        <f t="shared" si="39"/>
        <v>8.299999999999999E-2</v>
      </c>
      <c r="T133" s="87">
        <f t="shared" si="35"/>
        <v>1024240.2457</v>
      </c>
      <c r="U133" s="43">
        <f t="shared" si="41"/>
        <v>149107167.33880827</v>
      </c>
      <c r="V133" s="88">
        <f t="shared" si="37"/>
        <v>-1019010.1360231057</v>
      </c>
    </row>
    <row r="134" spans="1:22" x14ac:dyDescent="0.35">
      <c r="A134" s="8"/>
      <c r="B134" s="8"/>
      <c r="D134" s="33"/>
      <c r="E134" s="33"/>
      <c r="F134" s="38"/>
      <c r="G134" s="33"/>
      <c r="H134" s="33"/>
      <c r="I134" s="33"/>
      <c r="J134" s="35"/>
      <c r="M134" s="34"/>
      <c r="N134" s="84">
        <v>121</v>
      </c>
      <c r="O134" s="85">
        <f>O133+31</f>
        <v>48792</v>
      </c>
      <c r="P134" s="43">
        <f t="shared" si="31"/>
        <v>149107167.33880827</v>
      </c>
      <c r="Q134" s="43">
        <f t="shared" si="32"/>
        <v>-2330247.4230292756</v>
      </c>
      <c r="R134" s="43">
        <f t="shared" si="34"/>
        <v>146776919.91577899</v>
      </c>
      <c r="S134" s="86">
        <f t="shared" si="39"/>
        <v>8.299999999999999E-2</v>
      </c>
      <c r="T134" s="87">
        <f t="shared" si="35"/>
        <v>1015207.0294</v>
      </c>
      <c r="U134" s="43">
        <f t="shared" si="41"/>
        <v>147792126.94517899</v>
      </c>
      <c r="V134" s="88">
        <f t="shared" si="37"/>
        <v>-1012010.3974408067</v>
      </c>
    </row>
    <row r="135" spans="1:22" x14ac:dyDescent="0.35">
      <c r="A135" s="8"/>
      <c r="B135" s="8"/>
      <c r="D135" s="33"/>
      <c r="E135" s="33"/>
      <c r="F135" s="38"/>
      <c r="G135" s="33"/>
      <c r="H135" s="33"/>
      <c r="I135" s="33"/>
      <c r="J135" s="35"/>
      <c r="M135" s="34"/>
      <c r="N135" s="84">
        <v>122</v>
      </c>
      <c r="O135" s="85">
        <f>O134+28</f>
        <v>48820</v>
      </c>
      <c r="P135" s="43">
        <f t="shared" si="31"/>
        <v>147792126.94517899</v>
      </c>
      <c r="Q135" s="43">
        <f t="shared" si="32"/>
        <v>-2330247.4230292756</v>
      </c>
      <c r="R135" s="43">
        <f t="shared" si="34"/>
        <v>145461879.52214971</v>
      </c>
      <c r="S135" s="86">
        <f t="shared" si="39"/>
        <v>8.299999999999999E-2</v>
      </c>
      <c r="T135" s="87">
        <f t="shared" si="35"/>
        <v>1006111.3334</v>
      </c>
      <c r="U135" s="43">
        <f t="shared" si="41"/>
        <v>146467990.85554972</v>
      </c>
      <c r="V135" s="88">
        <f t="shared" si="37"/>
        <v>-1005058.7411478674</v>
      </c>
    </row>
    <row r="136" spans="1:22" x14ac:dyDescent="0.35">
      <c r="A136" s="8"/>
      <c r="B136" s="8"/>
      <c r="C136" s="37"/>
      <c r="D136" s="33"/>
      <c r="E136" s="33"/>
      <c r="F136" s="38"/>
      <c r="G136" s="33"/>
      <c r="H136" s="33"/>
      <c r="I136" s="33"/>
      <c r="J136" s="35"/>
      <c r="M136" s="34"/>
      <c r="N136" s="84">
        <v>123</v>
      </c>
      <c r="O136" s="85">
        <f>O135+31</f>
        <v>48851</v>
      </c>
      <c r="P136" s="43">
        <f t="shared" si="31"/>
        <v>146467990.85554972</v>
      </c>
      <c r="Q136" s="43">
        <f t="shared" si="32"/>
        <v>-2330247.4230292756</v>
      </c>
      <c r="R136" s="43">
        <f t="shared" si="34"/>
        <v>144137743.43252045</v>
      </c>
      <c r="S136" s="86">
        <f t="shared" si="39"/>
        <v>8.299999999999999E-2</v>
      </c>
      <c r="T136" s="87">
        <f t="shared" si="35"/>
        <v>996952.7254</v>
      </c>
      <c r="U136" s="43">
        <f t="shared" si="41"/>
        <v>145134696.15792045</v>
      </c>
      <c r="V136" s="88">
        <f t="shared" si="37"/>
        <v>-998154.83685958863</v>
      </c>
    </row>
    <row r="137" spans="1:22" x14ac:dyDescent="0.35">
      <c r="A137" s="8"/>
      <c r="B137" s="8"/>
      <c r="C137" s="37"/>
      <c r="D137" s="33"/>
      <c r="E137" s="33"/>
      <c r="F137" s="38"/>
      <c r="G137" s="33"/>
      <c r="H137" s="33"/>
      <c r="I137" s="33"/>
      <c r="J137" s="35"/>
      <c r="M137" s="34"/>
      <c r="N137" s="84">
        <v>124</v>
      </c>
      <c r="O137" s="85">
        <f t="shared" ref="O137:O142" si="44">O136+30</f>
        <v>48881</v>
      </c>
      <c r="P137" s="43">
        <f t="shared" ref="P137:P200" si="45">U136</f>
        <v>145134696.15792045</v>
      </c>
      <c r="Q137" s="43">
        <f t="shared" si="32"/>
        <v>-2330247.4230292756</v>
      </c>
      <c r="R137" s="43">
        <f t="shared" si="34"/>
        <v>142804448.73489118</v>
      </c>
      <c r="S137" s="86">
        <f t="shared" si="39"/>
        <v>8.299999999999999E-2</v>
      </c>
      <c r="T137" s="87">
        <f t="shared" si="35"/>
        <v>987730.77040000004</v>
      </c>
      <c r="U137" s="43">
        <f t="shared" si="41"/>
        <v>143792179.50529116</v>
      </c>
      <c r="V137" s="88">
        <f t="shared" si="37"/>
        <v>-991298.35656004841</v>
      </c>
    </row>
    <row r="138" spans="1:22" x14ac:dyDescent="0.35">
      <c r="A138" s="8"/>
      <c r="B138" s="8"/>
      <c r="C138" s="37"/>
      <c r="D138" s="33"/>
      <c r="E138" s="33"/>
      <c r="F138" s="38"/>
      <c r="G138" s="33"/>
      <c r="H138" s="33"/>
      <c r="I138" s="33"/>
      <c r="J138" s="35"/>
      <c r="M138" s="34"/>
      <c r="N138" s="84">
        <v>125</v>
      </c>
      <c r="O138" s="85">
        <f>O137+31</f>
        <v>48912</v>
      </c>
      <c r="P138" s="43">
        <f t="shared" si="45"/>
        <v>143792179.50529116</v>
      </c>
      <c r="Q138" s="43">
        <f t="shared" ref="Q138:Q201" si="46">Q137</f>
        <v>-2330247.4230292756</v>
      </c>
      <c r="R138" s="43">
        <f t="shared" si="34"/>
        <v>141461932.08226189</v>
      </c>
      <c r="S138" s="86">
        <f t="shared" si="39"/>
        <v>8.299999999999999E-2</v>
      </c>
      <c r="T138" s="87">
        <f t="shared" si="35"/>
        <v>978445.03020000004</v>
      </c>
      <c r="U138" s="43">
        <f t="shared" si="41"/>
        <v>142440377.11246189</v>
      </c>
      <c r="V138" s="88">
        <f t="shared" si="37"/>
        <v>-984488.97448651679</v>
      </c>
    </row>
    <row r="139" spans="1:22" x14ac:dyDescent="0.35">
      <c r="A139" s="8"/>
      <c r="B139" s="8"/>
      <c r="C139" s="37"/>
      <c r="D139" s="33"/>
      <c r="E139" s="33"/>
      <c r="F139" s="38"/>
      <c r="G139" s="33"/>
      <c r="H139" s="33"/>
      <c r="I139" s="33"/>
      <c r="J139" s="35"/>
      <c r="M139" s="34"/>
      <c r="N139" s="84">
        <v>126</v>
      </c>
      <c r="O139" s="85">
        <f t="shared" si="44"/>
        <v>48942</v>
      </c>
      <c r="P139" s="43">
        <f t="shared" si="45"/>
        <v>142440377.11246189</v>
      </c>
      <c r="Q139" s="43">
        <f t="shared" si="46"/>
        <v>-2330247.4230292756</v>
      </c>
      <c r="R139" s="43">
        <f t="shared" si="34"/>
        <v>140110129.68943262</v>
      </c>
      <c r="S139" s="86">
        <f t="shared" si="39"/>
        <v>8.299999999999999E-2</v>
      </c>
      <c r="T139" s="87">
        <f t="shared" si="35"/>
        <v>969095.06370000006</v>
      </c>
      <c r="U139" s="43">
        <f t="shared" si="41"/>
        <v>141079224.75313261</v>
      </c>
      <c r="V139" s="88">
        <f t="shared" si="37"/>
        <v>-977726.36711397814</v>
      </c>
    </row>
    <row r="140" spans="1:22" x14ac:dyDescent="0.35">
      <c r="A140" s="8"/>
      <c r="B140" s="8"/>
      <c r="C140" s="37"/>
      <c r="D140" s="33"/>
      <c r="E140" s="33"/>
      <c r="F140" s="38"/>
      <c r="G140" s="33"/>
      <c r="H140" s="33"/>
      <c r="I140" s="33"/>
      <c r="J140" s="35"/>
      <c r="M140" s="34"/>
      <c r="N140" s="84">
        <v>127</v>
      </c>
      <c r="O140" s="85">
        <f>O139+31</f>
        <v>48973</v>
      </c>
      <c r="P140" s="43">
        <f t="shared" si="45"/>
        <v>141079224.75313261</v>
      </c>
      <c r="Q140" s="43">
        <f t="shared" si="46"/>
        <v>-2330247.4230292756</v>
      </c>
      <c r="R140" s="43">
        <f t="shared" si="34"/>
        <v>138748977.33010334</v>
      </c>
      <c r="S140" s="86">
        <f t="shared" si="39"/>
        <v>8.299999999999999E-2</v>
      </c>
      <c r="T140" s="87">
        <f t="shared" si="35"/>
        <v>959680.42649999994</v>
      </c>
      <c r="U140" s="43">
        <f t="shared" si="41"/>
        <v>139708657.75660333</v>
      </c>
      <c r="V140" s="88">
        <f t="shared" si="37"/>
        <v>-971010.21313976182</v>
      </c>
    </row>
    <row r="141" spans="1:22" x14ac:dyDescent="0.35">
      <c r="A141" s="8"/>
      <c r="B141" s="8"/>
      <c r="C141" s="37"/>
      <c r="D141" s="33"/>
      <c r="E141" s="33"/>
      <c r="F141" s="38"/>
      <c r="G141" s="33"/>
      <c r="H141" s="33"/>
      <c r="I141" s="33"/>
      <c r="J141" s="35"/>
      <c r="M141" s="34"/>
      <c r="N141" s="84">
        <v>128</v>
      </c>
      <c r="O141" s="85">
        <f>O140+31</f>
        <v>49004</v>
      </c>
      <c r="P141" s="43">
        <f t="shared" si="45"/>
        <v>139708657.75660333</v>
      </c>
      <c r="Q141" s="43">
        <f t="shared" si="46"/>
        <v>-2330247.4230292756</v>
      </c>
      <c r="R141" s="43">
        <f t="shared" si="34"/>
        <v>137378410.33357406</v>
      </c>
      <c r="S141" s="86">
        <f t="shared" si="39"/>
        <v>8.299999999999999E-2</v>
      </c>
      <c r="T141" s="87">
        <f t="shared" si="35"/>
        <v>950200.67150000005</v>
      </c>
      <c r="U141" s="43">
        <f t="shared" si="41"/>
        <v>138328611.00507405</v>
      </c>
      <c r="V141" s="88">
        <f t="shared" si="37"/>
        <v>-964340.1934682728</v>
      </c>
    </row>
    <row r="142" spans="1:22" x14ac:dyDescent="0.35">
      <c r="A142" s="8"/>
      <c r="B142" s="8"/>
      <c r="C142" s="37"/>
      <c r="D142" s="33"/>
      <c r="E142" s="33"/>
      <c r="F142" s="38"/>
      <c r="G142" s="33"/>
      <c r="H142" s="33"/>
      <c r="I142" s="33"/>
      <c r="J142" s="35"/>
      <c r="M142" s="34"/>
      <c r="N142" s="84">
        <v>129</v>
      </c>
      <c r="O142" s="85">
        <f t="shared" si="44"/>
        <v>49034</v>
      </c>
      <c r="P142" s="43">
        <f t="shared" si="45"/>
        <v>138328611.00507405</v>
      </c>
      <c r="Q142" s="43">
        <f t="shared" si="46"/>
        <v>-2330247.4230292756</v>
      </c>
      <c r="R142" s="43">
        <f t="shared" ref="R142:R205" si="47">+Q142+P142</f>
        <v>135998363.58204478</v>
      </c>
      <c r="S142" s="86">
        <f t="shared" si="39"/>
        <v>8.299999999999999E-2</v>
      </c>
      <c r="T142" s="87">
        <f t="shared" ref="T142:T205" si="48">ROUND(((+R142))*S$13/12,4)</f>
        <v>940655.34809999994</v>
      </c>
      <c r="U142" s="43">
        <f t="shared" ref="U142:U173" si="49">R142+T142</f>
        <v>136939018.93014479</v>
      </c>
      <c r="V142" s="88">
        <f t="shared" si="37"/>
        <v>-957715.99119583494</v>
      </c>
    </row>
    <row r="143" spans="1:22" x14ac:dyDescent="0.35">
      <c r="A143" s="8"/>
      <c r="B143" s="8"/>
      <c r="C143" s="37"/>
      <c r="D143" s="33"/>
      <c r="E143" s="33"/>
      <c r="F143" s="38"/>
      <c r="G143" s="33"/>
      <c r="H143" s="33"/>
      <c r="I143" s="33"/>
      <c r="J143" s="35"/>
      <c r="M143" s="34"/>
      <c r="N143" s="84">
        <v>130</v>
      </c>
      <c r="O143" s="85">
        <f>O142+31</f>
        <v>49065</v>
      </c>
      <c r="P143" s="43">
        <f t="shared" si="45"/>
        <v>136939018.93014479</v>
      </c>
      <c r="Q143" s="43">
        <f t="shared" si="46"/>
        <v>-2330247.4230292756</v>
      </c>
      <c r="R143" s="43">
        <f t="shared" si="47"/>
        <v>134608771.50711551</v>
      </c>
      <c r="S143" s="86">
        <f t="shared" si="39"/>
        <v>8.299999999999999E-2</v>
      </c>
      <c r="T143" s="87">
        <f t="shared" si="48"/>
        <v>931044.00289999996</v>
      </c>
      <c r="U143" s="43">
        <f t="shared" si="49"/>
        <v>135539815.51001552</v>
      </c>
      <c r="V143" s="88">
        <f t="shared" ref="V143:V206" si="50">IF(N143&gt;$S$5,"",((1/((1+($O$6/12))^N143))*Q143))</f>
        <v>-951137.29159563186</v>
      </c>
    </row>
    <row r="144" spans="1:22" x14ac:dyDescent="0.35">
      <c r="A144" s="8"/>
      <c r="B144" s="8"/>
      <c r="C144" s="37"/>
      <c r="D144" s="33"/>
      <c r="E144" s="33"/>
      <c r="F144" s="38"/>
      <c r="G144" s="33"/>
      <c r="H144" s="33"/>
      <c r="I144" s="33"/>
      <c r="J144" s="35"/>
      <c r="M144" s="34"/>
      <c r="N144" s="84">
        <v>131</v>
      </c>
      <c r="O144" s="85">
        <f>O143+30</f>
        <v>49095</v>
      </c>
      <c r="P144" s="43">
        <f t="shared" si="45"/>
        <v>135539815.51001552</v>
      </c>
      <c r="Q144" s="43">
        <f t="shared" si="46"/>
        <v>-2330247.4230292756</v>
      </c>
      <c r="R144" s="43">
        <f t="shared" si="47"/>
        <v>133209568.08698624</v>
      </c>
      <c r="S144" s="86">
        <f t="shared" si="39"/>
        <v>8.299999999999999E-2</v>
      </c>
      <c r="T144" s="87">
        <f t="shared" si="48"/>
        <v>921366.17929999996</v>
      </c>
      <c r="U144" s="43">
        <f t="shared" si="49"/>
        <v>134130934.26628624</v>
      </c>
      <c r="V144" s="88">
        <f t="shared" si="50"/>
        <v>-944603.78210275446</v>
      </c>
    </row>
    <row r="145" spans="1:22" x14ac:dyDescent="0.35">
      <c r="A145" s="8"/>
      <c r="B145" s="8"/>
      <c r="C145" s="37"/>
      <c r="D145" s="33"/>
      <c r="E145" s="33"/>
      <c r="F145" s="38"/>
      <c r="G145" s="33"/>
      <c r="H145" s="33"/>
      <c r="I145" s="33"/>
      <c r="J145" s="35"/>
      <c r="M145" s="34"/>
      <c r="N145" s="84">
        <v>132</v>
      </c>
      <c r="O145" s="85">
        <f>O144+31</f>
        <v>49126</v>
      </c>
      <c r="P145" s="43">
        <f t="shared" si="45"/>
        <v>134130934.26628624</v>
      </c>
      <c r="Q145" s="43">
        <f t="shared" si="46"/>
        <v>-2330247.4230292756</v>
      </c>
      <c r="R145" s="43">
        <f t="shared" si="47"/>
        <v>131800686.84325697</v>
      </c>
      <c r="S145" s="86">
        <f t="shared" si="39"/>
        <v>8.299999999999999E-2</v>
      </c>
      <c r="T145" s="87">
        <f t="shared" si="48"/>
        <v>911621.41729999997</v>
      </c>
      <c r="U145" s="43">
        <f t="shared" si="49"/>
        <v>132712308.26055697</v>
      </c>
      <c r="V145" s="88">
        <f t="shared" si="50"/>
        <v>-938115.15229935059</v>
      </c>
    </row>
    <row r="146" spans="1:22" x14ac:dyDescent="0.35">
      <c r="A146" s="8"/>
      <c r="B146" s="8"/>
      <c r="C146" s="37"/>
      <c r="D146" s="33"/>
      <c r="E146" s="33"/>
      <c r="F146" s="38"/>
      <c r="G146" s="33"/>
      <c r="H146" s="33"/>
      <c r="I146" s="33"/>
      <c r="J146" s="35"/>
      <c r="M146" s="34"/>
      <c r="N146" s="84">
        <v>133</v>
      </c>
      <c r="O146" s="85">
        <f>O145+31</f>
        <v>49157</v>
      </c>
      <c r="P146" s="43">
        <f t="shared" si="45"/>
        <v>132712308.26055697</v>
      </c>
      <c r="Q146" s="43">
        <f t="shared" si="46"/>
        <v>-2330247.4230292756</v>
      </c>
      <c r="R146" s="43">
        <f t="shared" si="47"/>
        <v>130382060.83752769</v>
      </c>
      <c r="S146" s="86">
        <f t="shared" si="39"/>
        <v>8.299999999999999E-2</v>
      </c>
      <c r="T146" s="87">
        <f t="shared" si="48"/>
        <v>901809.25410000002</v>
      </c>
      <c r="U146" s="43">
        <f t="shared" si="49"/>
        <v>131283870.09162769</v>
      </c>
      <c r="V146" s="88">
        <f t="shared" si="50"/>
        <v>-931671.09389987669</v>
      </c>
    </row>
    <row r="147" spans="1:22" x14ac:dyDescent="0.35">
      <c r="A147" s="8"/>
      <c r="B147" s="8"/>
      <c r="C147" s="37"/>
      <c r="D147" s="33"/>
      <c r="E147" s="33"/>
      <c r="F147" s="38"/>
      <c r="G147" s="33"/>
      <c r="H147" s="33"/>
      <c r="I147" s="33"/>
      <c r="J147" s="35"/>
      <c r="M147" s="34"/>
      <c r="N147" s="84">
        <v>134</v>
      </c>
      <c r="O147" s="85">
        <f>O146+28</f>
        <v>49185</v>
      </c>
      <c r="P147" s="43">
        <f t="shared" si="45"/>
        <v>131283870.09162769</v>
      </c>
      <c r="Q147" s="43">
        <f t="shared" si="46"/>
        <v>-2330247.4230292756</v>
      </c>
      <c r="R147" s="43">
        <f t="shared" si="47"/>
        <v>128953622.66859841</v>
      </c>
      <c r="S147" s="86">
        <f t="shared" si="39"/>
        <v>8.299999999999999E-2</v>
      </c>
      <c r="T147" s="87">
        <f t="shared" si="48"/>
        <v>891929.22349999996</v>
      </c>
      <c r="U147" s="43">
        <f t="shared" si="49"/>
        <v>129845551.89209841</v>
      </c>
      <c r="V147" s="88">
        <f t="shared" si="50"/>
        <v>-925271.30073644954</v>
      </c>
    </row>
    <row r="148" spans="1:22" x14ac:dyDescent="0.35">
      <c r="A148" s="8"/>
      <c r="B148" s="8"/>
      <c r="C148" s="37"/>
      <c r="D148" s="33"/>
      <c r="E148" s="33"/>
      <c r="F148" s="38"/>
      <c r="G148" s="33"/>
      <c r="H148" s="33"/>
      <c r="I148" s="33"/>
      <c r="J148" s="35"/>
      <c r="M148" s="34"/>
      <c r="N148" s="84">
        <v>135</v>
      </c>
      <c r="O148" s="85">
        <f>O147+31</f>
        <v>49216</v>
      </c>
      <c r="P148" s="43">
        <f t="shared" si="45"/>
        <v>129845551.89209841</v>
      </c>
      <c r="Q148" s="43">
        <f t="shared" si="46"/>
        <v>-2330247.4230292756</v>
      </c>
      <c r="R148" s="43">
        <f t="shared" si="47"/>
        <v>127515304.46906914</v>
      </c>
      <c r="S148" s="86">
        <f t="shared" si="39"/>
        <v>8.299999999999999E-2</v>
      </c>
      <c r="T148" s="87">
        <f t="shared" si="48"/>
        <v>881980.85589999997</v>
      </c>
      <c r="U148" s="43">
        <f t="shared" si="49"/>
        <v>128397285.32496914</v>
      </c>
      <c r="V148" s="88">
        <f t="shared" si="50"/>
        <v>-918915.46874430147</v>
      </c>
    </row>
    <row r="149" spans="1:22" x14ac:dyDescent="0.35">
      <c r="A149" s="8"/>
      <c r="B149" s="8"/>
      <c r="C149" s="37"/>
      <c r="D149" s="33"/>
      <c r="E149" s="33"/>
      <c r="F149" s="38"/>
      <c r="G149" s="33"/>
      <c r="H149" s="33"/>
      <c r="I149" s="33"/>
      <c r="J149" s="35"/>
      <c r="M149" s="34"/>
      <c r="N149" s="84">
        <v>136</v>
      </c>
      <c r="O149" s="85">
        <f t="shared" ref="O149:O154" si="51">O148+30</f>
        <v>49246</v>
      </c>
      <c r="P149" s="43">
        <f t="shared" si="45"/>
        <v>128397285.32496914</v>
      </c>
      <c r="Q149" s="43">
        <f t="shared" si="46"/>
        <v>-2330247.4230292756</v>
      </c>
      <c r="R149" s="43">
        <f t="shared" si="47"/>
        <v>126067037.90193987</v>
      </c>
      <c r="S149" s="86">
        <f t="shared" si="39"/>
        <v>8.299999999999999E-2</v>
      </c>
      <c r="T149" s="87">
        <f t="shared" si="48"/>
        <v>871963.67879999999</v>
      </c>
      <c r="U149" s="43">
        <f t="shared" si="49"/>
        <v>126939001.58073987</v>
      </c>
      <c r="V149" s="88">
        <f t="shared" si="50"/>
        <v>-912603.29594733252</v>
      </c>
    </row>
    <row r="150" spans="1:22" x14ac:dyDescent="0.35">
      <c r="A150" s="8"/>
      <c r="B150" s="8"/>
      <c r="C150" s="37"/>
      <c r="D150" s="33"/>
      <c r="E150" s="33"/>
      <c r="F150" s="38"/>
      <c r="G150" s="33"/>
      <c r="H150" s="33"/>
      <c r="I150" s="33"/>
      <c r="J150" s="35"/>
      <c r="M150" s="34"/>
      <c r="N150" s="84">
        <v>137</v>
      </c>
      <c r="O150" s="85">
        <f>O149+31</f>
        <v>49277</v>
      </c>
      <c r="P150" s="43">
        <f t="shared" si="45"/>
        <v>126939001.58073987</v>
      </c>
      <c r="Q150" s="43">
        <f t="shared" si="46"/>
        <v>-2330247.4230292756</v>
      </c>
      <c r="R150" s="43">
        <f t="shared" si="47"/>
        <v>124608754.1577106</v>
      </c>
      <c r="S150" s="86">
        <f t="shared" si="39"/>
        <v>8.299999999999999E-2</v>
      </c>
      <c r="T150" s="87">
        <f t="shared" si="48"/>
        <v>861877.21629999997</v>
      </c>
      <c r="U150" s="43">
        <f t="shared" si="49"/>
        <v>125470631.37401059</v>
      </c>
      <c r="V150" s="88">
        <f t="shared" si="50"/>
        <v>-906334.48244376294</v>
      </c>
    </row>
    <row r="151" spans="1:22" x14ac:dyDescent="0.35">
      <c r="A151" s="8"/>
      <c r="B151" s="8"/>
      <c r="C151" s="37"/>
      <c r="D151" s="33"/>
      <c r="E151" s="33"/>
      <c r="F151" s="38"/>
      <c r="G151" s="33"/>
      <c r="H151" s="33"/>
      <c r="I151" s="33"/>
      <c r="J151" s="35"/>
      <c r="M151" s="34"/>
      <c r="N151" s="84">
        <v>138</v>
      </c>
      <c r="O151" s="85">
        <f t="shared" si="51"/>
        <v>49307</v>
      </c>
      <c r="P151" s="43">
        <f t="shared" si="45"/>
        <v>125470631.37401059</v>
      </c>
      <c r="Q151" s="43">
        <f t="shared" si="46"/>
        <v>-2330247.4230292756</v>
      </c>
      <c r="R151" s="43">
        <f t="shared" si="47"/>
        <v>123140383.95098132</v>
      </c>
      <c r="S151" s="86">
        <f t="shared" si="39"/>
        <v>8.299999999999999E-2</v>
      </c>
      <c r="T151" s="87">
        <f t="shared" si="48"/>
        <v>851720.98899999994</v>
      </c>
      <c r="U151" s="43">
        <f t="shared" si="49"/>
        <v>123992104.93998131</v>
      </c>
      <c r="V151" s="88">
        <f t="shared" si="50"/>
        <v>-900108.73039188597</v>
      </c>
    </row>
    <row r="152" spans="1:22" x14ac:dyDescent="0.35">
      <c r="A152" s="8"/>
      <c r="B152" s="8"/>
      <c r="C152" s="37"/>
      <c r="D152" s="33"/>
      <c r="E152" s="33"/>
      <c r="F152" s="38"/>
      <c r="G152" s="33"/>
      <c r="H152" s="33"/>
      <c r="I152" s="33"/>
      <c r="J152" s="35"/>
      <c r="M152" s="34"/>
      <c r="N152" s="84">
        <v>139</v>
      </c>
      <c r="O152" s="85">
        <f>O151+31</f>
        <v>49338</v>
      </c>
      <c r="P152" s="43">
        <f t="shared" si="45"/>
        <v>123992104.93998131</v>
      </c>
      <c r="Q152" s="43">
        <f t="shared" si="46"/>
        <v>-2330247.4230292756</v>
      </c>
      <c r="R152" s="43">
        <f t="shared" si="47"/>
        <v>121661857.51695204</v>
      </c>
      <c r="S152" s="86">
        <f t="shared" si="39"/>
        <v>8.299999999999999E-2</v>
      </c>
      <c r="T152" s="87">
        <f t="shared" si="48"/>
        <v>841494.51450000005</v>
      </c>
      <c r="U152" s="43">
        <f t="shared" si="49"/>
        <v>122503352.03145204</v>
      </c>
      <c r="V152" s="88">
        <f t="shared" si="50"/>
        <v>-893925.74399591424</v>
      </c>
    </row>
    <row r="153" spans="1:22" x14ac:dyDescent="0.35">
      <c r="A153" s="8"/>
      <c r="B153" s="8"/>
      <c r="C153" s="37"/>
      <c r="D153" s="33"/>
      <c r="E153" s="33"/>
      <c r="F153" s="38"/>
      <c r="G153" s="33"/>
      <c r="H153" s="33"/>
      <c r="I153" s="33"/>
      <c r="J153" s="35"/>
      <c r="M153" s="34"/>
      <c r="N153" s="84">
        <v>140</v>
      </c>
      <c r="O153" s="85">
        <f>O152+31</f>
        <v>49369</v>
      </c>
      <c r="P153" s="43">
        <f t="shared" si="45"/>
        <v>122503352.03145204</v>
      </c>
      <c r="Q153" s="43">
        <f t="shared" si="46"/>
        <v>-2330247.4230292756</v>
      </c>
      <c r="R153" s="43">
        <f t="shared" si="47"/>
        <v>120173104.60842277</v>
      </c>
      <c r="S153" s="86">
        <f t="shared" ref="S153:S216" si="52">S152</f>
        <v>8.299999999999999E-2</v>
      </c>
      <c r="T153" s="87">
        <f t="shared" si="48"/>
        <v>831197.30689999997</v>
      </c>
      <c r="U153" s="43">
        <f t="shared" si="49"/>
        <v>121004301.91532277</v>
      </c>
      <c r="V153" s="88">
        <f t="shared" si="50"/>
        <v>-887785.22949192848</v>
      </c>
    </row>
    <row r="154" spans="1:22" x14ac:dyDescent="0.35">
      <c r="A154" s="8"/>
      <c r="B154" s="8"/>
      <c r="C154" s="37"/>
      <c r="D154" s="33"/>
      <c r="E154" s="33"/>
      <c r="F154" s="38"/>
      <c r="G154" s="33"/>
      <c r="H154" s="33"/>
      <c r="I154" s="33"/>
      <c r="J154" s="35"/>
      <c r="M154" s="34"/>
      <c r="N154" s="84">
        <v>141</v>
      </c>
      <c r="O154" s="85">
        <f t="shared" si="51"/>
        <v>49399</v>
      </c>
      <c r="P154" s="43">
        <f t="shared" si="45"/>
        <v>121004301.91532277</v>
      </c>
      <c r="Q154" s="43">
        <f t="shared" si="46"/>
        <v>-2330247.4230292756</v>
      </c>
      <c r="R154" s="43">
        <f t="shared" si="47"/>
        <v>118674054.49229349</v>
      </c>
      <c r="S154" s="86">
        <f t="shared" si="52"/>
        <v>8.299999999999999E-2</v>
      </c>
      <c r="T154" s="87">
        <f t="shared" si="48"/>
        <v>820828.87690000003</v>
      </c>
      <c r="U154" s="43">
        <f t="shared" si="49"/>
        <v>119494883.36919349</v>
      </c>
      <c r="V154" s="88">
        <f t="shared" si="50"/>
        <v>-881686.89513391885</v>
      </c>
    </row>
    <row r="155" spans="1:22" x14ac:dyDescent="0.35">
      <c r="A155" s="8"/>
      <c r="B155" s="8"/>
      <c r="C155" s="37"/>
      <c r="D155" s="33"/>
      <c r="E155" s="33"/>
      <c r="F155" s="38"/>
      <c r="G155" s="33"/>
      <c r="H155" s="33"/>
      <c r="I155" s="33"/>
      <c r="J155" s="35"/>
      <c r="M155" s="34"/>
      <c r="N155" s="84">
        <v>142</v>
      </c>
      <c r="O155" s="85">
        <f>O154+31</f>
        <v>49430</v>
      </c>
      <c r="P155" s="43">
        <f t="shared" si="45"/>
        <v>119494883.36919349</v>
      </c>
      <c r="Q155" s="43">
        <f t="shared" si="46"/>
        <v>-2330247.4230292756</v>
      </c>
      <c r="R155" s="43">
        <f t="shared" si="47"/>
        <v>117164635.94616422</v>
      </c>
      <c r="S155" s="86">
        <f t="shared" si="52"/>
        <v>8.299999999999999E-2</v>
      </c>
      <c r="T155" s="87">
        <f t="shared" si="48"/>
        <v>810388.73199999996</v>
      </c>
      <c r="U155" s="43">
        <f t="shared" si="49"/>
        <v>117975024.67816421</v>
      </c>
      <c r="V155" s="88">
        <f t="shared" si="50"/>
        <v>-875630.45117992442</v>
      </c>
    </row>
    <row r="156" spans="1:22" x14ac:dyDescent="0.35">
      <c r="A156" s="8"/>
      <c r="B156" s="8"/>
      <c r="C156" s="37"/>
      <c r="D156" s="33"/>
      <c r="E156" s="33"/>
      <c r="F156" s="38"/>
      <c r="G156" s="33"/>
      <c r="H156" s="33"/>
      <c r="I156" s="33"/>
      <c r="J156" s="35"/>
      <c r="K156" s="39"/>
      <c r="M156" s="34"/>
      <c r="N156" s="84">
        <v>143</v>
      </c>
      <c r="O156" s="85">
        <f>O155+30</f>
        <v>49460</v>
      </c>
      <c r="P156" s="43">
        <f t="shared" si="45"/>
        <v>117975024.67816421</v>
      </c>
      <c r="Q156" s="43">
        <f t="shared" si="46"/>
        <v>-2330247.4230292756</v>
      </c>
      <c r="R156" s="43">
        <f t="shared" si="47"/>
        <v>115644777.25513494</v>
      </c>
      <c r="S156" s="86">
        <f t="shared" si="52"/>
        <v>8.299999999999999E-2</v>
      </c>
      <c r="T156" s="87">
        <f t="shared" si="48"/>
        <v>799876.37600000005</v>
      </c>
      <c r="U156" s="43">
        <f t="shared" si="49"/>
        <v>116444653.63113494</v>
      </c>
      <c r="V156" s="88">
        <f t="shared" si="50"/>
        <v>-869615.60987826646</v>
      </c>
    </row>
    <row r="157" spans="1:22" x14ac:dyDescent="0.35">
      <c r="A157" s="8"/>
      <c r="B157" s="8"/>
      <c r="C157" s="37"/>
      <c r="D157" s="33"/>
      <c r="E157" s="33"/>
      <c r="F157" s="38"/>
      <c r="G157" s="33"/>
      <c r="H157" s="33"/>
      <c r="I157" s="33"/>
      <c r="J157" s="35"/>
      <c r="M157" s="34"/>
      <c r="N157" s="84">
        <v>144</v>
      </c>
      <c r="O157" s="85">
        <f>O156+31</f>
        <v>49491</v>
      </c>
      <c r="P157" s="43">
        <f t="shared" si="45"/>
        <v>116444653.63113494</v>
      </c>
      <c r="Q157" s="43">
        <f t="shared" si="46"/>
        <v>-2330247.4230292756</v>
      </c>
      <c r="R157" s="43">
        <f t="shared" si="47"/>
        <v>114114406.20810567</v>
      </c>
      <c r="S157" s="86">
        <f t="shared" si="52"/>
        <v>8.299999999999999E-2</v>
      </c>
      <c r="T157" s="87">
        <f t="shared" si="48"/>
        <v>789291.30960000004</v>
      </c>
      <c r="U157" s="43">
        <f t="shared" si="49"/>
        <v>114903697.51770566</v>
      </c>
      <c r="V157" s="88">
        <f t="shared" si="50"/>
        <v>-863642.08545387723</v>
      </c>
    </row>
    <row r="158" spans="1:22" x14ac:dyDescent="0.35">
      <c r="A158" s="8"/>
      <c r="B158" s="8"/>
      <c r="C158" s="37"/>
      <c r="D158" s="33"/>
      <c r="E158" s="33"/>
      <c r="F158" s="38"/>
      <c r="G158" s="33"/>
      <c r="H158" s="33"/>
      <c r="I158" s="33"/>
      <c r="J158" s="35"/>
      <c r="M158" s="34"/>
      <c r="N158" s="84">
        <v>145</v>
      </c>
      <c r="O158" s="85">
        <f>O157+31</f>
        <v>49522</v>
      </c>
      <c r="P158" s="43">
        <f t="shared" si="45"/>
        <v>114903697.51770566</v>
      </c>
      <c r="Q158" s="43">
        <f t="shared" si="46"/>
        <v>-2330247.4230292756</v>
      </c>
      <c r="R158" s="43">
        <f t="shared" si="47"/>
        <v>112573450.09467639</v>
      </c>
      <c r="S158" s="86">
        <f t="shared" si="52"/>
        <v>8.299999999999999E-2</v>
      </c>
      <c r="T158" s="87">
        <f t="shared" si="48"/>
        <v>778633.02980000002</v>
      </c>
      <c r="U158" s="43">
        <f t="shared" si="49"/>
        <v>113352083.12447639</v>
      </c>
      <c r="V158" s="88">
        <f t="shared" si="50"/>
        <v>-857709.59409472218</v>
      </c>
    </row>
    <row r="159" spans="1:22" x14ac:dyDescent="0.35">
      <c r="A159" s="8"/>
      <c r="B159" s="8"/>
      <c r="C159" s="37"/>
      <c r="D159" s="33"/>
      <c r="E159" s="33"/>
      <c r="F159" s="38"/>
      <c r="G159" s="33"/>
      <c r="H159" s="33"/>
      <c r="I159" s="33"/>
      <c r="J159" s="35"/>
      <c r="K159" s="39"/>
      <c r="M159" s="34"/>
      <c r="N159" s="84">
        <v>146</v>
      </c>
      <c r="O159" s="85">
        <f>O158+28</f>
        <v>49550</v>
      </c>
      <c r="P159" s="43">
        <f t="shared" si="45"/>
        <v>113352083.12447639</v>
      </c>
      <c r="Q159" s="43">
        <f t="shared" si="46"/>
        <v>-2330247.4230292756</v>
      </c>
      <c r="R159" s="43">
        <f t="shared" si="47"/>
        <v>111021835.70144711</v>
      </c>
      <c r="S159" s="86">
        <f t="shared" si="52"/>
        <v>8.299999999999999E-2</v>
      </c>
      <c r="T159" s="87">
        <f t="shared" si="48"/>
        <v>767901.03029999998</v>
      </c>
      <c r="U159" s="43">
        <f t="shared" si="49"/>
        <v>111789736.73174712</v>
      </c>
      <c r="V159" s="88">
        <f t="shared" si="50"/>
        <v>-851817.85393831541</v>
      </c>
    </row>
    <row r="160" spans="1:22" x14ac:dyDescent="0.35">
      <c r="A160" s="8"/>
      <c r="B160" s="8"/>
      <c r="C160" s="37"/>
      <c r="D160" s="33"/>
      <c r="E160" s="33"/>
      <c r="F160" s="38"/>
      <c r="G160" s="33"/>
      <c r="H160" s="33"/>
      <c r="I160" s="33"/>
      <c r="J160" s="35"/>
      <c r="L160" s="34"/>
      <c r="N160" s="84">
        <v>147</v>
      </c>
      <c r="O160" s="85">
        <f>O159+31</f>
        <v>49581</v>
      </c>
      <c r="P160" s="43">
        <f t="shared" si="45"/>
        <v>111789736.73174712</v>
      </c>
      <c r="Q160" s="43">
        <f t="shared" si="46"/>
        <v>-2330247.4230292756</v>
      </c>
      <c r="R160" s="43">
        <f t="shared" si="47"/>
        <v>109459489.30871785</v>
      </c>
      <c r="S160" s="86">
        <f t="shared" si="52"/>
        <v>8.299999999999999E-2</v>
      </c>
      <c r="T160" s="87">
        <f t="shared" si="48"/>
        <v>757094.80110000004</v>
      </c>
      <c r="U160" s="43">
        <f t="shared" si="49"/>
        <v>110216584.10981785</v>
      </c>
      <c r="V160" s="88">
        <f t="shared" si="50"/>
        <v>-845966.5850583287</v>
      </c>
    </row>
    <row r="161" spans="1:22" x14ac:dyDescent="0.35">
      <c r="A161" s="8"/>
      <c r="B161" s="8"/>
      <c r="C161" s="37"/>
      <c r="D161" s="33"/>
      <c r="E161" s="33"/>
      <c r="F161" s="38"/>
      <c r="G161" s="33"/>
      <c r="H161" s="33"/>
      <c r="I161" s="33"/>
      <c r="J161" s="35"/>
      <c r="L161" s="34"/>
      <c r="N161" s="84">
        <v>148</v>
      </c>
      <c r="O161" s="85">
        <f t="shared" ref="O161:O166" si="53">O160+30</f>
        <v>49611</v>
      </c>
      <c r="P161" s="43">
        <f t="shared" si="45"/>
        <v>110216584.10981785</v>
      </c>
      <c r="Q161" s="43">
        <f t="shared" si="46"/>
        <v>-2330247.4230292756</v>
      </c>
      <c r="R161" s="43">
        <f t="shared" si="47"/>
        <v>107886336.68678857</v>
      </c>
      <c r="S161" s="86">
        <f t="shared" si="52"/>
        <v>8.299999999999999E-2</v>
      </c>
      <c r="T161" s="87">
        <f t="shared" si="48"/>
        <v>746213.82880000002</v>
      </c>
      <c r="U161" s="43">
        <f t="shared" si="49"/>
        <v>108632550.51558857</v>
      </c>
      <c r="V161" s="88">
        <f t="shared" si="50"/>
        <v>-840155.50945129059</v>
      </c>
    </row>
    <row r="162" spans="1:22" x14ac:dyDescent="0.35">
      <c r="A162" s="8"/>
      <c r="B162" s="8"/>
      <c r="C162" s="37"/>
      <c r="D162" s="33"/>
      <c r="E162" s="33"/>
      <c r="F162" s="38"/>
      <c r="G162" s="33"/>
      <c r="H162" s="33"/>
      <c r="I162" s="33"/>
      <c r="J162" s="35"/>
      <c r="L162" s="34"/>
      <c r="N162" s="84">
        <v>149</v>
      </c>
      <c r="O162" s="85">
        <f>O161+31</f>
        <v>49642</v>
      </c>
      <c r="P162" s="43">
        <f t="shared" si="45"/>
        <v>108632550.51558857</v>
      </c>
      <c r="Q162" s="43">
        <f t="shared" si="46"/>
        <v>-2330247.4230292756</v>
      </c>
      <c r="R162" s="43">
        <f t="shared" si="47"/>
        <v>106302303.09255929</v>
      </c>
      <c r="S162" s="86">
        <f t="shared" si="52"/>
        <v>8.299999999999999E-2</v>
      </c>
      <c r="T162" s="87">
        <f t="shared" si="48"/>
        <v>735257.59640000004</v>
      </c>
      <c r="U162" s="43">
        <f t="shared" si="49"/>
        <v>107037560.68895929</v>
      </c>
      <c r="V162" s="88">
        <f t="shared" si="50"/>
        <v>-834384.35102337913</v>
      </c>
    </row>
    <row r="163" spans="1:22" x14ac:dyDescent="0.35">
      <c r="A163" s="8"/>
      <c r="B163" s="8"/>
      <c r="C163" s="37"/>
      <c r="D163" s="33"/>
      <c r="E163" s="33"/>
      <c r="F163" s="38"/>
      <c r="G163" s="33"/>
      <c r="H163" s="33"/>
      <c r="I163" s="33"/>
      <c r="J163" s="35"/>
      <c r="L163" s="34"/>
      <c r="N163" s="84">
        <v>150</v>
      </c>
      <c r="O163" s="85">
        <f t="shared" si="53"/>
        <v>49672</v>
      </c>
      <c r="P163" s="43">
        <f t="shared" si="45"/>
        <v>107037560.68895929</v>
      </c>
      <c r="Q163" s="43">
        <f t="shared" si="46"/>
        <v>-2330247.4230292756</v>
      </c>
      <c r="R163" s="43">
        <f t="shared" si="47"/>
        <v>104707313.26593001</v>
      </c>
      <c r="S163" s="86">
        <f t="shared" si="52"/>
        <v>8.299999999999999E-2</v>
      </c>
      <c r="T163" s="87">
        <f t="shared" si="48"/>
        <v>724225.5834</v>
      </c>
      <c r="U163" s="43">
        <f t="shared" si="49"/>
        <v>105431538.84933001</v>
      </c>
      <c r="V163" s="88">
        <f t="shared" si="50"/>
        <v>-828652.83557730261</v>
      </c>
    </row>
    <row r="164" spans="1:22" x14ac:dyDescent="0.35">
      <c r="A164" s="8"/>
      <c r="B164" s="8"/>
      <c r="C164" s="37"/>
      <c r="D164" s="33"/>
      <c r="E164" s="33"/>
      <c r="F164" s="38"/>
      <c r="G164" s="33"/>
      <c r="H164" s="33"/>
      <c r="I164" s="33"/>
      <c r="J164" s="35"/>
      <c r="L164" s="34"/>
      <c r="N164" s="84">
        <v>151</v>
      </c>
      <c r="O164" s="85">
        <f>O163+31</f>
        <v>49703</v>
      </c>
      <c r="P164" s="43">
        <f t="shared" si="45"/>
        <v>105431538.84933001</v>
      </c>
      <c r="Q164" s="43">
        <f t="shared" si="46"/>
        <v>-2330247.4230292756</v>
      </c>
      <c r="R164" s="43">
        <f t="shared" si="47"/>
        <v>103101291.42630073</v>
      </c>
      <c r="S164" s="86">
        <f t="shared" si="52"/>
        <v>8.299999999999999E-2</v>
      </c>
      <c r="T164" s="87">
        <f t="shared" si="48"/>
        <v>713117.26569999999</v>
      </c>
      <c r="U164" s="43">
        <f t="shared" si="49"/>
        <v>103814408.69200073</v>
      </c>
      <c r="V164" s="88">
        <f t="shared" si="50"/>
        <v>-822960.69079927425</v>
      </c>
    </row>
    <row r="165" spans="1:22" x14ac:dyDescent="0.35">
      <c r="A165" s="8"/>
      <c r="B165" s="8"/>
      <c r="C165" s="37"/>
      <c r="D165" s="33"/>
      <c r="E165" s="33"/>
      <c r="F165" s="38"/>
      <c r="G165" s="33"/>
      <c r="H165" s="33"/>
      <c r="I165" s="33"/>
      <c r="J165" s="35"/>
      <c r="L165" s="34"/>
      <c r="N165" s="84">
        <v>152</v>
      </c>
      <c r="O165" s="85">
        <f>O164+31</f>
        <v>49734</v>
      </c>
      <c r="P165" s="43">
        <f t="shared" si="45"/>
        <v>103814408.69200073</v>
      </c>
      <c r="Q165" s="43">
        <f t="shared" si="46"/>
        <v>-2330247.4230292756</v>
      </c>
      <c r="R165" s="43">
        <f t="shared" si="47"/>
        <v>101484161.26897146</v>
      </c>
      <c r="S165" s="86">
        <f t="shared" si="52"/>
        <v>8.299999999999999E-2</v>
      </c>
      <c r="T165" s="87">
        <f t="shared" si="48"/>
        <v>701932.11540000001</v>
      </c>
      <c r="U165" s="43">
        <f t="shared" si="49"/>
        <v>102186093.38437146</v>
      </c>
      <c r="V165" s="88">
        <f t="shared" si="50"/>
        <v>-817307.64624607249</v>
      </c>
    </row>
    <row r="166" spans="1:22" x14ac:dyDescent="0.35">
      <c r="A166" s="8"/>
      <c r="B166" s="8"/>
      <c r="C166" s="37"/>
      <c r="D166" s="33"/>
      <c r="E166" s="33"/>
      <c r="F166" s="38"/>
      <c r="G166" s="33"/>
      <c r="H166" s="33"/>
      <c r="I166" s="33"/>
      <c r="J166" s="35"/>
      <c r="K166" s="37"/>
      <c r="L166" s="34"/>
      <c r="N166" s="84">
        <v>153</v>
      </c>
      <c r="O166" s="85">
        <f t="shared" si="53"/>
        <v>49764</v>
      </c>
      <c r="P166" s="43">
        <f t="shared" si="45"/>
        <v>102186093.38437146</v>
      </c>
      <c r="Q166" s="43">
        <f t="shared" si="46"/>
        <v>-2330247.4230292756</v>
      </c>
      <c r="R166" s="43">
        <f t="shared" si="47"/>
        <v>99855845.961342186</v>
      </c>
      <c r="S166" s="86">
        <f t="shared" si="52"/>
        <v>8.299999999999999E-2</v>
      </c>
      <c r="T166" s="87">
        <f t="shared" si="48"/>
        <v>690669.60120000003</v>
      </c>
      <c r="U166" s="43">
        <f t="shared" si="49"/>
        <v>100546515.56254219</v>
      </c>
      <c r="V166" s="88">
        <f t="shared" si="50"/>
        <v>-811693.43333219143</v>
      </c>
    </row>
    <row r="167" spans="1:22" x14ac:dyDescent="0.35">
      <c r="A167" s="8"/>
      <c r="B167" s="8"/>
      <c r="C167" s="37"/>
      <c r="D167" s="33"/>
      <c r="E167" s="33"/>
      <c r="F167" s="38"/>
      <c r="G167" s="33"/>
      <c r="H167" s="33"/>
      <c r="I167" s="33"/>
      <c r="J167" s="35"/>
      <c r="K167" s="39"/>
      <c r="L167" s="34"/>
      <c r="N167" s="84">
        <v>154</v>
      </c>
      <c r="O167" s="85">
        <f>O166+31</f>
        <v>49795</v>
      </c>
      <c r="P167" s="43">
        <f t="shared" si="45"/>
        <v>100546515.56254219</v>
      </c>
      <c r="Q167" s="43">
        <f t="shared" si="46"/>
        <v>-2330247.4230292756</v>
      </c>
      <c r="R167" s="43">
        <f t="shared" si="47"/>
        <v>98216268.139512911</v>
      </c>
      <c r="S167" s="86">
        <f t="shared" si="52"/>
        <v>8.299999999999999E-2</v>
      </c>
      <c r="T167" s="87">
        <f t="shared" si="48"/>
        <v>679329.18799999997</v>
      </c>
      <c r="U167" s="43">
        <f t="shared" si="49"/>
        <v>98895597.327512905</v>
      </c>
      <c r="V167" s="88">
        <f t="shared" si="50"/>
        <v>-806117.78531708173</v>
      </c>
    </row>
    <row r="168" spans="1:22" x14ac:dyDescent="0.35">
      <c r="A168" s="8"/>
      <c r="B168" s="8"/>
      <c r="C168" s="37"/>
      <c r="D168" s="33"/>
      <c r="E168" s="33"/>
      <c r="F168" s="38"/>
      <c r="G168" s="33"/>
      <c r="H168" s="33"/>
      <c r="I168" s="33"/>
      <c r="J168" s="35"/>
      <c r="L168" s="34"/>
      <c r="N168" s="84">
        <v>155</v>
      </c>
      <c r="O168" s="85">
        <f>O167+30</f>
        <v>49825</v>
      </c>
      <c r="P168" s="43">
        <f t="shared" si="45"/>
        <v>98895597.327512905</v>
      </c>
      <c r="Q168" s="43">
        <f t="shared" si="46"/>
        <v>-2330247.4230292756</v>
      </c>
      <c r="R168" s="43">
        <f t="shared" si="47"/>
        <v>96565349.904483631</v>
      </c>
      <c r="S168" s="86">
        <f t="shared" si="52"/>
        <v>8.299999999999999E-2</v>
      </c>
      <c r="T168" s="87">
        <f t="shared" si="48"/>
        <v>667910.33680000005</v>
      </c>
      <c r="U168" s="43">
        <f t="shared" si="49"/>
        <v>97233260.241283625</v>
      </c>
      <c r="V168" s="88">
        <f t="shared" si="50"/>
        <v>-800580.43729247537</v>
      </c>
    </row>
    <row r="169" spans="1:22" x14ac:dyDescent="0.35">
      <c r="A169" s="8"/>
      <c r="B169" s="8"/>
      <c r="C169" s="37"/>
      <c r="D169" s="33"/>
      <c r="E169" s="33"/>
      <c r="F169" s="38"/>
      <c r="G169" s="33"/>
      <c r="H169" s="33"/>
      <c r="I169" s="33"/>
      <c r="J169" s="35"/>
      <c r="L169" s="34"/>
      <c r="N169" s="84">
        <v>156</v>
      </c>
      <c r="O169" s="85">
        <f>O168+31</f>
        <v>49856</v>
      </c>
      <c r="P169" s="43">
        <f t="shared" si="45"/>
        <v>97233260.241283625</v>
      </c>
      <c r="Q169" s="43">
        <f t="shared" si="46"/>
        <v>-2330247.4230292756</v>
      </c>
      <c r="R169" s="43">
        <f t="shared" si="47"/>
        <v>94903012.818254352</v>
      </c>
      <c r="S169" s="86">
        <f t="shared" si="52"/>
        <v>8.299999999999999E-2</v>
      </c>
      <c r="T169" s="87">
        <f t="shared" si="48"/>
        <v>656412.50529999996</v>
      </c>
      <c r="U169" s="43">
        <f t="shared" si="49"/>
        <v>95559425.323554352</v>
      </c>
      <c r="V169" s="88">
        <f t="shared" si="50"/>
        <v>-795081.12616980087</v>
      </c>
    </row>
    <row r="170" spans="1:22" x14ac:dyDescent="0.35">
      <c r="A170" s="8"/>
      <c r="B170" s="8"/>
      <c r="C170" s="37"/>
      <c r="D170" s="33"/>
      <c r="E170" s="33"/>
      <c r="F170" s="38"/>
      <c r="G170" s="33"/>
      <c r="H170" s="33"/>
      <c r="I170" s="33"/>
      <c r="J170" s="35"/>
      <c r="L170" s="34"/>
      <c r="N170" s="84">
        <v>157</v>
      </c>
      <c r="O170" s="85">
        <f>O169+31</f>
        <v>49887</v>
      </c>
      <c r="P170" s="43">
        <f t="shared" si="45"/>
        <v>95559425.323554352</v>
      </c>
      <c r="Q170" s="43">
        <f t="shared" si="46"/>
        <v>-2330247.4230292756</v>
      </c>
      <c r="R170" s="43">
        <f t="shared" si="47"/>
        <v>93229177.900525078</v>
      </c>
      <c r="S170" s="86">
        <f t="shared" si="52"/>
        <v>8.299999999999999E-2</v>
      </c>
      <c r="T170" s="87">
        <f t="shared" si="48"/>
        <v>644835.14709999994</v>
      </c>
      <c r="U170" s="43">
        <f t="shared" si="49"/>
        <v>93874013.04762508</v>
      </c>
      <c r="V170" s="88">
        <f t="shared" si="50"/>
        <v>-789619.59066768305</v>
      </c>
    </row>
    <row r="171" spans="1:22" x14ac:dyDescent="0.35">
      <c r="A171" s="8"/>
      <c r="B171" s="8"/>
      <c r="C171" s="37"/>
      <c r="D171" s="33"/>
      <c r="E171" s="33"/>
      <c r="F171" s="38"/>
      <c r="G171" s="33"/>
      <c r="H171" s="33"/>
      <c r="I171" s="33"/>
      <c r="J171" s="35"/>
      <c r="L171" s="34"/>
      <c r="N171" s="84">
        <v>158</v>
      </c>
      <c r="O171" s="85">
        <f>O170+29</f>
        <v>49916</v>
      </c>
      <c r="P171" s="43">
        <f t="shared" si="45"/>
        <v>93874013.04762508</v>
      </c>
      <c r="Q171" s="43">
        <f t="shared" si="46"/>
        <v>-2330247.4230292756</v>
      </c>
      <c r="R171" s="43">
        <f t="shared" si="47"/>
        <v>91543765.624595806</v>
      </c>
      <c r="S171" s="86">
        <f t="shared" si="52"/>
        <v>8.299999999999999E-2</v>
      </c>
      <c r="T171" s="87">
        <f t="shared" si="48"/>
        <v>633177.71219999995</v>
      </c>
      <c r="U171" s="43">
        <f t="shared" si="49"/>
        <v>92176943.336795807</v>
      </c>
      <c r="V171" s="88">
        <f t="shared" si="50"/>
        <v>-784195.57129952777</v>
      </c>
    </row>
    <row r="172" spans="1:22" x14ac:dyDescent="0.35">
      <c r="A172" s="8"/>
      <c r="B172" s="8"/>
      <c r="C172" s="37"/>
      <c r="D172" s="33"/>
      <c r="E172" s="33"/>
      <c r="F172" s="38"/>
      <c r="G172" s="33"/>
      <c r="H172" s="33"/>
      <c r="I172" s="33"/>
      <c r="J172" s="35"/>
      <c r="L172" s="34"/>
      <c r="N172" s="84">
        <v>159</v>
      </c>
      <c r="O172" s="85">
        <f>O171+31</f>
        <v>49947</v>
      </c>
      <c r="P172" s="43">
        <f t="shared" si="45"/>
        <v>92176943.336795807</v>
      </c>
      <c r="Q172" s="43">
        <f t="shared" si="46"/>
        <v>-2330247.4230292756</v>
      </c>
      <c r="R172" s="43">
        <f t="shared" si="47"/>
        <v>89846695.913766533</v>
      </c>
      <c r="S172" s="86">
        <f t="shared" si="52"/>
        <v>8.299999999999999E-2</v>
      </c>
      <c r="T172" s="87">
        <f t="shared" si="48"/>
        <v>621439.64670000004</v>
      </c>
      <c r="U172" s="43">
        <f t="shared" si="49"/>
        <v>90468135.560466528</v>
      </c>
      <c r="V172" s="88">
        <f t="shared" si="50"/>
        <v>-778808.8103611964</v>
      </c>
    </row>
    <row r="173" spans="1:22" x14ac:dyDescent="0.35">
      <c r="A173" s="8"/>
      <c r="B173" s="8"/>
      <c r="C173" s="37"/>
      <c r="D173" s="33"/>
      <c r="E173" s="33"/>
      <c r="F173" s="38"/>
      <c r="G173" s="33"/>
      <c r="H173" s="33"/>
      <c r="I173" s="33"/>
      <c r="J173" s="35"/>
      <c r="L173" s="34"/>
      <c r="N173" s="84">
        <v>160</v>
      </c>
      <c r="O173" s="85">
        <f t="shared" ref="O173:O178" si="54">O172+30</f>
        <v>49977</v>
      </c>
      <c r="P173" s="43">
        <f t="shared" si="45"/>
        <v>90468135.560466528</v>
      </c>
      <c r="Q173" s="43">
        <f t="shared" si="46"/>
        <v>-2330247.4230292756</v>
      </c>
      <c r="R173" s="43">
        <f t="shared" si="47"/>
        <v>88137888.137437254</v>
      </c>
      <c r="S173" s="86">
        <f t="shared" si="52"/>
        <v>8.299999999999999E-2</v>
      </c>
      <c r="T173" s="87">
        <f t="shared" si="48"/>
        <v>609620.39300000004</v>
      </c>
      <c r="U173" s="43">
        <f t="shared" si="49"/>
        <v>88747508.530437261</v>
      </c>
      <c r="V173" s="88">
        <f t="shared" si="50"/>
        <v>-773459.05191875808</v>
      </c>
    </row>
    <row r="174" spans="1:22" x14ac:dyDescent="0.35">
      <c r="A174" s="8"/>
      <c r="B174" s="8"/>
      <c r="C174" s="37"/>
      <c r="D174" s="33"/>
      <c r="E174" s="33"/>
      <c r="F174" s="38"/>
      <c r="G174" s="33"/>
      <c r="H174" s="33"/>
      <c r="I174" s="33"/>
      <c r="J174" s="35"/>
      <c r="L174" s="34"/>
      <c r="N174" s="84">
        <v>161</v>
      </c>
      <c r="O174" s="85">
        <f>O173+31</f>
        <v>50008</v>
      </c>
      <c r="P174" s="43">
        <f t="shared" si="45"/>
        <v>88747508.530437261</v>
      </c>
      <c r="Q174" s="43">
        <f t="shared" si="46"/>
        <v>-2330247.4230292756</v>
      </c>
      <c r="R174" s="43">
        <f t="shared" si="47"/>
        <v>86417261.107407987</v>
      </c>
      <c r="S174" s="86">
        <f t="shared" si="52"/>
        <v>8.299999999999999E-2</v>
      </c>
      <c r="T174" s="87">
        <f t="shared" si="48"/>
        <v>597719.38930000004</v>
      </c>
      <c r="U174" s="43">
        <f t="shared" ref="U174:U205" si="55">R174+T174</f>
        <v>87014980.496707991</v>
      </c>
      <c r="V174" s="88">
        <f t="shared" si="50"/>
        <v>-768146.04179633351</v>
      </c>
    </row>
    <row r="175" spans="1:22" x14ac:dyDescent="0.35">
      <c r="A175" s="8"/>
      <c r="B175" s="8"/>
      <c r="C175" s="37"/>
      <c r="D175" s="33"/>
      <c r="E175" s="33"/>
      <c r="F175" s="38"/>
      <c r="G175" s="33"/>
      <c r="H175" s="33"/>
      <c r="I175" s="33"/>
      <c r="J175" s="35"/>
      <c r="L175" s="34"/>
      <c r="N175" s="84">
        <v>162</v>
      </c>
      <c r="O175" s="85">
        <f t="shared" si="54"/>
        <v>50038</v>
      </c>
      <c r="P175" s="43">
        <f t="shared" si="45"/>
        <v>87014980.496707991</v>
      </c>
      <c r="Q175" s="43">
        <f t="shared" si="46"/>
        <v>-2330247.4230292756</v>
      </c>
      <c r="R175" s="43">
        <f t="shared" si="47"/>
        <v>84684733.073678717</v>
      </c>
      <c r="S175" s="86">
        <f t="shared" si="52"/>
        <v>8.299999999999999E-2</v>
      </c>
      <c r="T175" s="87">
        <f t="shared" si="48"/>
        <v>585736.07039999997</v>
      </c>
      <c r="U175" s="43">
        <f t="shared" si="55"/>
        <v>85270469.144078717</v>
      </c>
      <c r="V175" s="88">
        <f t="shared" si="50"/>
        <v>-762869.52756401571</v>
      </c>
    </row>
    <row r="176" spans="1:22" x14ac:dyDescent="0.35">
      <c r="A176" s="8"/>
      <c r="B176" s="8"/>
      <c r="C176" s="37"/>
      <c r="D176" s="33"/>
      <c r="E176" s="33"/>
      <c r="F176" s="38"/>
      <c r="G176" s="33"/>
      <c r="H176" s="33"/>
      <c r="I176" s="33"/>
      <c r="J176" s="35"/>
      <c r="L176" s="34"/>
      <c r="N176" s="84">
        <v>163</v>
      </c>
      <c r="O176" s="85">
        <f>O175+31</f>
        <v>50069</v>
      </c>
      <c r="P176" s="43">
        <f t="shared" si="45"/>
        <v>85270469.144078717</v>
      </c>
      <c r="Q176" s="43">
        <f t="shared" si="46"/>
        <v>-2330247.4230292756</v>
      </c>
      <c r="R176" s="43">
        <f t="shared" si="47"/>
        <v>82940221.721049443</v>
      </c>
      <c r="S176" s="86">
        <f t="shared" si="52"/>
        <v>8.299999999999999E-2</v>
      </c>
      <c r="T176" s="87">
        <f t="shared" si="48"/>
        <v>573669.86690000002</v>
      </c>
      <c r="U176" s="43">
        <f t="shared" si="55"/>
        <v>83513891.58794944</v>
      </c>
      <c r="V176" s="88">
        <f t="shared" si="50"/>
        <v>-757629.25852587854</v>
      </c>
    </row>
    <row r="177" spans="1:22" x14ac:dyDescent="0.35">
      <c r="A177" s="8"/>
      <c r="B177" s="8"/>
      <c r="C177" s="37"/>
      <c r="D177" s="33"/>
      <c r="E177" s="33"/>
      <c r="F177" s="38"/>
      <c r="G177" s="33"/>
      <c r="H177" s="33"/>
      <c r="I177" s="33"/>
      <c r="J177" s="35"/>
      <c r="L177" s="34"/>
      <c r="N177" s="84">
        <v>164</v>
      </c>
      <c r="O177" s="85">
        <f>O176+31</f>
        <v>50100</v>
      </c>
      <c r="P177" s="43">
        <f t="shared" si="45"/>
        <v>83513891.58794944</v>
      </c>
      <c r="Q177" s="43">
        <f t="shared" si="46"/>
        <v>-2330247.4230292756</v>
      </c>
      <c r="R177" s="43">
        <f t="shared" si="47"/>
        <v>81183644.164920166</v>
      </c>
      <c r="S177" s="86">
        <f t="shared" si="52"/>
        <v>8.299999999999999E-2</v>
      </c>
      <c r="T177" s="87">
        <f t="shared" si="48"/>
        <v>561520.20550000004</v>
      </c>
      <c r="U177" s="43">
        <f t="shared" si="55"/>
        <v>81745164.370420173</v>
      </c>
      <c r="V177" s="88">
        <f t="shared" si="50"/>
        <v>-752424.98570806463</v>
      </c>
    </row>
    <row r="178" spans="1:22" x14ac:dyDescent="0.35">
      <c r="A178" s="8"/>
      <c r="B178" s="8"/>
      <c r="C178" s="37"/>
      <c r="D178" s="33"/>
      <c r="E178" s="33"/>
      <c r="F178" s="38"/>
      <c r="G178" s="33"/>
      <c r="H178" s="33"/>
      <c r="I178" s="33"/>
      <c r="J178" s="35"/>
      <c r="L178" s="34"/>
      <c r="N178" s="84">
        <v>165</v>
      </c>
      <c r="O178" s="85">
        <f t="shared" si="54"/>
        <v>50130</v>
      </c>
      <c r="P178" s="43">
        <f t="shared" si="45"/>
        <v>81745164.370420173</v>
      </c>
      <c r="Q178" s="43">
        <f t="shared" si="46"/>
        <v>-2330247.4230292756</v>
      </c>
      <c r="R178" s="43">
        <f t="shared" si="47"/>
        <v>79414916.947390899</v>
      </c>
      <c r="S178" s="86">
        <f t="shared" si="52"/>
        <v>8.299999999999999E-2</v>
      </c>
      <c r="T178" s="87">
        <f t="shared" si="48"/>
        <v>549286.50890000002</v>
      </c>
      <c r="U178" s="43">
        <f t="shared" si="55"/>
        <v>79964203.456290901</v>
      </c>
      <c r="V178" s="88">
        <f t="shared" si="50"/>
        <v>-747256.4618469564</v>
      </c>
    </row>
    <row r="179" spans="1:22" x14ac:dyDescent="0.35">
      <c r="A179" s="8"/>
      <c r="B179" s="8"/>
      <c r="C179" s="37"/>
      <c r="D179" s="33"/>
      <c r="E179" s="33"/>
      <c r="F179" s="38"/>
      <c r="G179" s="33"/>
      <c r="H179" s="33"/>
      <c r="I179" s="33"/>
      <c r="J179" s="35"/>
      <c r="L179" s="34"/>
      <c r="N179" s="84">
        <v>166</v>
      </c>
      <c r="O179" s="85">
        <f>O178+31</f>
        <v>50161</v>
      </c>
      <c r="P179" s="43">
        <f t="shared" si="45"/>
        <v>79964203.456290901</v>
      </c>
      <c r="Q179" s="43">
        <f t="shared" si="46"/>
        <v>-2330247.4230292756</v>
      </c>
      <c r="R179" s="43">
        <f t="shared" si="47"/>
        <v>77633956.033261627</v>
      </c>
      <c r="S179" s="86">
        <f t="shared" si="52"/>
        <v>8.299999999999999E-2</v>
      </c>
      <c r="T179" s="87">
        <f t="shared" si="48"/>
        <v>536968.19590000005</v>
      </c>
      <c r="U179" s="43">
        <f t="shared" si="55"/>
        <v>78170924.22916162</v>
      </c>
      <c r="V179" s="88">
        <f t="shared" si="50"/>
        <v>-742123.44137742918</v>
      </c>
    </row>
    <row r="180" spans="1:22" x14ac:dyDescent="0.35">
      <c r="A180" s="8"/>
      <c r="B180" s="8"/>
      <c r="C180" s="37"/>
      <c r="D180" s="33"/>
      <c r="E180" s="33"/>
      <c r="F180" s="38"/>
      <c r="G180" s="33"/>
      <c r="H180" s="33"/>
      <c r="I180" s="33"/>
      <c r="J180" s="35"/>
      <c r="L180" s="34"/>
      <c r="N180" s="84">
        <v>167</v>
      </c>
      <c r="O180" s="85">
        <f>O179+30</f>
        <v>50191</v>
      </c>
      <c r="P180" s="43">
        <f t="shared" si="45"/>
        <v>78170924.22916162</v>
      </c>
      <c r="Q180" s="43">
        <f t="shared" si="46"/>
        <v>-2330247.4230292756</v>
      </c>
      <c r="R180" s="43">
        <f t="shared" si="47"/>
        <v>75840676.806132346</v>
      </c>
      <c r="S180" s="86">
        <f t="shared" si="52"/>
        <v>8.299999999999999E-2</v>
      </c>
      <c r="T180" s="87">
        <f t="shared" si="48"/>
        <v>524564.68119999999</v>
      </c>
      <c r="U180" s="43">
        <f t="shared" si="55"/>
        <v>76365241.487332344</v>
      </c>
      <c r="V180" s="88">
        <f t="shared" si="50"/>
        <v>-737025.68042118265</v>
      </c>
    </row>
    <row r="181" spans="1:22" x14ac:dyDescent="0.35">
      <c r="A181" s="8"/>
      <c r="B181" s="8"/>
      <c r="C181" s="37"/>
      <c r="D181" s="33"/>
      <c r="E181" s="33"/>
      <c r="F181" s="38"/>
      <c r="G181" s="33"/>
      <c r="H181" s="33"/>
      <c r="I181" s="33"/>
      <c r="J181" s="35"/>
      <c r="L181" s="34"/>
      <c r="N181" s="84">
        <v>168</v>
      </c>
      <c r="O181" s="85">
        <f>O180+31</f>
        <v>50222</v>
      </c>
      <c r="P181" s="43">
        <f t="shared" si="45"/>
        <v>76365241.487332344</v>
      </c>
      <c r="Q181" s="43">
        <f t="shared" si="46"/>
        <v>-2330247.4230292756</v>
      </c>
      <c r="R181" s="43">
        <f t="shared" si="47"/>
        <v>74034994.06430307</v>
      </c>
      <c r="S181" s="86">
        <f t="shared" si="52"/>
        <v>8.299999999999999E-2</v>
      </c>
      <c r="T181" s="87">
        <f t="shared" si="48"/>
        <v>512075.37560000003</v>
      </c>
      <c r="U181" s="43">
        <f t="shared" si="55"/>
        <v>74547069.439903066</v>
      </c>
      <c r="V181" s="88">
        <f t="shared" si="50"/>
        <v>-731962.93677515455</v>
      </c>
    </row>
    <row r="182" spans="1:22" x14ac:dyDescent="0.35">
      <c r="A182" s="8"/>
      <c r="B182" s="8"/>
      <c r="C182" s="37"/>
      <c r="D182" s="33"/>
      <c r="E182" s="33"/>
      <c r="F182" s="38"/>
      <c r="G182" s="33"/>
      <c r="H182" s="33"/>
      <c r="I182" s="33"/>
      <c r="J182" s="35"/>
      <c r="L182" s="34"/>
      <c r="N182" s="84">
        <v>169</v>
      </c>
      <c r="O182" s="85">
        <f>O181+31</f>
        <v>50253</v>
      </c>
      <c r="P182" s="43">
        <f t="shared" si="45"/>
        <v>74547069.439903066</v>
      </c>
      <c r="Q182" s="43">
        <f t="shared" si="46"/>
        <v>-2330247.4230292756</v>
      </c>
      <c r="R182" s="43">
        <f t="shared" si="47"/>
        <v>72216822.016873792</v>
      </c>
      <c r="S182" s="86">
        <f t="shared" si="52"/>
        <v>8.299999999999999E-2</v>
      </c>
      <c r="T182" s="87">
        <f t="shared" si="48"/>
        <v>499499.68560000003</v>
      </c>
      <c r="U182" s="43">
        <f t="shared" si="55"/>
        <v>72716321.702473789</v>
      </c>
      <c r="V182" s="88">
        <f t="shared" si="50"/>
        <v>-726934.96990001283</v>
      </c>
    </row>
    <row r="183" spans="1:22" x14ac:dyDescent="0.35">
      <c r="A183" s="8"/>
      <c r="B183" s="8"/>
      <c r="C183" s="37"/>
      <c r="D183" s="33"/>
      <c r="E183" s="33"/>
      <c r="F183" s="38"/>
      <c r="G183" s="33"/>
      <c r="H183" s="33"/>
      <c r="I183" s="33"/>
      <c r="J183" s="35"/>
      <c r="L183" s="34"/>
      <c r="N183" s="84">
        <v>170</v>
      </c>
      <c r="O183" s="85">
        <f>O182+28</f>
        <v>50281</v>
      </c>
      <c r="P183" s="43">
        <f t="shared" si="45"/>
        <v>72716321.702473789</v>
      </c>
      <c r="Q183" s="43">
        <f t="shared" si="46"/>
        <v>-2330247.4230292756</v>
      </c>
      <c r="R183" s="43">
        <f t="shared" si="47"/>
        <v>70386074.279444516</v>
      </c>
      <c r="S183" s="86">
        <f t="shared" si="52"/>
        <v>8.299999999999999E-2</v>
      </c>
      <c r="T183" s="87">
        <f t="shared" si="48"/>
        <v>486837.01380000002</v>
      </c>
      <c r="U183" s="43">
        <f t="shared" si="55"/>
        <v>70872911.293244511</v>
      </c>
      <c r="V183" s="88">
        <f t="shared" si="50"/>
        <v>-721941.54090872745</v>
      </c>
    </row>
    <row r="184" spans="1:22" x14ac:dyDescent="0.35">
      <c r="A184" s="8"/>
      <c r="B184" s="8"/>
      <c r="C184" s="37"/>
      <c r="D184" s="33"/>
      <c r="E184" s="33"/>
      <c r="F184" s="38"/>
      <c r="G184" s="33"/>
      <c r="H184" s="33"/>
      <c r="I184" s="33"/>
      <c r="J184" s="35"/>
      <c r="L184" s="34"/>
      <c r="N184" s="84">
        <v>171</v>
      </c>
      <c r="O184" s="85">
        <f>O183+31</f>
        <v>50312</v>
      </c>
      <c r="P184" s="43">
        <f t="shared" si="45"/>
        <v>70872911.293244511</v>
      </c>
      <c r="Q184" s="43">
        <f t="shared" si="46"/>
        <v>-2330247.4230292756</v>
      </c>
      <c r="R184" s="43">
        <f t="shared" si="47"/>
        <v>68542663.870215237</v>
      </c>
      <c r="S184" s="86">
        <f t="shared" si="52"/>
        <v>8.299999999999999E-2</v>
      </c>
      <c r="T184" s="87">
        <f t="shared" si="48"/>
        <v>474086.75839999999</v>
      </c>
      <c r="U184" s="43">
        <f t="shared" si="55"/>
        <v>69016750.62861523</v>
      </c>
      <c r="V184" s="88">
        <f t="shared" si="50"/>
        <v>-716982.41255522054</v>
      </c>
    </row>
    <row r="185" spans="1:22" x14ac:dyDescent="0.35">
      <c r="A185" s="8"/>
      <c r="B185" s="8"/>
      <c r="C185" s="37"/>
      <c r="D185" s="33"/>
      <c r="E185" s="33"/>
      <c r="F185" s="38"/>
      <c r="G185" s="33"/>
      <c r="H185" s="33"/>
      <c r="I185" s="33"/>
      <c r="J185" s="35"/>
      <c r="L185" s="34"/>
      <c r="N185" s="84">
        <v>172</v>
      </c>
      <c r="O185" s="85">
        <f t="shared" ref="O185:O190" si="56">O184+30</f>
        <v>50342</v>
      </c>
      <c r="P185" s="43">
        <f t="shared" si="45"/>
        <v>69016750.62861523</v>
      </c>
      <c r="Q185" s="43">
        <f t="shared" si="46"/>
        <v>-2330247.4230292756</v>
      </c>
      <c r="R185" s="43">
        <f t="shared" si="47"/>
        <v>66686503.205585957</v>
      </c>
      <c r="S185" s="86">
        <f t="shared" si="52"/>
        <v>8.299999999999999E-2</v>
      </c>
      <c r="T185" s="87">
        <f t="shared" si="48"/>
        <v>461248.3138</v>
      </c>
      <c r="U185" s="43">
        <f t="shared" si="55"/>
        <v>67147751.519385964</v>
      </c>
      <c r="V185" s="88">
        <f t="shared" si="50"/>
        <v>-712057.34922309406</v>
      </c>
    </row>
    <row r="186" spans="1:22" x14ac:dyDescent="0.35">
      <c r="A186" s="8"/>
      <c r="B186" s="8"/>
      <c r="C186" s="37"/>
      <c r="D186" s="33"/>
      <c r="E186" s="33"/>
      <c r="F186" s="38"/>
      <c r="G186" s="33"/>
      <c r="H186" s="33"/>
      <c r="I186" s="33"/>
      <c r="J186" s="35"/>
      <c r="L186" s="34"/>
      <c r="N186" s="84">
        <v>173</v>
      </c>
      <c r="O186" s="85">
        <f>O185+31</f>
        <v>50373</v>
      </c>
      <c r="P186" s="43">
        <f t="shared" si="45"/>
        <v>67147751.519385964</v>
      </c>
      <c r="Q186" s="43">
        <f t="shared" si="46"/>
        <v>-2330247.4230292756</v>
      </c>
      <c r="R186" s="43">
        <f t="shared" si="47"/>
        <v>64817504.09635669</v>
      </c>
      <c r="S186" s="86">
        <f t="shared" si="52"/>
        <v>8.299999999999999E-2</v>
      </c>
      <c r="T186" s="87">
        <f t="shared" si="48"/>
        <v>448321.07</v>
      </c>
      <c r="U186" s="43">
        <f t="shared" si="55"/>
        <v>65265825.16635669</v>
      </c>
      <c r="V186" s="88">
        <f t="shared" si="50"/>
        <v>-707166.11691443622</v>
      </c>
    </row>
    <row r="187" spans="1:22" x14ac:dyDescent="0.35">
      <c r="A187" s="8"/>
      <c r="B187" s="8"/>
      <c r="C187" s="37"/>
      <c r="D187" s="33"/>
      <c r="E187" s="33"/>
      <c r="F187" s="38"/>
      <c r="G187" s="33"/>
      <c r="H187" s="33"/>
      <c r="I187" s="33"/>
      <c r="J187" s="35"/>
      <c r="L187" s="34"/>
      <c r="N187" s="84">
        <v>174</v>
      </c>
      <c r="O187" s="85">
        <f t="shared" si="56"/>
        <v>50403</v>
      </c>
      <c r="P187" s="43">
        <f t="shared" si="45"/>
        <v>65265825.16635669</v>
      </c>
      <c r="Q187" s="43">
        <f t="shared" si="46"/>
        <v>-2330247.4230292756</v>
      </c>
      <c r="R187" s="43">
        <f t="shared" si="47"/>
        <v>62935577.743327416</v>
      </c>
      <c r="S187" s="86">
        <f t="shared" si="52"/>
        <v>8.299999999999999E-2</v>
      </c>
      <c r="T187" s="87">
        <f t="shared" si="48"/>
        <v>435304.41269999999</v>
      </c>
      <c r="U187" s="43">
        <f t="shared" si="55"/>
        <v>63370882.156027414</v>
      </c>
      <c r="V187" s="88">
        <f t="shared" si="50"/>
        <v>-702308.48323870171</v>
      </c>
    </row>
    <row r="188" spans="1:22" x14ac:dyDescent="0.35">
      <c r="A188" s="8"/>
      <c r="B188" s="8"/>
      <c r="C188" s="37"/>
      <c r="D188" s="33"/>
      <c r="E188" s="33"/>
      <c r="F188" s="38"/>
      <c r="G188" s="33"/>
      <c r="H188" s="33"/>
      <c r="I188" s="33"/>
      <c r="J188" s="35"/>
      <c r="L188" s="34"/>
      <c r="N188" s="84">
        <v>175</v>
      </c>
      <c r="O188" s="85">
        <f>O187+31</f>
        <v>50434</v>
      </c>
      <c r="P188" s="43">
        <f t="shared" si="45"/>
        <v>63370882.156027414</v>
      </c>
      <c r="Q188" s="43">
        <f t="shared" si="46"/>
        <v>-2330247.4230292756</v>
      </c>
      <c r="R188" s="43">
        <f t="shared" si="47"/>
        <v>61040634.73299814</v>
      </c>
      <c r="S188" s="86">
        <f t="shared" si="52"/>
        <v>8.299999999999999E-2</v>
      </c>
      <c r="T188" s="87">
        <f t="shared" si="48"/>
        <v>422197.72360000003</v>
      </c>
      <c r="U188" s="43">
        <f t="shared" si="55"/>
        <v>61462832.45659814</v>
      </c>
      <c r="V188" s="88">
        <f t="shared" si="50"/>
        <v>-697484.21740167355</v>
      </c>
    </row>
    <row r="189" spans="1:22" x14ac:dyDescent="0.35">
      <c r="A189" s="8"/>
      <c r="B189" s="8"/>
      <c r="C189" s="37"/>
      <c r="D189" s="33"/>
      <c r="E189" s="33"/>
      <c r="F189" s="38"/>
      <c r="G189" s="33"/>
      <c r="H189" s="33"/>
      <c r="I189" s="33"/>
      <c r="J189" s="35"/>
      <c r="L189" s="34"/>
      <c r="N189" s="84">
        <v>176</v>
      </c>
      <c r="O189" s="85">
        <f>O188+31</f>
        <v>50465</v>
      </c>
      <c r="P189" s="43">
        <f t="shared" si="45"/>
        <v>61462832.45659814</v>
      </c>
      <c r="Q189" s="43">
        <f t="shared" si="46"/>
        <v>-2330247.4230292756</v>
      </c>
      <c r="R189" s="43">
        <f t="shared" si="47"/>
        <v>59132585.033568867</v>
      </c>
      <c r="S189" s="86">
        <f t="shared" si="52"/>
        <v>8.299999999999999E-2</v>
      </c>
      <c r="T189" s="87">
        <f t="shared" si="48"/>
        <v>409000.3798</v>
      </c>
      <c r="U189" s="43">
        <f t="shared" si="55"/>
        <v>59541585.413368866</v>
      </c>
      <c r="V189" s="88">
        <f t="shared" si="50"/>
        <v>-692693.09019449493</v>
      </c>
    </row>
    <row r="190" spans="1:22" x14ac:dyDescent="0.35">
      <c r="A190" s="8"/>
      <c r="B190" s="8"/>
      <c r="C190" s="37"/>
      <c r="D190" s="33"/>
      <c r="E190" s="33"/>
      <c r="F190" s="38"/>
      <c r="G190" s="33"/>
      <c r="H190" s="33"/>
      <c r="I190" s="33"/>
      <c r="J190" s="35"/>
      <c r="L190" s="34"/>
      <c r="N190" s="84">
        <v>177</v>
      </c>
      <c r="O190" s="85">
        <f t="shared" si="56"/>
        <v>50495</v>
      </c>
      <c r="P190" s="43">
        <f t="shared" si="45"/>
        <v>59541585.413368866</v>
      </c>
      <c r="Q190" s="43">
        <f t="shared" si="46"/>
        <v>-2330247.4230292756</v>
      </c>
      <c r="R190" s="43">
        <f t="shared" si="47"/>
        <v>57211337.990339592</v>
      </c>
      <c r="S190" s="86">
        <f t="shared" si="52"/>
        <v>8.299999999999999E-2</v>
      </c>
      <c r="T190" s="87">
        <f t="shared" si="48"/>
        <v>395711.75439999998</v>
      </c>
      <c r="U190" s="43">
        <f t="shared" si="55"/>
        <v>57607049.744739592</v>
      </c>
      <c r="V190" s="88">
        <f t="shared" si="50"/>
        <v>-687934.87398278085</v>
      </c>
    </row>
    <row r="191" spans="1:22" x14ac:dyDescent="0.35">
      <c r="A191" s="8"/>
      <c r="B191" s="8"/>
      <c r="C191" s="37"/>
      <c r="D191" s="33"/>
      <c r="E191" s="33"/>
      <c r="F191" s="38"/>
      <c r="G191" s="33"/>
      <c r="H191" s="33"/>
      <c r="I191" s="33"/>
      <c r="J191" s="35"/>
      <c r="L191" s="34"/>
      <c r="N191" s="84">
        <v>178</v>
      </c>
      <c r="O191" s="85">
        <f>O190+31</f>
        <v>50526</v>
      </c>
      <c r="P191" s="43">
        <f t="shared" si="45"/>
        <v>57607049.744739592</v>
      </c>
      <c r="Q191" s="43">
        <f t="shared" si="46"/>
        <v>-2330247.4230292756</v>
      </c>
      <c r="R191" s="43">
        <f t="shared" si="47"/>
        <v>55276802.321710318</v>
      </c>
      <c r="S191" s="86">
        <f t="shared" si="52"/>
        <v>8.299999999999999E-2</v>
      </c>
      <c r="T191" s="87">
        <f t="shared" si="48"/>
        <v>382331.21610000002</v>
      </c>
      <c r="U191" s="43">
        <f t="shared" si="55"/>
        <v>55659133.537810318</v>
      </c>
      <c r="V191" s="88">
        <f t="shared" si="50"/>
        <v>-683209.34269580152</v>
      </c>
    </row>
    <row r="192" spans="1:22" x14ac:dyDescent="0.35">
      <c r="A192" s="8"/>
      <c r="B192" s="8"/>
      <c r="C192" s="37"/>
      <c r="D192" s="33"/>
      <c r="E192" s="33"/>
      <c r="F192" s="38"/>
      <c r="G192" s="33"/>
      <c r="H192" s="33"/>
      <c r="I192" s="33"/>
      <c r="J192" s="35"/>
      <c r="L192" s="34"/>
      <c r="N192" s="84">
        <v>179</v>
      </c>
      <c r="O192" s="85">
        <f>O191+30</f>
        <v>50556</v>
      </c>
      <c r="P192" s="43">
        <f t="shared" si="45"/>
        <v>55659133.537810318</v>
      </c>
      <c r="Q192" s="43">
        <f t="shared" si="46"/>
        <v>-2330247.4230292756</v>
      </c>
      <c r="R192" s="43">
        <f t="shared" si="47"/>
        <v>53328886.114781044</v>
      </c>
      <c r="S192" s="86">
        <f t="shared" si="52"/>
        <v>8.299999999999999E-2</v>
      </c>
      <c r="T192" s="87">
        <f t="shared" si="48"/>
        <v>368858.12900000002</v>
      </c>
      <c r="U192" s="43">
        <f t="shared" si="55"/>
        <v>53697744.243781045</v>
      </c>
      <c r="V192" s="88">
        <f t="shared" si="50"/>
        <v>-678516.2718157426</v>
      </c>
    </row>
    <row r="193" spans="1:22" x14ac:dyDescent="0.35">
      <c r="A193" s="8"/>
      <c r="B193" s="8"/>
      <c r="C193" s="37"/>
      <c r="D193" s="33"/>
      <c r="E193" s="33"/>
      <c r="F193" s="38"/>
      <c r="G193" s="33"/>
      <c r="H193" s="33"/>
      <c r="I193" s="33"/>
      <c r="J193" s="35"/>
      <c r="L193" s="34"/>
      <c r="N193" s="84">
        <v>180</v>
      </c>
      <c r="O193" s="85">
        <f>O192+31</f>
        <v>50587</v>
      </c>
      <c r="P193" s="43">
        <f t="shared" si="45"/>
        <v>53697744.243781045</v>
      </c>
      <c r="Q193" s="43">
        <f t="shared" si="46"/>
        <v>-2330247.4230292756</v>
      </c>
      <c r="R193" s="43">
        <f t="shared" si="47"/>
        <v>51367496.820751771</v>
      </c>
      <c r="S193" s="86">
        <f t="shared" si="52"/>
        <v>8.299999999999999E-2</v>
      </c>
      <c r="T193" s="87">
        <f t="shared" si="48"/>
        <v>355291.853</v>
      </c>
      <c r="U193" s="43">
        <f t="shared" si="55"/>
        <v>51722788.673751771</v>
      </c>
      <c r="V193" s="88">
        <f t="shared" si="50"/>
        <v>-673855.43836703722</v>
      </c>
    </row>
    <row r="194" spans="1:22" x14ac:dyDescent="0.35">
      <c r="A194" s="8"/>
      <c r="B194" s="8"/>
      <c r="C194" s="37"/>
      <c r="D194" s="33"/>
      <c r="E194" s="33"/>
      <c r="F194" s="38"/>
      <c r="G194" s="33"/>
      <c r="H194" s="33"/>
      <c r="I194" s="33"/>
      <c r="J194" s="35"/>
      <c r="L194" s="34"/>
      <c r="N194" s="84">
        <v>181</v>
      </c>
      <c r="O194" s="85">
        <f>O193+31</f>
        <v>50618</v>
      </c>
      <c r="P194" s="43">
        <f t="shared" si="45"/>
        <v>51722788.673751771</v>
      </c>
      <c r="Q194" s="43">
        <f t="shared" si="46"/>
        <v>-2330247.4230292756</v>
      </c>
      <c r="R194" s="43">
        <f t="shared" si="47"/>
        <v>49392541.250722498</v>
      </c>
      <c r="S194" s="86">
        <f t="shared" si="52"/>
        <v>8.299999999999999E-2</v>
      </c>
      <c r="T194" s="87">
        <f t="shared" si="48"/>
        <v>341631.74369999999</v>
      </c>
      <c r="U194" s="43">
        <f t="shared" si="55"/>
        <v>49734172.994422495</v>
      </c>
      <c r="V194" s="88">
        <f t="shared" si="50"/>
        <v>-669226.62090577243</v>
      </c>
    </row>
    <row r="195" spans="1:22" x14ac:dyDescent="0.35">
      <c r="A195" s="8"/>
      <c r="B195" s="8"/>
      <c r="C195" s="37"/>
      <c r="D195" s="33"/>
      <c r="E195" s="33"/>
      <c r="F195" s="38"/>
      <c r="G195" s="33"/>
      <c r="H195" s="33"/>
      <c r="I195" s="33"/>
      <c r="J195" s="35"/>
      <c r="L195" s="34"/>
      <c r="N195" s="84">
        <v>182</v>
      </c>
      <c r="O195" s="85">
        <f>O194+28</f>
        <v>50646</v>
      </c>
      <c r="P195" s="43">
        <f t="shared" si="45"/>
        <v>49734172.994422495</v>
      </c>
      <c r="Q195" s="43">
        <f t="shared" si="46"/>
        <v>-2330247.4230292756</v>
      </c>
      <c r="R195" s="43">
        <f t="shared" si="47"/>
        <v>47403925.571393222</v>
      </c>
      <c r="S195" s="86">
        <f t="shared" si="52"/>
        <v>8.299999999999999E-2</v>
      </c>
      <c r="T195" s="87">
        <f t="shared" si="48"/>
        <v>327877.1519</v>
      </c>
      <c r="U195" s="43">
        <f t="shared" si="55"/>
        <v>47731802.723293222</v>
      </c>
      <c r="V195" s="88">
        <f t="shared" si="50"/>
        <v>-664629.59950916737</v>
      </c>
    </row>
    <row r="196" spans="1:22" x14ac:dyDescent="0.35">
      <c r="A196" s="8"/>
      <c r="B196" s="8"/>
      <c r="C196" s="37"/>
      <c r="D196" s="33"/>
      <c r="E196" s="33"/>
      <c r="F196" s="38"/>
      <c r="G196" s="33"/>
      <c r="H196" s="33"/>
      <c r="I196" s="33"/>
      <c r="J196" s="35"/>
      <c r="L196" s="34"/>
      <c r="N196" s="84">
        <v>183</v>
      </c>
      <c r="O196" s="85">
        <f>O195+31</f>
        <v>50677</v>
      </c>
      <c r="P196" s="43">
        <f t="shared" si="45"/>
        <v>47731802.723293222</v>
      </c>
      <c r="Q196" s="43">
        <f t="shared" si="46"/>
        <v>-2330247.4230292756</v>
      </c>
      <c r="R196" s="43">
        <f t="shared" si="47"/>
        <v>45401555.300263949</v>
      </c>
      <c r="S196" s="86">
        <f t="shared" si="52"/>
        <v>8.299999999999999E-2</v>
      </c>
      <c r="T196" s="87">
        <f t="shared" si="48"/>
        <v>314027.42420000001</v>
      </c>
      <c r="U196" s="43">
        <f t="shared" si="55"/>
        <v>45715582.724463947</v>
      </c>
      <c r="V196" s="88">
        <f t="shared" si="50"/>
        <v>-660064.1557651253</v>
      </c>
    </row>
    <row r="197" spans="1:22" x14ac:dyDescent="0.35">
      <c r="A197" s="8"/>
      <c r="B197" s="8"/>
      <c r="C197" s="37"/>
      <c r="D197" s="33"/>
      <c r="E197" s="33"/>
      <c r="F197" s="38"/>
      <c r="G197" s="33"/>
      <c r="H197" s="33"/>
      <c r="I197" s="33"/>
      <c r="J197" s="35"/>
      <c r="L197" s="34"/>
      <c r="N197" s="84">
        <v>184</v>
      </c>
      <c r="O197" s="85">
        <f t="shared" ref="O197:O202" si="57">O196+30</f>
        <v>50707</v>
      </c>
      <c r="P197" s="43">
        <f t="shared" si="45"/>
        <v>45715582.724463947</v>
      </c>
      <c r="Q197" s="43">
        <f t="shared" si="46"/>
        <v>-2330247.4230292756</v>
      </c>
      <c r="R197" s="43">
        <f t="shared" si="47"/>
        <v>43385335.301434673</v>
      </c>
      <c r="S197" s="86">
        <f t="shared" si="52"/>
        <v>8.299999999999999E-2</v>
      </c>
      <c r="T197" s="87">
        <f t="shared" si="48"/>
        <v>300081.90250000003</v>
      </c>
      <c r="U197" s="43">
        <f t="shared" si="55"/>
        <v>43685417.203934677</v>
      </c>
      <c r="V197" s="88">
        <f t="shared" si="50"/>
        <v>-655530.0727618559</v>
      </c>
    </row>
    <row r="198" spans="1:22" x14ac:dyDescent="0.35">
      <c r="A198" s="8"/>
      <c r="B198" s="8"/>
      <c r="C198" s="37"/>
      <c r="D198" s="33"/>
      <c r="E198" s="33"/>
      <c r="F198" s="38"/>
      <c r="G198" s="33"/>
      <c r="H198" s="33"/>
      <c r="I198" s="33"/>
      <c r="J198" s="35"/>
      <c r="L198" s="34"/>
      <c r="N198" s="84">
        <v>185</v>
      </c>
      <c r="O198" s="85">
        <f>O197+31</f>
        <v>50738</v>
      </c>
      <c r="P198" s="43">
        <f t="shared" si="45"/>
        <v>43685417.203934677</v>
      </c>
      <c r="Q198" s="43">
        <f t="shared" si="46"/>
        <v>-2330247.4230292756</v>
      </c>
      <c r="R198" s="43">
        <f t="shared" si="47"/>
        <v>41355169.780905403</v>
      </c>
      <c r="S198" s="86">
        <f t="shared" si="52"/>
        <v>8.299999999999999E-2</v>
      </c>
      <c r="T198" s="87">
        <f t="shared" si="48"/>
        <v>286039.92430000001</v>
      </c>
      <c r="U198" s="43">
        <f t="shared" si="55"/>
        <v>41641209.705205403</v>
      </c>
      <c r="V198" s="88">
        <f t="shared" si="50"/>
        <v>-651027.13507756928</v>
      </c>
    </row>
    <row r="199" spans="1:22" x14ac:dyDescent="0.35">
      <c r="A199" s="8"/>
      <c r="B199" s="8"/>
      <c r="C199" s="37"/>
      <c r="D199" s="33"/>
      <c r="E199" s="33"/>
      <c r="F199" s="38"/>
      <c r="G199" s="33"/>
      <c r="H199" s="33"/>
      <c r="I199" s="33"/>
      <c r="J199" s="35"/>
      <c r="L199" s="34"/>
      <c r="N199" s="84">
        <v>186</v>
      </c>
      <c r="O199" s="85">
        <f t="shared" si="57"/>
        <v>50768</v>
      </c>
      <c r="P199" s="43">
        <f t="shared" si="45"/>
        <v>41641209.705205403</v>
      </c>
      <c r="Q199" s="43">
        <f t="shared" si="46"/>
        <v>-2330247.4230292756</v>
      </c>
      <c r="R199" s="43">
        <f t="shared" si="47"/>
        <v>39310962.28217613</v>
      </c>
      <c r="S199" s="86">
        <f t="shared" si="52"/>
        <v>8.299999999999999E-2</v>
      </c>
      <c r="T199" s="87">
        <f t="shared" si="48"/>
        <v>271900.82250000001</v>
      </c>
      <c r="U199" s="43">
        <f t="shared" si="55"/>
        <v>39582863.104676127</v>
      </c>
      <c r="V199" s="88">
        <f t="shared" si="50"/>
        <v>-646555.12877024186</v>
      </c>
    </row>
    <row r="200" spans="1:22" x14ac:dyDescent="0.35">
      <c r="A200" s="8"/>
      <c r="B200" s="8"/>
      <c r="C200" s="37"/>
      <c r="D200" s="33"/>
      <c r="E200" s="33"/>
      <c r="F200" s="38"/>
      <c r="G200" s="33"/>
      <c r="H200" s="33"/>
      <c r="I200" s="33"/>
      <c r="J200" s="35"/>
      <c r="L200" s="34"/>
      <c r="N200" s="84">
        <v>187</v>
      </c>
      <c r="O200" s="85">
        <f>O199+31</f>
        <v>50799</v>
      </c>
      <c r="P200" s="43">
        <f t="shared" si="45"/>
        <v>39582863.104676127</v>
      </c>
      <c r="Q200" s="43">
        <f t="shared" si="46"/>
        <v>-2330247.4230292756</v>
      </c>
      <c r="R200" s="43">
        <f t="shared" si="47"/>
        <v>37252615.681646854</v>
      </c>
      <c r="S200" s="86">
        <f t="shared" si="52"/>
        <v>8.299999999999999E-2</v>
      </c>
      <c r="T200" s="87">
        <f t="shared" si="48"/>
        <v>257663.92509999999</v>
      </c>
      <c r="U200" s="43">
        <f t="shared" si="55"/>
        <v>37510279.606746852</v>
      </c>
      <c r="V200" s="88">
        <f t="shared" si="50"/>
        <v>-642113.84136745019</v>
      </c>
    </row>
    <row r="201" spans="1:22" x14ac:dyDescent="0.35">
      <c r="A201" s="8"/>
      <c r="B201" s="8"/>
      <c r="C201" s="37"/>
      <c r="D201" s="33"/>
      <c r="E201" s="33"/>
      <c r="F201" s="38"/>
      <c r="G201" s="33"/>
      <c r="H201" s="33"/>
      <c r="I201" s="33"/>
      <c r="J201" s="35"/>
      <c r="L201" s="34"/>
      <c r="N201" s="84">
        <v>188</v>
      </c>
      <c r="O201" s="85">
        <f>O200+31</f>
        <v>50830</v>
      </c>
      <c r="P201" s="43">
        <f t="shared" ref="P201:P217" si="58">U200</f>
        <v>37510279.606746852</v>
      </c>
      <c r="Q201" s="43">
        <f t="shared" si="46"/>
        <v>-2330247.4230292756</v>
      </c>
      <c r="R201" s="43">
        <f t="shared" si="47"/>
        <v>35180032.183717579</v>
      </c>
      <c r="S201" s="86">
        <f t="shared" si="52"/>
        <v>8.299999999999999E-2</v>
      </c>
      <c r="T201" s="87">
        <f t="shared" si="48"/>
        <v>243328.55590000001</v>
      </c>
      <c r="U201" s="43">
        <f t="shared" si="55"/>
        <v>35423360.739617579</v>
      </c>
      <c r="V201" s="88">
        <f t="shared" si="50"/>
        <v>-637703.06185627775</v>
      </c>
    </row>
    <row r="202" spans="1:22" x14ac:dyDescent="0.35">
      <c r="A202" s="8"/>
      <c r="B202" s="8"/>
      <c r="C202" s="37"/>
      <c r="D202" s="33"/>
      <c r="E202" s="33"/>
      <c r="F202" s="38"/>
      <c r="G202" s="33"/>
      <c r="H202" s="33"/>
      <c r="I202" s="33"/>
      <c r="J202" s="35"/>
      <c r="L202" s="34"/>
      <c r="N202" s="84">
        <v>189</v>
      </c>
      <c r="O202" s="85">
        <f t="shared" si="57"/>
        <v>50860</v>
      </c>
      <c r="P202" s="43">
        <f t="shared" si="58"/>
        <v>35423360.739617579</v>
      </c>
      <c r="Q202" s="43">
        <f t="shared" ref="Q202:Q217" si="59">Q201</f>
        <v>-2330247.4230292756</v>
      </c>
      <c r="R202" s="43">
        <f t="shared" si="47"/>
        <v>33093113.316588305</v>
      </c>
      <c r="S202" s="86">
        <f t="shared" si="52"/>
        <v>8.299999999999999E-2</v>
      </c>
      <c r="T202" s="87">
        <f t="shared" si="48"/>
        <v>228894.0338</v>
      </c>
      <c r="U202" s="43">
        <f t="shared" si="55"/>
        <v>33322007.350388303</v>
      </c>
      <c r="V202" s="88">
        <f t="shared" si="50"/>
        <v>-633322.58067328751</v>
      </c>
    </row>
    <row r="203" spans="1:22" x14ac:dyDescent="0.35">
      <c r="A203" s="8"/>
      <c r="B203" s="8"/>
      <c r="C203" s="37"/>
      <c r="D203" s="33"/>
      <c r="E203" s="33"/>
      <c r="F203" s="38"/>
      <c r="G203" s="33"/>
      <c r="H203" s="33"/>
      <c r="I203" s="33"/>
      <c r="J203" s="35"/>
      <c r="L203" s="34"/>
      <c r="N203" s="84">
        <v>190</v>
      </c>
      <c r="O203" s="85">
        <f>O202+31</f>
        <v>50891</v>
      </c>
      <c r="P203" s="43">
        <f t="shared" si="58"/>
        <v>33322007.350388303</v>
      </c>
      <c r="Q203" s="43">
        <f t="shared" si="59"/>
        <v>-2330247.4230292756</v>
      </c>
      <c r="R203" s="43">
        <f t="shared" si="47"/>
        <v>30991759.92735903</v>
      </c>
      <c r="S203" s="86">
        <f t="shared" si="52"/>
        <v>8.299999999999999E-2</v>
      </c>
      <c r="T203" s="87">
        <f t="shared" si="48"/>
        <v>214359.6728</v>
      </c>
      <c r="U203" s="43">
        <f t="shared" si="55"/>
        <v>31206119.60015903</v>
      </c>
      <c r="V203" s="88">
        <f t="shared" si="50"/>
        <v>-628972.18969456689</v>
      </c>
    </row>
    <row r="204" spans="1:22" x14ac:dyDescent="0.35">
      <c r="A204" s="8"/>
      <c r="B204" s="8"/>
      <c r="C204" s="37"/>
      <c r="D204" s="33"/>
      <c r="E204" s="33"/>
      <c r="F204" s="38"/>
      <c r="G204" s="33"/>
      <c r="H204" s="33"/>
      <c r="I204" s="33"/>
      <c r="J204" s="35"/>
      <c r="L204" s="34"/>
      <c r="N204" s="84">
        <v>191</v>
      </c>
      <c r="O204" s="85">
        <f>O203+30</f>
        <v>50921</v>
      </c>
      <c r="P204" s="43">
        <f t="shared" si="58"/>
        <v>31206119.60015903</v>
      </c>
      <c r="Q204" s="43">
        <f t="shared" si="59"/>
        <v>-2330247.4230292756</v>
      </c>
      <c r="R204" s="43">
        <f t="shared" si="47"/>
        <v>28875872.177129753</v>
      </c>
      <c r="S204" s="86">
        <f t="shared" si="52"/>
        <v>8.299999999999999E-2</v>
      </c>
      <c r="T204" s="87">
        <f t="shared" si="48"/>
        <v>199724.78260000001</v>
      </c>
      <c r="U204" s="43">
        <f t="shared" si="55"/>
        <v>29075596.959729753</v>
      </c>
      <c r="V204" s="88">
        <f t="shared" si="50"/>
        <v>-624651.68222583819</v>
      </c>
    </row>
    <row r="205" spans="1:22" x14ac:dyDescent="0.35">
      <c r="A205" s="8"/>
      <c r="B205" s="8"/>
      <c r="C205" s="37"/>
      <c r="D205" s="33"/>
      <c r="E205" s="33"/>
      <c r="F205" s="38"/>
      <c r="G205" s="33"/>
      <c r="H205" s="33"/>
      <c r="I205" s="33"/>
      <c r="J205" s="35"/>
      <c r="L205" s="34"/>
      <c r="N205" s="84">
        <v>192</v>
      </c>
      <c r="O205" s="85">
        <f>O204+31</f>
        <v>50952</v>
      </c>
      <c r="P205" s="43">
        <f t="shared" si="58"/>
        <v>29075596.959729753</v>
      </c>
      <c r="Q205" s="43">
        <f t="shared" si="59"/>
        <v>-2330247.4230292756</v>
      </c>
      <c r="R205" s="43">
        <f t="shared" si="47"/>
        <v>26745349.53670048</v>
      </c>
      <c r="S205" s="86">
        <f t="shared" si="52"/>
        <v>8.299999999999999E-2</v>
      </c>
      <c r="T205" s="87">
        <f t="shared" si="48"/>
        <v>184988.66759999999</v>
      </c>
      <c r="U205" s="43">
        <f t="shared" si="55"/>
        <v>26930338.204300478</v>
      </c>
      <c r="V205" s="88">
        <f t="shared" si="50"/>
        <v>-620360.85299263906</v>
      </c>
    </row>
    <row r="206" spans="1:22" x14ac:dyDescent="0.35">
      <c r="A206" s="8"/>
      <c r="B206" s="8"/>
      <c r="C206" s="37"/>
      <c r="D206" s="33"/>
      <c r="E206" s="33"/>
      <c r="F206" s="38"/>
      <c r="G206" s="33"/>
      <c r="H206" s="33"/>
      <c r="I206" s="33"/>
      <c r="J206" s="35"/>
      <c r="L206" s="34"/>
      <c r="N206" s="84">
        <v>193</v>
      </c>
      <c r="O206" s="85">
        <f>O205+31</f>
        <v>50983</v>
      </c>
      <c r="P206" s="43">
        <f t="shared" si="58"/>
        <v>26930338.204300478</v>
      </c>
      <c r="Q206" s="43">
        <f t="shared" si="59"/>
        <v>-2330247.4230292756</v>
      </c>
      <c r="R206" s="43">
        <f t="shared" ref="R206:R217" si="60">+Q206+P206</f>
        <v>24600090.781271204</v>
      </c>
      <c r="S206" s="86">
        <f t="shared" si="52"/>
        <v>8.299999999999999E-2</v>
      </c>
      <c r="T206" s="87">
        <f t="shared" ref="T206:T217" si="61">ROUND(((+R206))*S$13/12,4)</f>
        <v>170150.62789999999</v>
      </c>
      <c r="U206" s="43">
        <f t="shared" ref="U206:U217" si="62">R206+T206</f>
        <v>24770241.409171205</v>
      </c>
      <c r="V206" s="88">
        <f t="shared" si="50"/>
        <v>-616099.49813056923</v>
      </c>
    </row>
    <row r="207" spans="1:22" x14ac:dyDescent="0.35">
      <c r="A207" s="8"/>
      <c r="B207" s="8"/>
      <c r="C207" s="37"/>
      <c r="D207" s="33"/>
      <c r="E207" s="33"/>
      <c r="F207" s="38"/>
      <c r="G207" s="33"/>
      <c r="H207" s="33"/>
      <c r="I207" s="33"/>
      <c r="J207" s="35"/>
      <c r="L207" s="34"/>
      <c r="N207" s="84">
        <v>194</v>
      </c>
      <c r="O207" s="85">
        <f>O206+28</f>
        <v>51011</v>
      </c>
      <c r="P207" s="43">
        <f t="shared" si="58"/>
        <v>24770241.409171205</v>
      </c>
      <c r="Q207" s="43">
        <f t="shared" si="59"/>
        <v>-2330247.4230292756</v>
      </c>
      <c r="R207" s="43">
        <f t="shared" si="60"/>
        <v>22439993.986141928</v>
      </c>
      <c r="S207" s="86">
        <f t="shared" si="52"/>
        <v>8.299999999999999E-2</v>
      </c>
      <c r="T207" s="87">
        <f t="shared" si="61"/>
        <v>155209.9584</v>
      </c>
      <c r="U207" s="43">
        <f t="shared" si="62"/>
        <v>22595203.944541927</v>
      </c>
      <c r="V207" s="88">
        <f t="shared" ref="V207:V217" si="63">IF(N207&gt;$S$5,"",((1/((1+($O$6/12))^N207))*Q207))</f>
        <v>-611867.41517560463</v>
      </c>
    </row>
    <row r="208" spans="1:22" x14ac:dyDescent="0.35">
      <c r="A208" s="8"/>
      <c r="B208" s="8"/>
      <c r="D208" s="33"/>
      <c r="E208" s="33"/>
      <c r="F208" s="38"/>
      <c r="G208" s="33"/>
      <c r="H208" s="33"/>
      <c r="I208" s="33"/>
      <c r="J208" s="35"/>
      <c r="L208" s="34"/>
      <c r="N208" s="84">
        <v>195</v>
      </c>
      <c r="O208" s="85">
        <f>O207+31</f>
        <v>51042</v>
      </c>
      <c r="P208" s="43">
        <f t="shared" si="58"/>
        <v>22595203.944541927</v>
      </c>
      <c r="Q208" s="43">
        <f t="shared" si="59"/>
        <v>-2330247.4230292756</v>
      </c>
      <c r="R208" s="43">
        <f t="shared" si="60"/>
        <v>20264956.52151265</v>
      </c>
      <c r="S208" s="86">
        <f t="shared" si="52"/>
        <v>8.299999999999999E-2</v>
      </c>
      <c r="T208" s="87">
        <f t="shared" si="61"/>
        <v>140165.94930000001</v>
      </c>
      <c r="U208" s="43">
        <f t="shared" si="62"/>
        <v>20405122.470812649</v>
      </c>
      <c r="V208" s="88">
        <f t="shared" si="63"/>
        <v>-607664.40305447788</v>
      </c>
    </row>
    <row r="209" spans="1:22" x14ac:dyDescent="0.35">
      <c r="A209" s="8"/>
      <c r="B209" s="8"/>
      <c r="D209" s="33"/>
      <c r="E209" s="33"/>
      <c r="F209" s="38"/>
      <c r="G209" s="33"/>
      <c r="H209" s="33"/>
      <c r="I209" s="33"/>
      <c r="J209" s="35"/>
      <c r="L209" s="34"/>
      <c r="N209" s="84">
        <v>196</v>
      </c>
      <c r="O209" s="85">
        <f t="shared" ref="O209:O214" si="64">O208+30</f>
        <v>51072</v>
      </c>
      <c r="P209" s="43">
        <f t="shared" si="58"/>
        <v>20405122.470812649</v>
      </c>
      <c r="Q209" s="43">
        <f t="shared" si="59"/>
        <v>-2330247.4230292756</v>
      </c>
      <c r="R209" s="43">
        <f t="shared" si="60"/>
        <v>18074875.047783375</v>
      </c>
      <c r="S209" s="86">
        <f t="shared" si="52"/>
        <v>8.299999999999999E-2</v>
      </c>
      <c r="T209" s="87">
        <f t="shared" si="61"/>
        <v>125017.8857</v>
      </c>
      <c r="U209" s="43">
        <f t="shared" si="62"/>
        <v>18199892.933483373</v>
      </c>
      <c r="V209" s="88">
        <f t="shared" si="63"/>
        <v>-603490.26207512501</v>
      </c>
    </row>
    <row r="210" spans="1:22" x14ac:dyDescent="0.35">
      <c r="A210" s="8"/>
      <c r="B210" s="8"/>
      <c r="D210" s="33"/>
      <c r="E210" s="33"/>
      <c r="F210" s="38"/>
      <c r="G210" s="33"/>
      <c r="H210" s="33"/>
      <c r="I210" s="33"/>
      <c r="J210" s="35"/>
      <c r="L210" s="34"/>
      <c r="N210" s="84">
        <v>197</v>
      </c>
      <c r="O210" s="85">
        <f>O209+31</f>
        <v>51103</v>
      </c>
      <c r="P210" s="43">
        <f t="shared" si="58"/>
        <v>18199892.933483373</v>
      </c>
      <c r="Q210" s="43">
        <f t="shared" si="59"/>
        <v>-2330247.4230292756</v>
      </c>
      <c r="R210" s="43">
        <f t="shared" si="60"/>
        <v>15869645.510454098</v>
      </c>
      <c r="S210" s="86">
        <f t="shared" si="52"/>
        <v>8.299999999999999E-2</v>
      </c>
      <c r="T210" s="87">
        <f t="shared" si="61"/>
        <v>109765.0481</v>
      </c>
      <c r="U210" s="43">
        <f t="shared" si="62"/>
        <v>15979410.558554098</v>
      </c>
      <c r="V210" s="88">
        <f t="shared" si="63"/>
        <v>-599344.79391719773</v>
      </c>
    </row>
    <row r="211" spans="1:22" x14ac:dyDescent="0.35">
      <c r="A211" s="8"/>
      <c r="B211" s="8"/>
      <c r="D211" s="33"/>
      <c r="E211" s="33"/>
      <c r="F211" s="38"/>
      <c r="G211" s="33"/>
      <c r="H211" s="33"/>
      <c r="I211" s="33"/>
      <c r="J211" s="35"/>
      <c r="L211" s="34"/>
      <c r="N211" s="84">
        <v>198</v>
      </c>
      <c r="O211" s="85">
        <f t="shared" si="64"/>
        <v>51133</v>
      </c>
      <c r="P211" s="43">
        <f t="shared" si="58"/>
        <v>15979410.558554098</v>
      </c>
      <c r="Q211" s="43">
        <f t="shared" si="59"/>
        <v>-2330247.4230292756</v>
      </c>
      <c r="R211" s="43">
        <f t="shared" si="60"/>
        <v>13649163.135524822</v>
      </c>
      <c r="S211" s="86">
        <f t="shared" si="52"/>
        <v>8.299999999999999E-2</v>
      </c>
      <c r="T211" s="87">
        <f t="shared" si="61"/>
        <v>94406.7117</v>
      </c>
      <c r="U211" s="43">
        <f t="shared" si="62"/>
        <v>13743569.847224822</v>
      </c>
      <c r="V211" s="88">
        <f t="shared" si="63"/>
        <v>-595227.80162264127</v>
      </c>
    </row>
    <row r="212" spans="1:22" x14ac:dyDescent="0.35">
      <c r="A212" s="8"/>
      <c r="B212" s="8"/>
      <c r="D212" s="33"/>
      <c r="E212" s="33"/>
      <c r="F212" s="38"/>
      <c r="G212" s="33"/>
      <c r="H212" s="33"/>
      <c r="I212" s="33"/>
      <c r="J212" s="35"/>
      <c r="L212" s="34"/>
      <c r="N212" s="84">
        <v>199</v>
      </c>
      <c r="O212" s="85">
        <f>O211+31</f>
        <v>51164</v>
      </c>
      <c r="P212" s="43">
        <f t="shared" si="58"/>
        <v>13743569.847224822</v>
      </c>
      <c r="Q212" s="43">
        <f t="shared" si="59"/>
        <v>-2330247.4230292756</v>
      </c>
      <c r="R212" s="43">
        <f t="shared" si="60"/>
        <v>11413322.424195547</v>
      </c>
      <c r="S212" s="86">
        <f t="shared" si="52"/>
        <v>8.299999999999999E-2</v>
      </c>
      <c r="T212" s="87">
        <f t="shared" si="61"/>
        <v>78942.146800000002</v>
      </c>
      <c r="U212" s="43">
        <f t="shared" si="62"/>
        <v>11492264.570995547</v>
      </c>
      <c r="V212" s="88">
        <f t="shared" si="63"/>
        <v>-591139.0895863357</v>
      </c>
    </row>
    <row r="213" spans="1:22" x14ac:dyDescent="0.35">
      <c r="A213" s="8"/>
      <c r="B213" s="8"/>
      <c r="D213" s="33"/>
      <c r="E213" s="33"/>
      <c r="F213" s="38"/>
      <c r="G213" s="33"/>
      <c r="H213" s="33"/>
      <c r="I213" s="33"/>
      <c r="J213" s="35"/>
      <c r="L213" s="34"/>
      <c r="N213" s="84">
        <v>200</v>
      </c>
      <c r="O213" s="85">
        <f>O212+31</f>
        <v>51195</v>
      </c>
      <c r="P213" s="43">
        <f t="shared" si="58"/>
        <v>11492264.570995547</v>
      </c>
      <c r="Q213" s="43">
        <f t="shared" si="59"/>
        <v>-2330247.4230292756</v>
      </c>
      <c r="R213" s="43">
        <f t="shared" si="60"/>
        <v>9162017.1479662713</v>
      </c>
      <c r="S213" s="86">
        <f t="shared" si="52"/>
        <v>8.299999999999999E-2</v>
      </c>
      <c r="T213" s="87">
        <f t="shared" si="61"/>
        <v>63370.618600000002</v>
      </c>
      <c r="U213" s="43">
        <f t="shared" si="62"/>
        <v>9225387.766566271</v>
      </c>
      <c r="V213" s="88">
        <f t="shared" si="63"/>
        <v>-587078.46354680369</v>
      </c>
    </row>
    <row r="214" spans="1:22" x14ac:dyDescent="0.35">
      <c r="A214" s="8"/>
      <c r="B214" s="8"/>
      <c r="D214" s="33"/>
      <c r="E214" s="33"/>
      <c r="F214" s="38"/>
      <c r="G214" s="33"/>
      <c r="H214" s="33"/>
      <c r="I214" s="33"/>
      <c r="J214" s="35"/>
      <c r="L214" s="34"/>
      <c r="N214" s="84">
        <v>201</v>
      </c>
      <c r="O214" s="85">
        <f t="shared" si="64"/>
        <v>51225</v>
      </c>
      <c r="P214" s="43">
        <f t="shared" si="58"/>
        <v>9225387.766566271</v>
      </c>
      <c r="Q214" s="43">
        <f t="shared" si="59"/>
        <v>-2330247.4230292756</v>
      </c>
      <c r="R214" s="43">
        <f t="shared" si="60"/>
        <v>6895140.3435369954</v>
      </c>
      <c r="S214" s="86">
        <f t="shared" si="52"/>
        <v>8.299999999999999E-2</v>
      </c>
      <c r="T214" s="87">
        <f t="shared" si="61"/>
        <v>47691.3874</v>
      </c>
      <c r="U214" s="43">
        <f t="shared" si="62"/>
        <v>6942831.7309369957</v>
      </c>
      <c r="V214" s="88">
        <f t="shared" si="63"/>
        <v>-583045.73057697958</v>
      </c>
    </row>
    <row r="215" spans="1:22" x14ac:dyDescent="0.35">
      <c r="A215" s="8"/>
      <c r="B215" s="8"/>
      <c r="D215" s="33"/>
      <c r="E215" s="33"/>
      <c r="F215" s="38"/>
      <c r="G215" s="33"/>
      <c r="H215" s="33"/>
      <c r="I215" s="33"/>
      <c r="J215" s="35"/>
      <c r="L215" s="34"/>
      <c r="N215" s="84">
        <v>202</v>
      </c>
      <c r="O215" s="85">
        <f>O214+31</f>
        <v>51256</v>
      </c>
      <c r="P215" s="43">
        <f t="shared" si="58"/>
        <v>6942831.7309369957</v>
      </c>
      <c r="Q215" s="43">
        <f t="shared" si="59"/>
        <v>-2330247.4230292756</v>
      </c>
      <c r="R215" s="43">
        <f t="shared" si="60"/>
        <v>4612584.3079077201</v>
      </c>
      <c r="S215" s="86">
        <f t="shared" si="52"/>
        <v>8.299999999999999E-2</v>
      </c>
      <c r="T215" s="87">
        <f t="shared" si="61"/>
        <v>31903.7081</v>
      </c>
      <c r="U215" s="43">
        <f t="shared" si="62"/>
        <v>4644488.0160077205</v>
      </c>
      <c r="V215" s="88">
        <f t="shared" si="63"/>
        <v>-579040.6990750439</v>
      </c>
    </row>
    <row r="216" spans="1:22" x14ac:dyDescent="0.35">
      <c r="A216" s="8"/>
      <c r="B216" s="8"/>
      <c r="D216" s="33"/>
      <c r="E216" s="33"/>
      <c r="F216" s="38"/>
      <c r="G216" s="33"/>
      <c r="H216" s="33"/>
      <c r="I216" s="33"/>
      <c r="J216" s="35"/>
      <c r="L216" s="34"/>
      <c r="N216" s="84">
        <v>203</v>
      </c>
      <c r="O216" s="85">
        <f>O215+30</f>
        <v>51286</v>
      </c>
      <c r="P216" s="43">
        <f t="shared" si="58"/>
        <v>4644488.0160077205</v>
      </c>
      <c r="Q216" s="43">
        <f t="shared" si="59"/>
        <v>-2330247.4230292756</v>
      </c>
      <c r="R216" s="43">
        <f t="shared" si="60"/>
        <v>2314240.5929784449</v>
      </c>
      <c r="S216" s="86">
        <f t="shared" si="52"/>
        <v>8.299999999999999E-2</v>
      </c>
      <c r="T216" s="87">
        <f t="shared" si="61"/>
        <v>16006.8308</v>
      </c>
      <c r="U216" s="43">
        <f t="shared" si="62"/>
        <v>2330247.423778445</v>
      </c>
      <c r="V216" s="88">
        <f t="shared" si="63"/>
        <v>-575063.17875531968</v>
      </c>
    </row>
    <row r="217" spans="1:22" x14ac:dyDescent="0.35">
      <c r="A217" s="8"/>
      <c r="B217" s="8"/>
      <c r="D217" s="33"/>
      <c r="E217" s="33"/>
      <c r="F217" s="38"/>
      <c r="G217" s="33"/>
      <c r="H217" s="33"/>
      <c r="I217" s="33"/>
      <c r="J217" s="35"/>
      <c r="L217" s="34"/>
      <c r="N217" s="84">
        <v>204</v>
      </c>
      <c r="O217" s="85">
        <f>O216+31</f>
        <v>51317</v>
      </c>
      <c r="P217" s="43">
        <f t="shared" si="58"/>
        <v>2330247.423778445</v>
      </c>
      <c r="Q217" s="43">
        <f t="shared" si="59"/>
        <v>-2330247.4230292756</v>
      </c>
      <c r="R217" s="43">
        <f t="shared" si="60"/>
        <v>7.4916938319802284E-4</v>
      </c>
      <c r="S217" s="86">
        <f t="shared" ref="S217" si="65">S216</f>
        <v>8.299999999999999E-2</v>
      </c>
      <c r="T217" s="87">
        <f t="shared" si="61"/>
        <v>0</v>
      </c>
      <c r="U217" s="43">
        <f t="shared" si="62"/>
        <v>7.4916938319802284E-4</v>
      </c>
      <c r="V217" s="88">
        <f t="shared" si="63"/>
        <v>-571112.98063923151</v>
      </c>
    </row>
    <row r="218" spans="1:22" x14ac:dyDescent="0.35">
      <c r="A218" s="8"/>
      <c r="B218" s="8"/>
      <c r="D218" s="33"/>
      <c r="E218" s="33"/>
      <c r="F218" s="38"/>
      <c r="G218" s="33"/>
      <c r="H218" s="33"/>
      <c r="I218" s="33"/>
      <c r="J218" s="35"/>
      <c r="L218" s="34"/>
      <c r="N218" s="84"/>
      <c r="O218"/>
      <c r="P218"/>
      <c r="Q218"/>
      <c r="R218"/>
      <c r="S218"/>
      <c r="T218"/>
      <c r="U218"/>
      <c r="V218"/>
    </row>
    <row r="219" spans="1:22" x14ac:dyDescent="0.35">
      <c r="A219" s="8"/>
      <c r="B219" s="8"/>
      <c r="D219" s="33"/>
      <c r="E219" s="33"/>
      <c r="F219" s="38"/>
      <c r="G219" s="33"/>
      <c r="H219" s="33"/>
      <c r="I219" s="33"/>
      <c r="J219" s="35"/>
      <c r="L219" s="34"/>
      <c r="N219" s="84"/>
      <c r="O219"/>
      <c r="P219"/>
      <c r="Q219" s="89">
        <f>SUM(Q13:Q217)</f>
        <v>-475370474.29797453</v>
      </c>
      <c r="R219"/>
      <c r="S219"/>
      <c r="T219"/>
      <c r="U219"/>
      <c r="V219" s="89">
        <f>SUM(V13:V217)</f>
        <v>-254332690.46603203</v>
      </c>
    </row>
    <row r="220" spans="1:22" x14ac:dyDescent="0.35">
      <c r="A220" s="8"/>
      <c r="B220" s="8"/>
      <c r="D220" s="33"/>
      <c r="E220" s="33"/>
      <c r="F220" s="38"/>
      <c r="G220" s="33"/>
      <c r="H220" s="33"/>
      <c r="I220" s="33"/>
      <c r="J220" s="35"/>
      <c r="L220" s="34"/>
    </row>
    <row r="221" spans="1:22" x14ac:dyDescent="0.35">
      <c r="A221" s="8"/>
      <c r="B221" s="8"/>
      <c r="D221" s="33"/>
      <c r="E221" s="33"/>
      <c r="F221" s="38"/>
      <c r="G221" s="33"/>
      <c r="H221" s="33"/>
      <c r="I221" s="33"/>
      <c r="J221" s="35"/>
      <c r="L221" s="34"/>
    </row>
    <row r="222" spans="1:22" x14ac:dyDescent="0.35">
      <c r="A222" s="8"/>
      <c r="B222" s="8"/>
      <c r="D222" s="33"/>
      <c r="E222" s="33"/>
      <c r="F222" s="38"/>
      <c r="G222" s="33"/>
      <c r="H222" s="33"/>
      <c r="I222" s="33"/>
      <c r="J222" s="35"/>
      <c r="L222" s="34"/>
    </row>
    <row r="223" spans="1:22" x14ac:dyDescent="0.35">
      <c r="A223" s="8"/>
      <c r="B223" s="8"/>
      <c r="D223" s="33"/>
      <c r="E223" s="33"/>
      <c r="F223" s="38"/>
      <c r="G223" s="33"/>
      <c r="H223" s="33"/>
      <c r="I223" s="33"/>
      <c r="J223" s="35"/>
      <c r="L223" s="34"/>
    </row>
    <row r="224" spans="1:22" x14ac:dyDescent="0.35">
      <c r="A224" s="8"/>
      <c r="B224" s="8"/>
      <c r="D224" s="33"/>
      <c r="E224" s="33"/>
      <c r="F224" s="38"/>
      <c r="G224" s="33"/>
      <c r="H224" s="33"/>
      <c r="I224" s="33"/>
      <c r="J224" s="35"/>
      <c r="L224" s="34"/>
    </row>
    <row r="225" spans="1:12" x14ac:dyDescent="0.35">
      <c r="A225" s="8"/>
      <c r="B225" s="8"/>
      <c r="D225" s="33"/>
      <c r="E225" s="33"/>
      <c r="F225" s="38"/>
      <c r="G225" s="33"/>
      <c r="H225" s="33"/>
      <c r="I225" s="33"/>
      <c r="J225" s="35"/>
      <c r="L225" s="34"/>
    </row>
    <row r="226" spans="1:12" x14ac:dyDescent="0.35">
      <c r="A226" s="8"/>
      <c r="B226" s="8"/>
      <c r="D226" s="33"/>
      <c r="E226" s="33"/>
      <c r="F226" s="38"/>
      <c r="G226" s="33"/>
      <c r="H226" s="33"/>
      <c r="I226" s="33"/>
      <c r="J226" s="35"/>
      <c r="L226" s="34"/>
    </row>
    <row r="227" spans="1:12" x14ac:dyDescent="0.35">
      <c r="A227" s="8"/>
      <c r="B227" s="8"/>
      <c r="D227" s="33"/>
      <c r="E227" s="33"/>
      <c r="F227" s="38"/>
      <c r="G227" s="33"/>
      <c r="H227" s="33"/>
      <c r="I227" s="33"/>
      <c r="J227" s="35"/>
      <c r="L227" s="34"/>
    </row>
    <row r="228" spans="1:12" x14ac:dyDescent="0.35">
      <c r="A228" s="8"/>
      <c r="B228" s="8"/>
      <c r="D228" s="33"/>
      <c r="E228" s="33"/>
      <c r="F228" s="38"/>
      <c r="G228" s="33"/>
      <c r="H228" s="33"/>
      <c r="I228" s="33"/>
      <c r="J228" s="35"/>
      <c r="L228" s="34"/>
    </row>
    <row r="229" spans="1:12" x14ac:dyDescent="0.35">
      <c r="A229" s="8"/>
      <c r="B229" s="8"/>
      <c r="D229" s="33"/>
      <c r="E229" s="33"/>
      <c r="F229" s="38"/>
      <c r="G229" s="33"/>
      <c r="H229" s="33"/>
      <c r="I229" s="33"/>
      <c r="J229" s="35"/>
      <c r="L229" s="34"/>
    </row>
    <row r="230" spans="1:12" x14ac:dyDescent="0.35">
      <c r="A230" s="8"/>
      <c r="B230" s="8"/>
      <c r="D230" s="33"/>
      <c r="E230" s="33"/>
      <c r="F230" s="38"/>
      <c r="G230" s="33"/>
      <c r="H230" s="33"/>
      <c r="I230" s="33"/>
      <c r="J230" s="35"/>
      <c r="L230" s="34"/>
    </row>
    <row r="231" spans="1:12" x14ac:dyDescent="0.35">
      <c r="A231" s="8"/>
      <c r="B231" s="8"/>
      <c r="D231" s="33"/>
      <c r="E231" s="33"/>
      <c r="F231" s="38"/>
      <c r="G231" s="33"/>
      <c r="H231" s="33"/>
      <c r="I231" s="33"/>
      <c r="J231" s="35"/>
      <c r="L231" s="34"/>
    </row>
    <row r="232" spans="1:12" x14ac:dyDescent="0.35">
      <c r="A232" s="8"/>
      <c r="B232" s="8"/>
      <c r="D232" s="33"/>
      <c r="E232" s="33"/>
      <c r="F232" s="38"/>
      <c r="G232" s="33"/>
      <c r="H232" s="33"/>
      <c r="I232" s="33"/>
      <c r="J232" s="35"/>
      <c r="L232" s="34"/>
    </row>
    <row r="233" spans="1:12" x14ac:dyDescent="0.35">
      <c r="A233" s="8"/>
      <c r="B233" s="8"/>
      <c r="D233" s="33"/>
      <c r="E233" s="33"/>
      <c r="F233" s="38"/>
      <c r="G233" s="33"/>
      <c r="H233" s="33"/>
      <c r="I233" s="33"/>
      <c r="J233" s="35"/>
      <c r="L233" s="34"/>
    </row>
    <row r="234" spans="1:12" x14ac:dyDescent="0.35">
      <c r="A234" s="8"/>
      <c r="B234" s="8"/>
      <c r="D234" s="33"/>
      <c r="E234" s="33"/>
      <c r="F234" s="38"/>
      <c r="G234" s="33"/>
      <c r="H234" s="33"/>
      <c r="I234" s="33"/>
      <c r="J234" s="35"/>
      <c r="L234" s="34"/>
    </row>
    <row r="235" spans="1:12" x14ac:dyDescent="0.35">
      <c r="A235" s="8"/>
      <c r="B235" s="8"/>
      <c r="D235" s="33"/>
      <c r="E235" s="33"/>
      <c r="F235" s="38"/>
      <c r="G235" s="33"/>
      <c r="H235" s="33"/>
      <c r="I235" s="33"/>
      <c r="J235" s="35"/>
      <c r="L235" s="34"/>
    </row>
    <row r="236" spans="1:12" x14ac:dyDescent="0.35">
      <c r="A236" s="8"/>
      <c r="B236" s="8"/>
      <c r="D236" s="33"/>
      <c r="E236" s="33"/>
      <c r="F236" s="38"/>
      <c r="G236" s="33"/>
      <c r="H236" s="33"/>
      <c r="I236" s="33"/>
      <c r="J236" s="35"/>
      <c r="L236" s="34"/>
    </row>
    <row r="237" spans="1:12" x14ac:dyDescent="0.35">
      <c r="A237" s="8"/>
      <c r="B237" s="8"/>
      <c r="D237" s="33"/>
      <c r="E237" s="33"/>
      <c r="F237" s="38"/>
      <c r="G237" s="33"/>
      <c r="H237" s="33"/>
      <c r="I237" s="33"/>
      <c r="J237" s="35"/>
      <c r="L237" s="34"/>
    </row>
    <row r="238" spans="1:12" x14ac:dyDescent="0.35">
      <c r="A238" s="8"/>
      <c r="B238" s="8"/>
      <c r="D238" s="33"/>
      <c r="E238" s="33"/>
      <c r="F238" s="38"/>
      <c r="G238" s="33"/>
      <c r="H238" s="33"/>
      <c r="I238" s="33"/>
      <c r="J238" s="35"/>
      <c r="L238" s="34"/>
    </row>
    <row r="239" spans="1:12" x14ac:dyDescent="0.35">
      <c r="A239" s="8"/>
      <c r="B239" s="8"/>
      <c r="D239" s="33"/>
      <c r="E239" s="33"/>
      <c r="F239" s="38"/>
      <c r="G239" s="33"/>
      <c r="H239" s="33"/>
      <c r="I239" s="33"/>
      <c r="J239" s="35"/>
      <c r="L239" s="34"/>
    </row>
    <row r="240" spans="1:12" x14ac:dyDescent="0.35">
      <c r="A240" s="8"/>
      <c r="B240" s="8"/>
      <c r="D240" s="33"/>
      <c r="E240" s="33"/>
      <c r="F240" s="38"/>
      <c r="G240" s="33"/>
      <c r="H240" s="33"/>
      <c r="I240" s="33"/>
      <c r="J240" s="35"/>
      <c r="L240" s="34"/>
    </row>
    <row r="241" spans="1:12" x14ac:dyDescent="0.35">
      <c r="A241" s="8"/>
      <c r="B241" s="8"/>
      <c r="D241" s="33"/>
      <c r="E241" s="33"/>
      <c r="F241" s="38"/>
      <c r="G241" s="33"/>
      <c r="H241" s="33"/>
      <c r="I241" s="33"/>
      <c r="J241" s="35"/>
      <c r="L241" s="34"/>
    </row>
    <row r="242" spans="1:12" x14ac:dyDescent="0.35">
      <c r="A242" s="8"/>
      <c r="B242" s="8"/>
      <c r="D242" s="33"/>
      <c r="E242" s="33"/>
      <c r="F242" s="38"/>
      <c r="G242" s="33"/>
      <c r="H242" s="33"/>
      <c r="I242" s="33"/>
      <c r="J242" s="35"/>
      <c r="L242" s="34"/>
    </row>
    <row r="243" spans="1:12" x14ac:dyDescent="0.35">
      <c r="A243" s="8"/>
      <c r="B243" s="8"/>
      <c r="D243" s="33"/>
      <c r="E243" s="33"/>
      <c r="F243" s="38"/>
      <c r="G243" s="33"/>
      <c r="H243" s="33"/>
      <c r="I243" s="33"/>
      <c r="J243" s="35"/>
      <c r="L243" s="34"/>
    </row>
    <row r="244" spans="1:12" x14ac:dyDescent="0.35">
      <c r="A244" s="8"/>
      <c r="B244" s="8"/>
      <c r="D244" s="33"/>
      <c r="E244" s="33"/>
      <c r="F244" s="38"/>
      <c r="G244" s="33"/>
      <c r="H244" s="33"/>
      <c r="I244" s="33"/>
      <c r="J244" s="35"/>
      <c r="L244" s="34"/>
    </row>
    <row r="245" spans="1:12" x14ac:dyDescent="0.35">
      <c r="A245" s="8"/>
      <c r="B245" s="8"/>
      <c r="D245" s="33"/>
      <c r="E245" s="33"/>
      <c r="F245" s="38"/>
      <c r="G245" s="33"/>
      <c r="H245" s="33"/>
      <c r="I245" s="33"/>
      <c r="J245" s="35"/>
      <c r="L245" s="34"/>
    </row>
    <row r="246" spans="1:12" x14ac:dyDescent="0.35">
      <c r="A246" s="8"/>
      <c r="B246" s="8"/>
      <c r="D246" s="33"/>
      <c r="E246" s="33"/>
      <c r="F246" s="38"/>
      <c r="G246" s="33"/>
      <c r="H246" s="33"/>
      <c r="I246" s="33"/>
      <c r="J246" s="35"/>
      <c r="L246" s="34"/>
    </row>
    <row r="247" spans="1:12" x14ac:dyDescent="0.35">
      <c r="A247" s="8"/>
      <c r="B247" s="8"/>
      <c r="D247" s="33"/>
      <c r="E247" s="33"/>
      <c r="F247" s="38"/>
      <c r="G247" s="33"/>
      <c r="H247" s="33"/>
      <c r="I247" s="33"/>
      <c r="J247" s="35"/>
      <c r="L247" s="34"/>
    </row>
    <row r="248" spans="1:12" x14ac:dyDescent="0.35">
      <c r="A248" s="8"/>
      <c r="B248" s="8"/>
      <c r="D248" s="33"/>
      <c r="E248" s="33"/>
      <c r="F248" s="38"/>
      <c r="G248" s="33"/>
      <c r="H248" s="33"/>
      <c r="I248" s="33"/>
      <c r="J248" s="35"/>
      <c r="L248" s="34"/>
    </row>
    <row r="249" spans="1:12" x14ac:dyDescent="0.35">
      <c r="A249" s="8"/>
      <c r="B249" s="8"/>
      <c r="D249" s="33"/>
      <c r="E249" s="33"/>
      <c r="F249" s="38"/>
      <c r="G249" s="33"/>
      <c r="H249" s="33"/>
      <c r="I249" s="33"/>
      <c r="J249" s="35"/>
      <c r="L249" s="34"/>
    </row>
    <row r="250" spans="1:12" x14ac:dyDescent="0.35">
      <c r="A250" s="8"/>
      <c r="B250" s="8"/>
      <c r="D250" s="33"/>
      <c r="E250" s="33"/>
      <c r="F250" s="38"/>
      <c r="G250" s="33"/>
      <c r="H250" s="33"/>
      <c r="I250" s="33"/>
      <c r="J250" s="35"/>
      <c r="L250" s="34"/>
    </row>
    <row r="251" spans="1:12" x14ac:dyDescent="0.35">
      <c r="A251" s="8"/>
      <c r="B251" s="8"/>
      <c r="D251" s="33"/>
      <c r="E251" s="33"/>
      <c r="F251" s="38"/>
      <c r="G251" s="33"/>
      <c r="H251" s="33"/>
      <c r="I251" s="33"/>
      <c r="J251" s="35"/>
      <c r="L251" s="34"/>
    </row>
    <row r="252" spans="1:12" x14ac:dyDescent="0.35">
      <c r="A252" s="8"/>
      <c r="B252" s="8"/>
      <c r="D252" s="33"/>
      <c r="E252" s="33"/>
      <c r="F252" s="38"/>
      <c r="G252" s="33"/>
      <c r="H252" s="33"/>
      <c r="I252" s="33"/>
      <c r="J252" s="35"/>
      <c r="L252" s="34"/>
    </row>
    <row r="253" spans="1:12" x14ac:dyDescent="0.35">
      <c r="A253" s="8"/>
      <c r="B253" s="8"/>
      <c r="D253" s="33"/>
      <c r="E253" s="33"/>
      <c r="F253" s="38"/>
      <c r="G253" s="33"/>
      <c r="H253" s="33"/>
      <c r="I253" s="33"/>
      <c r="J253" s="35"/>
      <c r="L253" s="34"/>
    </row>
    <row r="254" spans="1:12" x14ac:dyDescent="0.35">
      <c r="A254" s="8"/>
      <c r="B254" s="8"/>
      <c r="D254" s="33"/>
      <c r="E254" s="33"/>
      <c r="F254" s="38"/>
      <c r="G254" s="33"/>
      <c r="H254" s="33"/>
      <c r="I254" s="33"/>
      <c r="J254" s="35"/>
      <c r="L254" s="34"/>
    </row>
    <row r="255" spans="1:12" x14ac:dyDescent="0.35">
      <c r="A255" s="8"/>
      <c r="B255" s="8"/>
      <c r="D255" s="33"/>
      <c r="E255" s="33"/>
      <c r="F255" s="38"/>
      <c r="G255" s="33"/>
      <c r="H255" s="33"/>
      <c r="I255" s="33"/>
      <c r="J255" s="35"/>
      <c r="L255" s="34"/>
    </row>
    <row r="256" spans="1:12" x14ac:dyDescent="0.35">
      <c r="A256" s="8"/>
      <c r="B256" s="40"/>
      <c r="C256" s="37"/>
      <c r="D256" s="33"/>
      <c r="E256" s="33"/>
      <c r="F256" s="38"/>
      <c r="G256" s="33"/>
      <c r="H256" s="33"/>
      <c r="I256" s="33"/>
      <c r="J256" s="35"/>
      <c r="L256" s="34"/>
    </row>
    <row r="257" spans="1:12" x14ac:dyDescent="0.35">
      <c r="A257" s="8"/>
      <c r="B257" s="40"/>
      <c r="C257" s="37"/>
      <c r="D257" s="33"/>
      <c r="E257" s="33"/>
      <c r="F257" s="38"/>
      <c r="G257" s="33"/>
      <c r="H257" s="33">
        <f>NPV('[3]Conventional Big Sandy'!B6/12,F56:F255)</f>
        <v>0</v>
      </c>
      <c r="I257" s="33"/>
      <c r="J257" s="35"/>
      <c r="L257" s="34"/>
    </row>
    <row r="258" spans="1:12" x14ac:dyDescent="0.35">
      <c r="A258" s="8"/>
      <c r="B258" s="40"/>
      <c r="C258" s="37"/>
      <c r="D258" s="33"/>
      <c r="E258" s="33"/>
      <c r="F258" s="38"/>
      <c r="G258" s="33"/>
      <c r="H258" s="33"/>
      <c r="I258" s="33"/>
      <c r="J258" s="35"/>
      <c r="L258" s="34"/>
    </row>
    <row r="259" spans="1:12" x14ac:dyDescent="0.35">
      <c r="A259" s="8"/>
      <c r="B259" s="40"/>
      <c r="C259" s="37"/>
      <c r="D259" s="33"/>
      <c r="E259" s="33"/>
      <c r="F259" s="38"/>
      <c r="G259" s="33"/>
      <c r="H259" s="33"/>
      <c r="I259" s="33"/>
      <c r="J259" s="35"/>
      <c r="L259" s="34"/>
    </row>
    <row r="260" spans="1:12" x14ac:dyDescent="0.35">
      <c r="A260" s="8"/>
      <c r="B260" s="40"/>
      <c r="C260" s="37"/>
      <c r="D260" s="33"/>
      <c r="E260" s="33"/>
      <c r="F260" s="38"/>
      <c r="G260" s="33"/>
      <c r="H260" s="33"/>
      <c r="I260" s="33"/>
      <c r="J260" s="35"/>
      <c r="L260" s="34"/>
    </row>
    <row r="261" spans="1:12" x14ac:dyDescent="0.35">
      <c r="A261" s="8"/>
      <c r="B261" s="40"/>
      <c r="C261" s="37"/>
      <c r="D261" s="33"/>
      <c r="E261" s="33"/>
      <c r="F261" s="38"/>
      <c r="G261" s="33"/>
      <c r="H261" s="33"/>
      <c r="I261" s="33"/>
      <c r="J261" s="35"/>
      <c r="L261" s="34"/>
    </row>
    <row r="262" spans="1:12" x14ac:dyDescent="0.35">
      <c r="A262" s="8"/>
      <c r="B262" s="40"/>
      <c r="C262" s="37"/>
      <c r="D262" s="33"/>
      <c r="E262" s="33"/>
      <c r="F262" s="38"/>
      <c r="G262" s="33"/>
      <c r="H262" s="33"/>
      <c r="I262" s="33"/>
      <c r="J262" s="35"/>
      <c r="L262" s="34"/>
    </row>
    <row r="263" spans="1:12" x14ac:dyDescent="0.35">
      <c r="A263" s="8"/>
      <c r="B263" s="40"/>
      <c r="C263" s="37"/>
      <c r="D263" s="33"/>
      <c r="E263" s="33"/>
      <c r="F263" s="38"/>
      <c r="G263" s="33"/>
      <c r="H263" s="33"/>
      <c r="I263" s="33"/>
      <c r="J263" s="35"/>
      <c r="L263" s="34"/>
    </row>
    <row r="264" spans="1:12" x14ac:dyDescent="0.35">
      <c r="A264" s="8"/>
      <c r="B264" s="40"/>
      <c r="C264" s="37"/>
      <c r="D264" s="33"/>
      <c r="E264" s="33"/>
      <c r="F264" s="38"/>
      <c r="G264" s="33"/>
      <c r="H264" s="33"/>
      <c r="I264" s="33"/>
      <c r="J264" s="35"/>
      <c r="L264" s="34"/>
    </row>
    <row r="265" spans="1:12" x14ac:dyDescent="0.35">
      <c r="A265" s="8"/>
      <c r="B265" s="40"/>
      <c r="C265" s="37"/>
      <c r="D265" s="33"/>
      <c r="E265" s="33"/>
      <c r="F265" s="38"/>
      <c r="G265" s="33"/>
      <c r="H265" s="33"/>
      <c r="I265" s="33"/>
      <c r="J265" s="35"/>
      <c r="L265" s="34"/>
    </row>
    <row r="266" spans="1:12" x14ac:dyDescent="0.35">
      <c r="A266" s="8"/>
      <c r="B266" s="40"/>
      <c r="C266" s="37"/>
      <c r="D266" s="33"/>
      <c r="E266" s="33"/>
      <c r="F266" s="38"/>
      <c r="G266" s="33"/>
      <c r="H266" s="33"/>
      <c r="I266" s="33"/>
      <c r="J266" s="35"/>
      <c r="L266" s="34"/>
    </row>
    <row r="267" spans="1:12" x14ac:dyDescent="0.35">
      <c r="A267" s="8"/>
      <c r="B267" s="40"/>
      <c r="C267" s="37"/>
      <c r="D267" s="33"/>
      <c r="E267" s="33"/>
      <c r="F267" s="38"/>
      <c r="G267" s="33"/>
      <c r="H267" s="33"/>
      <c r="I267" s="33"/>
      <c r="J267" s="35"/>
      <c r="L267" s="34"/>
    </row>
    <row r="268" spans="1:12" x14ac:dyDescent="0.35">
      <c r="A268" s="8"/>
      <c r="B268" s="40"/>
      <c r="D268" s="33"/>
      <c r="E268" s="33"/>
      <c r="F268" s="38"/>
      <c r="G268" s="33"/>
      <c r="H268" s="33"/>
      <c r="I268" s="33"/>
      <c r="J268" s="35"/>
      <c r="L268" s="34"/>
    </row>
    <row r="269" spans="1:12" x14ac:dyDescent="0.35">
      <c r="A269" s="8"/>
      <c r="B269" s="40"/>
      <c r="D269" s="33"/>
      <c r="E269" s="33"/>
      <c r="F269" s="38"/>
      <c r="G269" s="33"/>
      <c r="H269" s="33"/>
      <c r="I269" s="33"/>
      <c r="J269" s="35"/>
      <c r="L269" s="34"/>
    </row>
    <row r="270" spans="1:12" x14ac:dyDescent="0.35">
      <c r="A270" s="8"/>
      <c r="B270" s="40"/>
      <c r="D270" s="33"/>
      <c r="E270" s="33"/>
      <c r="F270" s="38"/>
      <c r="G270" s="33"/>
      <c r="H270" s="33"/>
      <c r="I270" s="33"/>
      <c r="J270" s="35"/>
      <c r="L270" s="34"/>
    </row>
    <row r="271" spans="1:12" x14ac:dyDescent="0.35">
      <c r="A271" s="8"/>
      <c r="B271" s="40"/>
      <c r="D271" s="33"/>
      <c r="E271" s="33"/>
      <c r="F271" s="38"/>
      <c r="G271" s="33"/>
      <c r="H271" s="33"/>
      <c r="I271" s="33"/>
      <c r="J271" s="35"/>
      <c r="L271" s="34"/>
    </row>
    <row r="272" spans="1:12" x14ac:dyDescent="0.35">
      <c r="A272" s="8"/>
      <c r="B272" s="40"/>
      <c r="D272" s="33"/>
      <c r="E272" s="33"/>
      <c r="F272" s="38"/>
      <c r="G272" s="33"/>
      <c r="H272" s="33"/>
      <c r="I272" s="33"/>
      <c r="J272" s="35"/>
      <c r="L272" s="34"/>
    </row>
    <row r="273" spans="1:12" x14ac:dyDescent="0.35">
      <c r="A273" s="8"/>
      <c r="B273" s="40"/>
      <c r="D273" s="33"/>
      <c r="E273" s="33"/>
      <c r="F273" s="38"/>
      <c r="G273" s="33"/>
      <c r="H273" s="33"/>
      <c r="I273" s="33"/>
      <c r="J273" s="35"/>
      <c r="L273" s="34"/>
    </row>
    <row r="274" spans="1:12" x14ac:dyDescent="0.35">
      <c r="A274" s="8"/>
      <c r="B274" s="40"/>
      <c r="D274" s="33"/>
      <c r="E274" s="33"/>
      <c r="F274" s="38"/>
      <c r="G274" s="33"/>
      <c r="H274" s="33"/>
      <c r="I274" s="33"/>
      <c r="J274" s="35"/>
      <c r="L274" s="34"/>
    </row>
    <row r="275" spans="1:12" x14ac:dyDescent="0.35">
      <c r="A275" s="8"/>
      <c r="B275" s="40"/>
      <c r="D275" s="33"/>
      <c r="E275" s="33"/>
      <c r="F275" s="38"/>
      <c r="G275" s="33"/>
      <c r="H275" s="33"/>
      <c r="I275" s="33"/>
      <c r="J275" s="35"/>
      <c r="L275" s="34"/>
    </row>
    <row r="276" spans="1:12" x14ac:dyDescent="0.35">
      <c r="A276" s="8"/>
      <c r="B276" s="40"/>
      <c r="D276" s="33"/>
      <c r="E276" s="33"/>
      <c r="F276" s="38"/>
      <c r="G276" s="33"/>
      <c r="H276" s="33"/>
      <c r="I276" s="33"/>
      <c r="J276" s="35"/>
      <c r="L276" s="34"/>
    </row>
    <row r="277" spans="1:12" x14ac:dyDescent="0.35">
      <c r="A277" s="8"/>
      <c r="B277" s="40"/>
      <c r="D277" s="33"/>
      <c r="E277" s="33"/>
      <c r="F277" s="38"/>
      <c r="G277" s="33"/>
      <c r="H277" s="33"/>
      <c r="I277" s="33"/>
      <c r="J277" s="35"/>
      <c r="L277" s="34"/>
    </row>
    <row r="278" spans="1:12" x14ac:dyDescent="0.35">
      <c r="A278" s="8"/>
      <c r="B278" s="40"/>
      <c r="D278" s="33"/>
      <c r="E278" s="33"/>
      <c r="F278" s="38"/>
      <c r="G278" s="33"/>
      <c r="H278" s="33"/>
      <c r="I278" s="33"/>
      <c r="J278" s="35"/>
      <c r="L278" s="34"/>
    </row>
    <row r="279" spans="1:12" x14ac:dyDescent="0.35">
      <c r="A279" s="8"/>
      <c r="B279" s="40"/>
      <c r="D279" s="33"/>
      <c r="E279" s="33"/>
      <c r="F279" s="38"/>
      <c r="G279" s="33"/>
      <c r="H279" s="33"/>
      <c r="I279" s="33"/>
      <c r="J279" s="35"/>
      <c r="L279" s="34"/>
    </row>
    <row r="280" spans="1:12" x14ac:dyDescent="0.35">
      <c r="A280" s="8"/>
      <c r="B280" s="40"/>
      <c r="D280" s="33"/>
      <c r="E280" s="33"/>
      <c r="F280" s="38"/>
      <c r="G280" s="33"/>
      <c r="H280" s="33"/>
      <c r="I280" s="33"/>
      <c r="J280" s="35"/>
      <c r="L280" s="34"/>
    </row>
    <row r="281" spans="1:12" x14ac:dyDescent="0.35">
      <c r="A281" s="8"/>
      <c r="B281" s="40"/>
      <c r="D281" s="33"/>
      <c r="E281" s="33"/>
      <c r="F281" s="38"/>
      <c r="G281" s="33"/>
      <c r="H281" s="33"/>
      <c r="I281" s="33"/>
      <c r="J281" s="35"/>
      <c r="L281" s="34"/>
    </row>
    <row r="282" spans="1:12" x14ac:dyDescent="0.35">
      <c r="A282" s="8"/>
      <c r="B282" s="40"/>
      <c r="D282" s="33"/>
      <c r="E282" s="33"/>
      <c r="F282" s="38"/>
      <c r="G282" s="33"/>
      <c r="H282" s="33"/>
      <c r="I282" s="33"/>
      <c r="J282" s="35"/>
      <c r="L282" s="34"/>
    </row>
    <row r="283" spans="1:12" x14ac:dyDescent="0.35">
      <c r="A283" s="8"/>
      <c r="B283" s="40"/>
      <c r="D283" s="33"/>
      <c r="E283" s="33"/>
      <c r="F283" s="38"/>
      <c r="G283" s="33"/>
      <c r="H283" s="33"/>
      <c r="I283" s="33"/>
      <c r="J283" s="35"/>
      <c r="L283" s="34"/>
    </row>
    <row r="284" spans="1:12" x14ac:dyDescent="0.35">
      <c r="A284" s="8"/>
      <c r="B284" s="40"/>
      <c r="D284" s="33"/>
      <c r="E284" s="33"/>
      <c r="F284" s="38"/>
      <c r="G284" s="33"/>
      <c r="H284" s="33"/>
      <c r="I284" s="33"/>
      <c r="J284" s="35"/>
      <c r="L284" s="34"/>
    </row>
    <row r="285" spans="1:12" x14ac:dyDescent="0.35">
      <c r="A285" s="8"/>
      <c r="B285" s="40"/>
      <c r="D285" s="33"/>
      <c r="E285" s="33"/>
      <c r="F285" s="38"/>
      <c r="G285" s="33"/>
      <c r="H285" s="33"/>
      <c r="I285" s="33"/>
      <c r="J285" s="35"/>
      <c r="L285" s="34"/>
    </row>
    <row r="286" spans="1:12" x14ac:dyDescent="0.35">
      <c r="A286" s="8"/>
      <c r="B286" s="40"/>
      <c r="D286" s="33"/>
      <c r="E286" s="33"/>
      <c r="F286" s="38"/>
      <c r="G286" s="33"/>
      <c r="H286" s="33"/>
      <c r="I286" s="33"/>
      <c r="J286" s="35"/>
      <c r="L286" s="34"/>
    </row>
    <row r="287" spans="1:12" x14ac:dyDescent="0.35">
      <c r="A287" s="8"/>
      <c r="B287" s="40"/>
      <c r="D287" s="33"/>
      <c r="E287" s="33"/>
      <c r="F287" s="38"/>
      <c r="G287" s="33"/>
      <c r="H287" s="33"/>
      <c r="I287" s="33"/>
      <c r="J287" s="35"/>
      <c r="L287" s="34"/>
    </row>
    <row r="288" spans="1:12" x14ac:dyDescent="0.35">
      <c r="A288" s="8"/>
      <c r="B288" s="40"/>
      <c r="D288" s="33"/>
      <c r="E288" s="33"/>
      <c r="F288" s="38"/>
      <c r="G288" s="33"/>
      <c r="H288" s="33"/>
      <c r="I288" s="33"/>
      <c r="J288" s="35"/>
      <c r="L288" s="34"/>
    </row>
    <row r="289" spans="1:12" x14ac:dyDescent="0.35">
      <c r="A289" s="8"/>
      <c r="B289" s="40"/>
      <c r="D289" s="33"/>
      <c r="E289" s="33"/>
      <c r="F289" s="38"/>
      <c r="G289" s="33"/>
      <c r="H289" s="33"/>
      <c r="I289" s="33"/>
      <c r="J289" s="35"/>
      <c r="L289" s="34"/>
    </row>
    <row r="290" spans="1:12" x14ac:dyDescent="0.35">
      <c r="A290" s="8"/>
      <c r="B290" s="40"/>
      <c r="D290" s="33"/>
      <c r="E290" s="33"/>
      <c r="F290" s="38"/>
      <c r="G290" s="33"/>
      <c r="H290" s="33"/>
      <c r="I290" s="33"/>
      <c r="J290" s="35"/>
      <c r="L290" s="34"/>
    </row>
    <row r="291" spans="1:12" x14ac:dyDescent="0.35">
      <c r="A291" s="8"/>
      <c r="B291" s="40"/>
      <c r="D291" s="33"/>
      <c r="E291" s="33"/>
      <c r="F291" s="38"/>
      <c r="G291" s="33"/>
      <c r="H291" s="33"/>
      <c r="I291" s="33"/>
      <c r="J291" s="35"/>
      <c r="L291" s="34"/>
    </row>
    <row r="292" spans="1:12" x14ac:dyDescent="0.35">
      <c r="A292" s="8"/>
      <c r="B292" s="40"/>
      <c r="D292" s="33"/>
      <c r="E292" s="33"/>
      <c r="F292" s="38"/>
      <c r="G292" s="33"/>
      <c r="H292" s="33"/>
      <c r="I292" s="33"/>
      <c r="J292" s="35"/>
      <c r="L292" s="34"/>
    </row>
    <row r="293" spans="1:12" x14ac:dyDescent="0.35">
      <c r="A293" s="8"/>
      <c r="B293" s="40"/>
      <c r="D293" s="33"/>
      <c r="E293" s="33"/>
      <c r="F293" s="38"/>
      <c r="G293" s="33"/>
      <c r="H293" s="33"/>
      <c r="I293" s="33"/>
      <c r="J293" s="35"/>
      <c r="L293" s="34"/>
    </row>
    <row r="294" spans="1:12" x14ac:dyDescent="0.35">
      <c r="A294" s="8"/>
      <c r="B294" s="40"/>
      <c r="D294" s="33"/>
      <c r="E294" s="33"/>
      <c r="F294" s="38"/>
      <c r="G294" s="33"/>
      <c r="H294" s="33"/>
      <c r="I294" s="33"/>
      <c r="J294" s="35"/>
      <c r="L294" s="34"/>
    </row>
    <row r="295" spans="1:12" x14ac:dyDescent="0.35">
      <c r="A295" s="8"/>
      <c r="B295" s="40"/>
      <c r="D295" s="33"/>
      <c r="E295" s="33"/>
      <c r="F295" s="38"/>
      <c r="G295" s="33"/>
      <c r="H295" s="33"/>
      <c r="I295" s="33"/>
      <c r="J295" s="35"/>
      <c r="L295" s="34"/>
    </row>
    <row r="296" spans="1:12" x14ac:dyDescent="0.35">
      <c r="A296" s="8"/>
      <c r="B296" s="40"/>
      <c r="D296" s="33"/>
      <c r="E296" s="33"/>
      <c r="F296" s="38"/>
      <c r="G296" s="33"/>
      <c r="H296" s="33"/>
      <c r="I296" s="33"/>
      <c r="J296" s="35"/>
      <c r="L296" s="34"/>
    </row>
    <row r="297" spans="1:12" x14ac:dyDescent="0.35">
      <c r="A297" s="8"/>
      <c r="B297" s="40"/>
      <c r="D297" s="33"/>
      <c r="E297" s="33"/>
      <c r="F297" s="38"/>
      <c r="G297" s="33"/>
      <c r="H297" s="33"/>
      <c r="I297" s="33"/>
      <c r="J297" s="35"/>
      <c r="L297" s="34"/>
    </row>
    <row r="298" spans="1:12" x14ac:dyDescent="0.35">
      <c r="A298" s="8"/>
      <c r="B298" s="40"/>
      <c r="D298" s="33"/>
      <c r="E298" s="33"/>
      <c r="F298" s="38"/>
      <c r="G298" s="33"/>
      <c r="H298" s="33"/>
      <c r="I298" s="33"/>
      <c r="J298" s="35"/>
      <c r="L298" s="34"/>
    </row>
    <row r="299" spans="1:12" x14ac:dyDescent="0.35">
      <c r="A299" s="8"/>
      <c r="B299" s="40"/>
      <c r="D299" s="33"/>
      <c r="E299" s="33"/>
      <c r="F299" s="38"/>
      <c r="G299" s="33"/>
      <c r="H299" s="33"/>
      <c r="I299" s="33"/>
      <c r="J299" s="35"/>
      <c r="L299" s="34"/>
    </row>
    <row r="300" spans="1:12" x14ac:dyDescent="0.35">
      <c r="A300" s="8"/>
      <c r="B300" s="40"/>
      <c r="D300" s="33"/>
      <c r="E300" s="33"/>
      <c r="F300" s="38"/>
      <c r="G300" s="33"/>
      <c r="H300" s="33"/>
      <c r="I300" s="33"/>
      <c r="J300" s="35"/>
      <c r="L300" s="34"/>
    </row>
    <row r="301" spans="1:12" x14ac:dyDescent="0.35">
      <c r="A301" s="8"/>
      <c r="B301" s="40"/>
      <c r="D301" s="33"/>
      <c r="E301" s="33"/>
      <c r="F301" s="38"/>
      <c r="G301" s="33"/>
      <c r="H301" s="33"/>
      <c r="I301" s="33"/>
      <c r="J301" s="35"/>
      <c r="L301" s="34"/>
    </row>
    <row r="302" spans="1:12" x14ac:dyDescent="0.35">
      <c r="A302" s="8"/>
      <c r="B302" s="40"/>
      <c r="D302" s="33"/>
      <c r="E302" s="33"/>
      <c r="F302" s="38"/>
      <c r="G302" s="33"/>
      <c r="H302" s="33"/>
      <c r="I302" s="33"/>
      <c r="J302" s="35"/>
      <c r="L302" s="34"/>
    </row>
    <row r="303" spans="1:12" x14ac:dyDescent="0.35">
      <c r="A303" s="8"/>
      <c r="B303" s="40"/>
      <c r="D303" s="33"/>
      <c r="E303" s="33"/>
      <c r="F303" s="38"/>
      <c r="G303" s="33"/>
      <c r="H303" s="33"/>
      <c r="I303" s="33"/>
      <c r="J303" s="35"/>
      <c r="L303" s="34"/>
    </row>
    <row r="304" spans="1:12" x14ac:dyDescent="0.35">
      <c r="A304" s="8"/>
      <c r="B304" s="40"/>
      <c r="D304" s="33"/>
      <c r="E304" s="33"/>
      <c r="F304" s="38"/>
      <c r="G304" s="33"/>
      <c r="H304" s="33"/>
      <c r="I304" s="33"/>
      <c r="J304" s="35"/>
      <c r="L304" s="34"/>
    </row>
    <row r="305" spans="1:12" x14ac:dyDescent="0.35">
      <c r="A305" s="8"/>
      <c r="B305" s="40"/>
      <c r="D305" s="33"/>
      <c r="E305" s="33"/>
      <c r="F305" s="38"/>
      <c r="G305" s="33"/>
      <c r="H305" s="33"/>
      <c r="I305" s="33"/>
      <c r="J305" s="35"/>
      <c r="L305" s="34"/>
    </row>
    <row r="306" spans="1:12" x14ac:dyDescent="0.35">
      <c r="A306" s="8"/>
      <c r="B306" s="40"/>
      <c r="D306" s="33"/>
      <c r="E306" s="33"/>
      <c r="F306" s="38"/>
      <c r="G306" s="33"/>
      <c r="H306" s="33"/>
      <c r="I306" s="33"/>
      <c r="J306" s="35"/>
      <c r="L306" s="34"/>
    </row>
    <row r="307" spans="1:12" x14ac:dyDescent="0.35">
      <c r="A307" s="8"/>
      <c r="B307" s="40"/>
      <c r="D307" s="33"/>
      <c r="E307" s="33"/>
      <c r="F307" s="38"/>
      <c r="G307" s="33"/>
      <c r="H307" s="33"/>
      <c r="I307" s="33"/>
      <c r="J307" s="35"/>
      <c r="L307" s="34"/>
    </row>
    <row r="308" spans="1:12" x14ac:dyDescent="0.35">
      <c r="A308" s="8"/>
      <c r="B308" s="40"/>
      <c r="D308" s="33"/>
      <c r="E308" s="33"/>
      <c r="F308" s="38"/>
      <c r="G308" s="33"/>
      <c r="H308" s="33"/>
      <c r="I308" s="33"/>
      <c r="J308" s="35"/>
      <c r="L308" s="34"/>
    </row>
    <row r="309" spans="1:12" x14ac:dyDescent="0.35">
      <c r="A309" s="8"/>
      <c r="B309" s="40"/>
      <c r="D309" s="33"/>
      <c r="E309" s="33"/>
      <c r="F309" s="38"/>
      <c r="G309" s="33"/>
      <c r="H309" s="33"/>
      <c r="I309" s="33"/>
      <c r="J309" s="35"/>
      <c r="L309" s="34"/>
    </row>
    <row r="310" spans="1:12" x14ac:dyDescent="0.35">
      <c r="A310" s="8"/>
      <c r="B310" s="40"/>
      <c r="D310" s="33"/>
      <c r="E310" s="33"/>
      <c r="F310" s="38"/>
      <c r="G310" s="33"/>
      <c r="H310" s="33"/>
      <c r="I310" s="33"/>
      <c r="J310" s="35"/>
      <c r="L310" s="34"/>
    </row>
    <row r="311" spans="1:12" x14ac:dyDescent="0.35">
      <c r="A311" s="8"/>
      <c r="B311" s="40"/>
      <c r="D311" s="33"/>
      <c r="E311" s="33"/>
      <c r="F311" s="38"/>
      <c r="G311" s="33"/>
      <c r="H311" s="33"/>
      <c r="I311" s="33"/>
      <c r="J311" s="35"/>
      <c r="L311" s="34"/>
    </row>
    <row r="312" spans="1:12" x14ac:dyDescent="0.35">
      <c r="A312" s="8"/>
      <c r="B312" s="40"/>
      <c r="D312" s="33"/>
      <c r="E312" s="33"/>
      <c r="F312" s="38"/>
      <c r="G312" s="33"/>
      <c r="H312" s="33"/>
      <c r="I312" s="33"/>
      <c r="J312" s="35"/>
      <c r="L312" s="34"/>
    </row>
    <row r="313" spans="1:12" x14ac:dyDescent="0.35">
      <c r="A313" s="8"/>
      <c r="B313" s="40"/>
      <c r="D313" s="33"/>
      <c r="E313" s="33"/>
      <c r="F313" s="38"/>
      <c r="G313" s="33"/>
      <c r="H313" s="33"/>
      <c r="I313" s="33"/>
      <c r="J313" s="35"/>
      <c r="L313" s="34"/>
    </row>
    <row r="314" spans="1:12" x14ac:dyDescent="0.35">
      <c r="A314" s="8"/>
      <c r="B314" s="40"/>
      <c r="D314" s="33"/>
      <c r="E314" s="33"/>
      <c r="F314" s="38"/>
      <c r="G314" s="33"/>
      <c r="H314" s="33"/>
      <c r="I314" s="33"/>
      <c r="J314" s="35"/>
      <c r="L314" s="34"/>
    </row>
    <row r="315" spans="1:12" x14ac:dyDescent="0.35">
      <c r="A315" s="8"/>
      <c r="B315" s="40"/>
      <c r="D315" s="33"/>
      <c r="E315" s="33"/>
      <c r="F315" s="38"/>
      <c r="G315" s="33"/>
      <c r="H315" s="33"/>
      <c r="I315" s="33"/>
      <c r="J315" s="35"/>
      <c r="L315" s="34"/>
    </row>
    <row r="316" spans="1:12" x14ac:dyDescent="0.35">
      <c r="L316" s="34"/>
    </row>
    <row r="317" spans="1:12" x14ac:dyDescent="0.35">
      <c r="L317" s="34"/>
    </row>
    <row r="318" spans="1:12" x14ac:dyDescent="0.35">
      <c r="L318" s="34"/>
    </row>
    <row r="319" spans="1:12" x14ac:dyDescent="0.35">
      <c r="L319" s="34"/>
    </row>
  </sheetData>
  <mergeCells count="1">
    <mergeCell ref="A3:I3"/>
  </mergeCells>
  <pageMargins left="0.7" right="0.7" top="0.75" bottom="0.75" header="0.3" footer="0.3"/>
  <pageSetup scale="58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B8D3F-8DA9-439F-8F97-CB80766B5430}">
  <sheetPr>
    <pageSetUpPr fitToPage="1"/>
  </sheetPr>
  <dimension ref="A1:V319"/>
  <sheetViews>
    <sheetView zoomScaleNormal="100" workbookViewId="0">
      <selection activeCell="T52" sqref="T52"/>
    </sheetView>
  </sheetViews>
  <sheetFormatPr defaultRowHeight="14.5" x14ac:dyDescent="0.35"/>
  <cols>
    <col min="1" max="1" width="12.54296875" style="6" customWidth="1"/>
    <col min="2" max="3" width="12.54296875" style="6" bestFit="1" customWidth="1"/>
    <col min="4" max="4" width="14.54296875" style="6" customWidth="1"/>
    <col min="5" max="5" width="16" style="6" customWidth="1"/>
    <col min="6" max="6" width="16.1796875" style="6" bestFit="1" customWidth="1"/>
    <col min="7" max="7" width="13.1796875" style="6" bestFit="1" customWidth="1"/>
    <col min="8" max="8" width="14.7265625" style="6" customWidth="1"/>
    <col min="9" max="10" width="16.1796875" style="6" bestFit="1" customWidth="1"/>
    <col min="11" max="11" width="1.1796875" style="6" customWidth="1"/>
    <col min="12" max="12" width="23.1796875" style="6" bestFit="1" customWidth="1"/>
    <col min="13" max="13" width="12.54296875" style="6" bestFit="1" customWidth="1"/>
    <col min="14" max="14" width="13.7265625" style="6" bestFit="1" customWidth="1"/>
    <col min="15" max="16" width="11.54296875" style="6" bestFit="1" customWidth="1"/>
    <col min="17" max="17" width="12.54296875" style="6" bestFit="1" customWidth="1"/>
    <col min="18" max="18" width="13.7265625" style="6" bestFit="1" customWidth="1"/>
    <col min="19" max="19" width="7.81640625" style="6" bestFit="1" customWidth="1"/>
    <col min="20" max="20" width="10" style="8" bestFit="1" customWidth="1"/>
    <col min="21" max="21" width="16.7265625" style="6" bestFit="1" customWidth="1"/>
    <col min="22" max="22" width="12.1796875" style="6" bestFit="1" customWidth="1"/>
    <col min="23" max="234" width="9.1796875" style="6"/>
    <col min="235" max="235" width="16.26953125" style="6" customWidth="1"/>
    <col min="236" max="237" width="0" style="6" hidden="1" customWidth="1"/>
    <col min="238" max="238" width="13.26953125" style="6" bestFit="1" customWidth="1"/>
    <col min="239" max="240" width="16" style="6" bestFit="1" customWidth="1"/>
    <col min="241" max="241" width="9.1796875" style="6"/>
    <col min="242" max="243" width="16" style="6" bestFit="1" customWidth="1"/>
    <col min="244" max="244" width="9.1796875" style="6"/>
    <col min="245" max="245" width="0" style="6" hidden="1" customWidth="1"/>
    <col min="246" max="246" width="11.26953125" style="6" bestFit="1" customWidth="1"/>
    <col min="247" max="253" width="0" style="6" hidden="1" customWidth="1"/>
    <col min="254" max="254" width="11.26953125" style="6" bestFit="1" customWidth="1"/>
    <col min="255" max="256" width="0" style="6" hidden="1" customWidth="1"/>
    <col min="257" max="257" width="11.54296875" style="6" bestFit="1" customWidth="1"/>
    <col min="258" max="258" width="16" style="6" bestFit="1" customWidth="1"/>
    <col min="259" max="259" width="9.1796875" style="6"/>
    <col min="260" max="260" width="15" style="6" bestFit="1" customWidth="1"/>
    <col min="261" max="261" width="14" style="6" bestFit="1" customWidth="1"/>
    <col min="262" max="490" width="9.1796875" style="6"/>
    <col min="491" max="491" width="16.26953125" style="6" customWidth="1"/>
    <col min="492" max="493" width="0" style="6" hidden="1" customWidth="1"/>
    <col min="494" max="494" width="13.26953125" style="6" bestFit="1" customWidth="1"/>
    <col min="495" max="496" width="16" style="6" bestFit="1" customWidth="1"/>
    <col min="497" max="497" width="9.1796875" style="6"/>
    <col min="498" max="499" width="16" style="6" bestFit="1" customWidth="1"/>
    <col min="500" max="500" width="9.1796875" style="6"/>
    <col min="501" max="501" width="0" style="6" hidden="1" customWidth="1"/>
    <col min="502" max="502" width="11.26953125" style="6" bestFit="1" customWidth="1"/>
    <col min="503" max="509" width="0" style="6" hidden="1" customWidth="1"/>
    <col min="510" max="510" width="11.26953125" style="6" bestFit="1" customWidth="1"/>
    <col min="511" max="512" width="0" style="6" hidden="1" customWidth="1"/>
    <col min="513" max="513" width="11.54296875" style="6" bestFit="1" customWidth="1"/>
    <col min="514" max="514" width="16" style="6" bestFit="1" customWidth="1"/>
    <col min="515" max="515" width="9.1796875" style="6"/>
    <col min="516" max="516" width="15" style="6" bestFit="1" customWidth="1"/>
    <col min="517" max="517" width="14" style="6" bestFit="1" customWidth="1"/>
    <col min="518" max="746" width="9.1796875" style="6"/>
    <col min="747" max="747" width="16.26953125" style="6" customWidth="1"/>
    <col min="748" max="749" width="0" style="6" hidden="1" customWidth="1"/>
    <col min="750" max="750" width="13.26953125" style="6" bestFit="1" customWidth="1"/>
    <col min="751" max="752" width="16" style="6" bestFit="1" customWidth="1"/>
    <col min="753" max="753" width="9.1796875" style="6"/>
    <col min="754" max="755" width="16" style="6" bestFit="1" customWidth="1"/>
    <col min="756" max="756" width="9.1796875" style="6"/>
    <col min="757" max="757" width="0" style="6" hidden="1" customWidth="1"/>
    <col min="758" max="758" width="11.26953125" style="6" bestFit="1" customWidth="1"/>
    <col min="759" max="765" width="0" style="6" hidden="1" customWidth="1"/>
    <col min="766" max="766" width="11.26953125" style="6" bestFit="1" customWidth="1"/>
    <col min="767" max="768" width="0" style="6" hidden="1" customWidth="1"/>
    <col min="769" max="769" width="11.54296875" style="6" bestFit="1" customWidth="1"/>
    <col min="770" max="770" width="16" style="6" bestFit="1" customWidth="1"/>
    <col min="771" max="771" width="9.1796875" style="6"/>
    <col min="772" max="772" width="15" style="6" bestFit="1" customWidth="1"/>
    <col min="773" max="773" width="14" style="6" bestFit="1" customWidth="1"/>
    <col min="774" max="1002" width="9.1796875" style="6"/>
    <col min="1003" max="1003" width="16.26953125" style="6" customWidth="1"/>
    <col min="1004" max="1005" width="0" style="6" hidden="1" customWidth="1"/>
    <col min="1006" max="1006" width="13.26953125" style="6" bestFit="1" customWidth="1"/>
    <col min="1007" max="1008" width="16" style="6" bestFit="1" customWidth="1"/>
    <col min="1009" max="1009" width="9.1796875" style="6"/>
    <col min="1010" max="1011" width="16" style="6" bestFit="1" customWidth="1"/>
    <col min="1012" max="1012" width="9.1796875" style="6"/>
    <col min="1013" max="1013" width="0" style="6" hidden="1" customWidth="1"/>
    <col min="1014" max="1014" width="11.26953125" style="6" bestFit="1" customWidth="1"/>
    <col min="1015" max="1021" width="0" style="6" hidden="1" customWidth="1"/>
    <col min="1022" max="1022" width="11.26953125" style="6" bestFit="1" customWidth="1"/>
    <col min="1023" max="1024" width="0" style="6" hidden="1" customWidth="1"/>
    <col min="1025" max="1025" width="11.54296875" style="6" bestFit="1" customWidth="1"/>
    <col min="1026" max="1026" width="16" style="6" bestFit="1" customWidth="1"/>
    <col min="1027" max="1027" width="9.1796875" style="6"/>
    <col min="1028" max="1028" width="15" style="6" bestFit="1" customWidth="1"/>
    <col min="1029" max="1029" width="14" style="6" bestFit="1" customWidth="1"/>
    <col min="1030" max="1258" width="9.1796875" style="6"/>
    <col min="1259" max="1259" width="16.26953125" style="6" customWidth="1"/>
    <col min="1260" max="1261" width="0" style="6" hidden="1" customWidth="1"/>
    <col min="1262" max="1262" width="13.26953125" style="6" bestFit="1" customWidth="1"/>
    <col min="1263" max="1264" width="16" style="6" bestFit="1" customWidth="1"/>
    <col min="1265" max="1265" width="9.1796875" style="6"/>
    <col min="1266" max="1267" width="16" style="6" bestFit="1" customWidth="1"/>
    <col min="1268" max="1268" width="9.1796875" style="6"/>
    <col min="1269" max="1269" width="0" style="6" hidden="1" customWidth="1"/>
    <col min="1270" max="1270" width="11.26953125" style="6" bestFit="1" customWidth="1"/>
    <col min="1271" max="1277" width="0" style="6" hidden="1" customWidth="1"/>
    <col min="1278" max="1278" width="11.26953125" style="6" bestFit="1" customWidth="1"/>
    <col min="1279" max="1280" width="0" style="6" hidden="1" customWidth="1"/>
    <col min="1281" max="1281" width="11.54296875" style="6" bestFit="1" customWidth="1"/>
    <col min="1282" max="1282" width="16" style="6" bestFit="1" customWidth="1"/>
    <col min="1283" max="1283" width="9.1796875" style="6"/>
    <col min="1284" max="1284" width="15" style="6" bestFit="1" customWidth="1"/>
    <col min="1285" max="1285" width="14" style="6" bestFit="1" customWidth="1"/>
    <col min="1286" max="1514" width="9.1796875" style="6"/>
    <col min="1515" max="1515" width="16.26953125" style="6" customWidth="1"/>
    <col min="1516" max="1517" width="0" style="6" hidden="1" customWidth="1"/>
    <col min="1518" max="1518" width="13.26953125" style="6" bestFit="1" customWidth="1"/>
    <col min="1519" max="1520" width="16" style="6" bestFit="1" customWidth="1"/>
    <col min="1521" max="1521" width="9.1796875" style="6"/>
    <col min="1522" max="1523" width="16" style="6" bestFit="1" customWidth="1"/>
    <col min="1524" max="1524" width="9.1796875" style="6"/>
    <col min="1525" max="1525" width="0" style="6" hidden="1" customWidth="1"/>
    <col min="1526" max="1526" width="11.26953125" style="6" bestFit="1" customWidth="1"/>
    <col min="1527" max="1533" width="0" style="6" hidden="1" customWidth="1"/>
    <col min="1534" max="1534" width="11.26953125" style="6" bestFit="1" customWidth="1"/>
    <col min="1535" max="1536" width="0" style="6" hidden="1" customWidth="1"/>
    <col min="1537" max="1537" width="11.54296875" style="6" bestFit="1" customWidth="1"/>
    <col min="1538" max="1538" width="16" style="6" bestFit="1" customWidth="1"/>
    <col min="1539" max="1539" width="9.1796875" style="6"/>
    <col min="1540" max="1540" width="15" style="6" bestFit="1" customWidth="1"/>
    <col min="1541" max="1541" width="14" style="6" bestFit="1" customWidth="1"/>
    <col min="1542" max="1770" width="9.1796875" style="6"/>
    <col min="1771" max="1771" width="16.26953125" style="6" customWidth="1"/>
    <col min="1772" max="1773" width="0" style="6" hidden="1" customWidth="1"/>
    <col min="1774" max="1774" width="13.26953125" style="6" bestFit="1" customWidth="1"/>
    <col min="1775" max="1776" width="16" style="6" bestFit="1" customWidth="1"/>
    <col min="1777" max="1777" width="9.1796875" style="6"/>
    <col min="1778" max="1779" width="16" style="6" bestFit="1" customWidth="1"/>
    <col min="1780" max="1780" width="9.1796875" style="6"/>
    <col min="1781" max="1781" width="0" style="6" hidden="1" customWidth="1"/>
    <col min="1782" max="1782" width="11.26953125" style="6" bestFit="1" customWidth="1"/>
    <col min="1783" max="1789" width="0" style="6" hidden="1" customWidth="1"/>
    <col min="1790" max="1790" width="11.26953125" style="6" bestFit="1" customWidth="1"/>
    <col min="1791" max="1792" width="0" style="6" hidden="1" customWidth="1"/>
    <col min="1793" max="1793" width="11.54296875" style="6" bestFit="1" customWidth="1"/>
    <col min="1794" max="1794" width="16" style="6" bestFit="1" customWidth="1"/>
    <col min="1795" max="1795" width="9.1796875" style="6"/>
    <col min="1796" max="1796" width="15" style="6" bestFit="1" customWidth="1"/>
    <col min="1797" max="1797" width="14" style="6" bestFit="1" customWidth="1"/>
    <col min="1798" max="2026" width="9.1796875" style="6"/>
    <col min="2027" max="2027" width="16.26953125" style="6" customWidth="1"/>
    <col min="2028" max="2029" width="0" style="6" hidden="1" customWidth="1"/>
    <col min="2030" max="2030" width="13.26953125" style="6" bestFit="1" customWidth="1"/>
    <col min="2031" max="2032" width="16" style="6" bestFit="1" customWidth="1"/>
    <col min="2033" max="2033" width="9.1796875" style="6"/>
    <col min="2034" max="2035" width="16" style="6" bestFit="1" customWidth="1"/>
    <col min="2036" max="2036" width="9.1796875" style="6"/>
    <col min="2037" max="2037" width="0" style="6" hidden="1" customWidth="1"/>
    <col min="2038" max="2038" width="11.26953125" style="6" bestFit="1" customWidth="1"/>
    <col min="2039" max="2045" width="0" style="6" hidden="1" customWidth="1"/>
    <col min="2046" max="2046" width="11.26953125" style="6" bestFit="1" customWidth="1"/>
    <col min="2047" max="2048" width="0" style="6" hidden="1" customWidth="1"/>
    <col min="2049" max="2049" width="11.54296875" style="6" bestFit="1" customWidth="1"/>
    <col min="2050" max="2050" width="16" style="6" bestFit="1" customWidth="1"/>
    <col min="2051" max="2051" width="9.1796875" style="6"/>
    <col min="2052" max="2052" width="15" style="6" bestFit="1" customWidth="1"/>
    <col min="2053" max="2053" width="14" style="6" bestFit="1" customWidth="1"/>
    <col min="2054" max="2282" width="9.1796875" style="6"/>
    <col min="2283" max="2283" width="16.26953125" style="6" customWidth="1"/>
    <col min="2284" max="2285" width="0" style="6" hidden="1" customWidth="1"/>
    <col min="2286" max="2286" width="13.26953125" style="6" bestFit="1" customWidth="1"/>
    <col min="2287" max="2288" width="16" style="6" bestFit="1" customWidth="1"/>
    <col min="2289" max="2289" width="9.1796875" style="6"/>
    <col min="2290" max="2291" width="16" style="6" bestFit="1" customWidth="1"/>
    <col min="2292" max="2292" width="9.1796875" style="6"/>
    <col min="2293" max="2293" width="0" style="6" hidden="1" customWidth="1"/>
    <col min="2294" max="2294" width="11.26953125" style="6" bestFit="1" customWidth="1"/>
    <col min="2295" max="2301" width="0" style="6" hidden="1" customWidth="1"/>
    <col min="2302" max="2302" width="11.26953125" style="6" bestFit="1" customWidth="1"/>
    <col min="2303" max="2304" width="0" style="6" hidden="1" customWidth="1"/>
    <col min="2305" max="2305" width="11.54296875" style="6" bestFit="1" customWidth="1"/>
    <col min="2306" max="2306" width="16" style="6" bestFit="1" customWidth="1"/>
    <col min="2307" max="2307" width="9.1796875" style="6"/>
    <col min="2308" max="2308" width="15" style="6" bestFit="1" customWidth="1"/>
    <col min="2309" max="2309" width="14" style="6" bestFit="1" customWidth="1"/>
    <col min="2310" max="2538" width="9.1796875" style="6"/>
    <col min="2539" max="2539" width="16.26953125" style="6" customWidth="1"/>
    <col min="2540" max="2541" width="0" style="6" hidden="1" customWidth="1"/>
    <col min="2542" max="2542" width="13.26953125" style="6" bestFit="1" customWidth="1"/>
    <col min="2543" max="2544" width="16" style="6" bestFit="1" customWidth="1"/>
    <col min="2545" max="2545" width="9.1796875" style="6"/>
    <col min="2546" max="2547" width="16" style="6" bestFit="1" customWidth="1"/>
    <col min="2548" max="2548" width="9.1796875" style="6"/>
    <col min="2549" max="2549" width="0" style="6" hidden="1" customWidth="1"/>
    <col min="2550" max="2550" width="11.26953125" style="6" bestFit="1" customWidth="1"/>
    <col min="2551" max="2557" width="0" style="6" hidden="1" customWidth="1"/>
    <col min="2558" max="2558" width="11.26953125" style="6" bestFit="1" customWidth="1"/>
    <col min="2559" max="2560" width="0" style="6" hidden="1" customWidth="1"/>
    <col min="2561" max="2561" width="11.54296875" style="6" bestFit="1" customWidth="1"/>
    <col min="2562" max="2562" width="16" style="6" bestFit="1" customWidth="1"/>
    <col min="2563" max="2563" width="9.1796875" style="6"/>
    <col min="2564" max="2564" width="15" style="6" bestFit="1" customWidth="1"/>
    <col min="2565" max="2565" width="14" style="6" bestFit="1" customWidth="1"/>
    <col min="2566" max="2794" width="9.1796875" style="6"/>
    <col min="2795" max="2795" width="16.26953125" style="6" customWidth="1"/>
    <col min="2796" max="2797" width="0" style="6" hidden="1" customWidth="1"/>
    <col min="2798" max="2798" width="13.26953125" style="6" bestFit="1" customWidth="1"/>
    <col min="2799" max="2800" width="16" style="6" bestFit="1" customWidth="1"/>
    <col min="2801" max="2801" width="9.1796875" style="6"/>
    <col min="2802" max="2803" width="16" style="6" bestFit="1" customWidth="1"/>
    <col min="2804" max="2804" width="9.1796875" style="6"/>
    <col min="2805" max="2805" width="0" style="6" hidden="1" customWidth="1"/>
    <col min="2806" max="2806" width="11.26953125" style="6" bestFit="1" customWidth="1"/>
    <col min="2807" max="2813" width="0" style="6" hidden="1" customWidth="1"/>
    <col min="2814" max="2814" width="11.26953125" style="6" bestFit="1" customWidth="1"/>
    <col min="2815" max="2816" width="0" style="6" hidden="1" customWidth="1"/>
    <col min="2817" max="2817" width="11.54296875" style="6" bestFit="1" customWidth="1"/>
    <col min="2818" max="2818" width="16" style="6" bestFit="1" customWidth="1"/>
    <col min="2819" max="2819" width="9.1796875" style="6"/>
    <col min="2820" max="2820" width="15" style="6" bestFit="1" customWidth="1"/>
    <col min="2821" max="2821" width="14" style="6" bestFit="1" customWidth="1"/>
    <col min="2822" max="3050" width="9.1796875" style="6"/>
    <col min="3051" max="3051" width="16.26953125" style="6" customWidth="1"/>
    <col min="3052" max="3053" width="0" style="6" hidden="1" customWidth="1"/>
    <col min="3054" max="3054" width="13.26953125" style="6" bestFit="1" customWidth="1"/>
    <col min="3055" max="3056" width="16" style="6" bestFit="1" customWidth="1"/>
    <col min="3057" max="3057" width="9.1796875" style="6"/>
    <col min="3058" max="3059" width="16" style="6" bestFit="1" customWidth="1"/>
    <col min="3060" max="3060" width="9.1796875" style="6"/>
    <col min="3061" max="3061" width="0" style="6" hidden="1" customWidth="1"/>
    <col min="3062" max="3062" width="11.26953125" style="6" bestFit="1" customWidth="1"/>
    <col min="3063" max="3069" width="0" style="6" hidden="1" customWidth="1"/>
    <col min="3070" max="3070" width="11.26953125" style="6" bestFit="1" customWidth="1"/>
    <col min="3071" max="3072" width="0" style="6" hidden="1" customWidth="1"/>
    <col min="3073" max="3073" width="11.54296875" style="6" bestFit="1" customWidth="1"/>
    <col min="3074" max="3074" width="16" style="6" bestFit="1" customWidth="1"/>
    <col min="3075" max="3075" width="9.1796875" style="6"/>
    <col min="3076" max="3076" width="15" style="6" bestFit="1" customWidth="1"/>
    <col min="3077" max="3077" width="14" style="6" bestFit="1" customWidth="1"/>
    <col min="3078" max="3306" width="9.1796875" style="6"/>
    <col min="3307" max="3307" width="16.26953125" style="6" customWidth="1"/>
    <col min="3308" max="3309" width="0" style="6" hidden="1" customWidth="1"/>
    <col min="3310" max="3310" width="13.26953125" style="6" bestFit="1" customWidth="1"/>
    <col min="3311" max="3312" width="16" style="6" bestFit="1" customWidth="1"/>
    <col min="3313" max="3313" width="9.1796875" style="6"/>
    <col min="3314" max="3315" width="16" style="6" bestFit="1" customWidth="1"/>
    <col min="3316" max="3316" width="9.1796875" style="6"/>
    <col min="3317" max="3317" width="0" style="6" hidden="1" customWidth="1"/>
    <col min="3318" max="3318" width="11.26953125" style="6" bestFit="1" customWidth="1"/>
    <col min="3319" max="3325" width="0" style="6" hidden="1" customWidth="1"/>
    <col min="3326" max="3326" width="11.26953125" style="6" bestFit="1" customWidth="1"/>
    <col min="3327" max="3328" width="0" style="6" hidden="1" customWidth="1"/>
    <col min="3329" max="3329" width="11.54296875" style="6" bestFit="1" customWidth="1"/>
    <col min="3330" max="3330" width="16" style="6" bestFit="1" customWidth="1"/>
    <col min="3331" max="3331" width="9.1796875" style="6"/>
    <col min="3332" max="3332" width="15" style="6" bestFit="1" customWidth="1"/>
    <col min="3333" max="3333" width="14" style="6" bestFit="1" customWidth="1"/>
    <col min="3334" max="3562" width="9.1796875" style="6"/>
    <col min="3563" max="3563" width="16.26953125" style="6" customWidth="1"/>
    <col min="3564" max="3565" width="0" style="6" hidden="1" customWidth="1"/>
    <col min="3566" max="3566" width="13.26953125" style="6" bestFit="1" customWidth="1"/>
    <col min="3567" max="3568" width="16" style="6" bestFit="1" customWidth="1"/>
    <col min="3569" max="3569" width="9.1796875" style="6"/>
    <col min="3570" max="3571" width="16" style="6" bestFit="1" customWidth="1"/>
    <col min="3572" max="3572" width="9.1796875" style="6"/>
    <col min="3573" max="3573" width="0" style="6" hidden="1" customWidth="1"/>
    <col min="3574" max="3574" width="11.26953125" style="6" bestFit="1" customWidth="1"/>
    <col min="3575" max="3581" width="0" style="6" hidden="1" customWidth="1"/>
    <col min="3582" max="3582" width="11.26953125" style="6" bestFit="1" customWidth="1"/>
    <col min="3583" max="3584" width="0" style="6" hidden="1" customWidth="1"/>
    <col min="3585" max="3585" width="11.54296875" style="6" bestFit="1" customWidth="1"/>
    <col min="3586" max="3586" width="16" style="6" bestFit="1" customWidth="1"/>
    <col min="3587" max="3587" width="9.1796875" style="6"/>
    <col min="3588" max="3588" width="15" style="6" bestFit="1" customWidth="1"/>
    <col min="3589" max="3589" width="14" style="6" bestFit="1" customWidth="1"/>
    <col min="3590" max="3818" width="9.1796875" style="6"/>
    <col min="3819" max="3819" width="16.26953125" style="6" customWidth="1"/>
    <col min="3820" max="3821" width="0" style="6" hidden="1" customWidth="1"/>
    <col min="3822" max="3822" width="13.26953125" style="6" bestFit="1" customWidth="1"/>
    <col min="3823" max="3824" width="16" style="6" bestFit="1" customWidth="1"/>
    <col min="3825" max="3825" width="9.1796875" style="6"/>
    <col min="3826" max="3827" width="16" style="6" bestFit="1" customWidth="1"/>
    <col min="3828" max="3828" width="9.1796875" style="6"/>
    <col min="3829" max="3829" width="0" style="6" hidden="1" customWidth="1"/>
    <col min="3830" max="3830" width="11.26953125" style="6" bestFit="1" customWidth="1"/>
    <col min="3831" max="3837" width="0" style="6" hidden="1" customWidth="1"/>
    <col min="3838" max="3838" width="11.26953125" style="6" bestFit="1" customWidth="1"/>
    <col min="3839" max="3840" width="0" style="6" hidden="1" customWidth="1"/>
    <col min="3841" max="3841" width="11.54296875" style="6" bestFit="1" customWidth="1"/>
    <col min="3842" max="3842" width="16" style="6" bestFit="1" customWidth="1"/>
    <col min="3843" max="3843" width="9.1796875" style="6"/>
    <col min="3844" max="3844" width="15" style="6" bestFit="1" customWidth="1"/>
    <col min="3845" max="3845" width="14" style="6" bestFit="1" customWidth="1"/>
    <col min="3846" max="4074" width="9.1796875" style="6"/>
    <col min="4075" max="4075" width="16.26953125" style="6" customWidth="1"/>
    <col min="4076" max="4077" width="0" style="6" hidden="1" customWidth="1"/>
    <col min="4078" max="4078" width="13.26953125" style="6" bestFit="1" customWidth="1"/>
    <col min="4079" max="4080" width="16" style="6" bestFit="1" customWidth="1"/>
    <col min="4081" max="4081" width="9.1796875" style="6"/>
    <col min="4082" max="4083" width="16" style="6" bestFit="1" customWidth="1"/>
    <col min="4084" max="4084" width="9.1796875" style="6"/>
    <col min="4085" max="4085" width="0" style="6" hidden="1" customWidth="1"/>
    <col min="4086" max="4086" width="11.26953125" style="6" bestFit="1" customWidth="1"/>
    <col min="4087" max="4093" width="0" style="6" hidden="1" customWidth="1"/>
    <col min="4094" max="4094" width="11.26953125" style="6" bestFit="1" customWidth="1"/>
    <col min="4095" max="4096" width="0" style="6" hidden="1" customWidth="1"/>
    <col min="4097" max="4097" width="11.54296875" style="6" bestFit="1" customWidth="1"/>
    <col min="4098" max="4098" width="16" style="6" bestFit="1" customWidth="1"/>
    <col min="4099" max="4099" width="9.1796875" style="6"/>
    <col min="4100" max="4100" width="15" style="6" bestFit="1" customWidth="1"/>
    <col min="4101" max="4101" width="14" style="6" bestFit="1" customWidth="1"/>
    <col min="4102" max="4330" width="9.1796875" style="6"/>
    <col min="4331" max="4331" width="16.26953125" style="6" customWidth="1"/>
    <col min="4332" max="4333" width="0" style="6" hidden="1" customWidth="1"/>
    <col min="4334" max="4334" width="13.26953125" style="6" bestFit="1" customWidth="1"/>
    <col min="4335" max="4336" width="16" style="6" bestFit="1" customWidth="1"/>
    <col min="4337" max="4337" width="9.1796875" style="6"/>
    <col min="4338" max="4339" width="16" style="6" bestFit="1" customWidth="1"/>
    <col min="4340" max="4340" width="9.1796875" style="6"/>
    <col min="4341" max="4341" width="0" style="6" hidden="1" customWidth="1"/>
    <col min="4342" max="4342" width="11.26953125" style="6" bestFit="1" customWidth="1"/>
    <col min="4343" max="4349" width="0" style="6" hidden="1" customWidth="1"/>
    <col min="4350" max="4350" width="11.26953125" style="6" bestFit="1" customWidth="1"/>
    <col min="4351" max="4352" width="0" style="6" hidden="1" customWidth="1"/>
    <col min="4353" max="4353" width="11.54296875" style="6" bestFit="1" customWidth="1"/>
    <col min="4354" max="4354" width="16" style="6" bestFit="1" customWidth="1"/>
    <col min="4355" max="4355" width="9.1796875" style="6"/>
    <col min="4356" max="4356" width="15" style="6" bestFit="1" customWidth="1"/>
    <col min="4357" max="4357" width="14" style="6" bestFit="1" customWidth="1"/>
    <col min="4358" max="4586" width="9.1796875" style="6"/>
    <col min="4587" max="4587" width="16.26953125" style="6" customWidth="1"/>
    <col min="4588" max="4589" width="0" style="6" hidden="1" customWidth="1"/>
    <col min="4590" max="4590" width="13.26953125" style="6" bestFit="1" customWidth="1"/>
    <col min="4591" max="4592" width="16" style="6" bestFit="1" customWidth="1"/>
    <col min="4593" max="4593" width="9.1796875" style="6"/>
    <col min="4594" max="4595" width="16" style="6" bestFit="1" customWidth="1"/>
    <col min="4596" max="4596" width="9.1796875" style="6"/>
    <col min="4597" max="4597" width="0" style="6" hidden="1" customWidth="1"/>
    <col min="4598" max="4598" width="11.26953125" style="6" bestFit="1" customWidth="1"/>
    <col min="4599" max="4605" width="0" style="6" hidden="1" customWidth="1"/>
    <col min="4606" max="4606" width="11.26953125" style="6" bestFit="1" customWidth="1"/>
    <col min="4607" max="4608" width="0" style="6" hidden="1" customWidth="1"/>
    <col min="4609" max="4609" width="11.54296875" style="6" bestFit="1" customWidth="1"/>
    <col min="4610" max="4610" width="16" style="6" bestFit="1" customWidth="1"/>
    <col min="4611" max="4611" width="9.1796875" style="6"/>
    <col min="4612" max="4612" width="15" style="6" bestFit="1" customWidth="1"/>
    <col min="4613" max="4613" width="14" style="6" bestFit="1" customWidth="1"/>
    <col min="4614" max="4842" width="9.1796875" style="6"/>
    <col min="4843" max="4843" width="16.26953125" style="6" customWidth="1"/>
    <col min="4844" max="4845" width="0" style="6" hidden="1" customWidth="1"/>
    <col min="4846" max="4846" width="13.26953125" style="6" bestFit="1" customWidth="1"/>
    <col min="4847" max="4848" width="16" style="6" bestFit="1" customWidth="1"/>
    <col min="4849" max="4849" width="9.1796875" style="6"/>
    <col min="4850" max="4851" width="16" style="6" bestFit="1" customWidth="1"/>
    <col min="4852" max="4852" width="9.1796875" style="6"/>
    <col min="4853" max="4853" width="0" style="6" hidden="1" customWidth="1"/>
    <col min="4854" max="4854" width="11.26953125" style="6" bestFit="1" customWidth="1"/>
    <col min="4855" max="4861" width="0" style="6" hidden="1" customWidth="1"/>
    <col min="4862" max="4862" width="11.26953125" style="6" bestFit="1" customWidth="1"/>
    <col min="4863" max="4864" width="0" style="6" hidden="1" customWidth="1"/>
    <col min="4865" max="4865" width="11.54296875" style="6" bestFit="1" customWidth="1"/>
    <col min="4866" max="4866" width="16" style="6" bestFit="1" customWidth="1"/>
    <col min="4867" max="4867" width="9.1796875" style="6"/>
    <col min="4868" max="4868" width="15" style="6" bestFit="1" customWidth="1"/>
    <col min="4869" max="4869" width="14" style="6" bestFit="1" customWidth="1"/>
    <col min="4870" max="5098" width="9.1796875" style="6"/>
    <col min="5099" max="5099" width="16.26953125" style="6" customWidth="1"/>
    <col min="5100" max="5101" width="0" style="6" hidden="1" customWidth="1"/>
    <col min="5102" max="5102" width="13.26953125" style="6" bestFit="1" customWidth="1"/>
    <col min="5103" max="5104" width="16" style="6" bestFit="1" customWidth="1"/>
    <col min="5105" max="5105" width="9.1796875" style="6"/>
    <col min="5106" max="5107" width="16" style="6" bestFit="1" customWidth="1"/>
    <col min="5108" max="5108" width="9.1796875" style="6"/>
    <col min="5109" max="5109" width="0" style="6" hidden="1" customWidth="1"/>
    <col min="5110" max="5110" width="11.26953125" style="6" bestFit="1" customWidth="1"/>
    <col min="5111" max="5117" width="0" style="6" hidden="1" customWidth="1"/>
    <col min="5118" max="5118" width="11.26953125" style="6" bestFit="1" customWidth="1"/>
    <col min="5119" max="5120" width="0" style="6" hidden="1" customWidth="1"/>
    <col min="5121" max="5121" width="11.54296875" style="6" bestFit="1" customWidth="1"/>
    <col min="5122" max="5122" width="16" style="6" bestFit="1" customWidth="1"/>
    <col min="5123" max="5123" width="9.1796875" style="6"/>
    <col min="5124" max="5124" width="15" style="6" bestFit="1" customWidth="1"/>
    <col min="5125" max="5125" width="14" style="6" bestFit="1" customWidth="1"/>
    <col min="5126" max="5354" width="9.1796875" style="6"/>
    <col min="5355" max="5355" width="16.26953125" style="6" customWidth="1"/>
    <col min="5356" max="5357" width="0" style="6" hidden="1" customWidth="1"/>
    <col min="5358" max="5358" width="13.26953125" style="6" bestFit="1" customWidth="1"/>
    <col min="5359" max="5360" width="16" style="6" bestFit="1" customWidth="1"/>
    <col min="5361" max="5361" width="9.1796875" style="6"/>
    <col min="5362" max="5363" width="16" style="6" bestFit="1" customWidth="1"/>
    <col min="5364" max="5364" width="9.1796875" style="6"/>
    <col min="5365" max="5365" width="0" style="6" hidden="1" customWidth="1"/>
    <col min="5366" max="5366" width="11.26953125" style="6" bestFit="1" customWidth="1"/>
    <col min="5367" max="5373" width="0" style="6" hidden="1" customWidth="1"/>
    <col min="5374" max="5374" width="11.26953125" style="6" bestFit="1" customWidth="1"/>
    <col min="5375" max="5376" width="0" style="6" hidden="1" customWidth="1"/>
    <col min="5377" max="5377" width="11.54296875" style="6" bestFit="1" customWidth="1"/>
    <col min="5378" max="5378" width="16" style="6" bestFit="1" customWidth="1"/>
    <col min="5379" max="5379" width="9.1796875" style="6"/>
    <col min="5380" max="5380" width="15" style="6" bestFit="1" customWidth="1"/>
    <col min="5381" max="5381" width="14" style="6" bestFit="1" customWidth="1"/>
    <col min="5382" max="5610" width="9.1796875" style="6"/>
    <col min="5611" max="5611" width="16.26953125" style="6" customWidth="1"/>
    <col min="5612" max="5613" width="0" style="6" hidden="1" customWidth="1"/>
    <col min="5614" max="5614" width="13.26953125" style="6" bestFit="1" customWidth="1"/>
    <col min="5615" max="5616" width="16" style="6" bestFit="1" customWidth="1"/>
    <col min="5617" max="5617" width="9.1796875" style="6"/>
    <col min="5618" max="5619" width="16" style="6" bestFit="1" customWidth="1"/>
    <col min="5620" max="5620" width="9.1796875" style="6"/>
    <col min="5621" max="5621" width="0" style="6" hidden="1" customWidth="1"/>
    <col min="5622" max="5622" width="11.26953125" style="6" bestFit="1" customWidth="1"/>
    <col min="5623" max="5629" width="0" style="6" hidden="1" customWidth="1"/>
    <col min="5630" max="5630" width="11.26953125" style="6" bestFit="1" customWidth="1"/>
    <col min="5631" max="5632" width="0" style="6" hidden="1" customWidth="1"/>
    <col min="5633" max="5633" width="11.54296875" style="6" bestFit="1" customWidth="1"/>
    <col min="5634" max="5634" width="16" style="6" bestFit="1" customWidth="1"/>
    <col min="5635" max="5635" width="9.1796875" style="6"/>
    <col min="5636" max="5636" width="15" style="6" bestFit="1" customWidth="1"/>
    <col min="5637" max="5637" width="14" style="6" bestFit="1" customWidth="1"/>
    <col min="5638" max="5866" width="9.1796875" style="6"/>
    <col min="5867" max="5867" width="16.26953125" style="6" customWidth="1"/>
    <col min="5868" max="5869" width="0" style="6" hidden="1" customWidth="1"/>
    <col min="5870" max="5870" width="13.26953125" style="6" bestFit="1" customWidth="1"/>
    <col min="5871" max="5872" width="16" style="6" bestFit="1" customWidth="1"/>
    <col min="5873" max="5873" width="9.1796875" style="6"/>
    <col min="5874" max="5875" width="16" style="6" bestFit="1" customWidth="1"/>
    <col min="5876" max="5876" width="9.1796875" style="6"/>
    <col min="5877" max="5877" width="0" style="6" hidden="1" customWidth="1"/>
    <col min="5878" max="5878" width="11.26953125" style="6" bestFit="1" customWidth="1"/>
    <col min="5879" max="5885" width="0" style="6" hidden="1" customWidth="1"/>
    <col min="5886" max="5886" width="11.26953125" style="6" bestFit="1" customWidth="1"/>
    <col min="5887" max="5888" width="0" style="6" hidden="1" customWidth="1"/>
    <col min="5889" max="5889" width="11.54296875" style="6" bestFit="1" customWidth="1"/>
    <col min="5890" max="5890" width="16" style="6" bestFit="1" customWidth="1"/>
    <col min="5891" max="5891" width="9.1796875" style="6"/>
    <col min="5892" max="5892" width="15" style="6" bestFit="1" customWidth="1"/>
    <col min="5893" max="5893" width="14" style="6" bestFit="1" customWidth="1"/>
    <col min="5894" max="6122" width="9.1796875" style="6"/>
    <col min="6123" max="6123" width="16.26953125" style="6" customWidth="1"/>
    <col min="6124" max="6125" width="0" style="6" hidden="1" customWidth="1"/>
    <col min="6126" max="6126" width="13.26953125" style="6" bestFit="1" customWidth="1"/>
    <col min="6127" max="6128" width="16" style="6" bestFit="1" customWidth="1"/>
    <col min="6129" max="6129" width="9.1796875" style="6"/>
    <col min="6130" max="6131" width="16" style="6" bestFit="1" customWidth="1"/>
    <col min="6132" max="6132" width="9.1796875" style="6"/>
    <col min="6133" max="6133" width="0" style="6" hidden="1" customWidth="1"/>
    <col min="6134" max="6134" width="11.26953125" style="6" bestFit="1" customWidth="1"/>
    <col min="6135" max="6141" width="0" style="6" hidden="1" customWidth="1"/>
    <col min="6142" max="6142" width="11.26953125" style="6" bestFit="1" customWidth="1"/>
    <col min="6143" max="6144" width="0" style="6" hidden="1" customWidth="1"/>
    <col min="6145" max="6145" width="11.54296875" style="6" bestFit="1" customWidth="1"/>
    <col min="6146" max="6146" width="16" style="6" bestFit="1" customWidth="1"/>
    <col min="6147" max="6147" width="9.1796875" style="6"/>
    <col min="6148" max="6148" width="15" style="6" bestFit="1" customWidth="1"/>
    <col min="6149" max="6149" width="14" style="6" bestFit="1" customWidth="1"/>
    <col min="6150" max="6378" width="9.1796875" style="6"/>
    <col min="6379" max="6379" width="16.26953125" style="6" customWidth="1"/>
    <col min="6380" max="6381" width="0" style="6" hidden="1" customWidth="1"/>
    <col min="6382" max="6382" width="13.26953125" style="6" bestFit="1" customWidth="1"/>
    <col min="6383" max="6384" width="16" style="6" bestFit="1" customWidth="1"/>
    <col min="6385" max="6385" width="9.1796875" style="6"/>
    <col min="6386" max="6387" width="16" style="6" bestFit="1" customWidth="1"/>
    <col min="6388" max="6388" width="9.1796875" style="6"/>
    <col min="6389" max="6389" width="0" style="6" hidden="1" customWidth="1"/>
    <col min="6390" max="6390" width="11.26953125" style="6" bestFit="1" customWidth="1"/>
    <col min="6391" max="6397" width="0" style="6" hidden="1" customWidth="1"/>
    <col min="6398" max="6398" width="11.26953125" style="6" bestFit="1" customWidth="1"/>
    <col min="6399" max="6400" width="0" style="6" hidden="1" customWidth="1"/>
    <col min="6401" max="6401" width="11.54296875" style="6" bestFit="1" customWidth="1"/>
    <col min="6402" max="6402" width="16" style="6" bestFit="1" customWidth="1"/>
    <col min="6403" max="6403" width="9.1796875" style="6"/>
    <col min="6404" max="6404" width="15" style="6" bestFit="1" customWidth="1"/>
    <col min="6405" max="6405" width="14" style="6" bestFit="1" customWidth="1"/>
    <col min="6406" max="6634" width="9.1796875" style="6"/>
    <col min="6635" max="6635" width="16.26953125" style="6" customWidth="1"/>
    <col min="6636" max="6637" width="0" style="6" hidden="1" customWidth="1"/>
    <col min="6638" max="6638" width="13.26953125" style="6" bestFit="1" customWidth="1"/>
    <col min="6639" max="6640" width="16" style="6" bestFit="1" customWidth="1"/>
    <col min="6641" max="6641" width="9.1796875" style="6"/>
    <col min="6642" max="6643" width="16" style="6" bestFit="1" customWidth="1"/>
    <col min="6644" max="6644" width="9.1796875" style="6"/>
    <col min="6645" max="6645" width="0" style="6" hidden="1" customWidth="1"/>
    <col min="6646" max="6646" width="11.26953125" style="6" bestFit="1" customWidth="1"/>
    <col min="6647" max="6653" width="0" style="6" hidden="1" customWidth="1"/>
    <col min="6654" max="6654" width="11.26953125" style="6" bestFit="1" customWidth="1"/>
    <col min="6655" max="6656" width="0" style="6" hidden="1" customWidth="1"/>
    <col min="6657" max="6657" width="11.54296875" style="6" bestFit="1" customWidth="1"/>
    <col min="6658" max="6658" width="16" style="6" bestFit="1" customWidth="1"/>
    <col min="6659" max="6659" width="9.1796875" style="6"/>
    <col min="6660" max="6660" width="15" style="6" bestFit="1" customWidth="1"/>
    <col min="6661" max="6661" width="14" style="6" bestFit="1" customWidth="1"/>
    <col min="6662" max="6890" width="9.1796875" style="6"/>
    <col min="6891" max="6891" width="16.26953125" style="6" customWidth="1"/>
    <col min="6892" max="6893" width="0" style="6" hidden="1" customWidth="1"/>
    <col min="6894" max="6894" width="13.26953125" style="6" bestFit="1" customWidth="1"/>
    <col min="6895" max="6896" width="16" style="6" bestFit="1" customWidth="1"/>
    <col min="6897" max="6897" width="9.1796875" style="6"/>
    <col min="6898" max="6899" width="16" style="6" bestFit="1" customWidth="1"/>
    <col min="6900" max="6900" width="9.1796875" style="6"/>
    <col min="6901" max="6901" width="0" style="6" hidden="1" customWidth="1"/>
    <col min="6902" max="6902" width="11.26953125" style="6" bestFit="1" customWidth="1"/>
    <col min="6903" max="6909" width="0" style="6" hidden="1" customWidth="1"/>
    <col min="6910" max="6910" width="11.26953125" style="6" bestFit="1" customWidth="1"/>
    <col min="6911" max="6912" width="0" style="6" hidden="1" customWidth="1"/>
    <col min="6913" max="6913" width="11.54296875" style="6" bestFit="1" customWidth="1"/>
    <col min="6914" max="6914" width="16" style="6" bestFit="1" customWidth="1"/>
    <col min="6915" max="6915" width="9.1796875" style="6"/>
    <col min="6916" max="6916" width="15" style="6" bestFit="1" customWidth="1"/>
    <col min="6917" max="6917" width="14" style="6" bestFit="1" customWidth="1"/>
    <col min="6918" max="7146" width="9.1796875" style="6"/>
    <col min="7147" max="7147" width="16.26953125" style="6" customWidth="1"/>
    <col min="7148" max="7149" width="0" style="6" hidden="1" customWidth="1"/>
    <col min="7150" max="7150" width="13.26953125" style="6" bestFit="1" customWidth="1"/>
    <col min="7151" max="7152" width="16" style="6" bestFit="1" customWidth="1"/>
    <col min="7153" max="7153" width="9.1796875" style="6"/>
    <col min="7154" max="7155" width="16" style="6" bestFit="1" customWidth="1"/>
    <col min="7156" max="7156" width="9.1796875" style="6"/>
    <col min="7157" max="7157" width="0" style="6" hidden="1" customWidth="1"/>
    <col min="7158" max="7158" width="11.26953125" style="6" bestFit="1" customWidth="1"/>
    <col min="7159" max="7165" width="0" style="6" hidden="1" customWidth="1"/>
    <col min="7166" max="7166" width="11.26953125" style="6" bestFit="1" customWidth="1"/>
    <col min="7167" max="7168" width="0" style="6" hidden="1" customWidth="1"/>
    <col min="7169" max="7169" width="11.54296875" style="6" bestFit="1" customWidth="1"/>
    <col min="7170" max="7170" width="16" style="6" bestFit="1" customWidth="1"/>
    <col min="7171" max="7171" width="9.1796875" style="6"/>
    <col min="7172" max="7172" width="15" style="6" bestFit="1" customWidth="1"/>
    <col min="7173" max="7173" width="14" style="6" bestFit="1" customWidth="1"/>
    <col min="7174" max="7402" width="9.1796875" style="6"/>
    <col min="7403" max="7403" width="16.26953125" style="6" customWidth="1"/>
    <col min="7404" max="7405" width="0" style="6" hidden="1" customWidth="1"/>
    <col min="7406" max="7406" width="13.26953125" style="6" bestFit="1" customWidth="1"/>
    <col min="7407" max="7408" width="16" style="6" bestFit="1" customWidth="1"/>
    <col min="7409" max="7409" width="9.1796875" style="6"/>
    <col min="7410" max="7411" width="16" style="6" bestFit="1" customWidth="1"/>
    <col min="7412" max="7412" width="9.1796875" style="6"/>
    <col min="7413" max="7413" width="0" style="6" hidden="1" customWidth="1"/>
    <col min="7414" max="7414" width="11.26953125" style="6" bestFit="1" customWidth="1"/>
    <col min="7415" max="7421" width="0" style="6" hidden="1" customWidth="1"/>
    <col min="7422" max="7422" width="11.26953125" style="6" bestFit="1" customWidth="1"/>
    <col min="7423" max="7424" width="0" style="6" hidden="1" customWidth="1"/>
    <col min="7425" max="7425" width="11.54296875" style="6" bestFit="1" customWidth="1"/>
    <col min="7426" max="7426" width="16" style="6" bestFit="1" customWidth="1"/>
    <col min="7427" max="7427" width="9.1796875" style="6"/>
    <col min="7428" max="7428" width="15" style="6" bestFit="1" customWidth="1"/>
    <col min="7429" max="7429" width="14" style="6" bestFit="1" customWidth="1"/>
    <col min="7430" max="7658" width="9.1796875" style="6"/>
    <col min="7659" max="7659" width="16.26953125" style="6" customWidth="1"/>
    <col min="7660" max="7661" width="0" style="6" hidden="1" customWidth="1"/>
    <col min="7662" max="7662" width="13.26953125" style="6" bestFit="1" customWidth="1"/>
    <col min="7663" max="7664" width="16" style="6" bestFit="1" customWidth="1"/>
    <col min="7665" max="7665" width="9.1796875" style="6"/>
    <col min="7666" max="7667" width="16" style="6" bestFit="1" customWidth="1"/>
    <col min="7668" max="7668" width="9.1796875" style="6"/>
    <col min="7669" max="7669" width="0" style="6" hidden="1" customWidth="1"/>
    <col min="7670" max="7670" width="11.26953125" style="6" bestFit="1" customWidth="1"/>
    <col min="7671" max="7677" width="0" style="6" hidden="1" customWidth="1"/>
    <col min="7678" max="7678" width="11.26953125" style="6" bestFit="1" customWidth="1"/>
    <col min="7679" max="7680" width="0" style="6" hidden="1" customWidth="1"/>
    <col min="7681" max="7681" width="11.54296875" style="6" bestFit="1" customWidth="1"/>
    <col min="7682" max="7682" width="16" style="6" bestFit="1" customWidth="1"/>
    <col min="7683" max="7683" width="9.1796875" style="6"/>
    <col min="7684" max="7684" width="15" style="6" bestFit="1" customWidth="1"/>
    <col min="7685" max="7685" width="14" style="6" bestFit="1" customWidth="1"/>
    <col min="7686" max="7914" width="9.1796875" style="6"/>
    <col min="7915" max="7915" width="16.26953125" style="6" customWidth="1"/>
    <col min="7916" max="7917" width="0" style="6" hidden="1" customWidth="1"/>
    <col min="7918" max="7918" width="13.26953125" style="6" bestFit="1" customWidth="1"/>
    <col min="7919" max="7920" width="16" style="6" bestFit="1" customWidth="1"/>
    <col min="7921" max="7921" width="9.1796875" style="6"/>
    <col min="7922" max="7923" width="16" style="6" bestFit="1" customWidth="1"/>
    <col min="7924" max="7924" width="9.1796875" style="6"/>
    <col min="7925" max="7925" width="0" style="6" hidden="1" customWidth="1"/>
    <col min="7926" max="7926" width="11.26953125" style="6" bestFit="1" customWidth="1"/>
    <col min="7927" max="7933" width="0" style="6" hidden="1" customWidth="1"/>
    <col min="7934" max="7934" width="11.26953125" style="6" bestFit="1" customWidth="1"/>
    <col min="7935" max="7936" width="0" style="6" hidden="1" customWidth="1"/>
    <col min="7937" max="7937" width="11.54296875" style="6" bestFit="1" customWidth="1"/>
    <col min="7938" max="7938" width="16" style="6" bestFit="1" customWidth="1"/>
    <col min="7939" max="7939" width="9.1796875" style="6"/>
    <col min="7940" max="7940" width="15" style="6" bestFit="1" customWidth="1"/>
    <col min="7941" max="7941" width="14" style="6" bestFit="1" customWidth="1"/>
    <col min="7942" max="8170" width="9.1796875" style="6"/>
    <col min="8171" max="8171" width="16.26953125" style="6" customWidth="1"/>
    <col min="8172" max="8173" width="0" style="6" hidden="1" customWidth="1"/>
    <col min="8174" max="8174" width="13.26953125" style="6" bestFit="1" customWidth="1"/>
    <col min="8175" max="8176" width="16" style="6" bestFit="1" customWidth="1"/>
    <col min="8177" max="8177" width="9.1796875" style="6"/>
    <col min="8178" max="8179" width="16" style="6" bestFit="1" customWidth="1"/>
    <col min="8180" max="8180" width="9.1796875" style="6"/>
    <col min="8181" max="8181" width="0" style="6" hidden="1" customWidth="1"/>
    <col min="8182" max="8182" width="11.26953125" style="6" bestFit="1" customWidth="1"/>
    <col min="8183" max="8189" width="0" style="6" hidden="1" customWidth="1"/>
    <col min="8190" max="8190" width="11.26953125" style="6" bestFit="1" customWidth="1"/>
    <col min="8191" max="8192" width="0" style="6" hidden="1" customWidth="1"/>
    <col min="8193" max="8193" width="11.54296875" style="6" bestFit="1" customWidth="1"/>
    <col min="8194" max="8194" width="16" style="6" bestFit="1" customWidth="1"/>
    <col min="8195" max="8195" width="9.1796875" style="6"/>
    <col min="8196" max="8196" width="15" style="6" bestFit="1" customWidth="1"/>
    <col min="8197" max="8197" width="14" style="6" bestFit="1" customWidth="1"/>
    <col min="8198" max="8426" width="9.1796875" style="6"/>
    <col min="8427" max="8427" width="16.26953125" style="6" customWidth="1"/>
    <col min="8428" max="8429" width="0" style="6" hidden="1" customWidth="1"/>
    <col min="8430" max="8430" width="13.26953125" style="6" bestFit="1" customWidth="1"/>
    <col min="8431" max="8432" width="16" style="6" bestFit="1" customWidth="1"/>
    <col min="8433" max="8433" width="9.1796875" style="6"/>
    <col min="8434" max="8435" width="16" style="6" bestFit="1" customWidth="1"/>
    <col min="8436" max="8436" width="9.1796875" style="6"/>
    <col min="8437" max="8437" width="0" style="6" hidden="1" customWidth="1"/>
    <col min="8438" max="8438" width="11.26953125" style="6" bestFit="1" customWidth="1"/>
    <col min="8439" max="8445" width="0" style="6" hidden="1" customWidth="1"/>
    <col min="8446" max="8446" width="11.26953125" style="6" bestFit="1" customWidth="1"/>
    <col min="8447" max="8448" width="0" style="6" hidden="1" customWidth="1"/>
    <col min="8449" max="8449" width="11.54296875" style="6" bestFit="1" customWidth="1"/>
    <col min="8450" max="8450" width="16" style="6" bestFit="1" customWidth="1"/>
    <col min="8451" max="8451" width="9.1796875" style="6"/>
    <col min="8452" max="8452" width="15" style="6" bestFit="1" customWidth="1"/>
    <col min="8453" max="8453" width="14" style="6" bestFit="1" customWidth="1"/>
    <col min="8454" max="8682" width="9.1796875" style="6"/>
    <col min="8683" max="8683" width="16.26953125" style="6" customWidth="1"/>
    <col min="8684" max="8685" width="0" style="6" hidden="1" customWidth="1"/>
    <col min="8686" max="8686" width="13.26953125" style="6" bestFit="1" customWidth="1"/>
    <col min="8687" max="8688" width="16" style="6" bestFit="1" customWidth="1"/>
    <col min="8689" max="8689" width="9.1796875" style="6"/>
    <col min="8690" max="8691" width="16" style="6" bestFit="1" customWidth="1"/>
    <col min="8692" max="8692" width="9.1796875" style="6"/>
    <col min="8693" max="8693" width="0" style="6" hidden="1" customWidth="1"/>
    <col min="8694" max="8694" width="11.26953125" style="6" bestFit="1" customWidth="1"/>
    <col min="8695" max="8701" width="0" style="6" hidden="1" customWidth="1"/>
    <col min="8702" max="8702" width="11.26953125" style="6" bestFit="1" customWidth="1"/>
    <col min="8703" max="8704" width="0" style="6" hidden="1" customWidth="1"/>
    <col min="8705" max="8705" width="11.54296875" style="6" bestFit="1" customWidth="1"/>
    <col min="8706" max="8706" width="16" style="6" bestFit="1" customWidth="1"/>
    <col min="8707" max="8707" width="9.1796875" style="6"/>
    <col min="8708" max="8708" width="15" style="6" bestFit="1" customWidth="1"/>
    <col min="8709" max="8709" width="14" style="6" bestFit="1" customWidth="1"/>
    <col min="8710" max="8938" width="9.1796875" style="6"/>
    <col min="8939" max="8939" width="16.26953125" style="6" customWidth="1"/>
    <col min="8940" max="8941" width="0" style="6" hidden="1" customWidth="1"/>
    <col min="8942" max="8942" width="13.26953125" style="6" bestFit="1" customWidth="1"/>
    <col min="8943" max="8944" width="16" style="6" bestFit="1" customWidth="1"/>
    <col min="8945" max="8945" width="9.1796875" style="6"/>
    <col min="8946" max="8947" width="16" style="6" bestFit="1" customWidth="1"/>
    <col min="8948" max="8948" width="9.1796875" style="6"/>
    <col min="8949" max="8949" width="0" style="6" hidden="1" customWidth="1"/>
    <col min="8950" max="8950" width="11.26953125" style="6" bestFit="1" customWidth="1"/>
    <col min="8951" max="8957" width="0" style="6" hidden="1" customWidth="1"/>
    <col min="8958" max="8958" width="11.26953125" style="6" bestFit="1" customWidth="1"/>
    <col min="8959" max="8960" width="0" style="6" hidden="1" customWidth="1"/>
    <col min="8961" max="8961" width="11.54296875" style="6" bestFit="1" customWidth="1"/>
    <col min="8962" max="8962" width="16" style="6" bestFit="1" customWidth="1"/>
    <col min="8963" max="8963" width="9.1796875" style="6"/>
    <col min="8964" max="8964" width="15" style="6" bestFit="1" customWidth="1"/>
    <col min="8965" max="8965" width="14" style="6" bestFit="1" customWidth="1"/>
    <col min="8966" max="9194" width="9.1796875" style="6"/>
    <col min="9195" max="9195" width="16.26953125" style="6" customWidth="1"/>
    <col min="9196" max="9197" width="0" style="6" hidden="1" customWidth="1"/>
    <col min="9198" max="9198" width="13.26953125" style="6" bestFit="1" customWidth="1"/>
    <col min="9199" max="9200" width="16" style="6" bestFit="1" customWidth="1"/>
    <col min="9201" max="9201" width="9.1796875" style="6"/>
    <col min="9202" max="9203" width="16" style="6" bestFit="1" customWidth="1"/>
    <col min="9204" max="9204" width="9.1796875" style="6"/>
    <col min="9205" max="9205" width="0" style="6" hidden="1" customWidth="1"/>
    <col min="9206" max="9206" width="11.26953125" style="6" bestFit="1" customWidth="1"/>
    <col min="9207" max="9213" width="0" style="6" hidden="1" customWidth="1"/>
    <col min="9214" max="9214" width="11.26953125" style="6" bestFit="1" customWidth="1"/>
    <col min="9215" max="9216" width="0" style="6" hidden="1" customWidth="1"/>
    <col min="9217" max="9217" width="11.54296875" style="6" bestFit="1" customWidth="1"/>
    <col min="9218" max="9218" width="16" style="6" bestFit="1" customWidth="1"/>
    <col min="9219" max="9219" width="9.1796875" style="6"/>
    <col min="9220" max="9220" width="15" style="6" bestFit="1" customWidth="1"/>
    <col min="9221" max="9221" width="14" style="6" bestFit="1" customWidth="1"/>
    <col min="9222" max="9450" width="9.1796875" style="6"/>
    <col min="9451" max="9451" width="16.26953125" style="6" customWidth="1"/>
    <col min="9452" max="9453" width="0" style="6" hidden="1" customWidth="1"/>
    <col min="9454" max="9454" width="13.26953125" style="6" bestFit="1" customWidth="1"/>
    <col min="9455" max="9456" width="16" style="6" bestFit="1" customWidth="1"/>
    <col min="9457" max="9457" width="9.1796875" style="6"/>
    <col min="9458" max="9459" width="16" style="6" bestFit="1" customWidth="1"/>
    <col min="9460" max="9460" width="9.1796875" style="6"/>
    <col min="9461" max="9461" width="0" style="6" hidden="1" customWidth="1"/>
    <col min="9462" max="9462" width="11.26953125" style="6" bestFit="1" customWidth="1"/>
    <col min="9463" max="9469" width="0" style="6" hidden="1" customWidth="1"/>
    <col min="9470" max="9470" width="11.26953125" style="6" bestFit="1" customWidth="1"/>
    <col min="9471" max="9472" width="0" style="6" hidden="1" customWidth="1"/>
    <col min="9473" max="9473" width="11.54296875" style="6" bestFit="1" customWidth="1"/>
    <col min="9474" max="9474" width="16" style="6" bestFit="1" customWidth="1"/>
    <col min="9475" max="9475" width="9.1796875" style="6"/>
    <col min="9476" max="9476" width="15" style="6" bestFit="1" customWidth="1"/>
    <col min="9477" max="9477" width="14" style="6" bestFit="1" customWidth="1"/>
    <col min="9478" max="9706" width="9.1796875" style="6"/>
    <col min="9707" max="9707" width="16.26953125" style="6" customWidth="1"/>
    <col min="9708" max="9709" width="0" style="6" hidden="1" customWidth="1"/>
    <col min="9710" max="9710" width="13.26953125" style="6" bestFit="1" customWidth="1"/>
    <col min="9711" max="9712" width="16" style="6" bestFit="1" customWidth="1"/>
    <col min="9713" max="9713" width="9.1796875" style="6"/>
    <col min="9714" max="9715" width="16" style="6" bestFit="1" customWidth="1"/>
    <col min="9716" max="9716" width="9.1796875" style="6"/>
    <col min="9717" max="9717" width="0" style="6" hidden="1" customWidth="1"/>
    <col min="9718" max="9718" width="11.26953125" style="6" bestFit="1" customWidth="1"/>
    <col min="9719" max="9725" width="0" style="6" hidden="1" customWidth="1"/>
    <col min="9726" max="9726" width="11.26953125" style="6" bestFit="1" customWidth="1"/>
    <col min="9727" max="9728" width="0" style="6" hidden="1" customWidth="1"/>
    <col min="9729" max="9729" width="11.54296875" style="6" bestFit="1" customWidth="1"/>
    <col min="9730" max="9730" width="16" style="6" bestFit="1" customWidth="1"/>
    <col min="9731" max="9731" width="9.1796875" style="6"/>
    <col min="9732" max="9732" width="15" style="6" bestFit="1" customWidth="1"/>
    <col min="9733" max="9733" width="14" style="6" bestFit="1" customWidth="1"/>
    <col min="9734" max="9962" width="9.1796875" style="6"/>
    <col min="9963" max="9963" width="16.26953125" style="6" customWidth="1"/>
    <col min="9964" max="9965" width="0" style="6" hidden="1" customWidth="1"/>
    <col min="9966" max="9966" width="13.26953125" style="6" bestFit="1" customWidth="1"/>
    <col min="9967" max="9968" width="16" style="6" bestFit="1" customWidth="1"/>
    <col min="9969" max="9969" width="9.1796875" style="6"/>
    <col min="9970" max="9971" width="16" style="6" bestFit="1" customWidth="1"/>
    <col min="9972" max="9972" width="9.1796875" style="6"/>
    <col min="9973" max="9973" width="0" style="6" hidden="1" customWidth="1"/>
    <col min="9974" max="9974" width="11.26953125" style="6" bestFit="1" customWidth="1"/>
    <col min="9975" max="9981" width="0" style="6" hidden="1" customWidth="1"/>
    <col min="9982" max="9982" width="11.26953125" style="6" bestFit="1" customWidth="1"/>
    <col min="9983" max="9984" width="0" style="6" hidden="1" customWidth="1"/>
    <col min="9985" max="9985" width="11.54296875" style="6" bestFit="1" customWidth="1"/>
    <col min="9986" max="9986" width="16" style="6" bestFit="1" customWidth="1"/>
    <col min="9987" max="9987" width="9.1796875" style="6"/>
    <col min="9988" max="9988" width="15" style="6" bestFit="1" customWidth="1"/>
    <col min="9989" max="9989" width="14" style="6" bestFit="1" customWidth="1"/>
    <col min="9990" max="10218" width="9.1796875" style="6"/>
    <col min="10219" max="10219" width="16.26953125" style="6" customWidth="1"/>
    <col min="10220" max="10221" width="0" style="6" hidden="1" customWidth="1"/>
    <col min="10222" max="10222" width="13.26953125" style="6" bestFit="1" customWidth="1"/>
    <col min="10223" max="10224" width="16" style="6" bestFit="1" customWidth="1"/>
    <col min="10225" max="10225" width="9.1796875" style="6"/>
    <col min="10226" max="10227" width="16" style="6" bestFit="1" customWidth="1"/>
    <col min="10228" max="10228" width="9.1796875" style="6"/>
    <col min="10229" max="10229" width="0" style="6" hidden="1" customWidth="1"/>
    <col min="10230" max="10230" width="11.26953125" style="6" bestFit="1" customWidth="1"/>
    <col min="10231" max="10237" width="0" style="6" hidden="1" customWidth="1"/>
    <col min="10238" max="10238" width="11.26953125" style="6" bestFit="1" customWidth="1"/>
    <col min="10239" max="10240" width="0" style="6" hidden="1" customWidth="1"/>
    <col min="10241" max="10241" width="11.54296875" style="6" bestFit="1" customWidth="1"/>
    <col min="10242" max="10242" width="16" style="6" bestFit="1" customWidth="1"/>
    <col min="10243" max="10243" width="9.1796875" style="6"/>
    <col min="10244" max="10244" width="15" style="6" bestFit="1" customWidth="1"/>
    <col min="10245" max="10245" width="14" style="6" bestFit="1" customWidth="1"/>
    <col min="10246" max="10474" width="9.1796875" style="6"/>
    <col min="10475" max="10475" width="16.26953125" style="6" customWidth="1"/>
    <col min="10476" max="10477" width="0" style="6" hidden="1" customWidth="1"/>
    <col min="10478" max="10478" width="13.26953125" style="6" bestFit="1" customWidth="1"/>
    <col min="10479" max="10480" width="16" style="6" bestFit="1" customWidth="1"/>
    <col min="10481" max="10481" width="9.1796875" style="6"/>
    <col min="10482" max="10483" width="16" style="6" bestFit="1" customWidth="1"/>
    <col min="10484" max="10484" width="9.1796875" style="6"/>
    <col min="10485" max="10485" width="0" style="6" hidden="1" customWidth="1"/>
    <col min="10486" max="10486" width="11.26953125" style="6" bestFit="1" customWidth="1"/>
    <col min="10487" max="10493" width="0" style="6" hidden="1" customWidth="1"/>
    <col min="10494" max="10494" width="11.26953125" style="6" bestFit="1" customWidth="1"/>
    <col min="10495" max="10496" width="0" style="6" hidden="1" customWidth="1"/>
    <col min="10497" max="10497" width="11.54296875" style="6" bestFit="1" customWidth="1"/>
    <col min="10498" max="10498" width="16" style="6" bestFit="1" customWidth="1"/>
    <col min="10499" max="10499" width="9.1796875" style="6"/>
    <col min="10500" max="10500" width="15" style="6" bestFit="1" customWidth="1"/>
    <col min="10501" max="10501" width="14" style="6" bestFit="1" customWidth="1"/>
    <col min="10502" max="10730" width="9.1796875" style="6"/>
    <col min="10731" max="10731" width="16.26953125" style="6" customWidth="1"/>
    <col min="10732" max="10733" width="0" style="6" hidden="1" customWidth="1"/>
    <col min="10734" max="10734" width="13.26953125" style="6" bestFit="1" customWidth="1"/>
    <col min="10735" max="10736" width="16" style="6" bestFit="1" customWidth="1"/>
    <col min="10737" max="10737" width="9.1796875" style="6"/>
    <col min="10738" max="10739" width="16" style="6" bestFit="1" customWidth="1"/>
    <col min="10740" max="10740" width="9.1796875" style="6"/>
    <col min="10741" max="10741" width="0" style="6" hidden="1" customWidth="1"/>
    <col min="10742" max="10742" width="11.26953125" style="6" bestFit="1" customWidth="1"/>
    <col min="10743" max="10749" width="0" style="6" hidden="1" customWidth="1"/>
    <col min="10750" max="10750" width="11.26953125" style="6" bestFit="1" customWidth="1"/>
    <col min="10751" max="10752" width="0" style="6" hidden="1" customWidth="1"/>
    <col min="10753" max="10753" width="11.54296875" style="6" bestFit="1" customWidth="1"/>
    <col min="10754" max="10754" width="16" style="6" bestFit="1" customWidth="1"/>
    <col min="10755" max="10755" width="9.1796875" style="6"/>
    <col min="10756" max="10756" width="15" style="6" bestFit="1" customWidth="1"/>
    <col min="10757" max="10757" width="14" style="6" bestFit="1" customWidth="1"/>
    <col min="10758" max="10986" width="9.1796875" style="6"/>
    <col min="10987" max="10987" width="16.26953125" style="6" customWidth="1"/>
    <col min="10988" max="10989" width="0" style="6" hidden="1" customWidth="1"/>
    <col min="10990" max="10990" width="13.26953125" style="6" bestFit="1" customWidth="1"/>
    <col min="10991" max="10992" width="16" style="6" bestFit="1" customWidth="1"/>
    <col min="10993" max="10993" width="9.1796875" style="6"/>
    <col min="10994" max="10995" width="16" style="6" bestFit="1" customWidth="1"/>
    <col min="10996" max="10996" width="9.1796875" style="6"/>
    <col min="10997" max="10997" width="0" style="6" hidden="1" customWidth="1"/>
    <col min="10998" max="10998" width="11.26953125" style="6" bestFit="1" customWidth="1"/>
    <col min="10999" max="11005" width="0" style="6" hidden="1" customWidth="1"/>
    <col min="11006" max="11006" width="11.26953125" style="6" bestFit="1" customWidth="1"/>
    <col min="11007" max="11008" width="0" style="6" hidden="1" customWidth="1"/>
    <col min="11009" max="11009" width="11.54296875" style="6" bestFit="1" customWidth="1"/>
    <col min="11010" max="11010" width="16" style="6" bestFit="1" customWidth="1"/>
    <col min="11011" max="11011" width="9.1796875" style="6"/>
    <col min="11012" max="11012" width="15" style="6" bestFit="1" customWidth="1"/>
    <col min="11013" max="11013" width="14" style="6" bestFit="1" customWidth="1"/>
    <col min="11014" max="11242" width="9.1796875" style="6"/>
    <col min="11243" max="11243" width="16.26953125" style="6" customWidth="1"/>
    <col min="11244" max="11245" width="0" style="6" hidden="1" customWidth="1"/>
    <col min="11246" max="11246" width="13.26953125" style="6" bestFit="1" customWidth="1"/>
    <col min="11247" max="11248" width="16" style="6" bestFit="1" customWidth="1"/>
    <col min="11249" max="11249" width="9.1796875" style="6"/>
    <col min="11250" max="11251" width="16" style="6" bestFit="1" customWidth="1"/>
    <col min="11252" max="11252" width="9.1796875" style="6"/>
    <col min="11253" max="11253" width="0" style="6" hidden="1" customWidth="1"/>
    <col min="11254" max="11254" width="11.26953125" style="6" bestFit="1" customWidth="1"/>
    <col min="11255" max="11261" width="0" style="6" hidden="1" customWidth="1"/>
    <col min="11262" max="11262" width="11.26953125" style="6" bestFit="1" customWidth="1"/>
    <col min="11263" max="11264" width="0" style="6" hidden="1" customWidth="1"/>
    <col min="11265" max="11265" width="11.54296875" style="6" bestFit="1" customWidth="1"/>
    <col min="11266" max="11266" width="16" style="6" bestFit="1" customWidth="1"/>
    <col min="11267" max="11267" width="9.1796875" style="6"/>
    <col min="11268" max="11268" width="15" style="6" bestFit="1" customWidth="1"/>
    <col min="11269" max="11269" width="14" style="6" bestFit="1" customWidth="1"/>
    <col min="11270" max="11498" width="9.1796875" style="6"/>
    <col min="11499" max="11499" width="16.26953125" style="6" customWidth="1"/>
    <col min="11500" max="11501" width="0" style="6" hidden="1" customWidth="1"/>
    <col min="11502" max="11502" width="13.26953125" style="6" bestFit="1" customWidth="1"/>
    <col min="11503" max="11504" width="16" style="6" bestFit="1" customWidth="1"/>
    <col min="11505" max="11505" width="9.1796875" style="6"/>
    <col min="11506" max="11507" width="16" style="6" bestFit="1" customWidth="1"/>
    <col min="11508" max="11508" width="9.1796875" style="6"/>
    <col min="11509" max="11509" width="0" style="6" hidden="1" customWidth="1"/>
    <col min="11510" max="11510" width="11.26953125" style="6" bestFit="1" customWidth="1"/>
    <col min="11511" max="11517" width="0" style="6" hidden="1" customWidth="1"/>
    <col min="11518" max="11518" width="11.26953125" style="6" bestFit="1" customWidth="1"/>
    <col min="11519" max="11520" width="0" style="6" hidden="1" customWidth="1"/>
    <col min="11521" max="11521" width="11.54296875" style="6" bestFit="1" customWidth="1"/>
    <col min="11522" max="11522" width="16" style="6" bestFit="1" customWidth="1"/>
    <col min="11523" max="11523" width="9.1796875" style="6"/>
    <col min="11524" max="11524" width="15" style="6" bestFit="1" customWidth="1"/>
    <col min="11525" max="11525" width="14" style="6" bestFit="1" customWidth="1"/>
    <col min="11526" max="11754" width="9.1796875" style="6"/>
    <col min="11755" max="11755" width="16.26953125" style="6" customWidth="1"/>
    <col min="11756" max="11757" width="0" style="6" hidden="1" customWidth="1"/>
    <col min="11758" max="11758" width="13.26953125" style="6" bestFit="1" customWidth="1"/>
    <col min="11759" max="11760" width="16" style="6" bestFit="1" customWidth="1"/>
    <col min="11761" max="11761" width="9.1796875" style="6"/>
    <col min="11762" max="11763" width="16" style="6" bestFit="1" customWidth="1"/>
    <col min="11764" max="11764" width="9.1796875" style="6"/>
    <col min="11765" max="11765" width="0" style="6" hidden="1" customWidth="1"/>
    <col min="11766" max="11766" width="11.26953125" style="6" bestFit="1" customWidth="1"/>
    <col min="11767" max="11773" width="0" style="6" hidden="1" customWidth="1"/>
    <col min="11774" max="11774" width="11.26953125" style="6" bestFit="1" customWidth="1"/>
    <col min="11775" max="11776" width="0" style="6" hidden="1" customWidth="1"/>
    <col min="11777" max="11777" width="11.54296875" style="6" bestFit="1" customWidth="1"/>
    <col min="11778" max="11778" width="16" style="6" bestFit="1" customWidth="1"/>
    <col min="11779" max="11779" width="9.1796875" style="6"/>
    <col min="11780" max="11780" width="15" style="6" bestFit="1" customWidth="1"/>
    <col min="11781" max="11781" width="14" style="6" bestFit="1" customWidth="1"/>
    <col min="11782" max="12010" width="9.1796875" style="6"/>
    <col min="12011" max="12011" width="16.26953125" style="6" customWidth="1"/>
    <col min="12012" max="12013" width="0" style="6" hidden="1" customWidth="1"/>
    <col min="12014" max="12014" width="13.26953125" style="6" bestFit="1" customWidth="1"/>
    <col min="12015" max="12016" width="16" style="6" bestFit="1" customWidth="1"/>
    <col min="12017" max="12017" width="9.1796875" style="6"/>
    <col min="12018" max="12019" width="16" style="6" bestFit="1" customWidth="1"/>
    <col min="12020" max="12020" width="9.1796875" style="6"/>
    <col min="12021" max="12021" width="0" style="6" hidden="1" customWidth="1"/>
    <col min="12022" max="12022" width="11.26953125" style="6" bestFit="1" customWidth="1"/>
    <col min="12023" max="12029" width="0" style="6" hidden="1" customWidth="1"/>
    <col min="12030" max="12030" width="11.26953125" style="6" bestFit="1" customWidth="1"/>
    <col min="12031" max="12032" width="0" style="6" hidden="1" customWidth="1"/>
    <col min="12033" max="12033" width="11.54296875" style="6" bestFit="1" customWidth="1"/>
    <col min="12034" max="12034" width="16" style="6" bestFit="1" customWidth="1"/>
    <col min="12035" max="12035" width="9.1796875" style="6"/>
    <col min="12036" max="12036" width="15" style="6" bestFit="1" customWidth="1"/>
    <col min="12037" max="12037" width="14" style="6" bestFit="1" customWidth="1"/>
    <col min="12038" max="12266" width="9.1796875" style="6"/>
    <col min="12267" max="12267" width="16.26953125" style="6" customWidth="1"/>
    <col min="12268" max="12269" width="0" style="6" hidden="1" customWidth="1"/>
    <col min="12270" max="12270" width="13.26953125" style="6" bestFit="1" customWidth="1"/>
    <col min="12271" max="12272" width="16" style="6" bestFit="1" customWidth="1"/>
    <col min="12273" max="12273" width="9.1796875" style="6"/>
    <col min="12274" max="12275" width="16" style="6" bestFit="1" customWidth="1"/>
    <col min="12276" max="12276" width="9.1796875" style="6"/>
    <col min="12277" max="12277" width="0" style="6" hidden="1" customWidth="1"/>
    <col min="12278" max="12278" width="11.26953125" style="6" bestFit="1" customWidth="1"/>
    <col min="12279" max="12285" width="0" style="6" hidden="1" customWidth="1"/>
    <col min="12286" max="12286" width="11.26953125" style="6" bestFit="1" customWidth="1"/>
    <col min="12287" max="12288" width="0" style="6" hidden="1" customWidth="1"/>
    <col min="12289" max="12289" width="11.54296875" style="6" bestFit="1" customWidth="1"/>
    <col min="12290" max="12290" width="16" style="6" bestFit="1" customWidth="1"/>
    <col min="12291" max="12291" width="9.1796875" style="6"/>
    <col min="12292" max="12292" width="15" style="6" bestFit="1" customWidth="1"/>
    <col min="12293" max="12293" width="14" style="6" bestFit="1" customWidth="1"/>
    <col min="12294" max="12522" width="9.1796875" style="6"/>
    <col min="12523" max="12523" width="16.26953125" style="6" customWidth="1"/>
    <col min="12524" max="12525" width="0" style="6" hidden="1" customWidth="1"/>
    <col min="12526" max="12526" width="13.26953125" style="6" bestFit="1" customWidth="1"/>
    <col min="12527" max="12528" width="16" style="6" bestFit="1" customWidth="1"/>
    <col min="12529" max="12529" width="9.1796875" style="6"/>
    <col min="12530" max="12531" width="16" style="6" bestFit="1" customWidth="1"/>
    <col min="12532" max="12532" width="9.1796875" style="6"/>
    <col min="12533" max="12533" width="0" style="6" hidden="1" customWidth="1"/>
    <col min="12534" max="12534" width="11.26953125" style="6" bestFit="1" customWidth="1"/>
    <col min="12535" max="12541" width="0" style="6" hidden="1" customWidth="1"/>
    <col min="12542" max="12542" width="11.26953125" style="6" bestFit="1" customWidth="1"/>
    <col min="12543" max="12544" width="0" style="6" hidden="1" customWidth="1"/>
    <col min="12545" max="12545" width="11.54296875" style="6" bestFit="1" customWidth="1"/>
    <col min="12546" max="12546" width="16" style="6" bestFit="1" customWidth="1"/>
    <col min="12547" max="12547" width="9.1796875" style="6"/>
    <col min="12548" max="12548" width="15" style="6" bestFit="1" customWidth="1"/>
    <col min="12549" max="12549" width="14" style="6" bestFit="1" customWidth="1"/>
    <col min="12550" max="12778" width="9.1796875" style="6"/>
    <col min="12779" max="12779" width="16.26953125" style="6" customWidth="1"/>
    <col min="12780" max="12781" width="0" style="6" hidden="1" customWidth="1"/>
    <col min="12782" max="12782" width="13.26953125" style="6" bestFit="1" customWidth="1"/>
    <col min="12783" max="12784" width="16" style="6" bestFit="1" customWidth="1"/>
    <col min="12785" max="12785" width="9.1796875" style="6"/>
    <col min="12786" max="12787" width="16" style="6" bestFit="1" customWidth="1"/>
    <col min="12788" max="12788" width="9.1796875" style="6"/>
    <col min="12789" max="12789" width="0" style="6" hidden="1" customWidth="1"/>
    <col min="12790" max="12790" width="11.26953125" style="6" bestFit="1" customWidth="1"/>
    <col min="12791" max="12797" width="0" style="6" hidden="1" customWidth="1"/>
    <col min="12798" max="12798" width="11.26953125" style="6" bestFit="1" customWidth="1"/>
    <col min="12799" max="12800" width="0" style="6" hidden="1" customWidth="1"/>
    <col min="12801" max="12801" width="11.54296875" style="6" bestFit="1" customWidth="1"/>
    <col min="12802" max="12802" width="16" style="6" bestFit="1" customWidth="1"/>
    <col min="12803" max="12803" width="9.1796875" style="6"/>
    <col min="12804" max="12804" width="15" style="6" bestFit="1" customWidth="1"/>
    <col min="12805" max="12805" width="14" style="6" bestFit="1" customWidth="1"/>
    <col min="12806" max="13034" width="9.1796875" style="6"/>
    <col min="13035" max="13035" width="16.26953125" style="6" customWidth="1"/>
    <col min="13036" max="13037" width="0" style="6" hidden="1" customWidth="1"/>
    <col min="13038" max="13038" width="13.26953125" style="6" bestFit="1" customWidth="1"/>
    <col min="13039" max="13040" width="16" style="6" bestFit="1" customWidth="1"/>
    <col min="13041" max="13041" width="9.1796875" style="6"/>
    <col min="13042" max="13043" width="16" style="6" bestFit="1" customWidth="1"/>
    <col min="13044" max="13044" width="9.1796875" style="6"/>
    <col min="13045" max="13045" width="0" style="6" hidden="1" customWidth="1"/>
    <col min="13046" max="13046" width="11.26953125" style="6" bestFit="1" customWidth="1"/>
    <col min="13047" max="13053" width="0" style="6" hidden="1" customWidth="1"/>
    <col min="13054" max="13054" width="11.26953125" style="6" bestFit="1" customWidth="1"/>
    <col min="13055" max="13056" width="0" style="6" hidden="1" customWidth="1"/>
    <col min="13057" max="13057" width="11.54296875" style="6" bestFit="1" customWidth="1"/>
    <col min="13058" max="13058" width="16" style="6" bestFit="1" customWidth="1"/>
    <col min="13059" max="13059" width="9.1796875" style="6"/>
    <col min="13060" max="13060" width="15" style="6" bestFit="1" customWidth="1"/>
    <col min="13061" max="13061" width="14" style="6" bestFit="1" customWidth="1"/>
    <col min="13062" max="13290" width="9.1796875" style="6"/>
    <col min="13291" max="13291" width="16.26953125" style="6" customWidth="1"/>
    <col min="13292" max="13293" width="0" style="6" hidden="1" customWidth="1"/>
    <col min="13294" max="13294" width="13.26953125" style="6" bestFit="1" customWidth="1"/>
    <col min="13295" max="13296" width="16" style="6" bestFit="1" customWidth="1"/>
    <col min="13297" max="13297" width="9.1796875" style="6"/>
    <col min="13298" max="13299" width="16" style="6" bestFit="1" customWidth="1"/>
    <col min="13300" max="13300" width="9.1796875" style="6"/>
    <col min="13301" max="13301" width="0" style="6" hidden="1" customWidth="1"/>
    <col min="13302" max="13302" width="11.26953125" style="6" bestFit="1" customWidth="1"/>
    <col min="13303" max="13309" width="0" style="6" hidden="1" customWidth="1"/>
    <col min="13310" max="13310" width="11.26953125" style="6" bestFit="1" customWidth="1"/>
    <col min="13311" max="13312" width="0" style="6" hidden="1" customWidth="1"/>
    <col min="13313" max="13313" width="11.54296875" style="6" bestFit="1" customWidth="1"/>
    <col min="13314" max="13314" width="16" style="6" bestFit="1" customWidth="1"/>
    <col min="13315" max="13315" width="9.1796875" style="6"/>
    <col min="13316" max="13316" width="15" style="6" bestFit="1" customWidth="1"/>
    <col min="13317" max="13317" width="14" style="6" bestFit="1" customWidth="1"/>
    <col min="13318" max="13546" width="9.1796875" style="6"/>
    <col min="13547" max="13547" width="16.26953125" style="6" customWidth="1"/>
    <col min="13548" max="13549" width="0" style="6" hidden="1" customWidth="1"/>
    <col min="13550" max="13550" width="13.26953125" style="6" bestFit="1" customWidth="1"/>
    <col min="13551" max="13552" width="16" style="6" bestFit="1" customWidth="1"/>
    <col min="13553" max="13553" width="9.1796875" style="6"/>
    <col min="13554" max="13555" width="16" style="6" bestFit="1" customWidth="1"/>
    <col min="13556" max="13556" width="9.1796875" style="6"/>
    <col min="13557" max="13557" width="0" style="6" hidden="1" customWidth="1"/>
    <col min="13558" max="13558" width="11.26953125" style="6" bestFit="1" customWidth="1"/>
    <col min="13559" max="13565" width="0" style="6" hidden="1" customWidth="1"/>
    <col min="13566" max="13566" width="11.26953125" style="6" bestFit="1" customWidth="1"/>
    <col min="13567" max="13568" width="0" style="6" hidden="1" customWidth="1"/>
    <col min="13569" max="13569" width="11.54296875" style="6" bestFit="1" customWidth="1"/>
    <col min="13570" max="13570" width="16" style="6" bestFit="1" customWidth="1"/>
    <col min="13571" max="13571" width="9.1796875" style="6"/>
    <col min="13572" max="13572" width="15" style="6" bestFit="1" customWidth="1"/>
    <col min="13573" max="13573" width="14" style="6" bestFit="1" customWidth="1"/>
    <col min="13574" max="13802" width="9.1796875" style="6"/>
    <col min="13803" max="13803" width="16.26953125" style="6" customWidth="1"/>
    <col min="13804" max="13805" width="0" style="6" hidden="1" customWidth="1"/>
    <col min="13806" max="13806" width="13.26953125" style="6" bestFit="1" customWidth="1"/>
    <col min="13807" max="13808" width="16" style="6" bestFit="1" customWidth="1"/>
    <col min="13809" max="13809" width="9.1796875" style="6"/>
    <col min="13810" max="13811" width="16" style="6" bestFit="1" customWidth="1"/>
    <col min="13812" max="13812" width="9.1796875" style="6"/>
    <col min="13813" max="13813" width="0" style="6" hidden="1" customWidth="1"/>
    <col min="13814" max="13814" width="11.26953125" style="6" bestFit="1" customWidth="1"/>
    <col min="13815" max="13821" width="0" style="6" hidden="1" customWidth="1"/>
    <col min="13822" max="13822" width="11.26953125" style="6" bestFit="1" customWidth="1"/>
    <col min="13823" max="13824" width="0" style="6" hidden="1" customWidth="1"/>
    <col min="13825" max="13825" width="11.54296875" style="6" bestFit="1" customWidth="1"/>
    <col min="13826" max="13826" width="16" style="6" bestFit="1" customWidth="1"/>
    <col min="13827" max="13827" width="9.1796875" style="6"/>
    <col min="13828" max="13828" width="15" style="6" bestFit="1" customWidth="1"/>
    <col min="13829" max="13829" width="14" style="6" bestFit="1" customWidth="1"/>
    <col min="13830" max="14058" width="9.1796875" style="6"/>
    <col min="14059" max="14059" width="16.26953125" style="6" customWidth="1"/>
    <col min="14060" max="14061" width="0" style="6" hidden="1" customWidth="1"/>
    <col min="14062" max="14062" width="13.26953125" style="6" bestFit="1" customWidth="1"/>
    <col min="14063" max="14064" width="16" style="6" bestFit="1" customWidth="1"/>
    <col min="14065" max="14065" width="9.1796875" style="6"/>
    <col min="14066" max="14067" width="16" style="6" bestFit="1" customWidth="1"/>
    <col min="14068" max="14068" width="9.1796875" style="6"/>
    <col min="14069" max="14069" width="0" style="6" hidden="1" customWidth="1"/>
    <col min="14070" max="14070" width="11.26953125" style="6" bestFit="1" customWidth="1"/>
    <col min="14071" max="14077" width="0" style="6" hidden="1" customWidth="1"/>
    <col min="14078" max="14078" width="11.26953125" style="6" bestFit="1" customWidth="1"/>
    <col min="14079" max="14080" width="0" style="6" hidden="1" customWidth="1"/>
    <col min="14081" max="14081" width="11.54296875" style="6" bestFit="1" customWidth="1"/>
    <col min="14082" max="14082" width="16" style="6" bestFit="1" customWidth="1"/>
    <col min="14083" max="14083" width="9.1796875" style="6"/>
    <col min="14084" max="14084" width="15" style="6" bestFit="1" customWidth="1"/>
    <col min="14085" max="14085" width="14" style="6" bestFit="1" customWidth="1"/>
    <col min="14086" max="14314" width="9.1796875" style="6"/>
    <col min="14315" max="14315" width="16.26953125" style="6" customWidth="1"/>
    <col min="14316" max="14317" width="0" style="6" hidden="1" customWidth="1"/>
    <col min="14318" max="14318" width="13.26953125" style="6" bestFit="1" customWidth="1"/>
    <col min="14319" max="14320" width="16" style="6" bestFit="1" customWidth="1"/>
    <col min="14321" max="14321" width="9.1796875" style="6"/>
    <col min="14322" max="14323" width="16" style="6" bestFit="1" customWidth="1"/>
    <col min="14324" max="14324" width="9.1796875" style="6"/>
    <col min="14325" max="14325" width="0" style="6" hidden="1" customWidth="1"/>
    <col min="14326" max="14326" width="11.26953125" style="6" bestFit="1" customWidth="1"/>
    <col min="14327" max="14333" width="0" style="6" hidden="1" customWidth="1"/>
    <col min="14334" max="14334" width="11.26953125" style="6" bestFit="1" customWidth="1"/>
    <col min="14335" max="14336" width="0" style="6" hidden="1" customWidth="1"/>
    <col min="14337" max="14337" width="11.54296875" style="6" bestFit="1" customWidth="1"/>
    <col min="14338" max="14338" width="16" style="6" bestFit="1" customWidth="1"/>
    <col min="14339" max="14339" width="9.1796875" style="6"/>
    <col min="14340" max="14340" width="15" style="6" bestFit="1" customWidth="1"/>
    <col min="14341" max="14341" width="14" style="6" bestFit="1" customWidth="1"/>
    <col min="14342" max="14570" width="9.1796875" style="6"/>
    <col min="14571" max="14571" width="16.26953125" style="6" customWidth="1"/>
    <col min="14572" max="14573" width="0" style="6" hidden="1" customWidth="1"/>
    <col min="14574" max="14574" width="13.26953125" style="6" bestFit="1" customWidth="1"/>
    <col min="14575" max="14576" width="16" style="6" bestFit="1" customWidth="1"/>
    <col min="14577" max="14577" width="9.1796875" style="6"/>
    <col min="14578" max="14579" width="16" style="6" bestFit="1" customWidth="1"/>
    <col min="14580" max="14580" width="9.1796875" style="6"/>
    <col min="14581" max="14581" width="0" style="6" hidden="1" customWidth="1"/>
    <col min="14582" max="14582" width="11.26953125" style="6" bestFit="1" customWidth="1"/>
    <col min="14583" max="14589" width="0" style="6" hidden="1" customWidth="1"/>
    <col min="14590" max="14590" width="11.26953125" style="6" bestFit="1" customWidth="1"/>
    <col min="14591" max="14592" width="0" style="6" hidden="1" customWidth="1"/>
    <col min="14593" max="14593" width="11.54296875" style="6" bestFit="1" customWidth="1"/>
    <col min="14594" max="14594" width="16" style="6" bestFit="1" customWidth="1"/>
    <col min="14595" max="14595" width="9.1796875" style="6"/>
    <col min="14596" max="14596" width="15" style="6" bestFit="1" customWidth="1"/>
    <col min="14597" max="14597" width="14" style="6" bestFit="1" customWidth="1"/>
    <col min="14598" max="14826" width="9.1796875" style="6"/>
    <col min="14827" max="14827" width="16.26953125" style="6" customWidth="1"/>
    <col min="14828" max="14829" width="0" style="6" hidden="1" customWidth="1"/>
    <col min="14830" max="14830" width="13.26953125" style="6" bestFit="1" customWidth="1"/>
    <col min="14831" max="14832" width="16" style="6" bestFit="1" customWidth="1"/>
    <col min="14833" max="14833" width="9.1796875" style="6"/>
    <col min="14834" max="14835" width="16" style="6" bestFit="1" customWidth="1"/>
    <col min="14836" max="14836" width="9.1796875" style="6"/>
    <col min="14837" max="14837" width="0" style="6" hidden="1" customWidth="1"/>
    <col min="14838" max="14838" width="11.26953125" style="6" bestFit="1" customWidth="1"/>
    <col min="14839" max="14845" width="0" style="6" hidden="1" customWidth="1"/>
    <col min="14846" max="14846" width="11.26953125" style="6" bestFit="1" customWidth="1"/>
    <col min="14847" max="14848" width="0" style="6" hidden="1" customWidth="1"/>
    <col min="14849" max="14849" width="11.54296875" style="6" bestFit="1" customWidth="1"/>
    <col min="14850" max="14850" width="16" style="6" bestFit="1" customWidth="1"/>
    <col min="14851" max="14851" width="9.1796875" style="6"/>
    <col min="14852" max="14852" width="15" style="6" bestFit="1" customWidth="1"/>
    <col min="14853" max="14853" width="14" style="6" bestFit="1" customWidth="1"/>
    <col min="14854" max="15082" width="9.1796875" style="6"/>
    <col min="15083" max="15083" width="16.26953125" style="6" customWidth="1"/>
    <col min="15084" max="15085" width="0" style="6" hidden="1" customWidth="1"/>
    <col min="15086" max="15086" width="13.26953125" style="6" bestFit="1" customWidth="1"/>
    <col min="15087" max="15088" width="16" style="6" bestFit="1" customWidth="1"/>
    <col min="15089" max="15089" width="9.1796875" style="6"/>
    <col min="15090" max="15091" width="16" style="6" bestFit="1" customWidth="1"/>
    <col min="15092" max="15092" width="9.1796875" style="6"/>
    <col min="15093" max="15093" width="0" style="6" hidden="1" customWidth="1"/>
    <col min="15094" max="15094" width="11.26953125" style="6" bestFit="1" customWidth="1"/>
    <col min="15095" max="15101" width="0" style="6" hidden="1" customWidth="1"/>
    <col min="15102" max="15102" width="11.26953125" style="6" bestFit="1" customWidth="1"/>
    <col min="15103" max="15104" width="0" style="6" hidden="1" customWidth="1"/>
    <col min="15105" max="15105" width="11.54296875" style="6" bestFit="1" customWidth="1"/>
    <col min="15106" max="15106" width="16" style="6" bestFit="1" customWidth="1"/>
    <col min="15107" max="15107" width="9.1796875" style="6"/>
    <col min="15108" max="15108" width="15" style="6" bestFit="1" customWidth="1"/>
    <col min="15109" max="15109" width="14" style="6" bestFit="1" customWidth="1"/>
    <col min="15110" max="15338" width="9.1796875" style="6"/>
    <col min="15339" max="15339" width="16.26953125" style="6" customWidth="1"/>
    <col min="15340" max="15341" width="0" style="6" hidden="1" customWidth="1"/>
    <col min="15342" max="15342" width="13.26953125" style="6" bestFit="1" customWidth="1"/>
    <col min="15343" max="15344" width="16" style="6" bestFit="1" customWidth="1"/>
    <col min="15345" max="15345" width="9.1796875" style="6"/>
    <col min="15346" max="15347" width="16" style="6" bestFit="1" customWidth="1"/>
    <col min="15348" max="15348" width="9.1796875" style="6"/>
    <col min="15349" max="15349" width="0" style="6" hidden="1" customWidth="1"/>
    <col min="15350" max="15350" width="11.26953125" style="6" bestFit="1" customWidth="1"/>
    <col min="15351" max="15357" width="0" style="6" hidden="1" customWidth="1"/>
    <col min="15358" max="15358" width="11.26953125" style="6" bestFit="1" customWidth="1"/>
    <col min="15359" max="15360" width="0" style="6" hidden="1" customWidth="1"/>
    <col min="15361" max="15361" width="11.54296875" style="6" bestFit="1" customWidth="1"/>
    <col min="15362" max="15362" width="16" style="6" bestFit="1" customWidth="1"/>
    <col min="15363" max="15363" width="9.1796875" style="6"/>
    <col min="15364" max="15364" width="15" style="6" bestFit="1" customWidth="1"/>
    <col min="15365" max="15365" width="14" style="6" bestFit="1" customWidth="1"/>
    <col min="15366" max="15594" width="9.1796875" style="6"/>
    <col min="15595" max="15595" width="16.26953125" style="6" customWidth="1"/>
    <col min="15596" max="15597" width="0" style="6" hidden="1" customWidth="1"/>
    <col min="15598" max="15598" width="13.26953125" style="6" bestFit="1" customWidth="1"/>
    <col min="15599" max="15600" width="16" style="6" bestFit="1" customWidth="1"/>
    <col min="15601" max="15601" width="9.1796875" style="6"/>
    <col min="15602" max="15603" width="16" style="6" bestFit="1" customWidth="1"/>
    <col min="15604" max="15604" width="9.1796875" style="6"/>
    <col min="15605" max="15605" width="0" style="6" hidden="1" customWidth="1"/>
    <col min="15606" max="15606" width="11.26953125" style="6" bestFit="1" customWidth="1"/>
    <col min="15607" max="15613" width="0" style="6" hidden="1" customWidth="1"/>
    <col min="15614" max="15614" width="11.26953125" style="6" bestFit="1" customWidth="1"/>
    <col min="15615" max="15616" width="0" style="6" hidden="1" customWidth="1"/>
    <col min="15617" max="15617" width="11.54296875" style="6" bestFit="1" customWidth="1"/>
    <col min="15618" max="15618" width="16" style="6" bestFit="1" customWidth="1"/>
    <col min="15619" max="15619" width="9.1796875" style="6"/>
    <col min="15620" max="15620" width="15" style="6" bestFit="1" customWidth="1"/>
    <col min="15621" max="15621" width="14" style="6" bestFit="1" customWidth="1"/>
    <col min="15622" max="15850" width="9.1796875" style="6"/>
    <col min="15851" max="15851" width="16.26953125" style="6" customWidth="1"/>
    <col min="15852" max="15853" width="0" style="6" hidden="1" customWidth="1"/>
    <col min="15854" max="15854" width="13.26953125" style="6" bestFit="1" customWidth="1"/>
    <col min="15855" max="15856" width="16" style="6" bestFit="1" customWidth="1"/>
    <col min="15857" max="15857" width="9.1796875" style="6"/>
    <col min="15858" max="15859" width="16" style="6" bestFit="1" customWidth="1"/>
    <col min="15860" max="15860" width="9.1796875" style="6"/>
    <col min="15861" max="15861" width="0" style="6" hidden="1" customWidth="1"/>
    <col min="15862" max="15862" width="11.26953125" style="6" bestFit="1" customWidth="1"/>
    <col min="15863" max="15869" width="0" style="6" hidden="1" customWidth="1"/>
    <col min="15870" max="15870" width="11.26953125" style="6" bestFit="1" customWidth="1"/>
    <col min="15871" max="15872" width="0" style="6" hidden="1" customWidth="1"/>
    <col min="15873" max="15873" width="11.54296875" style="6" bestFit="1" customWidth="1"/>
    <col min="15874" max="15874" width="16" style="6" bestFit="1" customWidth="1"/>
    <col min="15875" max="15875" width="9.1796875" style="6"/>
    <col min="15876" max="15876" width="15" style="6" bestFit="1" customWidth="1"/>
    <col min="15877" max="15877" width="14" style="6" bestFit="1" customWidth="1"/>
    <col min="15878" max="16106" width="9.1796875" style="6"/>
    <col min="16107" max="16107" width="16.26953125" style="6" customWidth="1"/>
    <col min="16108" max="16109" width="0" style="6" hidden="1" customWidth="1"/>
    <col min="16110" max="16110" width="13.26953125" style="6" bestFit="1" customWidth="1"/>
    <col min="16111" max="16112" width="16" style="6" bestFit="1" customWidth="1"/>
    <col min="16113" max="16113" width="9.1796875" style="6"/>
    <col min="16114" max="16115" width="16" style="6" bestFit="1" customWidth="1"/>
    <col min="16116" max="16116" width="9.1796875" style="6"/>
    <col min="16117" max="16117" width="0" style="6" hidden="1" customWidth="1"/>
    <col min="16118" max="16118" width="11.26953125" style="6" bestFit="1" customWidth="1"/>
    <col min="16119" max="16125" width="0" style="6" hidden="1" customWidth="1"/>
    <col min="16126" max="16126" width="11.26953125" style="6" bestFit="1" customWidth="1"/>
    <col min="16127" max="16128" width="0" style="6" hidden="1" customWidth="1"/>
    <col min="16129" max="16129" width="11.54296875" style="6" bestFit="1" customWidth="1"/>
    <col min="16130" max="16130" width="16" style="6" bestFit="1" customWidth="1"/>
    <col min="16131" max="16131" width="9.1796875" style="6"/>
    <col min="16132" max="16132" width="15" style="6" bestFit="1" customWidth="1"/>
    <col min="16133" max="16133" width="14" style="6" bestFit="1" customWidth="1"/>
    <col min="16134" max="16376" width="9.1796875" style="6"/>
    <col min="16377" max="16384" width="9.1796875" style="6" customWidth="1"/>
  </cols>
  <sheetData>
    <row r="1" spans="1:22" x14ac:dyDescent="0.35">
      <c r="A1" s="1"/>
      <c r="B1" s="2"/>
      <c r="C1" s="2"/>
      <c r="D1" s="3"/>
      <c r="E1" s="3"/>
      <c r="F1" s="4"/>
      <c r="G1" s="1"/>
      <c r="H1" s="2"/>
      <c r="I1" s="5"/>
      <c r="K1" s="7"/>
    </row>
    <row r="2" spans="1:22" x14ac:dyDescent="0.35">
      <c r="A2" s="1" t="s">
        <v>0</v>
      </c>
      <c r="B2" s="2"/>
      <c r="C2" s="2"/>
      <c r="D2" s="3"/>
      <c r="E2" s="3"/>
      <c r="F2" s="4"/>
      <c r="G2" s="1"/>
      <c r="H2" s="2"/>
      <c r="I2" s="5"/>
    </row>
    <row r="3" spans="1:22" x14ac:dyDescent="0.35">
      <c r="A3" s="134" t="s">
        <v>1</v>
      </c>
      <c r="B3" s="134"/>
      <c r="C3" s="134"/>
      <c r="D3" s="134"/>
      <c r="E3" s="134"/>
      <c r="F3" s="134"/>
      <c r="G3" s="134"/>
      <c r="H3" s="134"/>
      <c r="I3" s="134"/>
    </row>
    <row r="4" spans="1:22" x14ac:dyDescent="0.35">
      <c r="A4" s="9"/>
      <c r="B4" s="9"/>
      <c r="C4" s="9"/>
      <c r="D4" s="9"/>
      <c r="E4" s="9"/>
      <c r="F4" s="9"/>
      <c r="G4" s="9"/>
      <c r="H4" s="9"/>
      <c r="I4" s="9"/>
    </row>
    <row r="5" spans="1:22" x14ac:dyDescent="0.35">
      <c r="A5" s="10" t="s">
        <v>2</v>
      </c>
      <c r="B5" s="2"/>
      <c r="C5" s="2">
        <v>20</v>
      </c>
      <c r="D5" s="11" t="s">
        <v>3</v>
      </c>
      <c r="E5" s="11"/>
      <c r="F5" s="11"/>
      <c r="G5" s="11"/>
      <c r="H5" s="2"/>
      <c r="I5" s="5"/>
      <c r="N5" s="90" t="s">
        <v>62</v>
      </c>
      <c r="O5" s="91">
        <v>3</v>
      </c>
      <c r="P5" s="90" t="s">
        <v>3</v>
      </c>
      <c r="Q5" s="92"/>
      <c r="R5" s="90" t="s">
        <v>63</v>
      </c>
      <c r="S5" s="90">
        <f>+O5*12</f>
        <v>36</v>
      </c>
      <c r="T5" s="93"/>
      <c r="U5" s="94"/>
      <c r="V5" s="95"/>
    </row>
    <row r="6" spans="1:22" x14ac:dyDescent="0.35">
      <c r="A6" s="10"/>
      <c r="B6" s="2"/>
      <c r="C6" s="2"/>
      <c r="D6" s="11"/>
      <c r="E6" s="11"/>
      <c r="F6" s="11"/>
      <c r="G6" s="11"/>
      <c r="H6" s="2"/>
      <c r="I6" s="5"/>
      <c r="N6" s="90" t="s">
        <v>13</v>
      </c>
      <c r="O6" s="96">
        <v>8.299999999999999E-2</v>
      </c>
      <c r="P6" s="90" t="s">
        <v>82</v>
      </c>
      <c r="Q6" s="97" t="s">
        <v>64</v>
      </c>
      <c r="R6" s="98" t="s">
        <v>65</v>
      </c>
      <c r="S6" s="99">
        <f>S13/12</f>
        <v>6.9166666666666656E-3</v>
      </c>
      <c r="T6" s="100"/>
      <c r="U6" s="101"/>
      <c r="V6" s="95"/>
    </row>
    <row r="7" spans="1:22" x14ac:dyDescent="0.35">
      <c r="A7" s="12" t="s">
        <v>4</v>
      </c>
      <c r="B7" s="12"/>
      <c r="C7" s="13">
        <f>'Upfront &amp; Ongoing Costs'!G5</f>
        <v>10509844</v>
      </c>
      <c r="D7" s="14"/>
      <c r="E7" s="14"/>
      <c r="F7" s="14" t="s">
        <v>5</v>
      </c>
      <c r="G7" s="14">
        <f>20*2</f>
        <v>40</v>
      </c>
      <c r="H7" s="15"/>
      <c r="I7" s="14" t="s">
        <v>6</v>
      </c>
      <c r="J7" s="16">
        <f>SUM(G16:G55)</f>
        <v>8336349.3929014532</v>
      </c>
      <c r="N7" s="90" t="s">
        <v>66</v>
      </c>
      <c r="O7" s="102">
        <f>PMT(S13/12,S5,-U13,0,1)</f>
        <v>328524.4756315198</v>
      </c>
      <c r="P7" s="103"/>
      <c r="Q7" s="97"/>
      <c r="R7" s="104"/>
      <c r="S7" s="90"/>
      <c r="T7" s="93"/>
      <c r="U7" s="97" t="s">
        <v>68</v>
      </c>
      <c r="V7" s="106"/>
    </row>
    <row r="8" spans="1:22" x14ac:dyDescent="0.35">
      <c r="A8" s="12"/>
      <c r="B8" s="12"/>
      <c r="C8" s="17"/>
      <c r="D8" s="14"/>
      <c r="E8" s="14"/>
      <c r="F8" s="14" t="s">
        <v>7</v>
      </c>
      <c r="G8" s="18">
        <f>+'[3]Assumptions and Inputs'!C17</f>
        <v>5.1659999999999998E-2</v>
      </c>
      <c r="H8" s="19"/>
      <c r="I8" s="14" t="s">
        <v>8</v>
      </c>
      <c r="J8" s="20">
        <f>SUM(I16:I55)</f>
        <v>224652.12096708801</v>
      </c>
      <c r="N8" s="90"/>
      <c r="O8" s="90"/>
      <c r="P8" s="103" t="s">
        <v>68</v>
      </c>
      <c r="Q8" s="97"/>
      <c r="R8" s="104" t="s">
        <v>69</v>
      </c>
      <c r="S8" s="90"/>
      <c r="T8" s="107" t="s">
        <v>70</v>
      </c>
      <c r="U8" s="97" t="s">
        <v>71</v>
      </c>
      <c r="V8" s="106"/>
    </row>
    <row r="9" spans="1:22" ht="30.5" x14ac:dyDescent="0.5">
      <c r="A9" s="12" t="s">
        <v>9</v>
      </c>
      <c r="B9" s="12"/>
      <c r="C9" s="21">
        <f>'Upfront &amp; Ongoing Costs'!I5</f>
        <v>150592.14952183416</v>
      </c>
      <c r="D9" s="12"/>
      <c r="E9" s="12"/>
      <c r="F9" s="22" t="s">
        <v>10</v>
      </c>
      <c r="G9" s="23">
        <f>PMT($G$8/2,$G$7,-$C$10)</f>
        <v>430629.0428505899</v>
      </c>
      <c r="I9" s="14" t="s">
        <v>11</v>
      </c>
      <c r="J9" s="16">
        <f>+J7+J8</f>
        <v>8561001.5138685405</v>
      </c>
      <c r="N9" s="104" t="s">
        <v>72</v>
      </c>
      <c r="O9" s="90"/>
      <c r="P9" s="103" t="s">
        <v>71</v>
      </c>
      <c r="Q9" s="97" t="s">
        <v>73</v>
      </c>
      <c r="R9" s="103" t="s">
        <v>71</v>
      </c>
      <c r="S9" s="104" t="s">
        <v>17</v>
      </c>
      <c r="T9" s="107" t="s">
        <v>17</v>
      </c>
      <c r="U9" s="97" t="s">
        <v>74</v>
      </c>
      <c r="V9" s="106" t="s">
        <v>83</v>
      </c>
    </row>
    <row r="10" spans="1:22" x14ac:dyDescent="0.35">
      <c r="A10" s="12" t="s">
        <v>12</v>
      </c>
      <c r="B10" s="12"/>
      <c r="C10" s="17">
        <f>+C9+C8+C7</f>
        <v>10660436.149521833</v>
      </c>
      <c r="D10" s="12"/>
      <c r="E10" s="12"/>
      <c r="F10" s="22" t="s">
        <v>13</v>
      </c>
      <c r="G10" s="24">
        <f>+'[3]Conventional Big Sandy'!B6</f>
        <v>8.299999999999999E-2</v>
      </c>
      <c r="H10" s="15"/>
      <c r="I10" s="22"/>
      <c r="J10" s="14"/>
      <c r="N10" s="108" t="s">
        <v>75</v>
      </c>
      <c r="O10" s="108" t="s">
        <v>76</v>
      </c>
      <c r="P10" s="109" t="s">
        <v>77</v>
      </c>
      <c r="Q10" s="110" t="s">
        <v>78</v>
      </c>
      <c r="R10" s="109" t="s">
        <v>77</v>
      </c>
      <c r="S10" s="108" t="s">
        <v>36</v>
      </c>
      <c r="T10" s="111" t="s">
        <v>79</v>
      </c>
      <c r="U10" s="110" t="s">
        <v>80</v>
      </c>
      <c r="V10" s="112" t="s">
        <v>84</v>
      </c>
    </row>
    <row r="11" spans="1:22" x14ac:dyDescent="0.35">
      <c r="A11" s="15"/>
      <c r="B11" s="15"/>
      <c r="C11" s="15"/>
      <c r="D11" s="25"/>
      <c r="E11" s="15"/>
      <c r="F11" s="26"/>
      <c r="H11" s="26"/>
      <c r="I11" s="26"/>
      <c r="N11" s="105"/>
      <c r="O11" s="105"/>
      <c r="P11" s="113"/>
      <c r="Q11" s="114"/>
      <c r="R11" s="105"/>
      <c r="S11" s="105"/>
      <c r="T11" s="115"/>
      <c r="U11" s="114"/>
      <c r="V11" s="116">
        <f>-SUM(V13:V73)</f>
        <v>10437650.252420761</v>
      </c>
    </row>
    <row r="12" spans="1:22" x14ac:dyDescent="0.35">
      <c r="A12" s="27"/>
      <c r="B12" s="15"/>
      <c r="C12" s="28"/>
      <c r="D12" s="29"/>
      <c r="E12" s="29"/>
      <c r="F12" s="26"/>
      <c r="G12" s="27"/>
      <c r="H12" s="26"/>
      <c r="I12" s="26"/>
      <c r="N12" s="117"/>
      <c r="O12" s="117"/>
      <c r="P12" s="118"/>
      <c r="Q12" s="118"/>
      <c r="R12" s="118"/>
      <c r="S12" s="119"/>
      <c r="T12" s="120"/>
      <c r="U12" s="118"/>
      <c r="V12" s="95"/>
    </row>
    <row r="13" spans="1:22" x14ac:dyDescent="0.35">
      <c r="A13" s="30" t="s">
        <v>14</v>
      </c>
      <c r="B13" s="30" t="s">
        <v>15</v>
      </c>
      <c r="C13" s="30" t="s">
        <v>16</v>
      </c>
      <c r="D13" s="30" t="s">
        <v>17</v>
      </c>
      <c r="E13" s="30" t="s">
        <v>18</v>
      </c>
      <c r="F13" s="30" t="s">
        <v>19</v>
      </c>
      <c r="G13" s="30" t="s">
        <v>20</v>
      </c>
      <c r="H13" s="30" t="s">
        <v>21</v>
      </c>
      <c r="I13" s="30" t="s">
        <v>20</v>
      </c>
      <c r="J13" s="14"/>
      <c r="K13" s="14"/>
      <c r="L13" s="30" t="s">
        <v>22</v>
      </c>
      <c r="N13" s="95"/>
      <c r="O13" s="121">
        <v>45108</v>
      </c>
      <c r="P13" s="118"/>
      <c r="Q13" s="118"/>
      <c r="R13" s="118"/>
      <c r="S13" s="122">
        <f>+O6</f>
        <v>8.299999999999999E-2</v>
      </c>
      <c r="T13" s="123"/>
      <c r="U13" s="123">
        <v>10509844</v>
      </c>
      <c r="V13" s="125"/>
    </row>
    <row r="14" spans="1:22" x14ac:dyDescent="0.35">
      <c r="A14" s="30"/>
      <c r="B14" s="30"/>
      <c r="C14" s="30"/>
      <c r="D14" s="30"/>
      <c r="E14" s="30"/>
      <c r="F14" s="30"/>
      <c r="G14" s="30" t="s">
        <v>5</v>
      </c>
      <c r="H14" s="30" t="s">
        <v>23</v>
      </c>
      <c r="I14" s="30" t="s">
        <v>21</v>
      </c>
      <c r="J14" s="14"/>
      <c r="K14" s="14"/>
      <c r="L14" s="30" t="s">
        <v>24</v>
      </c>
      <c r="N14" s="95">
        <v>1</v>
      </c>
      <c r="O14" s="121">
        <f>O13+31</f>
        <v>45139</v>
      </c>
      <c r="P14" s="124">
        <f>U13</f>
        <v>10509844</v>
      </c>
      <c r="Q14" s="124">
        <f>-$O$7</f>
        <v>-328524.4756315198</v>
      </c>
      <c r="R14" s="124">
        <f t="shared" ref="R14:R73" si="0">+Q14+P14</f>
        <v>10181319.52436848</v>
      </c>
      <c r="S14" s="122">
        <f>S13</f>
        <v>8.299999999999999E-2</v>
      </c>
      <c r="T14" s="123">
        <f t="shared" ref="T14:T73" si="1">ROUND(((+R14))*S$13/12,4)</f>
        <v>70420.793399999995</v>
      </c>
      <c r="U14" s="124">
        <f t="shared" ref="U14:U45" si="2">R14+T14</f>
        <v>10251740.317768481</v>
      </c>
      <c r="V14" s="88">
        <f>IF(N14&gt;$S$5,"",((1/((1+($O$6/12))^N14))*Q14))</f>
        <v>-326267.79008344264</v>
      </c>
    </row>
    <row r="15" spans="1:22" x14ac:dyDescent="0.35">
      <c r="A15" s="31"/>
      <c r="B15" s="31"/>
      <c r="C15" s="31"/>
      <c r="D15" s="31"/>
      <c r="E15" s="31"/>
      <c r="F15" s="31"/>
      <c r="G15" s="31"/>
      <c r="H15" s="31"/>
      <c r="I15" s="31" t="s">
        <v>23</v>
      </c>
      <c r="J15" s="32"/>
      <c r="K15" s="32"/>
      <c r="L15" s="31" t="s">
        <v>25</v>
      </c>
      <c r="N15" s="95">
        <v>2</v>
      </c>
      <c r="O15" s="121">
        <f>O14+28</f>
        <v>45167</v>
      </c>
      <c r="P15" s="124">
        <f t="shared" ref="P15:P22" si="3">U14</f>
        <v>10251740.317768481</v>
      </c>
      <c r="Q15" s="124">
        <f>+Q14</f>
        <v>-328524.4756315198</v>
      </c>
      <c r="R15" s="124">
        <f t="shared" si="0"/>
        <v>9923215.8421369605</v>
      </c>
      <c r="S15" s="122">
        <f t="shared" ref="S15:S22" si="4">S14</f>
        <v>8.299999999999999E-2</v>
      </c>
      <c r="T15" s="123">
        <f t="shared" si="1"/>
        <v>68635.576199999996</v>
      </c>
      <c r="U15" s="124">
        <f t="shared" si="2"/>
        <v>9991851.4183369596</v>
      </c>
      <c r="V15" s="88">
        <f t="shared" ref="V15:V73" si="5">IF(N15&gt;$S$5,"",((1/((1+($O$6/12))^N15))*Q15))</f>
        <v>-324026.60605820676</v>
      </c>
    </row>
    <row r="16" spans="1:22" x14ac:dyDescent="0.35">
      <c r="A16" s="6">
        <v>1</v>
      </c>
      <c r="B16" s="33">
        <f>+C10</f>
        <v>10660436.149521833</v>
      </c>
      <c r="C16" s="34">
        <f t="shared" ref="C16:C55" si="6">PMT($G$8/2,$G$7,-$C$10)</f>
        <v>430629.0428505899</v>
      </c>
      <c r="D16" s="33">
        <f t="shared" ref="D16:D55" si="7">+B16*$G$8/2</f>
        <v>275359.06574214896</v>
      </c>
      <c r="E16" s="34">
        <f>+C16-D16</f>
        <v>155269.97710844094</v>
      </c>
      <c r="F16" s="34">
        <f>+B16+D16-C16</f>
        <v>10505166.172413392</v>
      </c>
      <c r="G16" s="35">
        <f t="shared" ref="G16:G55" si="8">IF(A16&gt;$G$7,"",((1/((1+($G$10/2))^A16))*C16))</f>
        <v>413470.03634238103</v>
      </c>
      <c r="H16" s="35">
        <f>'Upfront &amp; Ongoing Costs'!H5/2</f>
        <v>11604.80724437838</v>
      </c>
      <c r="I16" s="35">
        <f t="shared" ref="I16:I55" si="9">IF(A16&gt;$G$7,"",((1/((1+($G$10/2))^A16))*H16))</f>
        <v>11142.397738241363</v>
      </c>
      <c r="L16" s="36">
        <f>+C16+H16</f>
        <v>442233.85009496828</v>
      </c>
      <c r="M16" s="35"/>
      <c r="N16" s="95">
        <v>3</v>
      </c>
      <c r="O16" s="121">
        <f>O15+31</f>
        <v>45198</v>
      </c>
      <c r="P16" s="124">
        <f t="shared" si="3"/>
        <v>9991851.4183369596</v>
      </c>
      <c r="Q16" s="124">
        <f>+Q15</f>
        <v>-328524.4756315198</v>
      </c>
      <c r="R16" s="124">
        <f t="shared" si="0"/>
        <v>9663326.9427054394</v>
      </c>
      <c r="S16" s="122">
        <f t="shared" si="4"/>
        <v>8.299999999999999E-2</v>
      </c>
      <c r="T16" s="123">
        <f t="shared" si="1"/>
        <v>66838.011400000003</v>
      </c>
      <c r="U16" s="124">
        <f t="shared" si="2"/>
        <v>9730164.9541054387</v>
      </c>
      <c r="V16" s="88">
        <f t="shared" si="5"/>
        <v>-321800.81707344874</v>
      </c>
    </row>
    <row r="17" spans="1:22" x14ac:dyDescent="0.35">
      <c r="A17" s="6">
        <v>2</v>
      </c>
      <c r="B17" s="33">
        <f t="shared" ref="B17:B55" si="10">+F16</f>
        <v>10505166.172413392</v>
      </c>
      <c r="C17" s="34">
        <f t="shared" si="6"/>
        <v>430629.0428505899</v>
      </c>
      <c r="D17" s="33">
        <f t="shared" si="7"/>
        <v>271348.44223343791</v>
      </c>
      <c r="E17" s="34">
        <f t="shared" ref="E17:E55" si="11">+C17-D17</f>
        <v>159280.600617152</v>
      </c>
      <c r="F17" s="34">
        <f t="shared" ref="F17:F55" si="12">+B17+D17-C17</f>
        <v>10345885.57179624</v>
      </c>
      <c r="G17" s="35">
        <f t="shared" si="8"/>
        <v>396994.75404933363</v>
      </c>
      <c r="H17" s="35">
        <f>H16</f>
        <v>11604.80724437838</v>
      </c>
      <c r="I17" s="35">
        <f t="shared" si="9"/>
        <v>10698.413574883689</v>
      </c>
      <c r="L17" s="36">
        <f t="shared" ref="L17:L55" si="13">+C17+H17</f>
        <v>442233.85009496828</v>
      </c>
      <c r="M17" s="35"/>
      <c r="N17" s="95">
        <v>4</v>
      </c>
      <c r="O17" s="121">
        <f t="shared" ref="O17:O22" si="14">O16+30</f>
        <v>45228</v>
      </c>
      <c r="P17" s="124">
        <f t="shared" si="3"/>
        <v>9730164.9541054387</v>
      </c>
      <c r="Q17" s="124">
        <f>+Q16</f>
        <v>-328524.4756315198</v>
      </c>
      <c r="R17" s="124">
        <f t="shared" si="0"/>
        <v>9401640.4784739185</v>
      </c>
      <c r="S17" s="122">
        <f t="shared" si="4"/>
        <v>8.299999999999999E-2</v>
      </c>
      <c r="T17" s="123">
        <f t="shared" si="1"/>
        <v>65028.013299999999</v>
      </c>
      <c r="U17" s="124">
        <f t="shared" si="2"/>
        <v>9466668.4917739183</v>
      </c>
      <c r="V17" s="88">
        <f t="shared" si="5"/>
        <v>-319590.31737824919</v>
      </c>
    </row>
    <row r="18" spans="1:22" x14ac:dyDescent="0.35">
      <c r="A18" s="6">
        <v>3</v>
      </c>
      <c r="B18" s="33">
        <f t="shared" si="10"/>
        <v>10345885.57179624</v>
      </c>
      <c r="C18" s="34">
        <f t="shared" si="6"/>
        <v>430629.0428505899</v>
      </c>
      <c r="D18" s="33">
        <f t="shared" si="7"/>
        <v>267234.22431949689</v>
      </c>
      <c r="E18" s="34">
        <f t="shared" si="11"/>
        <v>163394.81853109301</v>
      </c>
      <c r="F18" s="34">
        <f t="shared" si="12"/>
        <v>10182490.753265148</v>
      </c>
      <c r="G18" s="35">
        <f t="shared" si="8"/>
        <v>381175.95203968661</v>
      </c>
      <c r="H18" s="35">
        <f t="shared" ref="H18:H55" si="15">H17</f>
        <v>11604.80724437838</v>
      </c>
      <c r="I18" s="35">
        <f t="shared" si="9"/>
        <v>10272.120571179728</v>
      </c>
      <c r="L18" s="36">
        <f t="shared" si="13"/>
        <v>442233.85009496828</v>
      </c>
      <c r="M18" s="35"/>
      <c r="N18" s="95">
        <v>5</v>
      </c>
      <c r="O18" s="121">
        <f>O17+31</f>
        <v>45259</v>
      </c>
      <c r="P18" s="124">
        <f t="shared" si="3"/>
        <v>9466668.4917739183</v>
      </c>
      <c r="Q18" s="124">
        <f>Q17</f>
        <v>-328524.4756315198</v>
      </c>
      <c r="R18" s="124">
        <f t="shared" si="0"/>
        <v>9138144.0161423981</v>
      </c>
      <c r="S18" s="122">
        <f t="shared" si="4"/>
        <v>8.299999999999999E-2</v>
      </c>
      <c r="T18" s="123">
        <f t="shared" si="1"/>
        <v>63205.496099999997</v>
      </c>
      <c r="U18" s="124">
        <f t="shared" si="2"/>
        <v>9201349.5122423973</v>
      </c>
      <c r="V18" s="88">
        <f t="shared" si="5"/>
        <v>-317395.00194810814</v>
      </c>
    </row>
    <row r="19" spans="1:22" x14ac:dyDescent="0.35">
      <c r="A19" s="6">
        <v>4</v>
      </c>
      <c r="B19" s="33">
        <f t="shared" si="10"/>
        <v>10182490.753265148</v>
      </c>
      <c r="C19" s="34">
        <f t="shared" si="6"/>
        <v>430629.0428505899</v>
      </c>
      <c r="D19" s="33">
        <f t="shared" si="7"/>
        <v>263013.73615683877</v>
      </c>
      <c r="E19" s="34">
        <f t="shared" si="11"/>
        <v>167615.30669375113</v>
      </c>
      <c r="F19" s="34">
        <f t="shared" si="12"/>
        <v>10014875.446571397</v>
      </c>
      <c r="G19" s="35">
        <f t="shared" si="8"/>
        <v>365987.4719536117</v>
      </c>
      <c r="H19" s="35">
        <f t="shared" si="15"/>
        <v>11604.80724437838</v>
      </c>
      <c r="I19" s="35">
        <f t="shared" si="9"/>
        <v>9862.8137985403046</v>
      </c>
      <c r="L19" s="36">
        <f t="shared" si="13"/>
        <v>442233.85009496828</v>
      </c>
      <c r="M19" s="35"/>
      <c r="N19" s="95">
        <v>6</v>
      </c>
      <c r="O19" s="121">
        <f t="shared" si="14"/>
        <v>45289</v>
      </c>
      <c r="P19" s="124">
        <f t="shared" si="3"/>
        <v>9201349.5122423973</v>
      </c>
      <c r="Q19" s="124">
        <f t="shared" ref="Q19:Q22" si="16">Q18</f>
        <v>-328524.4756315198</v>
      </c>
      <c r="R19" s="124">
        <f t="shared" si="0"/>
        <v>8872825.0366108771</v>
      </c>
      <c r="S19" s="122">
        <f t="shared" si="4"/>
        <v>8.299999999999999E-2</v>
      </c>
      <c r="T19" s="123">
        <f t="shared" si="1"/>
        <v>61370.373200000002</v>
      </c>
      <c r="U19" s="124">
        <f t="shared" si="2"/>
        <v>8934195.4098108765</v>
      </c>
      <c r="V19" s="88">
        <f t="shared" si="5"/>
        <v>-315214.76647995511</v>
      </c>
    </row>
    <row r="20" spans="1:22" x14ac:dyDescent="0.35">
      <c r="A20" s="6">
        <v>5</v>
      </c>
      <c r="B20" s="33">
        <f t="shared" si="10"/>
        <v>10014875.446571397</v>
      </c>
      <c r="C20" s="34">
        <f t="shared" si="6"/>
        <v>430629.0428505899</v>
      </c>
      <c r="D20" s="33">
        <f t="shared" si="7"/>
        <v>258684.23278493917</v>
      </c>
      <c r="E20" s="34">
        <f t="shared" si="11"/>
        <v>171944.81006565073</v>
      </c>
      <c r="F20" s="34">
        <f t="shared" si="12"/>
        <v>9842930.6365057472</v>
      </c>
      <c r="G20" s="35">
        <f t="shared" si="8"/>
        <v>351404.19774710678</v>
      </c>
      <c r="H20" s="35">
        <f t="shared" si="15"/>
        <v>11604.80724437838</v>
      </c>
      <c r="I20" s="35">
        <f t="shared" si="9"/>
        <v>9469.8164172254492</v>
      </c>
      <c r="L20" s="36">
        <f t="shared" si="13"/>
        <v>442233.85009496828</v>
      </c>
      <c r="M20" s="35"/>
      <c r="N20" s="95">
        <v>7</v>
      </c>
      <c r="O20" s="121">
        <f>O19+31</f>
        <v>45320</v>
      </c>
      <c r="P20" s="124">
        <f t="shared" si="3"/>
        <v>8934195.4098108765</v>
      </c>
      <c r="Q20" s="124">
        <f t="shared" si="16"/>
        <v>-328524.4756315198</v>
      </c>
      <c r="R20" s="124">
        <f t="shared" si="0"/>
        <v>8605670.9341793563</v>
      </c>
      <c r="S20" s="122">
        <f t="shared" si="4"/>
        <v>8.299999999999999E-2</v>
      </c>
      <c r="T20" s="123">
        <f t="shared" si="1"/>
        <v>59522.5573</v>
      </c>
      <c r="U20" s="124">
        <f t="shared" si="2"/>
        <v>8665193.4914793558</v>
      </c>
      <c r="V20" s="88">
        <f t="shared" si="5"/>
        <v>-313049.50738719368</v>
      </c>
    </row>
    <row r="21" spans="1:22" x14ac:dyDescent="0.35">
      <c r="A21" s="6">
        <v>6</v>
      </c>
      <c r="B21" s="33">
        <f t="shared" si="10"/>
        <v>9842930.6365057472</v>
      </c>
      <c r="C21" s="34">
        <f t="shared" si="6"/>
        <v>430629.0428505899</v>
      </c>
      <c r="D21" s="33">
        <f t="shared" si="7"/>
        <v>254242.89834094344</v>
      </c>
      <c r="E21" s="34">
        <f t="shared" si="11"/>
        <v>176386.14450964646</v>
      </c>
      <c r="F21" s="34">
        <f t="shared" si="12"/>
        <v>9666544.491996102</v>
      </c>
      <c r="G21" s="35">
        <f t="shared" si="8"/>
        <v>337402.01415948797</v>
      </c>
      <c r="H21" s="35">
        <f t="shared" si="15"/>
        <v>11604.80724437838</v>
      </c>
      <c r="I21" s="35">
        <f t="shared" si="9"/>
        <v>9092.4785571055654</v>
      </c>
      <c r="L21" s="36">
        <f t="shared" si="13"/>
        <v>442233.85009496828</v>
      </c>
      <c r="M21" s="35"/>
      <c r="N21" s="95">
        <v>8</v>
      </c>
      <c r="O21" s="121">
        <f>O20+31</f>
        <v>45351</v>
      </c>
      <c r="P21" s="124">
        <f t="shared" si="3"/>
        <v>8665193.4914793558</v>
      </c>
      <c r="Q21" s="124">
        <f t="shared" si="16"/>
        <v>-328524.4756315198</v>
      </c>
      <c r="R21" s="124">
        <f t="shared" si="0"/>
        <v>8336669.0158478357</v>
      </c>
      <c r="S21" s="122">
        <f t="shared" si="4"/>
        <v>8.299999999999999E-2</v>
      </c>
      <c r="T21" s="123">
        <f t="shared" si="1"/>
        <v>57661.960700000003</v>
      </c>
      <c r="U21" s="124">
        <f t="shared" si="2"/>
        <v>8394330.9765478354</v>
      </c>
      <c r="V21" s="88">
        <f t="shared" si="5"/>
        <v>-310899.12179477984</v>
      </c>
    </row>
    <row r="22" spans="1:22" x14ac:dyDescent="0.35">
      <c r="A22" s="6">
        <v>7</v>
      </c>
      <c r="B22" s="33">
        <f t="shared" si="10"/>
        <v>9666544.491996102</v>
      </c>
      <c r="C22" s="34">
        <f t="shared" si="6"/>
        <v>430629.0428505899</v>
      </c>
      <c r="D22" s="33">
        <f t="shared" si="7"/>
        <v>249686.84422825932</v>
      </c>
      <c r="E22" s="34">
        <f t="shared" si="11"/>
        <v>180942.19862233059</v>
      </c>
      <c r="F22" s="34">
        <f t="shared" si="12"/>
        <v>9485602.2933737729</v>
      </c>
      <c r="G22" s="35">
        <f t="shared" si="8"/>
        <v>323957.76683580212</v>
      </c>
      <c r="H22" s="35">
        <f t="shared" si="15"/>
        <v>11604.80724437838</v>
      </c>
      <c r="I22" s="35">
        <f t="shared" si="9"/>
        <v>8730.1762430202252</v>
      </c>
      <c r="L22" s="36">
        <f t="shared" si="13"/>
        <v>442233.85009496828</v>
      </c>
      <c r="M22" s="35"/>
      <c r="N22" s="95">
        <v>9</v>
      </c>
      <c r="O22" s="121">
        <f t="shared" si="14"/>
        <v>45381</v>
      </c>
      <c r="P22" s="124">
        <f t="shared" si="3"/>
        <v>8394330.9765478354</v>
      </c>
      <c r="Q22" s="124">
        <f t="shared" si="16"/>
        <v>-328524.4756315198</v>
      </c>
      <c r="R22" s="124">
        <f t="shared" si="0"/>
        <v>8065806.5009163152</v>
      </c>
      <c r="S22" s="122">
        <f t="shared" si="4"/>
        <v>8.299999999999999E-2</v>
      </c>
      <c r="T22" s="123">
        <f t="shared" si="1"/>
        <v>55788.495000000003</v>
      </c>
      <c r="U22" s="124">
        <f t="shared" si="2"/>
        <v>8121594.9959163154</v>
      </c>
      <c r="V22" s="88">
        <f t="shared" si="5"/>
        <v>-308763.50753433403</v>
      </c>
    </row>
    <row r="23" spans="1:22" x14ac:dyDescent="0.35">
      <c r="A23" s="6">
        <v>8</v>
      </c>
      <c r="B23" s="33">
        <f t="shared" si="10"/>
        <v>9485602.2933737729</v>
      </c>
      <c r="C23" s="34">
        <f t="shared" si="6"/>
        <v>430629.0428505899</v>
      </c>
      <c r="D23" s="33">
        <f t="shared" si="7"/>
        <v>245013.10723784455</v>
      </c>
      <c r="E23" s="34">
        <f t="shared" si="11"/>
        <v>185615.93561274535</v>
      </c>
      <c r="F23" s="34">
        <f t="shared" si="12"/>
        <v>9299986.3577610273</v>
      </c>
      <c r="G23" s="35">
        <f t="shared" si="8"/>
        <v>311049.22403821617</v>
      </c>
      <c r="H23" s="35">
        <f t="shared" si="15"/>
        <v>11604.80724437838</v>
      </c>
      <c r="I23" s="35">
        <f t="shared" si="9"/>
        <v>8382.3103629574907</v>
      </c>
      <c r="L23" s="36">
        <f t="shared" si="13"/>
        <v>442233.85009496828</v>
      </c>
      <c r="M23" s="35"/>
      <c r="N23" s="95">
        <v>10</v>
      </c>
      <c r="O23" s="121">
        <f>O22+31</f>
        <v>45412</v>
      </c>
      <c r="P23" s="124">
        <f>U22</f>
        <v>8121594.9959163154</v>
      </c>
      <c r="Q23" s="124">
        <f>Q22</f>
        <v>-328524.4756315198</v>
      </c>
      <c r="R23" s="124">
        <f t="shared" si="0"/>
        <v>7793070.5202847952</v>
      </c>
      <c r="S23" s="122">
        <f>S22</f>
        <v>8.299999999999999E-2</v>
      </c>
      <c r="T23" s="123">
        <f t="shared" si="1"/>
        <v>53902.071100000001</v>
      </c>
      <c r="U23" s="124">
        <f t="shared" si="2"/>
        <v>7846972.5913847955</v>
      </c>
      <c r="V23" s="88">
        <f t="shared" si="5"/>
        <v>-306642.56313928723</v>
      </c>
    </row>
    <row r="24" spans="1:22" x14ac:dyDescent="0.35">
      <c r="A24" s="6">
        <v>9</v>
      </c>
      <c r="B24" s="33">
        <f t="shared" si="10"/>
        <v>9299986.3577610273</v>
      </c>
      <c r="C24" s="34">
        <f t="shared" si="6"/>
        <v>430629.0428505899</v>
      </c>
      <c r="D24" s="33">
        <f t="shared" si="7"/>
        <v>240218.64762096733</v>
      </c>
      <c r="E24" s="34">
        <f t="shared" si="11"/>
        <v>190410.39522962258</v>
      </c>
      <c r="F24" s="34">
        <f t="shared" si="12"/>
        <v>9109575.9625314046</v>
      </c>
      <c r="G24" s="35">
        <f t="shared" si="8"/>
        <v>298655.03988306882</v>
      </c>
      <c r="H24" s="35">
        <f t="shared" si="15"/>
        <v>11604.80724437838</v>
      </c>
      <c r="I24" s="35">
        <f t="shared" si="9"/>
        <v>8048.3056773475664</v>
      </c>
      <c r="L24" s="36">
        <f t="shared" si="13"/>
        <v>442233.85009496828</v>
      </c>
      <c r="M24" s="35"/>
      <c r="N24" s="95">
        <v>11</v>
      </c>
      <c r="O24" s="121">
        <f>O23+30</f>
        <v>45442</v>
      </c>
      <c r="P24" s="124">
        <f>U23</f>
        <v>7846972.5913847955</v>
      </c>
      <c r="Q24" s="124">
        <f>Q23</f>
        <v>-328524.4756315198</v>
      </c>
      <c r="R24" s="124">
        <f t="shared" si="0"/>
        <v>7518448.1157532753</v>
      </c>
      <c r="S24" s="122">
        <f>S23</f>
        <v>8.299999999999999E-2</v>
      </c>
      <c r="T24" s="123">
        <f t="shared" si="1"/>
        <v>52002.599499999997</v>
      </c>
      <c r="U24" s="124">
        <f t="shared" si="2"/>
        <v>7570450.7152532749</v>
      </c>
      <c r="V24" s="88">
        <f t="shared" si="5"/>
        <v>-304536.18784006021</v>
      </c>
    </row>
    <row r="25" spans="1:22" x14ac:dyDescent="0.35">
      <c r="A25" s="6">
        <v>10</v>
      </c>
      <c r="B25" s="33">
        <f t="shared" si="10"/>
        <v>9109575.9625314046</v>
      </c>
      <c r="C25" s="34">
        <f t="shared" si="6"/>
        <v>430629.0428505899</v>
      </c>
      <c r="D25" s="33">
        <f t="shared" si="7"/>
        <v>235300.34711218617</v>
      </c>
      <c r="E25" s="34">
        <f t="shared" si="11"/>
        <v>195328.69573840374</v>
      </c>
      <c r="F25" s="34">
        <f t="shared" si="12"/>
        <v>8914247.2667930014</v>
      </c>
      <c r="G25" s="35">
        <f t="shared" si="8"/>
        <v>286754.71904279286</v>
      </c>
      <c r="H25" s="35">
        <f t="shared" si="15"/>
        <v>11604.80724437838</v>
      </c>
      <c r="I25" s="35">
        <f t="shared" si="9"/>
        <v>7727.6098678325161</v>
      </c>
      <c r="L25" s="36">
        <f t="shared" si="13"/>
        <v>442233.85009496828</v>
      </c>
      <c r="M25" s="35"/>
      <c r="N25" s="95">
        <v>12</v>
      </c>
      <c r="O25" s="121">
        <f>O24+31</f>
        <v>45473</v>
      </c>
      <c r="P25" s="124">
        <f t="shared" ref="P25:P34" si="17">U24</f>
        <v>7570450.7152532749</v>
      </c>
      <c r="Q25" s="124">
        <f t="shared" ref="Q25:Q30" si="18">Q24</f>
        <v>-328524.4756315198</v>
      </c>
      <c r="R25" s="124">
        <f t="shared" si="0"/>
        <v>7241926.2396217547</v>
      </c>
      <c r="S25" s="122">
        <f t="shared" ref="S25:S73" si="19">S24</f>
        <v>8.299999999999999E-2</v>
      </c>
      <c r="T25" s="123">
        <f t="shared" si="1"/>
        <v>50089.989800000003</v>
      </c>
      <c r="U25" s="124">
        <f t="shared" si="2"/>
        <v>7292016.2294217544</v>
      </c>
      <c r="V25" s="88">
        <f t="shared" si="5"/>
        <v>-302444.28155927523</v>
      </c>
    </row>
    <row r="26" spans="1:22" x14ac:dyDescent="0.35">
      <c r="A26" s="6">
        <v>11</v>
      </c>
      <c r="B26" s="33">
        <f t="shared" si="10"/>
        <v>8914247.2667930014</v>
      </c>
      <c r="C26" s="34">
        <f t="shared" si="6"/>
        <v>430629.0428505899</v>
      </c>
      <c r="D26" s="33">
        <f t="shared" si="7"/>
        <v>230255.00690126323</v>
      </c>
      <c r="E26" s="34">
        <f t="shared" si="11"/>
        <v>200374.03594932667</v>
      </c>
      <c r="F26" s="34">
        <f t="shared" si="12"/>
        <v>8713873.2308436744</v>
      </c>
      <c r="G26" s="35">
        <f t="shared" si="8"/>
        <v>275328.58285433782</v>
      </c>
      <c r="H26" s="35">
        <f t="shared" si="15"/>
        <v>11604.80724437838</v>
      </c>
      <c r="I26" s="35">
        <f t="shared" si="9"/>
        <v>7419.6926239390441</v>
      </c>
      <c r="L26" s="36">
        <f t="shared" si="13"/>
        <v>442233.85009496828</v>
      </c>
      <c r="M26" s="35"/>
      <c r="N26" s="95">
        <v>13</v>
      </c>
      <c r="O26" s="121">
        <f>O25+31</f>
        <v>45504</v>
      </c>
      <c r="P26" s="124">
        <f t="shared" si="17"/>
        <v>7292016.2294217544</v>
      </c>
      <c r="Q26" s="124">
        <f t="shared" si="18"/>
        <v>-328524.4756315198</v>
      </c>
      <c r="R26" s="124">
        <f t="shared" si="0"/>
        <v>6963491.7537902342</v>
      </c>
      <c r="S26" s="122">
        <f t="shared" si="19"/>
        <v>8.299999999999999E-2</v>
      </c>
      <c r="T26" s="123">
        <f t="shared" si="1"/>
        <v>48164.151299999998</v>
      </c>
      <c r="U26" s="124">
        <f t="shared" si="2"/>
        <v>7011655.9050902342</v>
      </c>
      <c r="V26" s="88">
        <f t="shared" si="5"/>
        <v>-300366.74490700185</v>
      </c>
    </row>
    <row r="27" spans="1:22" x14ac:dyDescent="0.35">
      <c r="A27" s="6">
        <v>12</v>
      </c>
      <c r="B27" s="33">
        <f t="shared" si="10"/>
        <v>8713873.2308436744</v>
      </c>
      <c r="C27" s="34">
        <f t="shared" si="6"/>
        <v>430629.0428505899</v>
      </c>
      <c r="D27" s="33">
        <f t="shared" si="7"/>
        <v>225079.3455526921</v>
      </c>
      <c r="E27" s="34">
        <f t="shared" si="11"/>
        <v>205549.6972978978</v>
      </c>
      <c r="F27" s="34">
        <f t="shared" si="12"/>
        <v>8508323.5335457772</v>
      </c>
      <c r="G27" s="35">
        <f t="shared" si="8"/>
        <v>264357.7367780488</v>
      </c>
      <c r="H27" s="35">
        <f t="shared" si="15"/>
        <v>11604.80724437838</v>
      </c>
      <c r="I27" s="35">
        <f t="shared" si="9"/>
        <v>7124.0447661440658</v>
      </c>
      <c r="L27" s="36">
        <f t="shared" si="13"/>
        <v>442233.85009496828</v>
      </c>
      <c r="M27" s="35"/>
      <c r="N27" s="95">
        <v>14</v>
      </c>
      <c r="O27" s="121">
        <f>O26+29</f>
        <v>45533</v>
      </c>
      <c r="P27" s="124">
        <f t="shared" si="17"/>
        <v>7011655.9050902342</v>
      </c>
      <c r="Q27" s="124">
        <f t="shared" si="18"/>
        <v>-328524.4756315198</v>
      </c>
      <c r="R27" s="124">
        <f t="shared" si="0"/>
        <v>6683131.4294587141</v>
      </c>
      <c r="S27" s="122">
        <f t="shared" si="19"/>
        <v>8.299999999999999E-2</v>
      </c>
      <c r="T27" s="123">
        <f t="shared" si="1"/>
        <v>46224.992400000003</v>
      </c>
      <c r="U27" s="124">
        <f t="shared" si="2"/>
        <v>6729356.421858714</v>
      </c>
      <c r="V27" s="88">
        <f t="shared" si="5"/>
        <v>-298303.47917603422</v>
      </c>
    </row>
    <row r="28" spans="1:22" x14ac:dyDescent="0.35">
      <c r="A28" s="6">
        <v>13</v>
      </c>
      <c r="B28" s="33">
        <f t="shared" si="10"/>
        <v>8508323.5335457772</v>
      </c>
      <c r="C28" s="34">
        <f t="shared" si="6"/>
        <v>430629.0428505899</v>
      </c>
      <c r="D28" s="33">
        <f t="shared" si="7"/>
        <v>219769.99687148741</v>
      </c>
      <c r="E28" s="34">
        <f t="shared" si="11"/>
        <v>210859.04597910249</v>
      </c>
      <c r="F28" s="34">
        <f t="shared" si="12"/>
        <v>8297464.4875666751</v>
      </c>
      <c r="G28" s="35">
        <f t="shared" si="8"/>
        <v>253824.03915319132</v>
      </c>
      <c r="H28" s="35">
        <f t="shared" si="15"/>
        <v>11604.80724437838</v>
      </c>
      <c r="I28" s="35">
        <f t="shared" si="9"/>
        <v>6840.1774038829235</v>
      </c>
      <c r="L28" s="36">
        <f t="shared" si="13"/>
        <v>442233.85009496828</v>
      </c>
      <c r="M28" s="35"/>
      <c r="N28" s="95">
        <v>15</v>
      </c>
      <c r="O28" s="121">
        <f>O27+31</f>
        <v>45564</v>
      </c>
      <c r="P28" s="124">
        <f t="shared" si="17"/>
        <v>6729356.421858714</v>
      </c>
      <c r="Q28" s="124">
        <f t="shared" si="18"/>
        <v>-328524.4756315198</v>
      </c>
      <c r="R28" s="124">
        <f t="shared" si="0"/>
        <v>6400831.9462271938</v>
      </c>
      <c r="S28" s="122">
        <f t="shared" si="19"/>
        <v>8.299999999999999E-2</v>
      </c>
      <c r="T28" s="123">
        <f t="shared" si="1"/>
        <v>44272.421000000002</v>
      </c>
      <c r="U28" s="124">
        <f t="shared" si="2"/>
        <v>6445104.3672271939</v>
      </c>
      <c r="V28" s="88">
        <f t="shared" si="5"/>
        <v>-296254.38633720198</v>
      </c>
    </row>
    <row r="29" spans="1:22" x14ac:dyDescent="0.35">
      <c r="A29" s="6">
        <v>14</v>
      </c>
      <c r="B29" s="33">
        <f t="shared" si="10"/>
        <v>8297464.4875666751</v>
      </c>
      <c r="C29" s="34">
        <f t="shared" si="6"/>
        <v>430629.0428505899</v>
      </c>
      <c r="D29" s="33">
        <f t="shared" si="7"/>
        <v>214323.50771384721</v>
      </c>
      <c r="E29" s="34">
        <f t="shared" si="11"/>
        <v>216305.53513674269</v>
      </c>
      <c r="F29" s="34">
        <f t="shared" si="12"/>
        <v>8081158.9524299325</v>
      </c>
      <c r="G29" s="35">
        <f t="shared" si="8"/>
        <v>243710.07119845541</v>
      </c>
      <c r="H29" s="35">
        <f t="shared" si="15"/>
        <v>11604.80724437838</v>
      </c>
      <c r="I29" s="35">
        <f t="shared" si="9"/>
        <v>6567.6211271079437</v>
      </c>
      <c r="L29" s="36">
        <f t="shared" si="13"/>
        <v>442233.85009496828</v>
      </c>
      <c r="M29" s="35"/>
      <c r="N29" s="95">
        <v>16</v>
      </c>
      <c r="O29" s="121">
        <f t="shared" ref="O29:O34" si="20">O28+30</f>
        <v>45594</v>
      </c>
      <c r="P29" s="124">
        <f t="shared" si="17"/>
        <v>6445104.3672271939</v>
      </c>
      <c r="Q29" s="124">
        <f t="shared" si="18"/>
        <v>-328524.4756315198</v>
      </c>
      <c r="R29" s="124">
        <f t="shared" si="0"/>
        <v>6116579.8915956737</v>
      </c>
      <c r="S29" s="122">
        <f t="shared" si="19"/>
        <v>8.299999999999999E-2</v>
      </c>
      <c r="T29" s="123">
        <f t="shared" si="1"/>
        <v>42306.344299999997</v>
      </c>
      <c r="U29" s="124">
        <f t="shared" si="2"/>
        <v>6158886.2358956737</v>
      </c>
      <c r="V29" s="88">
        <f t="shared" si="5"/>
        <v>-294219.36903471191</v>
      </c>
    </row>
    <row r="30" spans="1:22" x14ac:dyDescent="0.35">
      <c r="A30" s="6">
        <v>15</v>
      </c>
      <c r="B30" s="33">
        <f t="shared" si="10"/>
        <v>8081158.9524299325</v>
      </c>
      <c r="C30" s="34">
        <f t="shared" si="6"/>
        <v>430629.0428505899</v>
      </c>
      <c r="D30" s="33">
        <f t="shared" si="7"/>
        <v>208736.33574126515</v>
      </c>
      <c r="E30" s="34">
        <f t="shared" si="11"/>
        <v>221892.70710932475</v>
      </c>
      <c r="F30" s="34">
        <f t="shared" si="12"/>
        <v>7859266.245320607</v>
      </c>
      <c r="G30" s="35">
        <f t="shared" si="8"/>
        <v>233999.1082078304</v>
      </c>
      <c r="H30" s="35">
        <f t="shared" si="15"/>
        <v>11604.80724437838</v>
      </c>
      <c r="I30" s="35">
        <f t="shared" si="9"/>
        <v>6305.9252300604348</v>
      </c>
      <c r="L30" s="36">
        <f t="shared" si="13"/>
        <v>442233.85009496828</v>
      </c>
      <c r="M30" s="35"/>
      <c r="N30" s="95">
        <v>17</v>
      </c>
      <c r="O30" s="121">
        <f>O29+31</f>
        <v>45625</v>
      </c>
      <c r="P30" s="124">
        <f t="shared" si="17"/>
        <v>6158886.2358956737</v>
      </c>
      <c r="Q30" s="124">
        <f t="shared" si="18"/>
        <v>-328524.4756315198</v>
      </c>
      <c r="R30" s="124">
        <f t="shared" si="0"/>
        <v>5830361.7602641536</v>
      </c>
      <c r="S30" s="122">
        <f t="shared" si="19"/>
        <v>8.299999999999999E-2</v>
      </c>
      <c r="T30" s="123">
        <f t="shared" si="1"/>
        <v>40326.668799999999</v>
      </c>
      <c r="U30" s="124">
        <f t="shared" si="2"/>
        <v>5870688.4290641537</v>
      </c>
      <c r="V30" s="88">
        <f t="shared" si="5"/>
        <v>-292198.33058152307</v>
      </c>
    </row>
    <row r="31" spans="1:22" x14ac:dyDescent="0.35">
      <c r="A31" s="6">
        <v>16</v>
      </c>
      <c r="B31" s="33">
        <f t="shared" si="10"/>
        <v>7859266.245320607</v>
      </c>
      <c r="C31" s="34">
        <f t="shared" si="6"/>
        <v>430629.0428505899</v>
      </c>
      <c r="D31" s="33">
        <f t="shared" si="7"/>
        <v>203004.84711663128</v>
      </c>
      <c r="E31" s="34">
        <f t="shared" si="11"/>
        <v>227624.19573395862</v>
      </c>
      <c r="F31" s="34">
        <f t="shared" si="12"/>
        <v>7631642.0495866481</v>
      </c>
      <c r="G31" s="35">
        <f t="shared" si="8"/>
        <v>224675.0918942203</v>
      </c>
      <c r="H31" s="35">
        <f t="shared" si="15"/>
        <v>11604.80724437838</v>
      </c>
      <c r="I31" s="35">
        <f t="shared" si="9"/>
        <v>6054.6569659725728</v>
      </c>
      <c r="L31" s="36">
        <f t="shared" si="13"/>
        <v>442233.85009496828</v>
      </c>
      <c r="M31" s="35"/>
      <c r="N31" s="95">
        <v>18</v>
      </c>
      <c r="O31" s="121">
        <f t="shared" si="20"/>
        <v>45655</v>
      </c>
      <c r="P31" s="124">
        <f t="shared" si="17"/>
        <v>5870688.4290641537</v>
      </c>
      <c r="Q31" s="124">
        <f>Q30</f>
        <v>-328524.4756315198</v>
      </c>
      <c r="R31" s="124">
        <f t="shared" si="0"/>
        <v>5542163.9534326335</v>
      </c>
      <c r="S31" s="122">
        <f t="shared" si="19"/>
        <v>8.299999999999999E-2</v>
      </c>
      <c r="T31" s="123">
        <f t="shared" si="1"/>
        <v>38333.3007</v>
      </c>
      <c r="U31" s="124">
        <f t="shared" si="2"/>
        <v>5580497.2541326331</v>
      </c>
      <c r="V31" s="88">
        <f t="shared" si="5"/>
        <v>-290191.17495475267</v>
      </c>
    </row>
    <row r="32" spans="1:22" x14ac:dyDescent="0.35">
      <c r="A32" s="6">
        <v>17</v>
      </c>
      <c r="B32" s="33">
        <f t="shared" si="10"/>
        <v>7631642.0495866481</v>
      </c>
      <c r="C32" s="34">
        <f t="shared" si="6"/>
        <v>430629.0428505899</v>
      </c>
      <c r="D32" s="33">
        <f t="shared" si="7"/>
        <v>197125.31414082312</v>
      </c>
      <c r="E32" s="34">
        <f t="shared" si="11"/>
        <v>233503.72870976679</v>
      </c>
      <c r="F32" s="34">
        <f t="shared" si="12"/>
        <v>7398138.3208768805</v>
      </c>
      <c r="G32" s="35">
        <f t="shared" si="8"/>
        <v>215722.60383506503</v>
      </c>
      <c r="H32" s="35">
        <f t="shared" si="15"/>
        <v>11604.80724437838</v>
      </c>
      <c r="I32" s="35">
        <f t="shared" si="9"/>
        <v>5813.4008314667035</v>
      </c>
      <c r="L32" s="36">
        <f t="shared" si="13"/>
        <v>442233.85009496828</v>
      </c>
      <c r="M32" s="35"/>
      <c r="N32" s="95">
        <v>19</v>
      </c>
      <c r="O32" s="121">
        <f>O31+31</f>
        <v>45686</v>
      </c>
      <c r="P32" s="124">
        <f t="shared" si="17"/>
        <v>5580497.2541326331</v>
      </c>
      <c r="Q32" s="124">
        <f t="shared" ref="Q32:Q34" si="21">Q31</f>
        <v>-328524.4756315198</v>
      </c>
      <c r="R32" s="124">
        <f t="shared" si="0"/>
        <v>5251972.7785011129</v>
      </c>
      <c r="S32" s="122">
        <f t="shared" si="19"/>
        <v>8.299999999999999E-2</v>
      </c>
      <c r="T32" s="123">
        <f t="shared" si="1"/>
        <v>36326.145100000002</v>
      </c>
      <c r="U32" s="124">
        <f t="shared" si="2"/>
        <v>5288298.9236011133</v>
      </c>
      <c r="V32" s="88">
        <f t="shared" si="5"/>
        <v>-288197.8067911141</v>
      </c>
    </row>
    <row r="33" spans="1:22" x14ac:dyDescent="0.35">
      <c r="A33" s="6">
        <v>18</v>
      </c>
      <c r="B33" s="33">
        <f t="shared" si="10"/>
        <v>7398138.3208768805</v>
      </c>
      <c r="C33" s="34">
        <f t="shared" si="6"/>
        <v>430629.0428505899</v>
      </c>
      <c r="D33" s="33">
        <f t="shared" si="7"/>
        <v>191093.91282824983</v>
      </c>
      <c r="E33" s="34">
        <f t="shared" si="11"/>
        <v>239535.13002234008</v>
      </c>
      <c r="F33" s="34">
        <f t="shared" si="12"/>
        <v>7158603.1908545401</v>
      </c>
      <c r="G33" s="35">
        <f t="shared" si="8"/>
        <v>207126.8399760586</v>
      </c>
      <c r="H33" s="35">
        <f t="shared" si="15"/>
        <v>11604.80724437838</v>
      </c>
      <c r="I33" s="35">
        <f t="shared" si="9"/>
        <v>5581.7578794687506</v>
      </c>
      <c r="L33" s="36">
        <f t="shared" si="13"/>
        <v>442233.85009496828</v>
      </c>
      <c r="M33" s="35"/>
      <c r="N33" s="95">
        <v>20</v>
      </c>
      <c r="O33" s="121">
        <f>O32+31</f>
        <v>45717</v>
      </c>
      <c r="P33" s="124">
        <f t="shared" si="17"/>
        <v>5288298.9236011133</v>
      </c>
      <c r="Q33" s="124">
        <f t="shared" si="21"/>
        <v>-328524.4756315198</v>
      </c>
      <c r="R33" s="124">
        <f t="shared" si="0"/>
        <v>4959774.4479695931</v>
      </c>
      <c r="S33" s="122">
        <f t="shared" si="19"/>
        <v>8.299999999999999E-2</v>
      </c>
      <c r="T33" s="123">
        <f t="shared" si="1"/>
        <v>34305.106599999999</v>
      </c>
      <c r="U33" s="124">
        <f t="shared" si="2"/>
        <v>4994079.5545695927</v>
      </c>
      <c r="V33" s="88">
        <f t="shared" si="5"/>
        <v>-286218.13138238597</v>
      </c>
    </row>
    <row r="34" spans="1:22" x14ac:dyDescent="0.35">
      <c r="A34" s="6">
        <v>19</v>
      </c>
      <c r="B34" s="33">
        <f t="shared" si="10"/>
        <v>7158603.1908545401</v>
      </c>
      <c r="C34" s="34">
        <f t="shared" si="6"/>
        <v>430629.0428505899</v>
      </c>
      <c r="D34" s="33">
        <f t="shared" si="7"/>
        <v>184906.72041977276</v>
      </c>
      <c r="E34" s="34">
        <f t="shared" si="11"/>
        <v>245722.32243081715</v>
      </c>
      <c r="F34" s="34">
        <f t="shared" si="12"/>
        <v>6912880.8684237227</v>
      </c>
      <c r="G34" s="35">
        <f t="shared" si="8"/>
        <v>198873.58615080034</v>
      </c>
      <c r="H34" s="35">
        <f t="shared" si="15"/>
        <v>11604.80724437838</v>
      </c>
      <c r="I34" s="35">
        <f t="shared" si="9"/>
        <v>5359.3450594995193</v>
      </c>
      <c r="L34" s="36">
        <f t="shared" si="13"/>
        <v>442233.85009496828</v>
      </c>
      <c r="M34" s="35"/>
      <c r="N34" s="95">
        <v>21</v>
      </c>
      <c r="O34" s="121">
        <f t="shared" si="20"/>
        <v>45747</v>
      </c>
      <c r="P34" s="124">
        <f t="shared" si="17"/>
        <v>4994079.5545695927</v>
      </c>
      <c r="Q34" s="124">
        <f t="shared" si="21"/>
        <v>-328524.4756315198</v>
      </c>
      <c r="R34" s="124">
        <f t="shared" si="0"/>
        <v>4665555.0789380725</v>
      </c>
      <c r="S34" s="122">
        <f t="shared" si="19"/>
        <v>8.299999999999999E-2</v>
      </c>
      <c r="T34" s="123">
        <f t="shared" si="1"/>
        <v>32270.0893</v>
      </c>
      <c r="U34" s="124">
        <f t="shared" si="2"/>
        <v>4697825.1682380727</v>
      </c>
      <c r="V34" s="88">
        <f t="shared" si="5"/>
        <v>-284252.05467091221</v>
      </c>
    </row>
    <row r="35" spans="1:22" x14ac:dyDescent="0.35">
      <c r="A35" s="6">
        <v>20</v>
      </c>
      <c r="B35" s="33">
        <f t="shared" si="10"/>
        <v>6912880.8684237227</v>
      </c>
      <c r="C35" s="34">
        <f t="shared" si="6"/>
        <v>430629.0428505899</v>
      </c>
      <c r="D35" s="33">
        <f t="shared" si="7"/>
        <v>178559.71283138474</v>
      </c>
      <c r="E35" s="34">
        <f t="shared" si="11"/>
        <v>252069.33001920517</v>
      </c>
      <c r="F35" s="34">
        <f t="shared" si="12"/>
        <v>6660811.5384045169</v>
      </c>
      <c r="G35" s="35">
        <f t="shared" si="8"/>
        <v>190949.19457590047</v>
      </c>
      <c r="H35" s="35">
        <f t="shared" si="15"/>
        <v>11604.80724437838</v>
      </c>
      <c r="I35" s="35">
        <f t="shared" si="9"/>
        <v>5145.7945842530189</v>
      </c>
      <c r="L35" s="36">
        <f t="shared" si="13"/>
        <v>442233.85009496828</v>
      </c>
      <c r="M35" s="35"/>
      <c r="N35" s="95">
        <v>22</v>
      </c>
      <c r="O35" s="121">
        <f>O34+31</f>
        <v>45778</v>
      </c>
      <c r="P35" s="124">
        <f>U34</f>
        <v>4697825.1682380727</v>
      </c>
      <c r="Q35" s="124">
        <f>Q34</f>
        <v>-328524.4756315198</v>
      </c>
      <c r="R35" s="124">
        <f t="shared" si="0"/>
        <v>4369300.6926065525</v>
      </c>
      <c r="S35" s="122">
        <f t="shared" si="19"/>
        <v>8.299999999999999E-2</v>
      </c>
      <c r="T35" s="123">
        <f t="shared" si="1"/>
        <v>30220.996500000001</v>
      </c>
      <c r="U35" s="124">
        <f t="shared" si="2"/>
        <v>4399521.6891065529</v>
      </c>
      <c r="V35" s="88">
        <f t="shared" si="5"/>
        <v>-282299.48324513336</v>
      </c>
    </row>
    <row r="36" spans="1:22" x14ac:dyDescent="0.35">
      <c r="A36" s="6">
        <v>21</v>
      </c>
      <c r="B36" s="33">
        <f t="shared" si="10"/>
        <v>6660811.5384045169</v>
      </c>
      <c r="C36" s="34">
        <f t="shared" si="6"/>
        <v>430629.0428505899</v>
      </c>
      <c r="D36" s="33">
        <f t="shared" si="7"/>
        <v>172048.76203698866</v>
      </c>
      <c r="E36" s="34">
        <f t="shared" si="11"/>
        <v>258580.28081360125</v>
      </c>
      <c r="F36" s="34">
        <f t="shared" si="12"/>
        <v>6402231.2575909151</v>
      </c>
      <c r="G36" s="35">
        <f t="shared" si="8"/>
        <v>183340.56128266969</v>
      </c>
      <c r="H36" s="35">
        <f t="shared" si="15"/>
        <v>11604.80724437838</v>
      </c>
      <c r="I36" s="35">
        <f t="shared" si="9"/>
        <v>4940.7533214143241</v>
      </c>
      <c r="L36" s="36">
        <f t="shared" si="13"/>
        <v>442233.85009496828</v>
      </c>
      <c r="M36" s="35"/>
      <c r="N36" s="95">
        <v>23</v>
      </c>
      <c r="O36" s="121">
        <f>O35+30</f>
        <v>45808</v>
      </c>
      <c r="P36" s="124">
        <f>U35</f>
        <v>4399521.6891065529</v>
      </c>
      <c r="Q36" s="124">
        <f>Q35</f>
        <v>-328524.4756315198</v>
      </c>
      <c r="R36" s="124">
        <f t="shared" si="0"/>
        <v>4070997.2134750332</v>
      </c>
      <c r="S36" s="122">
        <f t="shared" si="19"/>
        <v>8.299999999999999E-2</v>
      </c>
      <c r="T36" s="123">
        <f t="shared" si="1"/>
        <v>28157.7307</v>
      </c>
      <c r="U36" s="124">
        <f t="shared" si="2"/>
        <v>4099154.9441750334</v>
      </c>
      <c r="V36" s="88">
        <f t="shared" si="5"/>
        <v>-280360.32433514862</v>
      </c>
    </row>
    <row r="37" spans="1:22" x14ac:dyDescent="0.35">
      <c r="A37" s="6">
        <v>22</v>
      </c>
      <c r="B37" s="33">
        <f t="shared" si="10"/>
        <v>6402231.2575909151</v>
      </c>
      <c r="C37" s="34">
        <f t="shared" si="6"/>
        <v>430629.0428505899</v>
      </c>
      <c r="D37" s="33">
        <f t="shared" si="7"/>
        <v>165369.63338357332</v>
      </c>
      <c r="E37" s="34">
        <f t="shared" si="11"/>
        <v>265259.40946701658</v>
      </c>
      <c r="F37" s="34">
        <f t="shared" si="12"/>
        <v>6136971.8481238978</v>
      </c>
      <c r="G37" s="35">
        <f t="shared" si="8"/>
        <v>176035.10444807453</v>
      </c>
      <c r="H37" s="35">
        <f t="shared" si="15"/>
        <v>11604.80724437838</v>
      </c>
      <c r="I37" s="35">
        <f t="shared" si="9"/>
        <v>4743.8822097113034</v>
      </c>
      <c r="L37" s="36">
        <f t="shared" si="13"/>
        <v>442233.85009496828</v>
      </c>
      <c r="M37" s="35"/>
      <c r="N37" s="95">
        <v>24</v>
      </c>
      <c r="O37" s="121">
        <f>O36+31</f>
        <v>45839</v>
      </c>
      <c r="P37" s="124">
        <f t="shared" ref="P37:P46" si="22">U36</f>
        <v>4099154.9441750334</v>
      </c>
      <c r="Q37" s="124">
        <f t="shared" ref="Q37:Q58" si="23">Q36</f>
        <v>-328524.4756315198</v>
      </c>
      <c r="R37" s="124">
        <f t="shared" si="0"/>
        <v>3770630.4685435137</v>
      </c>
      <c r="S37" s="122">
        <f t="shared" si="19"/>
        <v>8.299999999999999E-2</v>
      </c>
      <c r="T37" s="123">
        <f t="shared" si="1"/>
        <v>26080.194100000001</v>
      </c>
      <c r="U37" s="124">
        <f t="shared" si="2"/>
        <v>3796710.6626435136</v>
      </c>
      <c r="V37" s="88">
        <f t="shared" si="5"/>
        <v>-278434.48580830789</v>
      </c>
    </row>
    <row r="38" spans="1:22" x14ac:dyDescent="0.35">
      <c r="A38" s="6">
        <v>23</v>
      </c>
      <c r="B38" s="33">
        <f t="shared" si="10"/>
        <v>6136971.8481238978</v>
      </c>
      <c r="C38" s="34">
        <f t="shared" si="6"/>
        <v>430629.0428505899</v>
      </c>
      <c r="D38" s="33">
        <f t="shared" si="7"/>
        <v>158517.98283704027</v>
      </c>
      <c r="E38" s="34">
        <f t="shared" si="11"/>
        <v>272111.06001354964</v>
      </c>
      <c r="F38" s="34">
        <f t="shared" si="12"/>
        <v>5864860.7881103475</v>
      </c>
      <c r="G38" s="35">
        <f t="shared" si="8"/>
        <v>169020.74358912584</v>
      </c>
      <c r="H38" s="35">
        <f t="shared" si="15"/>
        <v>11604.80724437838</v>
      </c>
      <c r="I38" s="35">
        <f t="shared" si="9"/>
        <v>4554.8556982345699</v>
      </c>
      <c r="L38" s="36">
        <f t="shared" si="13"/>
        <v>442233.85009496828</v>
      </c>
      <c r="M38" s="35"/>
      <c r="N38" s="95">
        <v>25</v>
      </c>
      <c r="O38" s="121">
        <f>O37+31</f>
        <v>45870</v>
      </c>
      <c r="P38" s="124">
        <f t="shared" si="22"/>
        <v>3796710.6626435136</v>
      </c>
      <c r="Q38" s="124">
        <f t="shared" si="23"/>
        <v>-328524.4756315198</v>
      </c>
      <c r="R38" s="124">
        <f t="shared" si="0"/>
        <v>3468186.187011994</v>
      </c>
      <c r="S38" s="122">
        <f t="shared" si="19"/>
        <v>8.299999999999999E-2</v>
      </c>
      <c r="T38" s="123">
        <f t="shared" si="1"/>
        <v>23988.287799999998</v>
      </c>
      <c r="U38" s="124">
        <f t="shared" si="2"/>
        <v>3492174.474811994</v>
      </c>
      <c r="V38" s="88">
        <f t="shared" si="5"/>
        <v>-276521.87616483436</v>
      </c>
    </row>
    <row r="39" spans="1:22" x14ac:dyDescent="0.35">
      <c r="A39" s="6">
        <v>24</v>
      </c>
      <c r="B39" s="33">
        <f t="shared" si="10"/>
        <v>5864860.7881103475</v>
      </c>
      <c r="C39" s="34">
        <f t="shared" si="6"/>
        <v>430629.0428505899</v>
      </c>
      <c r="D39" s="33">
        <f t="shared" si="7"/>
        <v>151489.35415689027</v>
      </c>
      <c r="E39" s="34">
        <f t="shared" si="11"/>
        <v>279139.68869369966</v>
      </c>
      <c r="F39" s="34">
        <f t="shared" si="12"/>
        <v>5585721.0994166471</v>
      </c>
      <c r="G39" s="35">
        <f t="shared" si="8"/>
        <v>162285.87958629461</v>
      </c>
      <c r="H39" s="35">
        <f t="shared" si="15"/>
        <v>11604.80724437838</v>
      </c>
      <c r="I39" s="35">
        <f t="shared" si="9"/>
        <v>4373.3612080984831</v>
      </c>
      <c r="L39" s="36">
        <f t="shared" si="13"/>
        <v>442233.85009496828</v>
      </c>
      <c r="M39" s="35"/>
      <c r="N39" s="95">
        <v>26</v>
      </c>
      <c r="O39" s="121">
        <f>O38+28</f>
        <v>45898</v>
      </c>
      <c r="P39" s="124">
        <f t="shared" si="22"/>
        <v>3492174.474811994</v>
      </c>
      <c r="Q39" s="124">
        <f t="shared" si="23"/>
        <v>-328524.4756315198</v>
      </c>
      <c r="R39" s="124">
        <f t="shared" si="0"/>
        <v>3163649.9991804743</v>
      </c>
      <c r="S39" s="122">
        <f t="shared" si="19"/>
        <v>8.299999999999999E-2</v>
      </c>
      <c r="T39" s="123">
        <f t="shared" si="1"/>
        <v>21881.912499999999</v>
      </c>
      <c r="U39" s="124">
        <f t="shared" si="2"/>
        <v>3185531.9116804744</v>
      </c>
      <c r="V39" s="88">
        <f t="shared" si="5"/>
        <v>-274622.40453347779</v>
      </c>
    </row>
    <row r="40" spans="1:22" x14ac:dyDescent="0.35">
      <c r="A40" s="6">
        <v>25</v>
      </c>
      <c r="B40" s="33">
        <f t="shared" si="10"/>
        <v>5585721.0994166471</v>
      </c>
      <c r="C40" s="34">
        <f t="shared" si="6"/>
        <v>430629.0428505899</v>
      </c>
      <c r="D40" s="33">
        <f t="shared" si="7"/>
        <v>144279.17599793198</v>
      </c>
      <c r="E40" s="34">
        <f t="shared" si="11"/>
        <v>286349.86685265793</v>
      </c>
      <c r="F40" s="34">
        <f t="shared" si="12"/>
        <v>5299371.2325639883</v>
      </c>
      <c r="G40" s="35">
        <f t="shared" si="8"/>
        <v>155819.37550292327</v>
      </c>
      <c r="H40" s="35">
        <f t="shared" si="15"/>
        <v>11604.80724437838</v>
      </c>
      <c r="I40" s="35">
        <f t="shared" si="9"/>
        <v>4199.0986155530318</v>
      </c>
      <c r="L40" s="36">
        <f t="shared" si="13"/>
        <v>442233.85009496828</v>
      </c>
      <c r="M40" s="35"/>
      <c r="N40" s="95">
        <v>27</v>
      </c>
      <c r="O40" s="121">
        <f>O39+31</f>
        <v>45929</v>
      </c>
      <c r="P40" s="124">
        <f t="shared" si="22"/>
        <v>3185531.9116804744</v>
      </c>
      <c r="Q40" s="124">
        <f t="shared" si="23"/>
        <v>-328524.4756315198</v>
      </c>
      <c r="R40" s="124">
        <f t="shared" si="0"/>
        <v>2857007.4360489547</v>
      </c>
      <c r="S40" s="122">
        <f t="shared" si="19"/>
        <v>8.299999999999999E-2</v>
      </c>
      <c r="T40" s="123">
        <f t="shared" si="1"/>
        <v>19760.968099999998</v>
      </c>
      <c r="U40" s="124">
        <f t="shared" si="2"/>
        <v>2876768.4041489549</v>
      </c>
      <c r="V40" s="88">
        <f t="shared" si="5"/>
        <v>-272735.98066719639</v>
      </c>
    </row>
    <row r="41" spans="1:22" x14ac:dyDescent="0.35">
      <c r="A41" s="6">
        <v>26</v>
      </c>
      <c r="B41" s="33">
        <f t="shared" si="10"/>
        <v>5299371.2325639883</v>
      </c>
      <c r="C41" s="34">
        <f t="shared" si="6"/>
        <v>430629.0428505899</v>
      </c>
      <c r="D41" s="33">
        <f t="shared" si="7"/>
        <v>136882.7589371278</v>
      </c>
      <c r="E41" s="34">
        <f t="shared" si="11"/>
        <v>293746.28391346207</v>
      </c>
      <c r="F41" s="34">
        <f t="shared" si="12"/>
        <v>5005624.9486505259</v>
      </c>
      <c r="G41" s="35">
        <f t="shared" si="8"/>
        <v>149610.53816891336</v>
      </c>
      <c r="H41" s="35">
        <f t="shared" si="15"/>
        <v>11604.80724437838</v>
      </c>
      <c r="I41" s="35">
        <f t="shared" si="9"/>
        <v>4031.7797556918204</v>
      </c>
      <c r="L41" s="36">
        <f t="shared" si="13"/>
        <v>442233.85009496828</v>
      </c>
      <c r="M41" s="35"/>
      <c r="N41" s="95">
        <v>28</v>
      </c>
      <c r="O41" s="121">
        <f t="shared" ref="O41:O46" si="24">O40+30</f>
        <v>45959</v>
      </c>
      <c r="P41" s="124">
        <f t="shared" si="22"/>
        <v>2876768.4041489549</v>
      </c>
      <c r="Q41" s="124">
        <f t="shared" si="23"/>
        <v>-328524.4756315198</v>
      </c>
      <c r="R41" s="124">
        <f t="shared" si="0"/>
        <v>2548243.9285174352</v>
      </c>
      <c r="S41" s="122">
        <f t="shared" si="19"/>
        <v>8.299999999999999E-2</v>
      </c>
      <c r="T41" s="123">
        <f t="shared" si="1"/>
        <v>17625.353800000001</v>
      </c>
      <c r="U41" s="124">
        <f t="shared" si="2"/>
        <v>2565869.2823174354</v>
      </c>
      <c r="V41" s="88">
        <f t="shared" si="5"/>
        <v>-270862.51493886922</v>
      </c>
    </row>
    <row r="42" spans="1:22" x14ac:dyDescent="0.35">
      <c r="A42" s="6">
        <v>27</v>
      </c>
      <c r="B42" s="33">
        <f t="shared" si="10"/>
        <v>5005624.9486505259</v>
      </c>
      <c r="C42" s="34">
        <f t="shared" si="6"/>
        <v>430629.0428505899</v>
      </c>
      <c r="D42" s="33">
        <f t="shared" si="7"/>
        <v>129295.29242364308</v>
      </c>
      <c r="E42" s="34">
        <f t="shared" si="11"/>
        <v>301333.75042694679</v>
      </c>
      <c r="F42" s="34">
        <f t="shared" si="12"/>
        <v>4704291.1982235787</v>
      </c>
      <c r="G42" s="35">
        <f t="shared" si="8"/>
        <v>143649.10049823651</v>
      </c>
      <c r="H42" s="35">
        <f t="shared" si="15"/>
        <v>11604.80724437838</v>
      </c>
      <c r="I42" s="35">
        <f t="shared" si="9"/>
        <v>3871.1279459354969</v>
      </c>
      <c r="L42" s="36">
        <f t="shared" si="13"/>
        <v>442233.85009496828</v>
      </c>
      <c r="M42" s="35"/>
      <c r="N42" s="95">
        <v>29</v>
      </c>
      <c r="O42" s="121">
        <f>O41+31</f>
        <v>45990</v>
      </c>
      <c r="P42" s="124">
        <f t="shared" si="22"/>
        <v>2565869.2823174354</v>
      </c>
      <c r="Q42" s="124">
        <f t="shared" si="23"/>
        <v>-328524.4756315198</v>
      </c>
      <c r="R42" s="124">
        <f t="shared" si="0"/>
        <v>2237344.8066859157</v>
      </c>
      <c r="S42" s="122">
        <f t="shared" si="19"/>
        <v>8.299999999999999E-2</v>
      </c>
      <c r="T42" s="123">
        <f t="shared" si="1"/>
        <v>15474.968199999999</v>
      </c>
      <c r="U42" s="124">
        <f t="shared" si="2"/>
        <v>2252819.7748859157</v>
      </c>
      <c r="V42" s="88">
        <f t="shared" si="5"/>
        <v>-269001.91833703814</v>
      </c>
    </row>
    <row r="43" spans="1:22" x14ac:dyDescent="0.35">
      <c r="A43" s="6">
        <v>28</v>
      </c>
      <c r="B43" s="33">
        <f t="shared" si="10"/>
        <v>4704291.1982235787</v>
      </c>
      <c r="C43" s="34">
        <f t="shared" si="6"/>
        <v>430629.0428505899</v>
      </c>
      <c r="D43" s="33">
        <f t="shared" si="7"/>
        <v>121511.84165011504</v>
      </c>
      <c r="E43" s="34">
        <f t="shared" si="11"/>
        <v>309117.20120047487</v>
      </c>
      <c r="F43" s="34">
        <f t="shared" si="12"/>
        <v>4395173.9970231038</v>
      </c>
      <c r="G43" s="35">
        <f t="shared" si="8"/>
        <v>137925.20451102883</v>
      </c>
      <c r="H43" s="35">
        <f t="shared" si="15"/>
        <v>11604.80724437838</v>
      </c>
      <c r="I43" s="35">
        <f t="shared" si="9"/>
        <v>3716.8775285026372</v>
      </c>
      <c r="L43" s="36">
        <f t="shared" si="13"/>
        <v>442233.85009496828</v>
      </c>
      <c r="M43" s="35"/>
      <c r="N43" s="95">
        <v>30</v>
      </c>
      <c r="O43" s="121">
        <f t="shared" si="24"/>
        <v>46020</v>
      </c>
      <c r="P43" s="124">
        <f t="shared" si="22"/>
        <v>2252819.7748859157</v>
      </c>
      <c r="Q43" s="124">
        <f t="shared" si="23"/>
        <v>-328524.4756315198</v>
      </c>
      <c r="R43" s="124">
        <f t="shared" si="0"/>
        <v>1924295.299254396</v>
      </c>
      <c r="S43" s="122">
        <f t="shared" si="19"/>
        <v>8.299999999999999E-2</v>
      </c>
      <c r="T43" s="123">
        <f t="shared" si="1"/>
        <v>13309.709199999999</v>
      </c>
      <c r="U43" s="124">
        <f t="shared" si="2"/>
        <v>1937605.0084543959</v>
      </c>
      <c r="V43" s="88">
        <f t="shared" si="5"/>
        <v>-267154.10246167815</v>
      </c>
    </row>
    <row r="44" spans="1:22" x14ac:dyDescent="0.35">
      <c r="A44" s="6">
        <v>29</v>
      </c>
      <c r="B44" s="33">
        <f t="shared" si="10"/>
        <v>4395173.9970231038</v>
      </c>
      <c r="C44" s="34">
        <f t="shared" si="6"/>
        <v>430629.0428505899</v>
      </c>
      <c r="D44" s="33">
        <f t="shared" si="7"/>
        <v>113527.34434310677</v>
      </c>
      <c r="E44" s="34">
        <f t="shared" si="11"/>
        <v>317101.69850748312</v>
      </c>
      <c r="F44" s="34">
        <f t="shared" si="12"/>
        <v>4078072.2985156211</v>
      </c>
      <c r="G44" s="35">
        <f t="shared" si="8"/>
        <v>132429.38503219283</v>
      </c>
      <c r="H44" s="35">
        <f t="shared" si="15"/>
        <v>11604.80724437838</v>
      </c>
      <c r="I44" s="35">
        <f t="shared" si="9"/>
        <v>3568.77343111151</v>
      </c>
      <c r="L44" s="36">
        <f t="shared" si="13"/>
        <v>442233.85009496828</v>
      </c>
      <c r="M44" s="35"/>
      <c r="N44" s="95">
        <v>31</v>
      </c>
      <c r="O44" s="121">
        <f>O43+31</f>
        <v>46051</v>
      </c>
      <c r="P44" s="124">
        <f t="shared" si="22"/>
        <v>1937605.0084543959</v>
      </c>
      <c r="Q44" s="124">
        <f t="shared" si="23"/>
        <v>-328524.4756315198</v>
      </c>
      <c r="R44" s="124">
        <f t="shared" si="0"/>
        <v>1609080.5328228762</v>
      </c>
      <c r="S44" s="122">
        <f t="shared" si="19"/>
        <v>8.299999999999999E-2</v>
      </c>
      <c r="T44" s="123">
        <f t="shared" si="1"/>
        <v>11129.4737</v>
      </c>
      <c r="U44" s="124">
        <f t="shared" si="2"/>
        <v>1620210.0065228762</v>
      </c>
      <c r="V44" s="88">
        <f t="shared" si="5"/>
        <v>-265318.97951999819</v>
      </c>
    </row>
    <row r="45" spans="1:22" x14ac:dyDescent="0.35">
      <c r="A45" s="6">
        <v>30</v>
      </c>
      <c r="B45" s="33">
        <f t="shared" si="10"/>
        <v>4078072.2985156211</v>
      </c>
      <c r="C45" s="34">
        <f t="shared" si="6"/>
        <v>430629.0428505899</v>
      </c>
      <c r="D45" s="33">
        <f t="shared" si="7"/>
        <v>105336.60747065849</v>
      </c>
      <c r="E45" s="34">
        <f t="shared" si="11"/>
        <v>325292.43537993141</v>
      </c>
      <c r="F45" s="34">
        <f t="shared" si="12"/>
        <v>3752779.8631356899</v>
      </c>
      <c r="G45" s="35">
        <f t="shared" si="8"/>
        <v>127152.5540395514</v>
      </c>
      <c r="H45" s="35">
        <f t="shared" si="15"/>
        <v>11604.80724437838</v>
      </c>
      <c r="I45" s="35">
        <f t="shared" si="9"/>
        <v>3426.5707451862781</v>
      </c>
      <c r="L45" s="36">
        <f t="shared" si="13"/>
        <v>442233.85009496828</v>
      </c>
      <c r="M45" s="35"/>
      <c r="N45" s="95">
        <v>32</v>
      </c>
      <c r="O45" s="121">
        <f>O44+31</f>
        <v>46082</v>
      </c>
      <c r="P45" s="124">
        <f t="shared" si="22"/>
        <v>1620210.0065228762</v>
      </c>
      <c r="Q45" s="124">
        <f t="shared" si="23"/>
        <v>-328524.4756315198</v>
      </c>
      <c r="R45" s="124">
        <f t="shared" si="0"/>
        <v>1291685.5308913565</v>
      </c>
      <c r="S45" s="122">
        <f t="shared" si="19"/>
        <v>8.299999999999999E-2</v>
      </c>
      <c r="T45" s="123">
        <f t="shared" si="1"/>
        <v>8934.1582999999991</v>
      </c>
      <c r="U45" s="124">
        <f t="shared" si="2"/>
        <v>1300619.6891913565</v>
      </c>
      <c r="V45" s="88">
        <f t="shared" si="5"/>
        <v>-263496.46232226916</v>
      </c>
    </row>
    <row r="46" spans="1:22" x14ac:dyDescent="0.35">
      <c r="A46" s="6">
        <v>31</v>
      </c>
      <c r="B46" s="33">
        <f t="shared" si="10"/>
        <v>3752779.8631356899</v>
      </c>
      <c r="C46" s="34">
        <f t="shared" si="6"/>
        <v>430629.0428505899</v>
      </c>
      <c r="D46" s="33">
        <f t="shared" si="7"/>
        <v>96934.303864794871</v>
      </c>
      <c r="E46" s="34">
        <f t="shared" si="11"/>
        <v>333694.73898579506</v>
      </c>
      <c r="F46" s="34">
        <f t="shared" si="12"/>
        <v>3419085.1241498948</v>
      </c>
      <c r="G46" s="35">
        <f t="shared" si="8"/>
        <v>122085.98563567105</v>
      </c>
      <c r="H46" s="35">
        <f t="shared" si="15"/>
        <v>11604.80724437838</v>
      </c>
      <c r="I46" s="35">
        <f t="shared" si="9"/>
        <v>3290.0343208701665</v>
      </c>
      <c r="L46" s="36">
        <f t="shared" si="13"/>
        <v>442233.85009496828</v>
      </c>
      <c r="M46" s="35"/>
      <c r="N46" s="95">
        <v>33</v>
      </c>
      <c r="O46" s="121">
        <f t="shared" si="24"/>
        <v>46112</v>
      </c>
      <c r="P46" s="124">
        <f t="shared" si="22"/>
        <v>1300619.6891913565</v>
      </c>
      <c r="Q46" s="124">
        <f t="shared" si="23"/>
        <v>-328524.4756315198</v>
      </c>
      <c r="R46" s="124">
        <f t="shared" si="0"/>
        <v>972095.21355983673</v>
      </c>
      <c r="S46" s="122">
        <f t="shared" si="19"/>
        <v>8.299999999999999E-2</v>
      </c>
      <c r="T46" s="123">
        <f t="shared" si="1"/>
        <v>6723.6585999999998</v>
      </c>
      <c r="U46" s="124">
        <f t="shared" ref="U46:U77" si="25">R46+T46</f>
        <v>978818.8721598367</v>
      </c>
      <c r="V46" s="88">
        <f t="shared" si="5"/>
        <v>-261686.46427768184</v>
      </c>
    </row>
    <row r="47" spans="1:22" x14ac:dyDescent="0.35">
      <c r="A47" s="6">
        <v>32</v>
      </c>
      <c r="B47" s="33">
        <f t="shared" si="10"/>
        <v>3419085.1241498948</v>
      </c>
      <c r="C47" s="34">
        <f t="shared" si="6"/>
        <v>430629.0428505899</v>
      </c>
      <c r="D47" s="33">
        <f t="shared" si="7"/>
        <v>88314.968756791772</v>
      </c>
      <c r="E47" s="34">
        <f t="shared" si="11"/>
        <v>342314.07409379812</v>
      </c>
      <c r="F47" s="34">
        <f t="shared" si="12"/>
        <v>3076771.0500560966</v>
      </c>
      <c r="G47" s="35">
        <f t="shared" si="8"/>
        <v>117221.30161850316</v>
      </c>
      <c r="H47" s="35">
        <f t="shared" si="15"/>
        <v>11604.80724437838</v>
      </c>
      <c r="I47" s="35">
        <f t="shared" si="9"/>
        <v>3158.9383781758675</v>
      </c>
      <c r="L47" s="36">
        <f t="shared" si="13"/>
        <v>442233.85009496828</v>
      </c>
      <c r="M47" s="35"/>
      <c r="N47" s="95">
        <v>34</v>
      </c>
      <c r="O47" s="121">
        <f>O46+31</f>
        <v>46143</v>
      </c>
      <c r="P47" s="124">
        <f>U46</f>
        <v>978818.8721598367</v>
      </c>
      <c r="Q47" s="124">
        <f>Q46</f>
        <v>-328524.4756315198</v>
      </c>
      <c r="R47" s="124">
        <f t="shared" si="0"/>
        <v>650294.39652831689</v>
      </c>
      <c r="S47" s="122">
        <f t="shared" si="19"/>
        <v>8.299999999999999E-2</v>
      </c>
      <c r="T47" s="123">
        <f t="shared" si="1"/>
        <v>4497.8696</v>
      </c>
      <c r="U47" s="124">
        <f t="shared" si="25"/>
        <v>654792.26612831687</v>
      </c>
      <c r="V47" s="88">
        <f t="shared" si="5"/>
        <v>-259888.89939023275</v>
      </c>
    </row>
    <row r="48" spans="1:22" x14ac:dyDescent="0.35">
      <c r="A48" s="6">
        <v>33</v>
      </c>
      <c r="B48" s="33">
        <f t="shared" si="10"/>
        <v>3076771.0500560966</v>
      </c>
      <c r="C48" s="34">
        <f t="shared" si="6"/>
        <v>430629.0428505899</v>
      </c>
      <c r="D48" s="33">
        <f t="shared" si="7"/>
        <v>79472.996222948976</v>
      </c>
      <c r="E48" s="34">
        <f t="shared" si="11"/>
        <v>351156.04662764096</v>
      </c>
      <c r="F48" s="34">
        <f t="shared" si="12"/>
        <v>2725615.0034284559</v>
      </c>
      <c r="G48" s="35">
        <f t="shared" si="8"/>
        <v>112550.45762698335</v>
      </c>
      <c r="H48" s="35">
        <f t="shared" si="15"/>
        <v>11604.80724437838</v>
      </c>
      <c r="I48" s="35">
        <f t="shared" si="9"/>
        <v>3033.0661336302137</v>
      </c>
      <c r="L48" s="36">
        <f t="shared" si="13"/>
        <v>442233.85009496828</v>
      </c>
      <c r="M48" s="35"/>
      <c r="N48" s="95">
        <v>35</v>
      </c>
      <c r="O48" s="121">
        <f>O47+30</f>
        <v>46173</v>
      </c>
      <c r="P48" s="124">
        <f>U47</f>
        <v>654792.26612831687</v>
      </c>
      <c r="Q48" s="124">
        <f t="shared" si="23"/>
        <v>-328524.4756315198</v>
      </c>
      <c r="R48" s="124">
        <f t="shared" si="0"/>
        <v>326267.79049679707</v>
      </c>
      <c r="S48" s="122">
        <f t="shared" si="19"/>
        <v>8.299999999999999E-2</v>
      </c>
      <c r="T48" s="123">
        <f t="shared" si="1"/>
        <v>2256.6855999999998</v>
      </c>
      <c r="U48" s="124">
        <f t="shared" si="25"/>
        <v>328524.47609679709</v>
      </c>
      <c r="V48" s="88">
        <f t="shared" si="5"/>
        <v>-258103.6822546382</v>
      </c>
    </row>
    <row r="49" spans="1:22" x14ac:dyDescent="0.35">
      <c r="A49" s="6">
        <v>34</v>
      </c>
      <c r="B49" s="33">
        <f t="shared" si="10"/>
        <v>2725615.0034284559</v>
      </c>
      <c r="C49" s="34">
        <f t="shared" si="6"/>
        <v>430629.0428505899</v>
      </c>
      <c r="D49" s="33">
        <f t="shared" si="7"/>
        <v>70402.635538557006</v>
      </c>
      <c r="E49" s="34">
        <f t="shared" si="11"/>
        <v>360226.40731203288</v>
      </c>
      <c r="F49" s="34">
        <f t="shared" si="12"/>
        <v>2365388.5961164231</v>
      </c>
      <c r="G49" s="35">
        <f t="shared" si="8"/>
        <v>108065.72983867818</v>
      </c>
      <c r="H49" s="35">
        <f t="shared" si="15"/>
        <v>11604.80724437838</v>
      </c>
      <c r="I49" s="35">
        <f t="shared" si="9"/>
        <v>2912.2094417956919</v>
      </c>
      <c r="L49" s="36">
        <f t="shared" si="13"/>
        <v>442233.85009496828</v>
      </c>
      <c r="M49" s="35"/>
      <c r="N49" s="95">
        <v>36</v>
      </c>
      <c r="O49" s="121">
        <f>O48+31</f>
        <v>46204</v>
      </c>
      <c r="P49" s="124">
        <f t="shared" ref="P49:P58" si="26">U48</f>
        <v>328524.47609679709</v>
      </c>
      <c r="Q49" s="124">
        <f t="shared" si="23"/>
        <v>-328524.4756315198</v>
      </c>
      <c r="R49" s="124">
        <f t="shared" si="0"/>
        <v>4.6527729136869311E-4</v>
      </c>
      <c r="S49" s="122">
        <f t="shared" si="19"/>
        <v>8.299999999999999E-2</v>
      </c>
      <c r="T49" s="123">
        <f t="shared" si="1"/>
        <v>0</v>
      </c>
      <c r="U49" s="124">
        <f t="shared" si="25"/>
        <v>4.6527729136869311E-4</v>
      </c>
      <c r="V49" s="88">
        <f t="shared" si="5"/>
        <v>-256330.72805227662</v>
      </c>
    </row>
    <row r="50" spans="1:22" x14ac:dyDescent="0.35">
      <c r="A50" s="6">
        <v>35</v>
      </c>
      <c r="B50" s="33">
        <f t="shared" si="10"/>
        <v>2365388.5961164231</v>
      </c>
      <c r="C50" s="34">
        <f t="shared" si="6"/>
        <v>430629.0428505899</v>
      </c>
      <c r="D50" s="33">
        <f t="shared" si="7"/>
        <v>61097.98743768721</v>
      </c>
      <c r="E50" s="34">
        <f t="shared" si="11"/>
        <v>369531.05541290267</v>
      </c>
      <c r="F50" s="34">
        <f t="shared" si="12"/>
        <v>1995857.5407035206</v>
      </c>
      <c r="G50" s="35">
        <f t="shared" si="8"/>
        <v>103759.70219748265</v>
      </c>
      <c r="H50" s="35">
        <f t="shared" si="15"/>
        <v>11604.80724437838</v>
      </c>
      <c r="I50" s="35">
        <f t="shared" si="9"/>
        <v>2796.168451076036</v>
      </c>
      <c r="L50" s="36">
        <f t="shared" si="13"/>
        <v>442233.85009496828</v>
      </c>
      <c r="M50" s="35"/>
      <c r="N50" s="95"/>
      <c r="O50" s="121"/>
      <c r="P50" s="124"/>
      <c r="Q50" s="124"/>
      <c r="R50" s="124"/>
      <c r="S50" s="122"/>
      <c r="T50" s="123"/>
      <c r="U50" s="124"/>
      <c r="V50" s="88"/>
    </row>
    <row r="51" spans="1:22" x14ac:dyDescent="0.35">
      <c r="A51" s="6">
        <v>36</v>
      </c>
      <c r="B51" s="33">
        <f t="shared" si="10"/>
        <v>1995857.5407035206</v>
      </c>
      <c r="C51" s="34">
        <f t="shared" si="6"/>
        <v>430629.0428505899</v>
      </c>
      <c r="D51" s="33">
        <f t="shared" si="7"/>
        <v>51553.000276371939</v>
      </c>
      <c r="E51" s="34">
        <f t="shared" si="11"/>
        <v>379076.04257421795</v>
      </c>
      <c r="F51" s="34">
        <f t="shared" si="12"/>
        <v>1616781.4981293026</v>
      </c>
      <c r="G51" s="35">
        <f t="shared" si="8"/>
        <v>99625.25415024739</v>
      </c>
      <c r="H51" s="35">
        <f t="shared" si="15"/>
        <v>11604.80724437838</v>
      </c>
      <c r="I51" s="35">
        <f t="shared" si="9"/>
        <v>2684.7512732367127</v>
      </c>
      <c r="L51" s="36">
        <f t="shared" si="13"/>
        <v>442233.85009496828</v>
      </c>
      <c r="M51" s="35"/>
      <c r="N51" s="95"/>
      <c r="O51" s="121"/>
      <c r="P51" s="124"/>
      <c r="Q51" s="124"/>
      <c r="R51" s="124"/>
      <c r="S51" s="122"/>
      <c r="T51" s="123"/>
      <c r="U51" s="124"/>
      <c r="V51" s="88"/>
    </row>
    <row r="52" spans="1:22" x14ac:dyDescent="0.35">
      <c r="A52" s="6">
        <v>37</v>
      </c>
      <c r="B52" s="33">
        <f t="shared" si="10"/>
        <v>1616781.4981293026</v>
      </c>
      <c r="C52" s="34">
        <f t="shared" si="6"/>
        <v>430629.0428505899</v>
      </c>
      <c r="D52" s="33">
        <f t="shared" si="7"/>
        <v>41761.466096679884</v>
      </c>
      <c r="E52" s="34">
        <f t="shared" si="11"/>
        <v>388867.57675391005</v>
      </c>
      <c r="F52" s="34">
        <f t="shared" si="12"/>
        <v>1227913.9213753927</v>
      </c>
      <c r="G52" s="35">
        <f t="shared" si="8"/>
        <v>95655.548872057014</v>
      </c>
      <c r="H52" s="35">
        <f t="shared" si="15"/>
        <v>11604.80724437838</v>
      </c>
      <c r="I52" s="35">
        <f t="shared" si="9"/>
        <v>2577.773666093819</v>
      </c>
      <c r="L52" s="36">
        <f t="shared" si="13"/>
        <v>442233.85009496828</v>
      </c>
      <c r="M52" s="35"/>
      <c r="N52" s="95"/>
      <c r="O52" s="121"/>
      <c r="P52" s="124"/>
      <c r="Q52" s="124"/>
      <c r="R52" s="124"/>
      <c r="S52" s="122"/>
      <c r="T52" s="123"/>
      <c r="U52" s="124"/>
      <c r="V52" s="88"/>
    </row>
    <row r="53" spans="1:22" x14ac:dyDescent="0.35">
      <c r="A53" s="6">
        <v>38</v>
      </c>
      <c r="B53" s="33">
        <f t="shared" si="10"/>
        <v>1227913.9213753927</v>
      </c>
      <c r="C53" s="34">
        <f t="shared" si="6"/>
        <v>430629.0428505899</v>
      </c>
      <c r="D53" s="33">
        <f t="shared" si="7"/>
        <v>31717.016589126393</v>
      </c>
      <c r="E53" s="34">
        <f t="shared" si="11"/>
        <v>398912.02626146353</v>
      </c>
      <c r="F53" s="34">
        <f t="shared" si="12"/>
        <v>829001.89511392917</v>
      </c>
      <c r="G53" s="35">
        <f t="shared" si="8"/>
        <v>91844.021960688435</v>
      </c>
      <c r="H53" s="35">
        <f t="shared" si="15"/>
        <v>11604.80724437838</v>
      </c>
      <c r="I53" s="35">
        <f t="shared" si="9"/>
        <v>2475.0587288466813</v>
      </c>
      <c r="L53" s="36">
        <f t="shared" si="13"/>
        <v>442233.85009496828</v>
      </c>
      <c r="M53" s="35"/>
      <c r="N53" s="95"/>
      <c r="O53" s="121"/>
      <c r="P53" s="124"/>
      <c r="Q53" s="124"/>
      <c r="R53" s="124"/>
      <c r="S53" s="122"/>
      <c r="T53" s="123"/>
      <c r="U53" s="124"/>
      <c r="V53" s="88"/>
    </row>
    <row r="54" spans="1:22" x14ac:dyDescent="0.35">
      <c r="A54" s="6">
        <v>39</v>
      </c>
      <c r="B54" s="33">
        <f t="shared" si="10"/>
        <v>829001.89511392917</v>
      </c>
      <c r="C54" s="34">
        <f t="shared" si="6"/>
        <v>430629.0428505899</v>
      </c>
      <c r="D54" s="33">
        <f t="shared" si="7"/>
        <v>21413.118950792788</v>
      </c>
      <c r="E54" s="34">
        <f t="shared" si="11"/>
        <v>409215.92389979714</v>
      </c>
      <c r="F54" s="34">
        <f t="shared" si="12"/>
        <v>419785.97121413209</v>
      </c>
      <c r="G54" s="35">
        <f t="shared" si="8"/>
        <v>88184.370581553929</v>
      </c>
      <c r="H54" s="35">
        <f t="shared" si="15"/>
        <v>11604.80724437838</v>
      </c>
      <c r="I54" s="35">
        <f t="shared" si="9"/>
        <v>2376.4366095503419</v>
      </c>
      <c r="L54" s="36">
        <f t="shared" si="13"/>
        <v>442233.85009496828</v>
      </c>
      <c r="M54" s="35"/>
      <c r="N54" s="95"/>
      <c r="O54" s="121"/>
      <c r="P54" s="124"/>
      <c r="Q54" s="124"/>
      <c r="R54" s="124"/>
      <c r="S54" s="122"/>
      <c r="T54" s="123"/>
      <c r="U54" s="124"/>
      <c r="V54" s="88"/>
    </row>
    <row r="55" spans="1:22" x14ac:dyDescent="0.35">
      <c r="A55" s="6">
        <v>40</v>
      </c>
      <c r="B55" s="33">
        <f t="shared" si="10"/>
        <v>419785.97121413209</v>
      </c>
      <c r="C55" s="34">
        <f t="shared" si="6"/>
        <v>430629.0428505899</v>
      </c>
      <c r="D55" s="33">
        <f t="shared" si="7"/>
        <v>10843.071636461031</v>
      </c>
      <c r="E55" s="34">
        <f t="shared" si="11"/>
        <v>419785.97121412889</v>
      </c>
      <c r="F55" s="34">
        <f t="shared" si="12"/>
        <v>3.2014213502407074E-9</v>
      </c>
      <c r="G55" s="35">
        <f t="shared" si="8"/>
        <v>84670.543045179002</v>
      </c>
      <c r="H55" s="35">
        <f t="shared" si="15"/>
        <v>11604.80724437838</v>
      </c>
      <c r="I55" s="35">
        <f t="shared" si="9"/>
        <v>2281.7442242442075</v>
      </c>
      <c r="L55" s="36">
        <f t="shared" si="13"/>
        <v>442233.85009496828</v>
      </c>
      <c r="M55" s="35"/>
      <c r="N55" s="95"/>
      <c r="O55" s="121"/>
      <c r="P55" s="124"/>
      <c r="Q55" s="124"/>
      <c r="R55" s="124"/>
      <c r="S55" s="122"/>
      <c r="T55" s="123"/>
      <c r="U55" s="124"/>
      <c r="V55" s="88"/>
    </row>
    <row r="56" spans="1:22" x14ac:dyDescent="0.35">
      <c r="A56" s="8"/>
      <c r="B56" s="8"/>
      <c r="C56" s="37"/>
      <c r="D56" s="33"/>
      <c r="E56" s="33"/>
      <c r="F56" s="38"/>
      <c r="G56" s="33"/>
      <c r="H56" s="33"/>
      <c r="I56" s="33"/>
      <c r="J56" s="35"/>
      <c r="M56" s="33"/>
      <c r="N56" s="95"/>
      <c r="O56" s="121"/>
      <c r="P56" s="124"/>
      <c r="Q56" s="124"/>
      <c r="R56" s="124"/>
      <c r="S56" s="122"/>
      <c r="T56" s="123"/>
      <c r="U56" s="124"/>
      <c r="V56" s="88"/>
    </row>
    <row r="57" spans="1:22" x14ac:dyDescent="0.35">
      <c r="A57" s="8"/>
      <c r="B57" s="8"/>
      <c r="C57" s="37"/>
      <c r="D57" s="33"/>
      <c r="E57" s="33"/>
      <c r="F57" s="38"/>
      <c r="G57" s="33"/>
      <c r="H57" s="33"/>
      <c r="I57" s="33"/>
      <c r="J57" s="35"/>
      <c r="L57" s="36"/>
      <c r="M57" s="34"/>
      <c r="N57" s="95"/>
      <c r="O57" s="121"/>
      <c r="P57" s="124"/>
      <c r="Q57" s="124"/>
      <c r="R57" s="124"/>
      <c r="S57" s="122"/>
      <c r="T57" s="123"/>
      <c r="U57" s="124"/>
      <c r="V57" s="88"/>
    </row>
    <row r="58" spans="1:22" x14ac:dyDescent="0.35">
      <c r="A58" s="8"/>
      <c r="B58" s="8"/>
      <c r="C58" s="37"/>
      <c r="D58" s="33"/>
      <c r="E58" s="33"/>
      <c r="F58" s="38"/>
      <c r="G58" s="33"/>
      <c r="H58" s="33"/>
      <c r="I58" s="33"/>
      <c r="J58" s="35"/>
      <c r="M58" s="34"/>
      <c r="N58" s="95"/>
      <c r="O58" s="121"/>
      <c r="P58" s="124"/>
      <c r="Q58" s="124"/>
      <c r="R58" s="124"/>
      <c r="S58" s="122"/>
      <c r="T58" s="123"/>
      <c r="U58" s="124"/>
      <c r="V58" s="88"/>
    </row>
    <row r="59" spans="1:22" x14ac:dyDescent="0.35">
      <c r="A59" s="8"/>
      <c r="B59" s="8"/>
      <c r="C59" s="37"/>
      <c r="D59" s="33"/>
      <c r="E59" s="33"/>
      <c r="F59" s="38"/>
      <c r="G59" s="33"/>
      <c r="H59" s="33"/>
      <c r="I59" s="33"/>
      <c r="J59" s="35"/>
      <c r="M59" s="34"/>
      <c r="N59" s="95"/>
      <c r="O59" s="121"/>
      <c r="P59" s="124"/>
      <c r="Q59" s="124"/>
      <c r="R59" s="124"/>
      <c r="S59" s="122"/>
      <c r="T59" s="123"/>
      <c r="U59" s="124"/>
      <c r="V59" s="88"/>
    </row>
    <row r="60" spans="1:22" x14ac:dyDescent="0.35">
      <c r="A60" s="8"/>
      <c r="B60" s="8"/>
      <c r="C60" s="37"/>
      <c r="D60" s="33"/>
      <c r="E60" s="33"/>
      <c r="F60" s="38"/>
      <c r="G60" s="33"/>
      <c r="H60" s="33"/>
      <c r="I60" s="33"/>
      <c r="J60" s="35"/>
      <c r="M60" s="34"/>
      <c r="N60" s="95"/>
      <c r="O60" s="121"/>
      <c r="P60" s="124"/>
      <c r="Q60" s="124"/>
      <c r="R60" s="124"/>
      <c r="S60" s="122"/>
      <c r="T60" s="123"/>
      <c r="U60" s="124"/>
      <c r="V60" s="88"/>
    </row>
    <row r="61" spans="1:22" x14ac:dyDescent="0.35">
      <c r="A61" s="8"/>
      <c r="B61" s="8"/>
      <c r="C61" s="37"/>
      <c r="D61" s="33"/>
      <c r="E61" s="33"/>
      <c r="F61" s="38"/>
      <c r="G61" s="33"/>
      <c r="H61" s="33"/>
      <c r="I61" s="33"/>
      <c r="J61" s="35"/>
      <c r="M61" s="34"/>
      <c r="N61" s="95"/>
      <c r="O61" s="121"/>
      <c r="P61" s="124"/>
      <c r="Q61" s="124"/>
      <c r="R61" s="124"/>
      <c r="S61" s="122"/>
      <c r="T61" s="123"/>
      <c r="U61" s="124"/>
      <c r="V61" s="88"/>
    </row>
    <row r="62" spans="1:22" x14ac:dyDescent="0.35">
      <c r="A62" s="8"/>
      <c r="B62" s="8"/>
      <c r="C62" s="37"/>
      <c r="D62" s="33"/>
      <c r="E62" s="33"/>
      <c r="F62" s="38"/>
      <c r="G62" s="33"/>
      <c r="H62" s="33"/>
      <c r="I62" s="33"/>
      <c r="J62" s="35"/>
      <c r="M62" s="34"/>
      <c r="N62" s="95"/>
      <c r="O62" s="121"/>
      <c r="P62" s="124"/>
      <c r="Q62" s="124"/>
      <c r="R62" s="124"/>
      <c r="S62" s="122"/>
      <c r="T62" s="123"/>
      <c r="U62" s="124"/>
      <c r="V62" s="88"/>
    </row>
    <row r="63" spans="1:22" x14ac:dyDescent="0.35">
      <c r="A63" s="8"/>
      <c r="B63" s="8"/>
      <c r="C63" s="37"/>
      <c r="D63" s="33"/>
      <c r="E63" s="33"/>
      <c r="F63" s="38"/>
      <c r="G63" s="33"/>
      <c r="H63" s="33"/>
      <c r="I63" s="33"/>
      <c r="J63" s="35"/>
      <c r="M63" s="34"/>
      <c r="N63" s="95"/>
      <c r="O63" s="121"/>
      <c r="P63" s="124"/>
      <c r="Q63" s="124"/>
      <c r="R63" s="124"/>
      <c r="S63" s="122"/>
      <c r="T63" s="123"/>
      <c r="U63" s="124"/>
      <c r="V63" s="88"/>
    </row>
    <row r="64" spans="1:22" x14ac:dyDescent="0.35">
      <c r="A64" s="8"/>
      <c r="B64" s="8"/>
      <c r="C64" s="37"/>
      <c r="D64" s="33"/>
      <c r="E64" s="33"/>
      <c r="F64" s="38"/>
      <c r="G64" s="33"/>
      <c r="H64" s="33"/>
      <c r="I64" s="33"/>
      <c r="J64" s="35"/>
      <c r="M64" s="34"/>
      <c r="N64" s="95"/>
      <c r="O64" s="121"/>
      <c r="P64" s="124"/>
      <c r="Q64" s="124"/>
      <c r="R64" s="124"/>
      <c r="S64" s="122"/>
      <c r="T64" s="123"/>
      <c r="U64" s="124"/>
      <c r="V64" s="88"/>
    </row>
    <row r="65" spans="1:22" x14ac:dyDescent="0.35">
      <c r="A65" s="8"/>
      <c r="B65" s="8"/>
      <c r="C65" s="37"/>
      <c r="D65" s="33"/>
      <c r="E65" s="33"/>
      <c r="F65" s="38"/>
      <c r="G65" s="33"/>
      <c r="H65" s="33"/>
      <c r="I65" s="33"/>
      <c r="J65" s="35"/>
      <c r="M65" s="34"/>
      <c r="N65" s="95"/>
      <c r="O65" s="121"/>
      <c r="P65" s="124"/>
      <c r="Q65" s="124"/>
      <c r="R65" s="124"/>
      <c r="S65" s="122"/>
      <c r="T65" s="123"/>
      <c r="U65" s="124"/>
      <c r="V65" s="88"/>
    </row>
    <row r="66" spans="1:22" x14ac:dyDescent="0.35">
      <c r="A66" s="8"/>
      <c r="B66" s="8"/>
      <c r="C66" s="37"/>
      <c r="D66" s="33"/>
      <c r="E66" s="33"/>
      <c r="F66" s="38"/>
      <c r="G66" s="33"/>
      <c r="H66" s="33"/>
      <c r="I66" s="33"/>
      <c r="J66" s="35"/>
      <c r="M66" s="34"/>
      <c r="N66" s="95"/>
      <c r="O66" s="121"/>
      <c r="P66" s="124"/>
      <c r="Q66" s="124"/>
      <c r="R66" s="124"/>
      <c r="S66" s="122"/>
      <c r="T66" s="123"/>
      <c r="U66" s="124"/>
      <c r="V66" s="88"/>
    </row>
    <row r="67" spans="1:22" x14ac:dyDescent="0.35">
      <c r="A67" s="8"/>
      <c r="B67" s="8"/>
      <c r="C67" s="37"/>
      <c r="D67" s="33"/>
      <c r="E67" s="33"/>
      <c r="F67" s="38"/>
      <c r="G67" s="33"/>
      <c r="H67" s="33"/>
      <c r="I67" s="33"/>
      <c r="J67" s="35"/>
      <c r="M67" s="34"/>
      <c r="N67" s="95"/>
      <c r="O67" s="121"/>
      <c r="P67" s="124"/>
      <c r="Q67" s="124"/>
      <c r="R67" s="124"/>
      <c r="S67" s="122"/>
      <c r="T67" s="123"/>
      <c r="U67" s="124"/>
      <c r="V67" s="88"/>
    </row>
    <row r="68" spans="1:22" x14ac:dyDescent="0.35">
      <c r="A68" s="8"/>
      <c r="B68" s="8"/>
      <c r="C68" s="37"/>
      <c r="D68" s="33"/>
      <c r="E68" s="33"/>
      <c r="F68" s="38"/>
      <c r="G68" s="33"/>
      <c r="H68" s="33"/>
      <c r="I68" s="33"/>
      <c r="J68" s="35"/>
      <c r="M68" s="34"/>
      <c r="N68" s="95"/>
      <c r="O68" s="121"/>
      <c r="P68" s="124"/>
      <c r="Q68" s="124"/>
      <c r="R68" s="124"/>
      <c r="S68" s="122"/>
      <c r="T68" s="123"/>
      <c r="U68" s="124"/>
      <c r="V68" s="88"/>
    </row>
    <row r="69" spans="1:22" x14ac:dyDescent="0.35">
      <c r="A69" s="8"/>
      <c r="B69" s="8"/>
      <c r="C69" s="37"/>
      <c r="D69" s="33"/>
      <c r="E69" s="33"/>
      <c r="F69" s="38"/>
      <c r="G69" s="33"/>
      <c r="H69" s="33"/>
      <c r="I69" s="33"/>
      <c r="J69" s="35"/>
      <c r="M69" s="34"/>
      <c r="N69" s="95"/>
      <c r="O69" s="121"/>
      <c r="P69" s="124"/>
      <c r="Q69" s="124"/>
      <c r="R69" s="124"/>
      <c r="S69" s="122"/>
      <c r="T69" s="123"/>
      <c r="U69" s="124"/>
      <c r="V69" s="88"/>
    </row>
    <row r="70" spans="1:22" x14ac:dyDescent="0.35">
      <c r="A70" s="8"/>
      <c r="B70" s="8"/>
      <c r="C70" s="37"/>
      <c r="D70" s="33"/>
      <c r="E70" s="33"/>
      <c r="F70" s="38"/>
      <c r="G70" s="33"/>
      <c r="H70" s="33"/>
      <c r="I70" s="33"/>
      <c r="J70" s="35"/>
      <c r="M70" s="34"/>
      <c r="N70" s="95"/>
      <c r="O70" s="121"/>
      <c r="P70" s="124"/>
      <c r="Q70" s="124"/>
      <c r="R70" s="124"/>
      <c r="S70" s="122"/>
      <c r="T70" s="123"/>
      <c r="U70" s="124"/>
      <c r="V70" s="88"/>
    </row>
    <row r="71" spans="1:22" x14ac:dyDescent="0.35">
      <c r="A71" s="8"/>
      <c r="B71" s="8"/>
      <c r="C71" s="37"/>
      <c r="D71" s="33"/>
      <c r="E71" s="33"/>
      <c r="F71" s="38"/>
      <c r="G71" s="33"/>
      <c r="H71" s="33"/>
      <c r="I71" s="33"/>
      <c r="J71" s="35"/>
      <c r="M71" s="34"/>
      <c r="N71" s="95"/>
      <c r="O71" s="121"/>
      <c r="P71" s="124"/>
      <c r="Q71" s="124"/>
      <c r="R71" s="124"/>
      <c r="S71" s="122"/>
      <c r="T71" s="123"/>
      <c r="U71" s="124"/>
      <c r="V71" s="88"/>
    </row>
    <row r="72" spans="1:22" x14ac:dyDescent="0.35">
      <c r="A72" s="8"/>
      <c r="B72" s="8"/>
      <c r="C72" s="37"/>
      <c r="D72" s="33"/>
      <c r="E72" s="33"/>
      <c r="F72" s="38"/>
      <c r="G72" s="33"/>
      <c r="H72" s="33"/>
      <c r="I72" s="33"/>
      <c r="J72" s="35"/>
      <c r="M72" s="34"/>
      <c r="N72" s="95"/>
      <c r="O72" s="121"/>
      <c r="P72" s="124"/>
      <c r="Q72" s="124"/>
      <c r="R72" s="124"/>
      <c r="S72" s="122"/>
      <c r="T72" s="123"/>
      <c r="U72" s="124"/>
      <c r="V72" s="88"/>
    </row>
    <row r="73" spans="1:22" x14ac:dyDescent="0.35">
      <c r="A73" s="8"/>
      <c r="B73" s="8"/>
      <c r="C73" s="37"/>
      <c r="D73" s="33"/>
      <c r="E73" s="33"/>
      <c r="F73" s="38"/>
      <c r="G73" s="33"/>
      <c r="H73" s="33"/>
      <c r="I73" s="33"/>
      <c r="J73" s="35"/>
      <c r="M73" s="34"/>
      <c r="N73" s="95"/>
      <c r="O73" s="121"/>
      <c r="P73" s="124"/>
      <c r="Q73" s="124"/>
      <c r="R73" s="124"/>
      <c r="S73" s="122"/>
      <c r="T73" s="123"/>
      <c r="U73" s="124"/>
      <c r="V73" s="88"/>
    </row>
    <row r="74" spans="1:22" x14ac:dyDescent="0.35">
      <c r="A74" s="8"/>
      <c r="B74" s="8"/>
      <c r="C74" s="37"/>
      <c r="D74" s="33"/>
      <c r="E74" s="33"/>
      <c r="F74" s="38"/>
      <c r="G74" s="33"/>
      <c r="H74" s="33"/>
      <c r="I74" s="33"/>
      <c r="J74" s="35"/>
      <c r="M74" s="34"/>
      <c r="N74" s="95"/>
      <c r="O74" s="117"/>
      <c r="P74" s="117"/>
      <c r="Q74" s="117"/>
      <c r="R74" s="117"/>
      <c r="S74" s="117"/>
      <c r="T74" s="117"/>
      <c r="U74" s="117"/>
      <c r="V74" s="95"/>
    </row>
    <row r="75" spans="1:22" x14ac:dyDescent="0.35">
      <c r="A75" s="8"/>
      <c r="B75" s="8"/>
      <c r="C75" s="37"/>
      <c r="D75" s="33"/>
      <c r="E75" s="33"/>
      <c r="F75" s="38"/>
      <c r="G75" s="33"/>
      <c r="H75" s="33"/>
      <c r="I75" s="33"/>
      <c r="J75" s="35"/>
      <c r="M75" s="34"/>
      <c r="N75" s="95"/>
      <c r="O75" s="117"/>
      <c r="P75" s="117"/>
      <c r="Q75" s="126">
        <f>SUM(Q13:Q73)</f>
        <v>-11826881.12273472</v>
      </c>
      <c r="R75" s="117"/>
      <c r="S75" s="117"/>
      <c r="T75" s="117"/>
      <c r="U75" s="117"/>
      <c r="V75" s="127">
        <f>SUM(V13:V73)</f>
        <v>-10437650.252420761</v>
      </c>
    </row>
    <row r="76" spans="1:22" x14ac:dyDescent="0.35">
      <c r="A76" s="8"/>
      <c r="B76" s="8"/>
      <c r="C76" s="37"/>
      <c r="D76" s="33"/>
      <c r="E76" s="33"/>
      <c r="F76" s="38"/>
      <c r="G76" s="33"/>
      <c r="H76" s="33"/>
      <c r="I76" s="33"/>
      <c r="J76" s="35"/>
      <c r="M76" s="34"/>
      <c r="N76" s="34"/>
      <c r="O76" s="33"/>
      <c r="P76" s="34"/>
      <c r="Q76" s="34"/>
    </row>
    <row r="77" spans="1:22" x14ac:dyDescent="0.35">
      <c r="A77" s="8"/>
      <c r="B77" s="8"/>
      <c r="C77" s="37"/>
      <c r="D77" s="33"/>
      <c r="E77" s="33"/>
      <c r="F77" s="38"/>
      <c r="G77" s="33"/>
      <c r="H77" s="33"/>
      <c r="I77" s="33"/>
      <c r="J77" s="35"/>
      <c r="M77" s="34"/>
      <c r="N77" s="34"/>
      <c r="O77" s="33"/>
      <c r="P77" s="34"/>
      <c r="Q77" s="34"/>
    </row>
    <row r="78" spans="1:22" x14ac:dyDescent="0.35">
      <c r="A78" s="8"/>
      <c r="B78" s="8"/>
      <c r="C78" s="37"/>
      <c r="D78" s="33"/>
      <c r="E78" s="33"/>
      <c r="F78" s="38"/>
      <c r="G78" s="33"/>
      <c r="H78" s="33"/>
      <c r="I78" s="33"/>
      <c r="J78" s="35"/>
      <c r="M78" s="34"/>
      <c r="N78" s="34"/>
      <c r="O78" s="33"/>
      <c r="P78" s="34"/>
      <c r="Q78" s="34"/>
    </row>
    <row r="79" spans="1:22" x14ac:dyDescent="0.35">
      <c r="A79" s="8"/>
      <c r="B79" s="8"/>
      <c r="C79" s="37"/>
      <c r="D79" s="33"/>
      <c r="E79" s="33"/>
      <c r="F79" s="38"/>
      <c r="G79" s="33"/>
      <c r="H79" s="33"/>
      <c r="I79" s="33"/>
      <c r="J79" s="35"/>
      <c r="M79" s="34"/>
      <c r="N79" s="34"/>
      <c r="O79" s="33"/>
      <c r="P79" s="34"/>
      <c r="Q79" s="34"/>
    </row>
    <row r="80" spans="1:22" x14ac:dyDescent="0.35">
      <c r="A80" s="8"/>
      <c r="B80" s="8"/>
      <c r="C80" s="37"/>
      <c r="D80" s="33"/>
      <c r="E80" s="33"/>
      <c r="F80" s="38"/>
      <c r="G80" s="33"/>
      <c r="H80" s="33"/>
      <c r="I80" s="33"/>
      <c r="J80" s="35"/>
      <c r="M80" s="34"/>
      <c r="N80" s="34"/>
      <c r="O80" s="33"/>
      <c r="P80" s="34"/>
      <c r="Q80" s="34"/>
    </row>
    <row r="81" spans="1:17" x14ac:dyDescent="0.35">
      <c r="A81" s="8"/>
      <c r="B81" s="8"/>
      <c r="C81" s="37"/>
      <c r="D81" s="33"/>
      <c r="E81" s="33"/>
      <c r="F81" s="38"/>
      <c r="G81" s="33"/>
      <c r="H81" s="33"/>
      <c r="I81" s="33"/>
      <c r="J81" s="35"/>
      <c r="M81" s="34"/>
      <c r="N81" s="34"/>
      <c r="O81" s="33"/>
      <c r="P81" s="34"/>
      <c r="Q81" s="34"/>
    </row>
    <row r="82" spans="1:17" x14ac:dyDescent="0.35">
      <c r="A82" s="8"/>
      <c r="B82" s="8"/>
      <c r="C82" s="37"/>
      <c r="D82" s="33"/>
      <c r="E82" s="33"/>
      <c r="F82" s="38"/>
      <c r="G82" s="33"/>
      <c r="H82" s="33"/>
      <c r="I82" s="33"/>
      <c r="J82" s="35"/>
      <c r="M82" s="34"/>
      <c r="N82" s="34"/>
      <c r="O82" s="33"/>
      <c r="P82" s="34"/>
      <c r="Q82" s="34"/>
    </row>
    <row r="83" spans="1:17" x14ac:dyDescent="0.35">
      <c r="A83" s="8"/>
      <c r="B83" s="8"/>
      <c r="C83" s="37"/>
      <c r="D83" s="33"/>
      <c r="E83" s="33"/>
      <c r="F83" s="38"/>
      <c r="G83" s="33"/>
      <c r="H83" s="33"/>
      <c r="I83" s="33"/>
      <c r="J83" s="35"/>
      <c r="M83" s="34"/>
      <c r="N83" s="34"/>
      <c r="O83" s="33"/>
      <c r="P83" s="34"/>
      <c r="Q83" s="34"/>
    </row>
    <row r="84" spans="1:17" x14ac:dyDescent="0.35">
      <c r="A84" s="8"/>
      <c r="B84" s="8"/>
      <c r="C84" s="37"/>
      <c r="D84" s="33"/>
      <c r="E84" s="33"/>
      <c r="F84" s="38"/>
      <c r="G84" s="33"/>
      <c r="H84" s="33"/>
      <c r="I84" s="33"/>
      <c r="J84" s="35"/>
      <c r="M84" s="34"/>
      <c r="N84" s="34"/>
      <c r="O84" s="33"/>
      <c r="P84" s="34"/>
      <c r="Q84" s="34"/>
    </row>
    <row r="85" spans="1:17" x14ac:dyDescent="0.35">
      <c r="A85" s="8"/>
      <c r="B85" s="8"/>
      <c r="C85" s="37"/>
      <c r="D85" s="33"/>
      <c r="E85" s="33"/>
      <c r="F85" s="38"/>
      <c r="G85" s="33"/>
      <c r="H85" s="33"/>
      <c r="I85" s="33"/>
      <c r="J85" s="35"/>
      <c r="M85" s="34"/>
      <c r="N85" s="34"/>
      <c r="O85" s="33"/>
      <c r="P85" s="34"/>
      <c r="Q85" s="34"/>
    </row>
    <row r="86" spans="1:17" x14ac:dyDescent="0.35">
      <c r="A86" s="8"/>
      <c r="B86" s="8"/>
      <c r="C86" s="37"/>
      <c r="D86" s="33"/>
      <c r="E86" s="33"/>
      <c r="F86" s="38"/>
      <c r="G86" s="33"/>
      <c r="H86" s="33"/>
      <c r="I86" s="33"/>
      <c r="J86" s="35"/>
      <c r="M86" s="34"/>
      <c r="N86" s="34"/>
      <c r="O86" s="33"/>
      <c r="P86" s="34"/>
      <c r="Q86" s="34"/>
    </row>
    <row r="87" spans="1:17" x14ac:dyDescent="0.35">
      <c r="A87" s="8"/>
      <c r="B87" s="8"/>
      <c r="C87" s="37"/>
      <c r="D87" s="33"/>
      <c r="E87" s="33"/>
      <c r="F87" s="38"/>
      <c r="G87" s="33"/>
      <c r="H87" s="33"/>
      <c r="I87" s="33"/>
      <c r="J87" s="35"/>
      <c r="M87" s="34"/>
      <c r="N87" s="34"/>
      <c r="O87" s="33"/>
      <c r="P87" s="34"/>
      <c r="Q87" s="34"/>
    </row>
    <row r="88" spans="1:17" x14ac:dyDescent="0.35">
      <c r="A88" s="8"/>
      <c r="B88" s="8"/>
      <c r="D88" s="33"/>
      <c r="E88" s="33"/>
      <c r="F88" s="38"/>
      <c r="G88" s="33"/>
      <c r="H88" s="33"/>
      <c r="I88" s="33"/>
      <c r="J88" s="35"/>
      <c r="M88" s="34"/>
      <c r="N88" s="34"/>
      <c r="O88" s="33"/>
      <c r="P88" s="34"/>
      <c r="Q88" s="34"/>
    </row>
    <row r="89" spans="1:17" x14ac:dyDescent="0.35">
      <c r="A89" s="8"/>
      <c r="B89" s="8"/>
      <c r="D89" s="33"/>
      <c r="E89" s="33"/>
      <c r="F89" s="38"/>
      <c r="G89" s="33"/>
      <c r="H89" s="33"/>
      <c r="I89" s="33"/>
      <c r="J89" s="35"/>
      <c r="M89" s="34"/>
      <c r="N89" s="34"/>
      <c r="O89" s="33"/>
      <c r="P89" s="34"/>
      <c r="Q89" s="34"/>
    </row>
    <row r="90" spans="1:17" x14ac:dyDescent="0.35">
      <c r="A90" s="8"/>
      <c r="B90" s="8"/>
      <c r="D90" s="33"/>
      <c r="E90" s="33"/>
      <c r="F90" s="38"/>
      <c r="G90" s="33"/>
      <c r="H90" s="33"/>
      <c r="I90" s="33"/>
      <c r="J90" s="35"/>
      <c r="M90" s="34"/>
      <c r="N90" s="34"/>
      <c r="O90" s="33"/>
      <c r="P90" s="34"/>
      <c r="Q90" s="34"/>
    </row>
    <row r="91" spans="1:17" x14ac:dyDescent="0.35">
      <c r="A91" s="8"/>
      <c r="B91" s="8"/>
      <c r="D91" s="33"/>
      <c r="E91" s="33"/>
      <c r="F91" s="38"/>
      <c r="G91" s="33"/>
      <c r="H91" s="33"/>
      <c r="I91" s="33"/>
      <c r="J91" s="35"/>
      <c r="M91" s="34"/>
      <c r="N91" s="34"/>
      <c r="O91" s="33"/>
      <c r="P91" s="34"/>
      <c r="Q91" s="34"/>
    </row>
    <row r="92" spans="1:17" x14ac:dyDescent="0.35">
      <c r="A92" s="8"/>
      <c r="B92" s="8"/>
      <c r="D92" s="33"/>
      <c r="E92" s="33"/>
      <c r="F92" s="38"/>
      <c r="G92" s="33"/>
      <c r="H92" s="33"/>
      <c r="I92" s="33"/>
      <c r="J92" s="35"/>
      <c r="M92" s="34"/>
      <c r="N92" s="34"/>
      <c r="O92" s="33"/>
      <c r="P92" s="34"/>
      <c r="Q92" s="34"/>
    </row>
    <row r="93" spans="1:17" x14ac:dyDescent="0.35">
      <c r="A93" s="8"/>
      <c r="B93" s="8"/>
      <c r="D93" s="33"/>
      <c r="E93" s="33"/>
      <c r="F93" s="38"/>
      <c r="G93" s="33"/>
      <c r="H93" s="33"/>
      <c r="I93" s="33"/>
      <c r="J93" s="35"/>
      <c r="M93" s="34"/>
      <c r="N93" s="34"/>
      <c r="O93" s="33"/>
      <c r="P93" s="34"/>
      <c r="Q93" s="34"/>
    </row>
    <row r="94" spans="1:17" x14ac:dyDescent="0.35">
      <c r="A94" s="8"/>
      <c r="B94" s="8"/>
      <c r="D94" s="33"/>
      <c r="E94" s="33"/>
      <c r="F94" s="38"/>
      <c r="G94" s="33"/>
      <c r="H94" s="33"/>
      <c r="I94" s="33"/>
      <c r="J94" s="35"/>
      <c r="M94" s="34"/>
      <c r="N94" s="34"/>
      <c r="O94" s="33"/>
      <c r="P94" s="34"/>
      <c r="Q94" s="34"/>
    </row>
    <row r="95" spans="1:17" x14ac:dyDescent="0.35">
      <c r="A95" s="8"/>
      <c r="B95" s="8"/>
      <c r="D95" s="33"/>
      <c r="E95" s="33"/>
      <c r="F95" s="38"/>
      <c r="G95" s="33"/>
      <c r="H95" s="33"/>
      <c r="I95" s="33"/>
      <c r="J95" s="35"/>
      <c r="M95" s="34"/>
      <c r="N95" s="34"/>
      <c r="O95" s="33"/>
      <c r="P95" s="34"/>
      <c r="Q95" s="34"/>
    </row>
    <row r="96" spans="1:17" x14ac:dyDescent="0.35">
      <c r="A96" s="8"/>
      <c r="B96" s="8"/>
      <c r="D96" s="33"/>
      <c r="E96" s="33"/>
      <c r="F96" s="38"/>
      <c r="G96" s="33"/>
      <c r="H96" s="33"/>
      <c r="I96" s="33"/>
      <c r="J96" s="35"/>
      <c r="M96" s="34"/>
      <c r="N96" s="34"/>
      <c r="O96" s="33"/>
      <c r="P96" s="34"/>
      <c r="Q96" s="34"/>
    </row>
    <row r="97" spans="1:17" x14ac:dyDescent="0.35">
      <c r="A97" s="8"/>
      <c r="B97" s="8"/>
      <c r="D97" s="33"/>
      <c r="E97" s="33"/>
      <c r="F97" s="38"/>
      <c r="G97" s="33"/>
      <c r="H97" s="33"/>
      <c r="I97" s="33"/>
      <c r="J97" s="35"/>
      <c r="M97" s="34"/>
      <c r="N97" s="34"/>
      <c r="O97" s="33"/>
      <c r="P97" s="34"/>
      <c r="Q97" s="34"/>
    </row>
    <row r="98" spans="1:17" x14ac:dyDescent="0.35">
      <c r="A98" s="8"/>
      <c r="B98" s="8"/>
      <c r="D98" s="33"/>
      <c r="E98" s="33"/>
      <c r="F98" s="38"/>
      <c r="G98" s="33"/>
      <c r="H98" s="33"/>
      <c r="I98" s="33"/>
      <c r="J98" s="35"/>
      <c r="M98" s="34"/>
      <c r="N98" s="34"/>
      <c r="O98" s="33"/>
      <c r="P98" s="34"/>
      <c r="Q98" s="34"/>
    </row>
    <row r="99" spans="1:17" x14ac:dyDescent="0.35">
      <c r="A99" s="8"/>
      <c r="B99" s="8"/>
      <c r="D99" s="33"/>
      <c r="E99" s="33"/>
      <c r="F99" s="38"/>
      <c r="G99" s="33"/>
      <c r="H99" s="33"/>
      <c r="I99" s="33"/>
      <c r="J99" s="35"/>
      <c r="M99" s="34"/>
      <c r="N99" s="34"/>
      <c r="O99" s="33"/>
      <c r="P99" s="34"/>
      <c r="Q99" s="34"/>
    </row>
    <row r="100" spans="1:17" x14ac:dyDescent="0.35">
      <c r="A100" s="8"/>
      <c r="B100" s="8"/>
      <c r="D100" s="33"/>
      <c r="E100" s="33"/>
      <c r="F100" s="38"/>
      <c r="G100" s="33"/>
      <c r="H100" s="33"/>
      <c r="I100" s="33"/>
      <c r="J100" s="35"/>
      <c r="M100" s="34"/>
      <c r="N100" s="34"/>
      <c r="O100" s="33"/>
      <c r="P100" s="34"/>
      <c r="Q100" s="34"/>
    </row>
    <row r="101" spans="1:17" x14ac:dyDescent="0.35">
      <c r="A101" s="8"/>
      <c r="B101" s="8"/>
      <c r="D101" s="33"/>
      <c r="E101" s="33"/>
      <c r="F101" s="38"/>
      <c r="G101" s="33"/>
      <c r="H101" s="33"/>
      <c r="I101" s="33"/>
      <c r="J101" s="35"/>
      <c r="M101" s="34"/>
      <c r="N101" s="34"/>
      <c r="O101" s="33"/>
      <c r="P101" s="34"/>
      <c r="Q101" s="34"/>
    </row>
    <row r="102" spans="1:17" x14ac:dyDescent="0.35">
      <c r="A102" s="8"/>
      <c r="B102" s="8"/>
      <c r="D102" s="33"/>
      <c r="E102" s="33"/>
      <c r="F102" s="38"/>
      <c r="G102" s="33"/>
      <c r="H102" s="33"/>
      <c r="I102" s="33"/>
      <c r="J102" s="35"/>
      <c r="M102" s="34"/>
      <c r="N102" s="34"/>
      <c r="O102" s="33"/>
      <c r="P102" s="34"/>
      <c r="Q102" s="34"/>
    </row>
    <row r="103" spans="1:17" x14ac:dyDescent="0.35">
      <c r="A103" s="8"/>
      <c r="B103" s="8"/>
      <c r="D103" s="33"/>
      <c r="E103" s="33"/>
      <c r="F103" s="38"/>
      <c r="G103" s="33"/>
      <c r="H103" s="33"/>
      <c r="I103" s="33"/>
      <c r="J103" s="35"/>
      <c r="M103" s="34"/>
      <c r="N103" s="34"/>
      <c r="O103" s="33"/>
      <c r="P103" s="34"/>
      <c r="Q103" s="34"/>
    </row>
    <row r="104" spans="1:17" x14ac:dyDescent="0.35">
      <c r="A104" s="8"/>
      <c r="B104" s="8"/>
      <c r="D104" s="33"/>
      <c r="E104" s="33"/>
      <c r="F104" s="38"/>
      <c r="G104" s="33"/>
      <c r="H104" s="33"/>
      <c r="I104" s="33"/>
      <c r="J104" s="35"/>
      <c r="M104" s="34"/>
      <c r="N104" s="34"/>
      <c r="O104" s="33"/>
      <c r="P104" s="34"/>
      <c r="Q104" s="34"/>
    </row>
    <row r="105" spans="1:17" x14ac:dyDescent="0.35">
      <c r="A105" s="8"/>
      <c r="B105" s="8"/>
      <c r="D105" s="33"/>
      <c r="E105" s="33"/>
      <c r="F105" s="38"/>
      <c r="G105" s="33"/>
      <c r="H105" s="33"/>
      <c r="I105" s="33"/>
      <c r="J105" s="35"/>
      <c r="M105" s="34"/>
      <c r="N105" s="34"/>
      <c r="O105" s="33"/>
      <c r="P105" s="34"/>
      <c r="Q105" s="34"/>
    </row>
    <row r="106" spans="1:17" x14ac:dyDescent="0.35">
      <c r="A106" s="8"/>
      <c r="B106" s="8"/>
      <c r="D106" s="33"/>
      <c r="E106" s="33"/>
      <c r="F106" s="38"/>
      <c r="G106" s="33"/>
      <c r="H106" s="33"/>
      <c r="I106" s="33"/>
      <c r="J106" s="35"/>
      <c r="M106" s="34"/>
      <c r="N106" s="34"/>
      <c r="O106" s="33"/>
      <c r="P106" s="34"/>
      <c r="Q106" s="34"/>
    </row>
    <row r="107" spans="1:17" x14ac:dyDescent="0.35">
      <c r="A107" s="8"/>
      <c r="B107" s="8"/>
      <c r="D107" s="33"/>
      <c r="E107" s="33"/>
      <c r="F107" s="38"/>
      <c r="G107" s="33"/>
      <c r="H107" s="33"/>
      <c r="I107" s="33"/>
      <c r="J107" s="35"/>
      <c r="M107" s="34"/>
      <c r="N107" s="34"/>
      <c r="O107" s="33"/>
      <c r="P107" s="34"/>
      <c r="Q107" s="34"/>
    </row>
    <row r="108" spans="1:17" x14ac:dyDescent="0.35">
      <c r="A108" s="8"/>
      <c r="B108" s="8"/>
      <c r="D108" s="33"/>
      <c r="E108" s="33"/>
      <c r="F108" s="38"/>
      <c r="G108" s="33"/>
      <c r="H108" s="33"/>
      <c r="I108" s="33"/>
      <c r="J108" s="35"/>
      <c r="M108" s="34"/>
      <c r="N108" s="34"/>
      <c r="O108" s="33"/>
      <c r="P108" s="34"/>
      <c r="Q108" s="34"/>
    </row>
    <row r="109" spans="1:17" x14ac:dyDescent="0.35">
      <c r="A109" s="8"/>
      <c r="B109" s="8"/>
      <c r="D109" s="33"/>
      <c r="E109" s="33"/>
      <c r="F109" s="38"/>
      <c r="G109" s="33"/>
      <c r="H109" s="33"/>
      <c r="I109" s="33"/>
      <c r="J109" s="35"/>
      <c r="M109" s="34"/>
      <c r="N109" s="34"/>
      <c r="O109" s="33"/>
      <c r="P109" s="34"/>
      <c r="Q109" s="34"/>
    </row>
    <row r="110" spans="1:17" x14ac:dyDescent="0.35">
      <c r="A110" s="8"/>
      <c r="B110" s="8"/>
      <c r="D110" s="33"/>
      <c r="E110" s="33"/>
      <c r="F110" s="38"/>
      <c r="G110" s="33"/>
      <c r="H110" s="33"/>
      <c r="I110" s="33"/>
      <c r="J110" s="35"/>
      <c r="M110" s="34"/>
      <c r="N110" s="34"/>
      <c r="O110" s="33"/>
      <c r="P110" s="34"/>
      <c r="Q110" s="34"/>
    </row>
    <row r="111" spans="1:17" x14ac:dyDescent="0.35">
      <c r="A111" s="8"/>
      <c r="B111" s="8"/>
      <c r="D111" s="33"/>
      <c r="E111" s="33"/>
      <c r="F111" s="38"/>
      <c r="G111" s="33"/>
      <c r="H111" s="33"/>
      <c r="I111" s="33"/>
      <c r="J111" s="35"/>
      <c r="M111" s="34"/>
      <c r="N111" s="34"/>
      <c r="O111" s="33"/>
      <c r="P111" s="34"/>
      <c r="Q111" s="34"/>
    </row>
    <row r="112" spans="1:17" x14ac:dyDescent="0.35">
      <c r="A112" s="8"/>
      <c r="B112" s="8"/>
      <c r="D112" s="33"/>
      <c r="E112" s="33"/>
      <c r="F112" s="38"/>
      <c r="G112" s="33"/>
      <c r="H112" s="33"/>
      <c r="I112" s="33"/>
      <c r="J112" s="35"/>
      <c r="M112" s="34"/>
      <c r="N112" s="34"/>
      <c r="O112" s="33"/>
      <c r="P112" s="34"/>
      <c r="Q112" s="34"/>
    </row>
    <row r="113" spans="1:17" x14ac:dyDescent="0.35">
      <c r="A113" s="8"/>
      <c r="B113" s="8"/>
      <c r="D113" s="33"/>
      <c r="E113" s="33"/>
      <c r="F113" s="38"/>
      <c r="G113" s="33"/>
      <c r="H113" s="33"/>
      <c r="I113" s="33"/>
      <c r="J113" s="35"/>
      <c r="M113" s="34"/>
      <c r="N113" s="34"/>
      <c r="O113" s="33"/>
      <c r="P113" s="34"/>
      <c r="Q113" s="34"/>
    </row>
    <row r="114" spans="1:17" x14ac:dyDescent="0.35">
      <c r="A114" s="8"/>
      <c r="B114" s="8"/>
      <c r="D114" s="33"/>
      <c r="E114" s="33"/>
      <c r="F114" s="38"/>
      <c r="G114" s="33"/>
      <c r="H114" s="33"/>
      <c r="I114" s="33"/>
      <c r="J114" s="35"/>
      <c r="M114" s="34"/>
      <c r="N114" s="34"/>
      <c r="O114" s="33"/>
      <c r="P114" s="34"/>
      <c r="Q114" s="34"/>
    </row>
    <row r="115" spans="1:17" x14ac:dyDescent="0.35">
      <c r="A115" s="8"/>
      <c r="B115" s="8"/>
      <c r="D115" s="33"/>
      <c r="E115" s="33"/>
      <c r="F115" s="38"/>
      <c r="G115" s="33"/>
      <c r="H115" s="33"/>
      <c r="I115" s="33"/>
      <c r="J115" s="35"/>
      <c r="M115" s="34"/>
      <c r="N115" s="34"/>
      <c r="O115" s="33"/>
      <c r="P115" s="34"/>
      <c r="Q115" s="34"/>
    </row>
    <row r="116" spans="1:17" x14ac:dyDescent="0.35">
      <c r="A116" s="8"/>
      <c r="B116" s="8"/>
      <c r="D116" s="33"/>
      <c r="E116" s="33"/>
      <c r="F116" s="38"/>
      <c r="G116" s="33"/>
      <c r="H116" s="33"/>
      <c r="I116" s="33"/>
      <c r="J116" s="35"/>
      <c r="M116" s="34"/>
      <c r="N116" s="34"/>
      <c r="O116" s="33"/>
      <c r="P116" s="34"/>
      <c r="Q116" s="34"/>
    </row>
    <row r="117" spans="1:17" x14ac:dyDescent="0.35">
      <c r="A117" s="8"/>
      <c r="B117" s="8"/>
      <c r="D117" s="33"/>
      <c r="E117" s="33"/>
      <c r="F117" s="38"/>
      <c r="G117" s="33"/>
      <c r="H117" s="33"/>
      <c r="I117" s="33"/>
      <c r="J117" s="35"/>
      <c r="M117" s="34"/>
      <c r="N117" s="34"/>
      <c r="O117" s="33"/>
      <c r="P117" s="34"/>
      <c r="Q117" s="34"/>
    </row>
    <row r="118" spans="1:17" x14ac:dyDescent="0.35">
      <c r="A118" s="8"/>
      <c r="B118" s="8"/>
      <c r="D118" s="33"/>
      <c r="E118" s="33"/>
      <c r="F118" s="38"/>
      <c r="G118" s="33"/>
      <c r="H118" s="33"/>
      <c r="I118" s="33"/>
      <c r="J118" s="35"/>
      <c r="M118" s="34"/>
      <c r="N118" s="34"/>
      <c r="O118" s="33"/>
      <c r="P118" s="34"/>
      <c r="Q118" s="34"/>
    </row>
    <row r="119" spans="1:17" x14ac:dyDescent="0.35">
      <c r="A119" s="8"/>
      <c r="B119" s="8"/>
      <c r="D119" s="33"/>
      <c r="E119" s="33"/>
      <c r="F119" s="38"/>
      <c r="G119" s="33"/>
      <c r="H119" s="33"/>
      <c r="I119" s="33"/>
      <c r="J119" s="35"/>
      <c r="M119" s="34"/>
      <c r="N119" s="34"/>
      <c r="O119" s="33"/>
      <c r="P119" s="34"/>
      <c r="Q119" s="34"/>
    </row>
    <row r="120" spans="1:17" x14ac:dyDescent="0.35">
      <c r="A120" s="8"/>
      <c r="B120" s="8"/>
      <c r="D120" s="33"/>
      <c r="E120" s="33"/>
      <c r="F120" s="38"/>
      <c r="G120" s="33"/>
      <c r="H120" s="33"/>
      <c r="I120" s="33"/>
      <c r="J120" s="35"/>
      <c r="M120" s="34"/>
      <c r="N120" s="34"/>
      <c r="O120" s="33"/>
      <c r="P120" s="34"/>
      <c r="Q120" s="34"/>
    </row>
    <row r="121" spans="1:17" x14ac:dyDescent="0.35">
      <c r="A121" s="8"/>
      <c r="B121" s="8"/>
      <c r="D121" s="33"/>
      <c r="E121" s="33"/>
      <c r="F121" s="38"/>
      <c r="G121" s="33"/>
      <c r="H121" s="33"/>
      <c r="I121" s="33"/>
      <c r="J121" s="35"/>
      <c r="M121" s="34"/>
      <c r="N121" s="34"/>
      <c r="O121" s="33"/>
      <c r="P121" s="34"/>
      <c r="Q121" s="34"/>
    </row>
    <row r="122" spans="1:17" x14ac:dyDescent="0.35">
      <c r="A122" s="8"/>
      <c r="B122" s="8"/>
      <c r="D122" s="33"/>
      <c r="E122" s="33"/>
      <c r="F122" s="38"/>
      <c r="G122" s="33"/>
      <c r="H122" s="33"/>
      <c r="I122" s="33"/>
      <c r="J122" s="35"/>
      <c r="M122" s="34"/>
      <c r="N122" s="34"/>
      <c r="O122" s="33"/>
      <c r="P122" s="34"/>
      <c r="Q122" s="34"/>
    </row>
    <row r="123" spans="1:17" x14ac:dyDescent="0.35">
      <c r="A123" s="8"/>
      <c r="B123" s="8"/>
      <c r="D123" s="33"/>
      <c r="E123" s="33"/>
      <c r="F123" s="38"/>
      <c r="G123" s="33"/>
      <c r="H123" s="33"/>
      <c r="I123" s="33"/>
      <c r="J123" s="35"/>
      <c r="M123" s="34"/>
      <c r="N123" s="34"/>
      <c r="O123" s="33"/>
      <c r="P123" s="34"/>
      <c r="Q123" s="34"/>
    </row>
    <row r="124" spans="1:17" x14ac:dyDescent="0.35">
      <c r="A124" s="8"/>
      <c r="B124" s="8"/>
      <c r="D124" s="33"/>
      <c r="E124" s="33"/>
      <c r="F124" s="38"/>
      <c r="G124" s="33"/>
      <c r="H124" s="33"/>
      <c r="I124" s="33"/>
      <c r="J124" s="35"/>
      <c r="M124" s="34"/>
      <c r="N124" s="34"/>
      <c r="O124" s="33"/>
      <c r="P124" s="34"/>
      <c r="Q124" s="34"/>
    </row>
    <row r="125" spans="1:17" x14ac:dyDescent="0.35">
      <c r="A125" s="8"/>
      <c r="B125" s="8"/>
      <c r="D125" s="33"/>
      <c r="E125" s="33"/>
      <c r="F125" s="38"/>
      <c r="G125" s="33"/>
      <c r="H125" s="33"/>
      <c r="I125" s="33"/>
      <c r="J125" s="35"/>
      <c r="M125" s="34"/>
      <c r="N125" s="34"/>
      <c r="O125" s="33"/>
      <c r="P125" s="34"/>
      <c r="Q125" s="34"/>
    </row>
    <row r="126" spans="1:17" x14ac:dyDescent="0.35">
      <c r="A126" s="8"/>
      <c r="B126" s="8"/>
      <c r="D126" s="33"/>
      <c r="E126" s="33"/>
      <c r="F126" s="38"/>
      <c r="G126" s="33"/>
      <c r="H126" s="33"/>
      <c r="I126" s="33"/>
      <c r="J126" s="35"/>
      <c r="M126" s="34"/>
      <c r="N126" s="34"/>
      <c r="O126" s="33"/>
      <c r="P126" s="34"/>
      <c r="Q126" s="34"/>
    </row>
    <row r="127" spans="1:17" x14ac:dyDescent="0.35">
      <c r="A127" s="8"/>
      <c r="B127" s="8"/>
      <c r="D127" s="33"/>
      <c r="E127" s="33"/>
      <c r="F127" s="38"/>
      <c r="G127" s="33"/>
      <c r="H127" s="33"/>
      <c r="I127" s="33"/>
      <c r="J127" s="35"/>
      <c r="M127" s="34"/>
      <c r="N127" s="34"/>
      <c r="O127" s="33"/>
      <c r="P127" s="34"/>
      <c r="Q127" s="34"/>
    </row>
    <row r="128" spans="1:17" x14ac:dyDescent="0.35">
      <c r="A128" s="8"/>
      <c r="B128" s="8"/>
      <c r="D128" s="33"/>
      <c r="E128" s="33"/>
      <c r="F128" s="38"/>
      <c r="G128" s="33"/>
      <c r="H128" s="33"/>
      <c r="I128" s="33"/>
      <c r="J128" s="35"/>
      <c r="M128" s="34"/>
      <c r="N128" s="34"/>
      <c r="O128" s="33"/>
      <c r="P128" s="34"/>
      <c r="Q128" s="34"/>
    </row>
    <row r="129" spans="1:17" x14ac:dyDescent="0.35">
      <c r="A129" s="8"/>
      <c r="B129" s="8"/>
      <c r="D129" s="33"/>
      <c r="E129" s="33"/>
      <c r="F129" s="38"/>
      <c r="G129" s="33"/>
      <c r="H129" s="33"/>
      <c r="I129" s="33"/>
      <c r="J129" s="35"/>
      <c r="M129" s="34"/>
      <c r="N129" s="34"/>
      <c r="O129" s="33"/>
      <c r="P129" s="34"/>
      <c r="Q129" s="34"/>
    </row>
    <row r="130" spans="1:17" x14ac:dyDescent="0.35">
      <c r="A130" s="8"/>
      <c r="B130" s="8"/>
      <c r="D130" s="33"/>
      <c r="E130" s="33"/>
      <c r="F130" s="38"/>
      <c r="G130" s="33"/>
      <c r="H130" s="33"/>
      <c r="I130" s="33"/>
      <c r="J130" s="35"/>
      <c r="M130" s="34"/>
      <c r="N130" s="34"/>
      <c r="O130" s="33"/>
      <c r="P130" s="34"/>
      <c r="Q130" s="34"/>
    </row>
    <row r="131" spans="1:17" x14ac:dyDescent="0.35">
      <c r="A131" s="8"/>
      <c r="B131" s="8"/>
      <c r="D131" s="33"/>
      <c r="E131" s="33"/>
      <c r="F131" s="38"/>
      <c r="G131" s="33"/>
      <c r="H131" s="33"/>
      <c r="I131" s="33"/>
      <c r="J131" s="35"/>
      <c r="M131" s="34"/>
      <c r="N131" s="34"/>
      <c r="O131" s="33"/>
      <c r="P131" s="34"/>
      <c r="Q131" s="34"/>
    </row>
    <row r="132" spans="1:17" x14ac:dyDescent="0.35">
      <c r="A132" s="8"/>
      <c r="B132" s="8"/>
      <c r="D132" s="33"/>
      <c r="E132" s="33"/>
      <c r="F132" s="38"/>
      <c r="G132" s="33"/>
      <c r="H132" s="33"/>
      <c r="I132" s="33"/>
      <c r="J132" s="35"/>
      <c r="M132" s="34"/>
      <c r="N132" s="34"/>
      <c r="O132" s="33"/>
      <c r="P132" s="34"/>
      <c r="Q132" s="34"/>
    </row>
    <row r="133" spans="1:17" x14ac:dyDescent="0.35">
      <c r="A133" s="8"/>
      <c r="B133" s="8"/>
      <c r="D133" s="33"/>
      <c r="E133" s="33"/>
      <c r="F133" s="38"/>
      <c r="G133" s="33"/>
      <c r="H133" s="33"/>
      <c r="I133" s="33"/>
      <c r="J133" s="35"/>
      <c r="M133" s="34"/>
      <c r="N133" s="34"/>
      <c r="O133" s="33"/>
      <c r="P133" s="34"/>
      <c r="Q133" s="34"/>
    </row>
    <row r="134" spans="1:17" x14ac:dyDescent="0.35">
      <c r="A134" s="8"/>
      <c r="B134" s="8"/>
      <c r="D134" s="33"/>
      <c r="E134" s="33"/>
      <c r="F134" s="38"/>
      <c r="G134" s="33"/>
      <c r="H134" s="33"/>
      <c r="I134" s="33"/>
      <c r="J134" s="35"/>
      <c r="M134" s="34"/>
      <c r="N134" s="34"/>
      <c r="O134" s="33"/>
      <c r="P134" s="34"/>
      <c r="Q134" s="34"/>
    </row>
    <row r="135" spans="1:17" x14ac:dyDescent="0.35">
      <c r="A135" s="8"/>
      <c r="B135" s="8"/>
      <c r="D135" s="33"/>
      <c r="E135" s="33"/>
      <c r="F135" s="38"/>
      <c r="G135" s="33"/>
      <c r="H135" s="33"/>
      <c r="I135" s="33"/>
      <c r="J135" s="35"/>
      <c r="M135" s="34"/>
      <c r="N135" s="34"/>
      <c r="O135" s="33"/>
      <c r="P135" s="34"/>
      <c r="Q135" s="34"/>
    </row>
    <row r="136" spans="1:17" x14ac:dyDescent="0.35">
      <c r="A136" s="8"/>
      <c r="B136" s="8"/>
      <c r="C136" s="37"/>
      <c r="D136" s="33"/>
      <c r="E136" s="33"/>
      <c r="F136" s="38"/>
      <c r="G136" s="33"/>
      <c r="H136" s="33"/>
      <c r="I136" s="33"/>
      <c r="J136" s="35"/>
      <c r="M136" s="34"/>
      <c r="N136" s="34"/>
      <c r="O136" s="33"/>
      <c r="P136" s="34"/>
      <c r="Q136" s="34"/>
    </row>
    <row r="137" spans="1:17" x14ac:dyDescent="0.35">
      <c r="A137" s="8"/>
      <c r="B137" s="8"/>
      <c r="C137" s="37"/>
      <c r="D137" s="33"/>
      <c r="E137" s="33"/>
      <c r="F137" s="38"/>
      <c r="G137" s="33"/>
      <c r="H137" s="33"/>
      <c r="I137" s="33"/>
      <c r="J137" s="35"/>
      <c r="M137" s="34"/>
      <c r="N137" s="34"/>
      <c r="O137" s="33"/>
      <c r="P137" s="34"/>
      <c r="Q137" s="34"/>
    </row>
    <row r="138" spans="1:17" x14ac:dyDescent="0.35">
      <c r="A138" s="8"/>
      <c r="B138" s="8"/>
      <c r="C138" s="37"/>
      <c r="D138" s="33"/>
      <c r="E138" s="33"/>
      <c r="F138" s="38"/>
      <c r="G138" s="33"/>
      <c r="H138" s="33"/>
      <c r="I138" s="33"/>
      <c r="J138" s="35"/>
      <c r="M138" s="34"/>
      <c r="N138" s="34"/>
      <c r="O138" s="33"/>
      <c r="P138" s="34"/>
      <c r="Q138" s="34"/>
    </row>
    <row r="139" spans="1:17" x14ac:dyDescent="0.35">
      <c r="A139" s="8"/>
      <c r="B139" s="8"/>
      <c r="C139" s="37"/>
      <c r="D139" s="33"/>
      <c r="E139" s="33"/>
      <c r="F139" s="38"/>
      <c r="G139" s="33"/>
      <c r="H139" s="33"/>
      <c r="I139" s="33"/>
      <c r="J139" s="35"/>
      <c r="M139" s="34"/>
      <c r="N139" s="34"/>
      <c r="O139" s="33"/>
      <c r="P139" s="34"/>
      <c r="Q139" s="34"/>
    </row>
    <row r="140" spans="1:17" x14ac:dyDescent="0.35">
      <c r="A140" s="8"/>
      <c r="B140" s="8"/>
      <c r="C140" s="37"/>
      <c r="D140" s="33"/>
      <c r="E140" s="33"/>
      <c r="F140" s="38"/>
      <c r="G140" s="33"/>
      <c r="H140" s="33"/>
      <c r="I140" s="33"/>
      <c r="J140" s="35"/>
      <c r="M140" s="34"/>
      <c r="N140" s="34"/>
      <c r="O140" s="33"/>
      <c r="P140" s="34"/>
      <c r="Q140" s="34"/>
    </row>
    <row r="141" spans="1:17" x14ac:dyDescent="0.35">
      <c r="A141" s="8"/>
      <c r="B141" s="8"/>
      <c r="C141" s="37"/>
      <c r="D141" s="33"/>
      <c r="E141" s="33"/>
      <c r="F141" s="38"/>
      <c r="G141" s="33"/>
      <c r="H141" s="33"/>
      <c r="I141" s="33"/>
      <c r="J141" s="35"/>
      <c r="M141" s="34"/>
      <c r="N141" s="34"/>
      <c r="O141" s="33"/>
      <c r="P141" s="34"/>
      <c r="Q141" s="34"/>
    </row>
    <row r="142" spans="1:17" x14ac:dyDescent="0.35">
      <c r="A142" s="8"/>
      <c r="B142" s="8"/>
      <c r="C142" s="37"/>
      <c r="D142" s="33"/>
      <c r="E142" s="33"/>
      <c r="F142" s="38"/>
      <c r="G142" s="33"/>
      <c r="H142" s="33"/>
      <c r="I142" s="33"/>
      <c r="J142" s="35"/>
      <c r="M142" s="34"/>
      <c r="N142" s="34"/>
      <c r="O142" s="33"/>
      <c r="P142" s="34"/>
      <c r="Q142" s="34"/>
    </row>
    <row r="143" spans="1:17" x14ac:dyDescent="0.35">
      <c r="A143" s="8"/>
      <c r="B143" s="8"/>
      <c r="C143" s="37"/>
      <c r="D143" s="33"/>
      <c r="E143" s="33"/>
      <c r="F143" s="38"/>
      <c r="G143" s="33"/>
      <c r="H143" s="33"/>
      <c r="I143" s="33"/>
      <c r="J143" s="35"/>
      <c r="M143" s="34"/>
      <c r="N143" s="34"/>
      <c r="O143" s="33"/>
      <c r="P143" s="34"/>
      <c r="Q143" s="34"/>
    </row>
    <row r="144" spans="1:17" x14ac:dyDescent="0.35">
      <c r="A144" s="8"/>
      <c r="B144" s="8"/>
      <c r="C144" s="37"/>
      <c r="D144" s="33"/>
      <c r="E144" s="33"/>
      <c r="F144" s="38"/>
      <c r="G144" s="33"/>
      <c r="H144" s="33"/>
      <c r="I144" s="33"/>
      <c r="J144" s="35"/>
      <c r="M144" s="34"/>
      <c r="N144" s="34"/>
      <c r="O144" s="33"/>
      <c r="P144" s="34"/>
      <c r="Q144" s="34"/>
    </row>
    <row r="145" spans="1:17" x14ac:dyDescent="0.35">
      <c r="A145" s="8"/>
      <c r="B145" s="8"/>
      <c r="C145" s="37"/>
      <c r="D145" s="33"/>
      <c r="E145" s="33"/>
      <c r="F145" s="38"/>
      <c r="G145" s="33"/>
      <c r="H145" s="33"/>
      <c r="I145" s="33"/>
      <c r="J145" s="35"/>
      <c r="M145" s="34"/>
      <c r="N145" s="34"/>
      <c r="O145" s="33"/>
      <c r="P145" s="34"/>
      <c r="Q145" s="34"/>
    </row>
    <row r="146" spans="1:17" x14ac:dyDescent="0.35">
      <c r="A146" s="8"/>
      <c r="B146" s="8"/>
      <c r="C146" s="37"/>
      <c r="D146" s="33"/>
      <c r="E146" s="33"/>
      <c r="F146" s="38"/>
      <c r="G146" s="33"/>
      <c r="H146" s="33"/>
      <c r="I146" s="33"/>
      <c r="J146" s="35"/>
      <c r="M146" s="34"/>
      <c r="N146" s="34"/>
      <c r="O146" s="33"/>
      <c r="P146" s="34"/>
      <c r="Q146" s="34"/>
    </row>
    <row r="147" spans="1:17" x14ac:dyDescent="0.35">
      <c r="A147" s="8"/>
      <c r="B147" s="8"/>
      <c r="C147" s="37"/>
      <c r="D147" s="33"/>
      <c r="E147" s="33"/>
      <c r="F147" s="38"/>
      <c r="G147" s="33"/>
      <c r="H147" s="33"/>
      <c r="I147" s="33"/>
      <c r="J147" s="35"/>
      <c r="M147" s="34"/>
      <c r="N147" s="34"/>
      <c r="O147" s="33"/>
      <c r="P147" s="34"/>
      <c r="Q147" s="34"/>
    </row>
    <row r="148" spans="1:17" x14ac:dyDescent="0.35">
      <c r="A148" s="8"/>
      <c r="B148" s="8"/>
      <c r="C148" s="37"/>
      <c r="D148" s="33"/>
      <c r="E148" s="33"/>
      <c r="F148" s="38"/>
      <c r="G148" s="33"/>
      <c r="H148" s="33"/>
      <c r="I148" s="33"/>
      <c r="J148" s="35"/>
      <c r="M148" s="34"/>
      <c r="N148" s="34"/>
      <c r="O148" s="33"/>
      <c r="P148" s="34"/>
      <c r="Q148" s="34"/>
    </row>
    <row r="149" spans="1:17" x14ac:dyDescent="0.35">
      <c r="A149" s="8"/>
      <c r="B149" s="8"/>
      <c r="C149" s="37"/>
      <c r="D149" s="33"/>
      <c r="E149" s="33"/>
      <c r="F149" s="38"/>
      <c r="G149" s="33"/>
      <c r="H149" s="33"/>
      <c r="I149" s="33"/>
      <c r="J149" s="35"/>
      <c r="M149" s="34"/>
      <c r="N149" s="34"/>
      <c r="O149" s="33"/>
      <c r="P149" s="34"/>
      <c r="Q149" s="34"/>
    </row>
    <row r="150" spans="1:17" x14ac:dyDescent="0.35">
      <c r="A150" s="8"/>
      <c r="B150" s="8"/>
      <c r="C150" s="37"/>
      <c r="D150" s="33"/>
      <c r="E150" s="33"/>
      <c r="F150" s="38"/>
      <c r="G150" s="33"/>
      <c r="H150" s="33"/>
      <c r="I150" s="33"/>
      <c r="J150" s="35"/>
      <c r="M150" s="34"/>
      <c r="N150" s="34"/>
      <c r="O150" s="33"/>
      <c r="P150" s="34"/>
      <c r="Q150" s="34"/>
    </row>
    <row r="151" spans="1:17" x14ac:dyDescent="0.35">
      <c r="A151" s="8"/>
      <c r="B151" s="8"/>
      <c r="C151" s="37"/>
      <c r="D151" s="33"/>
      <c r="E151" s="33"/>
      <c r="F151" s="38"/>
      <c r="G151" s="33"/>
      <c r="H151" s="33"/>
      <c r="I151" s="33"/>
      <c r="J151" s="35"/>
      <c r="M151" s="34"/>
      <c r="N151" s="34"/>
      <c r="O151" s="33"/>
      <c r="P151" s="34"/>
      <c r="Q151" s="34"/>
    </row>
    <row r="152" spans="1:17" x14ac:dyDescent="0.35">
      <c r="A152" s="8"/>
      <c r="B152" s="8"/>
      <c r="C152" s="37"/>
      <c r="D152" s="33"/>
      <c r="E152" s="33"/>
      <c r="F152" s="38"/>
      <c r="G152" s="33"/>
      <c r="H152" s="33"/>
      <c r="I152" s="33"/>
      <c r="J152" s="35"/>
      <c r="M152" s="34"/>
      <c r="N152" s="34"/>
      <c r="O152" s="33"/>
      <c r="P152" s="34"/>
      <c r="Q152" s="34"/>
    </row>
    <row r="153" spans="1:17" x14ac:dyDescent="0.35">
      <c r="A153" s="8"/>
      <c r="B153" s="8"/>
      <c r="C153" s="37"/>
      <c r="D153" s="33"/>
      <c r="E153" s="33"/>
      <c r="F153" s="38"/>
      <c r="G153" s="33"/>
      <c r="H153" s="33"/>
      <c r="I153" s="33"/>
      <c r="J153" s="35"/>
      <c r="M153" s="34"/>
      <c r="N153" s="34"/>
      <c r="O153" s="33"/>
      <c r="P153" s="34"/>
      <c r="Q153" s="34"/>
    </row>
    <row r="154" spans="1:17" x14ac:dyDescent="0.35">
      <c r="A154" s="8"/>
      <c r="B154" s="8"/>
      <c r="C154" s="37"/>
      <c r="D154" s="33"/>
      <c r="E154" s="33"/>
      <c r="F154" s="38"/>
      <c r="G154" s="33"/>
      <c r="H154" s="33"/>
      <c r="I154" s="33"/>
      <c r="J154" s="35"/>
      <c r="M154" s="34"/>
      <c r="N154" s="34"/>
      <c r="O154" s="33"/>
      <c r="P154" s="34"/>
      <c r="Q154" s="34"/>
    </row>
    <row r="155" spans="1:17" x14ac:dyDescent="0.35">
      <c r="A155" s="8"/>
      <c r="B155" s="8"/>
      <c r="C155" s="37"/>
      <c r="D155" s="33"/>
      <c r="E155" s="33"/>
      <c r="F155" s="38"/>
      <c r="G155" s="33"/>
      <c r="H155" s="33"/>
      <c r="I155" s="33"/>
      <c r="J155" s="35"/>
      <c r="M155" s="34"/>
      <c r="N155" s="34"/>
      <c r="O155" s="33"/>
      <c r="P155" s="34"/>
      <c r="Q155" s="34"/>
    </row>
    <row r="156" spans="1:17" x14ac:dyDescent="0.35">
      <c r="A156" s="8"/>
      <c r="B156" s="8"/>
      <c r="C156" s="37"/>
      <c r="D156" s="33"/>
      <c r="E156" s="33"/>
      <c r="F156" s="38"/>
      <c r="G156" s="33"/>
      <c r="H156" s="33"/>
      <c r="I156" s="33"/>
      <c r="J156" s="35"/>
      <c r="K156" s="39"/>
      <c r="M156" s="34"/>
      <c r="N156" s="34"/>
      <c r="O156" s="33"/>
      <c r="P156" s="34"/>
      <c r="Q156" s="34"/>
    </row>
    <row r="157" spans="1:17" x14ac:dyDescent="0.35">
      <c r="A157" s="8"/>
      <c r="B157" s="8"/>
      <c r="C157" s="37"/>
      <c r="D157" s="33"/>
      <c r="E157" s="33"/>
      <c r="F157" s="38"/>
      <c r="G157" s="33"/>
      <c r="H157" s="33"/>
      <c r="I157" s="33"/>
      <c r="J157" s="35"/>
      <c r="M157" s="34"/>
      <c r="N157" s="34"/>
      <c r="O157" s="33"/>
      <c r="P157" s="34"/>
      <c r="Q157" s="34"/>
    </row>
    <row r="158" spans="1:17" x14ac:dyDescent="0.35">
      <c r="A158" s="8"/>
      <c r="B158" s="8"/>
      <c r="C158" s="37"/>
      <c r="D158" s="33"/>
      <c r="E158" s="33"/>
      <c r="F158" s="38"/>
      <c r="G158" s="33"/>
      <c r="H158" s="33"/>
      <c r="I158" s="33"/>
      <c r="J158" s="35"/>
      <c r="M158" s="34"/>
      <c r="N158" s="34"/>
      <c r="O158" s="33"/>
      <c r="P158" s="34"/>
      <c r="Q158" s="34"/>
    </row>
    <row r="159" spans="1:17" x14ac:dyDescent="0.35">
      <c r="A159" s="8"/>
      <c r="B159" s="8"/>
      <c r="C159" s="37"/>
      <c r="D159" s="33"/>
      <c r="E159" s="33"/>
      <c r="F159" s="38"/>
      <c r="G159" s="33"/>
      <c r="H159" s="33"/>
      <c r="I159" s="33"/>
      <c r="J159" s="35"/>
      <c r="K159" s="39"/>
      <c r="M159" s="34"/>
      <c r="N159" s="34"/>
      <c r="O159" s="33"/>
      <c r="P159" s="34"/>
      <c r="Q159" s="34"/>
    </row>
    <row r="160" spans="1:17" x14ac:dyDescent="0.35">
      <c r="A160" s="8"/>
      <c r="B160" s="8"/>
      <c r="C160" s="37"/>
      <c r="D160" s="33"/>
      <c r="E160" s="33"/>
      <c r="F160" s="38"/>
      <c r="G160" s="33"/>
      <c r="H160" s="33"/>
      <c r="I160" s="33"/>
      <c r="J160" s="35"/>
      <c r="L160" s="34"/>
    </row>
    <row r="161" spans="1:12" x14ac:dyDescent="0.35">
      <c r="A161" s="8"/>
      <c r="B161" s="8"/>
      <c r="C161" s="37"/>
      <c r="D161" s="33"/>
      <c r="E161" s="33"/>
      <c r="F161" s="38"/>
      <c r="G161" s="33"/>
      <c r="H161" s="33"/>
      <c r="I161" s="33"/>
      <c r="J161" s="35"/>
      <c r="L161" s="34"/>
    </row>
    <row r="162" spans="1:12" x14ac:dyDescent="0.35">
      <c r="A162" s="8"/>
      <c r="B162" s="8"/>
      <c r="C162" s="37"/>
      <c r="D162" s="33"/>
      <c r="E162" s="33"/>
      <c r="F162" s="38"/>
      <c r="G162" s="33"/>
      <c r="H162" s="33"/>
      <c r="I162" s="33"/>
      <c r="J162" s="35"/>
      <c r="L162" s="34"/>
    </row>
    <row r="163" spans="1:12" x14ac:dyDescent="0.35">
      <c r="A163" s="8"/>
      <c r="B163" s="8"/>
      <c r="C163" s="37"/>
      <c r="D163" s="33"/>
      <c r="E163" s="33"/>
      <c r="F163" s="38"/>
      <c r="G163" s="33"/>
      <c r="H163" s="33"/>
      <c r="I163" s="33"/>
      <c r="J163" s="35"/>
      <c r="L163" s="34"/>
    </row>
    <row r="164" spans="1:12" x14ac:dyDescent="0.35">
      <c r="A164" s="8"/>
      <c r="B164" s="8"/>
      <c r="C164" s="37"/>
      <c r="D164" s="33"/>
      <c r="E164" s="33"/>
      <c r="F164" s="38"/>
      <c r="G164" s="33"/>
      <c r="H164" s="33"/>
      <c r="I164" s="33"/>
      <c r="J164" s="35"/>
      <c r="L164" s="34"/>
    </row>
    <row r="165" spans="1:12" x14ac:dyDescent="0.35">
      <c r="A165" s="8"/>
      <c r="B165" s="8"/>
      <c r="C165" s="37"/>
      <c r="D165" s="33"/>
      <c r="E165" s="33"/>
      <c r="F165" s="38"/>
      <c r="G165" s="33"/>
      <c r="H165" s="33"/>
      <c r="I165" s="33"/>
      <c r="J165" s="35"/>
      <c r="L165" s="34"/>
    </row>
    <row r="166" spans="1:12" x14ac:dyDescent="0.35">
      <c r="A166" s="8"/>
      <c r="B166" s="8"/>
      <c r="C166" s="37"/>
      <c r="D166" s="33"/>
      <c r="E166" s="33"/>
      <c r="F166" s="38"/>
      <c r="G166" s="33"/>
      <c r="H166" s="33"/>
      <c r="I166" s="33"/>
      <c r="J166" s="35"/>
      <c r="K166" s="37"/>
      <c r="L166" s="34"/>
    </row>
    <row r="167" spans="1:12" x14ac:dyDescent="0.35">
      <c r="A167" s="8"/>
      <c r="B167" s="8"/>
      <c r="C167" s="37"/>
      <c r="D167" s="33"/>
      <c r="E167" s="33"/>
      <c r="F167" s="38"/>
      <c r="G167" s="33"/>
      <c r="H167" s="33"/>
      <c r="I167" s="33"/>
      <c r="J167" s="35"/>
      <c r="K167" s="39"/>
      <c r="L167" s="34"/>
    </row>
    <row r="168" spans="1:12" x14ac:dyDescent="0.35">
      <c r="A168" s="8"/>
      <c r="B168" s="8"/>
      <c r="C168" s="37"/>
      <c r="D168" s="33"/>
      <c r="E168" s="33"/>
      <c r="F168" s="38"/>
      <c r="G168" s="33"/>
      <c r="H168" s="33"/>
      <c r="I168" s="33"/>
      <c r="J168" s="35"/>
      <c r="L168" s="34"/>
    </row>
    <row r="169" spans="1:12" x14ac:dyDescent="0.35">
      <c r="A169" s="8"/>
      <c r="B169" s="8"/>
      <c r="C169" s="37"/>
      <c r="D169" s="33"/>
      <c r="E169" s="33"/>
      <c r="F169" s="38"/>
      <c r="G169" s="33"/>
      <c r="H169" s="33"/>
      <c r="I169" s="33"/>
      <c r="J169" s="35"/>
      <c r="L169" s="34"/>
    </row>
    <row r="170" spans="1:12" x14ac:dyDescent="0.35">
      <c r="A170" s="8"/>
      <c r="B170" s="8"/>
      <c r="C170" s="37"/>
      <c r="D170" s="33"/>
      <c r="E170" s="33"/>
      <c r="F170" s="38"/>
      <c r="G170" s="33"/>
      <c r="H170" s="33"/>
      <c r="I170" s="33"/>
      <c r="J170" s="35"/>
      <c r="L170" s="34"/>
    </row>
    <row r="171" spans="1:12" x14ac:dyDescent="0.35">
      <c r="A171" s="8"/>
      <c r="B171" s="8"/>
      <c r="C171" s="37"/>
      <c r="D171" s="33"/>
      <c r="E171" s="33"/>
      <c r="F171" s="38"/>
      <c r="G171" s="33"/>
      <c r="H171" s="33"/>
      <c r="I171" s="33"/>
      <c r="J171" s="35"/>
      <c r="L171" s="34"/>
    </row>
    <row r="172" spans="1:12" x14ac:dyDescent="0.35">
      <c r="A172" s="8"/>
      <c r="B172" s="8"/>
      <c r="C172" s="37"/>
      <c r="D172" s="33"/>
      <c r="E172" s="33"/>
      <c r="F172" s="38"/>
      <c r="G172" s="33"/>
      <c r="H172" s="33"/>
      <c r="I172" s="33"/>
      <c r="J172" s="35"/>
      <c r="L172" s="34"/>
    </row>
    <row r="173" spans="1:12" x14ac:dyDescent="0.35">
      <c r="A173" s="8"/>
      <c r="B173" s="8"/>
      <c r="C173" s="37"/>
      <c r="D173" s="33"/>
      <c r="E173" s="33"/>
      <c r="F173" s="38"/>
      <c r="G173" s="33"/>
      <c r="H173" s="33"/>
      <c r="I173" s="33"/>
      <c r="J173" s="35"/>
      <c r="L173" s="34"/>
    </row>
    <row r="174" spans="1:12" x14ac:dyDescent="0.35">
      <c r="A174" s="8"/>
      <c r="B174" s="8"/>
      <c r="C174" s="37"/>
      <c r="D174" s="33"/>
      <c r="E174" s="33"/>
      <c r="F174" s="38"/>
      <c r="G174" s="33"/>
      <c r="H174" s="33"/>
      <c r="I174" s="33"/>
      <c r="J174" s="35"/>
      <c r="L174" s="34"/>
    </row>
    <row r="175" spans="1:12" x14ac:dyDescent="0.35">
      <c r="A175" s="8"/>
      <c r="B175" s="8"/>
      <c r="C175" s="37"/>
      <c r="D175" s="33"/>
      <c r="E175" s="33"/>
      <c r="F175" s="38"/>
      <c r="G175" s="33"/>
      <c r="H175" s="33"/>
      <c r="I175" s="33"/>
      <c r="J175" s="35"/>
      <c r="L175" s="34"/>
    </row>
    <row r="176" spans="1:12" x14ac:dyDescent="0.35">
      <c r="A176" s="8"/>
      <c r="B176" s="8"/>
      <c r="C176" s="37"/>
      <c r="D176" s="33"/>
      <c r="E176" s="33"/>
      <c r="F176" s="38"/>
      <c r="G176" s="33"/>
      <c r="H176" s="33"/>
      <c r="I176" s="33"/>
      <c r="J176" s="35"/>
      <c r="L176" s="34"/>
    </row>
    <row r="177" spans="1:12" x14ac:dyDescent="0.35">
      <c r="A177" s="8"/>
      <c r="B177" s="8"/>
      <c r="C177" s="37"/>
      <c r="D177" s="33"/>
      <c r="E177" s="33"/>
      <c r="F177" s="38"/>
      <c r="G177" s="33"/>
      <c r="H177" s="33"/>
      <c r="I177" s="33"/>
      <c r="J177" s="35"/>
      <c r="L177" s="34"/>
    </row>
    <row r="178" spans="1:12" x14ac:dyDescent="0.35">
      <c r="A178" s="8"/>
      <c r="B178" s="8"/>
      <c r="C178" s="37"/>
      <c r="D178" s="33"/>
      <c r="E178" s="33"/>
      <c r="F178" s="38"/>
      <c r="G178" s="33"/>
      <c r="H178" s="33"/>
      <c r="I178" s="33"/>
      <c r="J178" s="35"/>
      <c r="L178" s="34"/>
    </row>
    <row r="179" spans="1:12" x14ac:dyDescent="0.35">
      <c r="A179" s="8"/>
      <c r="B179" s="8"/>
      <c r="C179" s="37"/>
      <c r="D179" s="33"/>
      <c r="E179" s="33"/>
      <c r="F179" s="38"/>
      <c r="G179" s="33"/>
      <c r="H179" s="33"/>
      <c r="I179" s="33"/>
      <c r="J179" s="35"/>
      <c r="L179" s="34"/>
    </row>
    <row r="180" spans="1:12" x14ac:dyDescent="0.35">
      <c r="A180" s="8"/>
      <c r="B180" s="8"/>
      <c r="C180" s="37"/>
      <c r="D180" s="33"/>
      <c r="E180" s="33"/>
      <c r="F180" s="38"/>
      <c r="G180" s="33"/>
      <c r="H180" s="33"/>
      <c r="I180" s="33"/>
      <c r="J180" s="35"/>
      <c r="L180" s="34"/>
    </row>
    <row r="181" spans="1:12" x14ac:dyDescent="0.35">
      <c r="A181" s="8"/>
      <c r="B181" s="8"/>
      <c r="C181" s="37"/>
      <c r="D181" s="33"/>
      <c r="E181" s="33"/>
      <c r="F181" s="38"/>
      <c r="G181" s="33"/>
      <c r="H181" s="33"/>
      <c r="I181" s="33"/>
      <c r="J181" s="35"/>
      <c r="L181" s="34"/>
    </row>
    <row r="182" spans="1:12" x14ac:dyDescent="0.35">
      <c r="A182" s="8"/>
      <c r="B182" s="8"/>
      <c r="C182" s="37"/>
      <c r="D182" s="33"/>
      <c r="E182" s="33"/>
      <c r="F182" s="38"/>
      <c r="G182" s="33"/>
      <c r="H182" s="33"/>
      <c r="I182" s="33"/>
      <c r="J182" s="35"/>
      <c r="L182" s="34"/>
    </row>
    <row r="183" spans="1:12" x14ac:dyDescent="0.35">
      <c r="A183" s="8"/>
      <c r="B183" s="8"/>
      <c r="C183" s="37"/>
      <c r="D183" s="33"/>
      <c r="E183" s="33"/>
      <c r="F183" s="38"/>
      <c r="G183" s="33"/>
      <c r="H183" s="33"/>
      <c r="I183" s="33"/>
      <c r="J183" s="35"/>
      <c r="L183" s="34"/>
    </row>
    <row r="184" spans="1:12" x14ac:dyDescent="0.35">
      <c r="A184" s="8"/>
      <c r="B184" s="8"/>
      <c r="C184" s="37"/>
      <c r="D184" s="33"/>
      <c r="E184" s="33"/>
      <c r="F184" s="38"/>
      <c r="G184" s="33"/>
      <c r="H184" s="33"/>
      <c r="I184" s="33"/>
      <c r="J184" s="35"/>
      <c r="L184" s="34"/>
    </row>
    <row r="185" spans="1:12" x14ac:dyDescent="0.35">
      <c r="A185" s="8"/>
      <c r="B185" s="8"/>
      <c r="C185" s="37"/>
      <c r="D185" s="33"/>
      <c r="E185" s="33"/>
      <c r="F185" s="38"/>
      <c r="G185" s="33"/>
      <c r="H185" s="33"/>
      <c r="I185" s="33"/>
      <c r="J185" s="35"/>
      <c r="L185" s="34"/>
    </row>
    <row r="186" spans="1:12" x14ac:dyDescent="0.35">
      <c r="A186" s="8"/>
      <c r="B186" s="8"/>
      <c r="C186" s="37"/>
      <c r="D186" s="33"/>
      <c r="E186" s="33"/>
      <c r="F186" s="38"/>
      <c r="G186" s="33"/>
      <c r="H186" s="33"/>
      <c r="I186" s="33"/>
      <c r="J186" s="35"/>
      <c r="L186" s="34"/>
    </row>
    <row r="187" spans="1:12" x14ac:dyDescent="0.35">
      <c r="A187" s="8"/>
      <c r="B187" s="8"/>
      <c r="C187" s="37"/>
      <c r="D187" s="33"/>
      <c r="E187" s="33"/>
      <c r="F187" s="38"/>
      <c r="G187" s="33"/>
      <c r="H187" s="33"/>
      <c r="I187" s="33"/>
      <c r="J187" s="35"/>
      <c r="L187" s="34"/>
    </row>
    <row r="188" spans="1:12" x14ac:dyDescent="0.35">
      <c r="A188" s="8"/>
      <c r="B188" s="8"/>
      <c r="C188" s="37"/>
      <c r="D188" s="33"/>
      <c r="E188" s="33"/>
      <c r="F188" s="38"/>
      <c r="G188" s="33"/>
      <c r="H188" s="33"/>
      <c r="I188" s="33"/>
      <c r="J188" s="35"/>
      <c r="L188" s="34"/>
    </row>
    <row r="189" spans="1:12" x14ac:dyDescent="0.35">
      <c r="A189" s="8"/>
      <c r="B189" s="8"/>
      <c r="C189" s="37"/>
      <c r="D189" s="33"/>
      <c r="E189" s="33"/>
      <c r="F189" s="38"/>
      <c r="G189" s="33"/>
      <c r="H189" s="33"/>
      <c r="I189" s="33"/>
      <c r="J189" s="35"/>
      <c r="L189" s="34"/>
    </row>
    <row r="190" spans="1:12" x14ac:dyDescent="0.35">
      <c r="A190" s="8"/>
      <c r="B190" s="8"/>
      <c r="C190" s="37"/>
      <c r="D190" s="33"/>
      <c r="E190" s="33"/>
      <c r="F190" s="38"/>
      <c r="G190" s="33"/>
      <c r="H190" s="33"/>
      <c r="I190" s="33"/>
      <c r="J190" s="35"/>
      <c r="L190" s="34"/>
    </row>
    <row r="191" spans="1:12" x14ac:dyDescent="0.35">
      <c r="A191" s="8"/>
      <c r="B191" s="8"/>
      <c r="C191" s="37"/>
      <c r="D191" s="33"/>
      <c r="E191" s="33"/>
      <c r="F191" s="38"/>
      <c r="G191" s="33"/>
      <c r="H191" s="33"/>
      <c r="I191" s="33"/>
      <c r="J191" s="35"/>
      <c r="L191" s="34"/>
    </row>
    <row r="192" spans="1:12" x14ac:dyDescent="0.35">
      <c r="A192" s="8"/>
      <c r="B192" s="8"/>
      <c r="C192" s="37"/>
      <c r="D192" s="33"/>
      <c r="E192" s="33"/>
      <c r="F192" s="38"/>
      <c r="G192" s="33"/>
      <c r="H192" s="33"/>
      <c r="I192" s="33"/>
      <c r="J192" s="35"/>
      <c r="L192" s="34"/>
    </row>
    <row r="193" spans="1:12" x14ac:dyDescent="0.35">
      <c r="A193" s="8"/>
      <c r="B193" s="8"/>
      <c r="C193" s="37"/>
      <c r="D193" s="33"/>
      <c r="E193" s="33"/>
      <c r="F193" s="38"/>
      <c r="G193" s="33"/>
      <c r="H193" s="33"/>
      <c r="I193" s="33"/>
      <c r="J193" s="35"/>
      <c r="L193" s="34"/>
    </row>
    <row r="194" spans="1:12" x14ac:dyDescent="0.35">
      <c r="A194" s="8"/>
      <c r="B194" s="8"/>
      <c r="C194" s="37"/>
      <c r="D194" s="33"/>
      <c r="E194" s="33"/>
      <c r="F194" s="38"/>
      <c r="G194" s="33"/>
      <c r="H194" s="33"/>
      <c r="I194" s="33"/>
      <c r="J194" s="35"/>
      <c r="L194" s="34"/>
    </row>
    <row r="195" spans="1:12" x14ac:dyDescent="0.35">
      <c r="A195" s="8"/>
      <c r="B195" s="8"/>
      <c r="C195" s="37"/>
      <c r="D195" s="33"/>
      <c r="E195" s="33"/>
      <c r="F195" s="38"/>
      <c r="G195" s="33"/>
      <c r="H195" s="33"/>
      <c r="I195" s="33"/>
      <c r="J195" s="35"/>
      <c r="L195" s="34"/>
    </row>
    <row r="196" spans="1:12" x14ac:dyDescent="0.35">
      <c r="A196" s="8"/>
      <c r="B196" s="8"/>
      <c r="C196" s="37"/>
      <c r="D196" s="33"/>
      <c r="E196" s="33"/>
      <c r="F196" s="38"/>
      <c r="G196" s="33"/>
      <c r="H196" s="33"/>
      <c r="I196" s="33"/>
      <c r="J196" s="35"/>
      <c r="L196" s="34"/>
    </row>
    <row r="197" spans="1:12" x14ac:dyDescent="0.35">
      <c r="A197" s="8"/>
      <c r="B197" s="8"/>
      <c r="C197" s="37"/>
      <c r="D197" s="33"/>
      <c r="E197" s="33"/>
      <c r="F197" s="38"/>
      <c r="G197" s="33"/>
      <c r="H197" s="33"/>
      <c r="I197" s="33"/>
      <c r="J197" s="35"/>
      <c r="L197" s="34"/>
    </row>
    <row r="198" spans="1:12" x14ac:dyDescent="0.35">
      <c r="A198" s="8"/>
      <c r="B198" s="8"/>
      <c r="C198" s="37"/>
      <c r="D198" s="33"/>
      <c r="E198" s="33"/>
      <c r="F198" s="38"/>
      <c r="G198" s="33"/>
      <c r="H198" s="33"/>
      <c r="I198" s="33"/>
      <c r="J198" s="35"/>
      <c r="L198" s="34"/>
    </row>
    <row r="199" spans="1:12" x14ac:dyDescent="0.35">
      <c r="A199" s="8"/>
      <c r="B199" s="8"/>
      <c r="C199" s="37"/>
      <c r="D199" s="33"/>
      <c r="E199" s="33"/>
      <c r="F199" s="38"/>
      <c r="G199" s="33"/>
      <c r="H199" s="33"/>
      <c r="I199" s="33"/>
      <c r="J199" s="35"/>
      <c r="L199" s="34"/>
    </row>
    <row r="200" spans="1:12" x14ac:dyDescent="0.35">
      <c r="A200" s="8"/>
      <c r="B200" s="8"/>
      <c r="C200" s="37"/>
      <c r="D200" s="33"/>
      <c r="E200" s="33"/>
      <c r="F200" s="38"/>
      <c r="G200" s="33"/>
      <c r="H200" s="33"/>
      <c r="I200" s="33"/>
      <c r="J200" s="35"/>
      <c r="L200" s="34"/>
    </row>
    <row r="201" spans="1:12" x14ac:dyDescent="0.35">
      <c r="A201" s="8"/>
      <c r="B201" s="8"/>
      <c r="C201" s="37"/>
      <c r="D201" s="33"/>
      <c r="E201" s="33"/>
      <c r="F201" s="38"/>
      <c r="G201" s="33"/>
      <c r="H201" s="33"/>
      <c r="I201" s="33"/>
      <c r="J201" s="35"/>
      <c r="L201" s="34"/>
    </row>
    <row r="202" spans="1:12" x14ac:dyDescent="0.35">
      <c r="A202" s="8"/>
      <c r="B202" s="8"/>
      <c r="C202" s="37"/>
      <c r="D202" s="33"/>
      <c r="E202" s="33"/>
      <c r="F202" s="38"/>
      <c r="G202" s="33"/>
      <c r="H202" s="33"/>
      <c r="I202" s="33"/>
      <c r="J202" s="35"/>
      <c r="L202" s="34"/>
    </row>
    <row r="203" spans="1:12" x14ac:dyDescent="0.35">
      <c r="A203" s="8"/>
      <c r="B203" s="8"/>
      <c r="C203" s="37"/>
      <c r="D203" s="33"/>
      <c r="E203" s="33"/>
      <c r="F203" s="38"/>
      <c r="G203" s="33"/>
      <c r="H203" s="33"/>
      <c r="I203" s="33"/>
      <c r="J203" s="35"/>
      <c r="L203" s="34"/>
    </row>
    <row r="204" spans="1:12" x14ac:dyDescent="0.35">
      <c r="A204" s="8"/>
      <c r="B204" s="8"/>
      <c r="C204" s="37"/>
      <c r="D204" s="33"/>
      <c r="E204" s="33"/>
      <c r="F204" s="38"/>
      <c r="G204" s="33"/>
      <c r="H204" s="33"/>
      <c r="I204" s="33"/>
      <c r="J204" s="35"/>
      <c r="L204" s="34"/>
    </row>
    <row r="205" spans="1:12" x14ac:dyDescent="0.35">
      <c r="A205" s="8"/>
      <c r="B205" s="8"/>
      <c r="C205" s="37"/>
      <c r="D205" s="33"/>
      <c r="E205" s="33"/>
      <c r="F205" s="38"/>
      <c r="G205" s="33"/>
      <c r="H205" s="33"/>
      <c r="I205" s="33"/>
      <c r="J205" s="35"/>
      <c r="L205" s="34"/>
    </row>
    <row r="206" spans="1:12" x14ac:dyDescent="0.35">
      <c r="A206" s="8"/>
      <c r="B206" s="8"/>
      <c r="C206" s="37"/>
      <c r="D206" s="33"/>
      <c r="E206" s="33"/>
      <c r="F206" s="38"/>
      <c r="G206" s="33"/>
      <c r="H206" s="33"/>
      <c r="I206" s="33"/>
      <c r="J206" s="35"/>
      <c r="L206" s="34"/>
    </row>
    <row r="207" spans="1:12" x14ac:dyDescent="0.35">
      <c r="A207" s="8"/>
      <c r="B207" s="8"/>
      <c r="C207" s="37"/>
      <c r="D207" s="33"/>
      <c r="E207" s="33"/>
      <c r="F207" s="38"/>
      <c r="G207" s="33"/>
      <c r="H207" s="33"/>
      <c r="I207" s="33"/>
      <c r="J207" s="35"/>
      <c r="L207" s="34"/>
    </row>
    <row r="208" spans="1:12" x14ac:dyDescent="0.35">
      <c r="A208" s="8"/>
      <c r="B208" s="8"/>
      <c r="D208" s="33"/>
      <c r="E208" s="33"/>
      <c r="F208" s="38"/>
      <c r="G208" s="33"/>
      <c r="H208" s="33"/>
      <c r="I208" s="33"/>
      <c r="J208" s="35"/>
      <c r="L208" s="34"/>
    </row>
    <row r="209" spans="1:12" x14ac:dyDescent="0.35">
      <c r="A209" s="8"/>
      <c r="B209" s="8"/>
      <c r="D209" s="33"/>
      <c r="E209" s="33"/>
      <c r="F209" s="38"/>
      <c r="G209" s="33"/>
      <c r="H209" s="33"/>
      <c r="I209" s="33"/>
      <c r="J209" s="35"/>
      <c r="L209" s="34"/>
    </row>
    <row r="210" spans="1:12" x14ac:dyDescent="0.35">
      <c r="A210" s="8"/>
      <c r="B210" s="8"/>
      <c r="D210" s="33"/>
      <c r="E210" s="33"/>
      <c r="F210" s="38"/>
      <c r="G210" s="33"/>
      <c r="H210" s="33"/>
      <c r="I210" s="33"/>
      <c r="J210" s="35"/>
      <c r="L210" s="34"/>
    </row>
    <row r="211" spans="1:12" x14ac:dyDescent="0.35">
      <c r="A211" s="8"/>
      <c r="B211" s="8"/>
      <c r="D211" s="33"/>
      <c r="E211" s="33"/>
      <c r="F211" s="38"/>
      <c r="G211" s="33"/>
      <c r="H211" s="33"/>
      <c r="I211" s="33"/>
      <c r="J211" s="35"/>
      <c r="L211" s="34"/>
    </row>
    <row r="212" spans="1:12" x14ac:dyDescent="0.35">
      <c r="A212" s="8"/>
      <c r="B212" s="8"/>
      <c r="D212" s="33"/>
      <c r="E212" s="33"/>
      <c r="F212" s="38"/>
      <c r="G212" s="33"/>
      <c r="H212" s="33"/>
      <c r="I212" s="33"/>
      <c r="J212" s="35"/>
      <c r="L212" s="34"/>
    </row>
    <row r="213" spans="1:12" x14ac:dyDescent="0.35">
      <c r="A213" s="8"/>
      <c r="B213" s="8"/>
      <c r="D213" s="33"/>
      <c r="E213" s="33"/>
      <c r="F213" s="38"/>
      <c r="G213" s="33"/>
      <c r="H213" s="33"/>
      <c r="I213" s="33"/>
      <c r="J213" s="35"/>
      <c r="L213" s="34"/>
    </row>
    <row r="214" spans="1:12" x14ac:dyDescent="0.35">
      <c r="A214" s="8"/>
      <c r="B214" s="8"/>
      <c r="D214" s="33"/>
      <c r="E214" s="33"/>
      <c r="F214" s="38"/>
      <c r="G214" s="33"/>
      <c r="H214" s="33"/>
      <c r="I214" s="33"/>
      <c r="J214" s="35"/>
      <c r="L214" s="34"/>
    </row>
    <row r="215" spans="1:12" x14ac:dyDescent="0.35">
      <c r="A215" s="8"/>
      <c r="B215" s="8"/>
      <c r="D215" s="33"/>
      <c r="E215" s="33"/>
      <c r="F215" s="38"/>
      <c r="G215" s="33"/>
      <c r="H215" s="33"/>
      <c r="I215" s="33"/>
      <c r="J215" s="35"/>
      <c r="L215" s="34"/>
    </row>
    <row r="216" spans="1:12" x14ac:dyDescent="0.35">
      <c r="A216" s="8"/>
      <c r="B216" s="8"/>
      <c r="D216" s="33"/>
      <c r="E216" s="33"/>
      <c r="F216" s="38"/>
      <c r="G216" s="33"/>
      <c r="H216" s="33"/>
      <c r="I216" s="33"/>
      <c r="J216" s="35"/>
      <c r="L216" s="34"/>
    </row>
    <row r="217" spans="1:12" x14ac:dyDescent="0.35">
      <c r="A217" s="8"/>
      <c r="B217" s="8"/>
      <c r="D217" s="33"/>
      <c r="E217" s="33"/>
      <c r="F217" s="38"/>
      <c r="G217" s="33"/>
      <c r="H217" s="33"/>
      <c r="I217" s="33"/>
      <c r="J217" s="35"/>
      <c r="L217" s="34"/>
    </row>
    <row r="218" spans="1:12" x14ac:dyDescent="0.35">
      <c r="A218" s="8"/>
      <c r="B218" s="8"/>
      <c r="D218" s="33"/>
      <c r="E218" s="33"/>
      <c r="F218" s="38"/>
      <c r="G218" s="33"/>
      <c r="H218" s="33"/>
      <c r="I218" s="33"/>
      <c r="J218" s="35"/>
      <c r="L218" s="34"/>
    </row>
    <row r="219" spans="1:12" x14ac:dyDescent="0.35">
      <c r="A219" s="8"/>
      <c r="B219" s="8"/>
      <c r="D219" s="33"/>
      <c r="E219" s="33"/>
      <c r="F219" s="38"/>
      <c r="G219" s="33"/>
      <c r="H219" s="33"/>
      <c r="I219" s="33"/>
      <c r="J219" s="35"/>
      <c r="L219" s="34"/>
    </row>
    <row r="220" spans="1:12" x14ac:dyDescent="0.35">
      <c r="A220" s="8"/>
      <c r="B220" s="8"/>
      <c r="D220" s="33"/>
      <c r="E220" s="33"/>
      <c r="F220" s="38"/>
      <c r="G220" s="33"/>
      <c r="H220" s="33"/>
      <c r="I220" s="33"/>
      <c r="J220" s="35"/>
      <c r="L220" s="34"/>
    </row>
    <row r="221" spans="1:12" x14ac:dyDescent="0.35">
      <c r="A221" s="8"/>
      <c r="B221" s="8"/>
      <c r="D221" s="33"/>
      <c r="E221" s="33"/>
      <c r="F221" s="38"/>
      <c r="G221" s="33"/>
      <c r="H221" s="33"/>
      <c r="I221" s="33"/>
      <c r="J221" s="35"/>
      <c r="L221" s="34"/>
    </row>
    <row r="222" spans="1:12" x14ac:dyDescent="0.35">
      <c r="A222" s="8"/>
      <c r="B222" s="8"/>
      <c r="D222" s="33"/>
      <c r="E222" s="33"/>
      <c r="F222" s="38"/>
      <c r="G222" s="33"/>
      <c r="H222" s="33"/>
      <c r="I222" s="33"/>
      <c r="J222" s="35"/>
      <c r="L222" s="34"/>
    </row>
    <row r="223" spans="1:12" x14ac:dyDescent="0.35">
      <c r="A223" s="8"/>
      <c r="B223" s="8"/>
      <c r="D223" s="33"/>
      <c r="E223" s="33"/>
      <c r="F223" s="38"/>
      <c r="G223" s="33"/>
      <c r="H223" s="33"/>
      <c r="I223" s="33"/>
      <c r="J223" s="35"/>
      <c r="L223" s="34"/>
    </row>
    <row r="224" spans="1:12" x14ac:dyDescent="0.35">
      <c r="A224" s="8"/>
      <c r="B224" s="8"/>
      <c r="D224" s="33"/>
      <c r="E224" s="33"/>
      <c r="F224" s="38"/>
      <c r="G224" s="33"/>
      <c r="H224" s="33"/>
      <c r="I224" s="33"/>
      <c r="J224" s="35"/>
      <c r="L224" s="34"/>
    </row>
    <row r="225" spans="1:12" x14ac:dyDescent="0.35">
      <c r="A225" s="8"/>
      <c r="B225" s="8"/>
      <c r="D225" s="33"/>
      <c r="E225" s="33"/>
      <c r="F225" s="38"/>
      <c r="G225" s="33"/>
      <c r="H225" s="33"/>
      <c r="I225" s="33"/>
      <c r="J225" s="35"/>
      <c r="L225" s="34"/>
    </row>
    <row r="226" spans="1:12" x14ac:dyDescent="0.35">
      <c r="A226" s="8"/>
      <c r="B226" s="8"/>
      <c r="D226" s="33"/>
      <c r="E226" s="33"/>
      <c r="F226" s="38"/>
      <c r="G226" s="33"/>
      <c r="H226" s="33"/>
      <c r="I226" s="33"/>
      <c r="J226" s="35"/>
      <c r="L226" s="34"/>
    </row>
    <row r="227" spans="1:12" x14ac:dyDescent="0.35">
      <c r="A227" s="8"/>
      <c r="B227" s="8"/>
      <c r="D227" s="33"/>
      <c r="E227" s="33"/>
      <c r="F227" s="38"/>
      <c r="G227" s="33"/>
      <c r="H227" s="33"/>
      <c r="I227" s="33"/>
      <c r="J227" s="35"/>
      <c r="L227" s="34"/>
    </row>
    <row r="228" spans="1:12" x14ac:dyDescent="0.35">
      <c r="A228" s="8"/>
      <c r="B228" s="8"/>
      <c r="D228" s="33"/>
      <c r="E228" s="33"/>
      <c r="F228" s="38"/>
      <c r="G228" s="33"/>
      <c r="H228" s="33"/>
      <c r="I228" s="33"/>
      <c r="J228" s="35"/>
      <c r="L228" s="34"/>
    </row>
    <row r="229" spans="1:12" x14ac:dyDescent="0.35">
      <c r="A229" s="8"/>
      <c r="B229" s="8"/>
      <c r="D229" s="33"/>
      <c r="E229" s="33"/>
      <c r="F229" s="38"/>
      <c r="G229" s="33"/>
      <c r="H229" s="33"/>
      <c r="I229" s="33"/>
      <c r="J229" s="35"/>
      <c r="L229" s="34"/>
    </row>
    <row r="230" spans="1:12" x14ac:dyDescent="0.35">
      <c r="A230" s="8"/>
      <c r="B230" s="8"/>
      <c r="D230" s="33"/>
      <c r="E230" s="33"/>
      <c r="F230" s="38"/>
      <c r="G230" s="33"/>
      <c r="H230" s="33"/>
      <c r="I230" s="33"/>
      <c r="J230" s="35"/>
      <c r="L230" s="34"/>
    </row>
    <row r="231" spans="1:12" x14ac:dyDescent="0.35">
      <c r="A231" s="8"/>
      <c r="B231" s="8"/>
      <c r="D231" s="33"/>
      <c r="E231" s="33"/>
      <c r="F231" s="38"/>
      <c r="G231" s="33"/>
      <c r="H231" s="33"/>
      <c r="I231" s="33"/>
      <c r="J231" s="35"/>
      <c r="L231" s="34"/>
    </row>
    <row r="232" spans="1:12" x14ac:dyDescent="0.35">
      <c r="A232" s="8"/>
      <c r="B232" s="8"/>
      <c r="D232" s="33"/>
      <c r="E232" s="33"/>
      <c r="F232" s="38"/>
      <c r="G232" s="33"/>
      <c r="H232" s="33"/>
      <c r="I232" s="33"/>
      <c r="J232" s="35"/>
      <c r="L232" s="34"/>
    </row>
    <row r="233" spans="1:12" x14ac:dyDescent="0.35">
      <c r="A233" s="8"/>
      <c r="B233" s="8"/>
      <c r="D233" s="33"/>
      <c r="E233" s="33"/>
      <c r="F233" s="38"/>
      <c r="G233" s="33"/>
      <c r="H233" s="33"/>
      <c r="I233" s="33"/>
      <c r="J233" s="35"/>
      <c r="L233" s="34"/>
    </row>
    <row r="234" spans="1:12" x14ac:dyDescent="0.35">
      <c r="A234" s="8"/>
      <c r="B234" s="8"/>
      <c r="D234" s="33"/>
      <c r="E234" s="33"/>
      <c r="F234" s="38"/>
      <c r="G234" s="33"/>
      <c r="H234" s="33"/>
      <c r="I234" s="33"/>
      <c r="J234" s="35"/>
      <c r="L234" s="34"/>
    </row>
    <row r="235" spans="1:12" x14ac:dyDescent="0.35">
      <c r="A235" s="8"/>
      <c r="B235" s="8"/>
      <c r="D235" s="33"/>
      <c r="E235" s="33"/>
      <c r="F235" s="38"/>
      <c r="G235" s="33"/>
      <c r="H235" s="33"/>
      <c r="I235" s="33"/>
      <c r="J235" s="35"/>
      <c r="L235" s="34"/>
    </row>
    <row r="236" spans="1:12" x14ac:dyDescent="0.35">
      <c r="A236" s="8"/>
      <c r="B236" s="8"/>
      <c r="D236" s="33"/>
      <c r="E236" s="33"/>
      <c r="F236" s="38"/>
      <c r="G236" s="33"/>
      <c r="H236" s="33"/>
      <c r="I236" s="33"/>
      <c r="J236" s="35"/>
      <c r="L236" s="34"/>
    </row>
    <row r="237" spans="1:12" x14ac:dyDescent="0.35">
      <c r="A237" s="8"/>
      <c r="B237" s="8"/>
      <c r="D237" s="33"/>
      <c r="E237" s="33"/>
      <c r="F237" s="38"/>
      <c r="G237" s="33"/>
      <c r="H237" s="33"/>
      <c r="I237" s="33"/>
      <c r="J237" s="35"/>
      <c r="L237" s="34"/>
    </row>
    <row r="238" spans="1:12" x14ac:dyDescent="0.35">
      <c r="A238" s="8"/>
      <c r="B238" s="8"/>
      <c r="D238" s="33"/>
      <c r="E238" s="33"/>
      <c r="F238" s="38"/>
      <c r="G238" s="33"/>
      <c r="H238" s="33"/>
      <c r="I238" s="33"/>
      <c r="J238" s="35"/>
      <c r="L238" s="34"/>
    </row>
    <row r="239" spans="1:12" x14ac:dyDescent="0.35">
      <c r="A239" s="8"/>
      <c r="B239" s="8"/>
      <c r="D239" s="33"/>
      <c r="E239" s="33"/>
      <c r="F239" s="38"/>
      <c r="G239" s="33"/>
      <c r="H239" s="33"/>
      <c r="I239" s="33"/>
      <c r="J239" s="35"/>
      <c r="L239" s="34"/>
    </row>
    <row r="240" spans="1:12" x14ac:dyDescent="0.35">
      <c r="A240" s="8"/>
      <c r="B240" s="8"/>
      <c r="D240" s="33"/>
      <c r="E240" s="33"/>
      <c r="F240" s="38"/>
      <c r="G240" s="33"/>
      <c r="H240" s="33"/>
      <c r="I240" s="33"/>
      <c r="J240" s="35"/>
      <c r="L240" s="34"/>
    </row>
    <row r="241" spans="1:12" x14ac:dyDescent="0.35">
      <c r="A241" s="8"/>
      <c r="B241" s="8"/>
      <c r="D241" s="33"/>
      <c r="E241" s="33"/>
      <c r="F241" s="38"/>
      <c r="G241" s="33"/>
      <c r="H241" s="33"/>
      <c r="I241" s="33"/>
      <c r="J241" s="35"/>
      <c r="L241" s="34"/>
    </row>
    <row r="242" spans="1:12" x14ac:dyDescent="0.35">
      <c r="A242" s="8"/>
      <c r="B242" s="8"/>
      <c r="D242" s="33"/>
      <c r="E242" s="33"/>
      <c r="F242" s="38"/>
      <c r="G242" s="33"/>
      <c r="H242" s="33"/>
      <c r="I242" s="33"/>
      <c r="J242" s="35"/>
      <c r="L242" s="34"/>
    </row>
    <row r="243" spans="1:12" x14ac:dyDescent="0.35">
      <c r="A243" s="8"/>
      <c r="B243" s="8"/>
      <c r="D243" s="33"/>
      <c r="E243" s="33"/>
      <c r="F243" s="38"/>
      <c r="G243" s="33"/>
      <c r="H243" s="33"/>
      <c r="I243" s="33"/>
      <c r="J243" s="35"/>
      <c r="L243" s="34"/>
    </row>
    <row r="244" spans="1:12" x14ac:dyDescent="0.35">
      <c r="A244" s="8"/>
      <c r="B244" s="8"/>
      <c r="D244" s="33"/>
      <c r="E244" s="33"/>
      <c r="F244" s="38"/>
      <c r="G244" s="33"/>
      <c r="H244" s="33"/>
      <c r="I244" s="33"/>
      <c r="J244" s="35"/>
      <c r="L244" s="34"/>
    </row>
    <row r="245" spans="1:12" x14ac:dyDescent="0.35">
      <c r="A245" s="8"/>
      <c r="B245" s="8"/>
      <c r="D245" s="33"/>
      <c r="E245" s="33"/>
      <c r="F245" s="38"/>
      <c r="G245" s="33"/>
      <c r="H245" s="33"/>
      <c r="I245" s="33"/>
      <c r="J245" s="35"/>
      <c r="L245" s="34"/>
    </row>
    <row r="246" spans="1:12" x14ac:dyDescent="0.35">
      <c r="A246" s="8"/>
      <c r="B246" s="8"/>
      <c r="D246" s="33"/>
      <c r="E246" s="33"/>
      <c r="F246" s="38"/>
      <c r="G246" s="33"/>
      <c r="H246" s="33"/>
      <c r="I246" s="33"/>
      <c r="J246" s="35"/>
      <c r="L246" s="34"/>
    </row>
    <row r="247" spans="1:12" x14ac:dyDescent="0.35">
      <c r="A247" s="8"/>
      <c r="B247" s="8"/>
      <c r="D247" s="33"/>
      <c r="E247" s="33"/>
      <c r="F247" s="38"/>
      <c r="G247" s="33"/>
      <c r="H247" s="33"/>
      <c r="I247" s="33"/>
      <c r="J247" s="35"/>
      <c r="L247" s="34"/>
    </row>
    <row r="248" spans="1:12" x14ac:dyDescent="0.35">
      <c r="A248" s="8"/>
      <c r="B248" s="8"/>
      <c r="D248" s="33"/>
      <c r="E248" s="33"/>
      <c r="F248" s="38"/>
      <c r="G248" s="33"/>
      <c r="H248" s="33"/>
      <c r="I248" s="33"/>
      <c r="J248" s="35"/>
      <c r="L248" s="34"/>
    </row>
    <row r="249" spans="1:12" x14ac:dyDescent="0.35">
      <c r="A249" s="8"/>
      <c r="B249" s="8"/>
      <c r="D249" s="33"/>
      <c r="E249" s="33"/>
      <c r="F249" s="38"/>
      <c r="G249" s="33"/>
      <c r="H249" s="33"/>
      <c r="I249" s="33"/>
      <c r="J249" s="35"/>
      <c r="L249" s="34"/>
    </row>
    <row r="250" spans="1:12" x14ac:dyDescent="0.35">
      <c r="A250" s="8"/>
      <c r="B250" s="8"/>
      <c r="D250" s="33"/>
      <c r="E250" s="33"/>
      <c r="F250" s="38"/>
      <c r="G250" s="33"/>
      <c r="H250" s="33"/>
      <c r="I250" s="33"/>
      <c r="J250" s="35"/>
      <c r="L250" s="34"/>
    </row>
    <row r="251" spans="1:12" x14ac:dyDescent="0.35">
      <c r="A251" s="8"/>
      <c r="B251" s="8"/>
      <c r="D251" s="33"/>
      <c r="E251" s="33"/>
      <c r="F251" s="38"/>
      <c r="G251" s="33"/>
      <c r="H251" s="33"/>
      <c r="I251" s="33"/>
      <c r="J251" s="35"/>
      <c r="L251" s="34"/>
    </row>
    <row r="252" spans="1:12" x14ac:dyDescent="0.35">
      <c r="A252" s="8"/>
      <c r="B252" s="8"/>
      <c r="D252" s="33"/>
      <c r="E252" s="33"/>
      <c r="F252" s="38"/>
      <c r="G252" s="33"/>
      <c r="H252" s="33"/>
      <c r="I252" s="33"/>
      <c r="J252" s="35"/>
      <c r="L252" s="34"/>
    </row>
    <row r="253" spans="1:12" x14ac:dyDescent="0.35">
      <c r="A253" s="8"/>
      <c r="B253" s="8"/>
      <c r="D253" s="33"/>
      <c r="E253" s="33"/>
      <c r="F253" s="38"/>
      <c r="G253" s="33"/>
      <c r="H253" s="33"/>
      <c r="I253" s="33"/>
      <c r="J253" s="35"/>
      <c r="L253" s="34"/>
    </row>
    <row r="254" spans="1:12" x14ac:dyDescent="0.35">
      <c r="A254" s="8"/>
      <c r="B254" s="8"/>
      <c r="D254" s="33"/>
      <c r="E254" s="33"/>
      <c r="F254" s="38"/>
      <c r="G254" s="33"/>
      <c r="H254" s="33"/>
      <c r="I254" s="33"/>
      <c r="J254" s="35"/>
      <c r="L254" s="34"/>
    </row>
    <row r="255" spans="1:12" x14ac:dyDescent="0.35">
      <c r="A255" s="8"/>
      <c r="B255" s="8"/>
      <c r="D255" s="33"/>
      <c r="E255" s="33"/>
      <c r="F255" s="38"/>
      <c r="G255" s="33"/>
      <c r="H255" s="33"/>
      <c r="I255" s="33"/>
      <c r="J255" s="35"/>
      <c r="L255" s="34"/>
    </row>
    <row r="256" spans="1:12" x14ac:dyDescent="0.35">
      <c r="A256" s="8"/>
      <c r="B256" s="40"/>
      <c r="C256" s="37"/>
      <c r="D256" s="33"/>
      <c r="E256" s="33"/>
      <c r="F256" s="38"/>
      <c r="G256" s="33"/>
      <c r="H256" s="33"/>
      <c r="I256" s="33"/>
      <c r="J256" s="35"/>
      <c r="L256" s="34"/>
    </row>
    <row r="257" spans="1:12" x14ac:dyDescent="0.35">
      <c r="A257" s="8"/>
      <c r="B257" s="40"/>
      <c r="C257" s="37"/>
      <c r="D257" s="33"/>
      <c r="E257" s="33"/>
      <c r="F257" s="38"/>
      <c r="G257" s="33"/>
      <c r="H257" s="33">
        <f>NPV('[3]Conventional Big Sandy'!B6/12,F56:F255)</f>
        <v>0</v>
      </c>
      <c r="I257" s="33"/>
      <c r="J257" s="35"/>
      <c r="L257" s="34"/>
    </row>
    <row r="258" spans="1:12" x14ac:dyDescent="0.35">
      <c r="A258" s="8"/>
      <c r="B258" s="40"/>
      <c r="C258" s="37"/>
      <c r="D258" s="33"/>
      <c r="E258" s="33"/>
      <c r="F258" s="38"/>
      <c r="G258" s="33"/>
      <c r="H258" s="33"/>
      <c r="I258" s="33"/>
      <c r="J258" s="35"/>
      <c r="L258" s="34"/>
    </row>
    <row r="259" spans="1:12" x14ac:dyDescent="0.35">
      <c r="A259" s="8"/>
      <c r="B259" s="40"/>
      <c r="C259" s="37"/>
      <c r="D259" s="33"/>
      <c r="E259" s="33"/>
      <c r="F259" s="38"/>
      <c r="G259" s="33"/>
      <c r="H259" s="33"/>
      <c r="I259" s="33"/>
      <c r="J259" s="35"/>
      <c r="L259" s="34"/>
    </row>
    <row r="260" spans="1:12" x14ac:dyDescent="0.35">
      <c r="A260" s="8"/>
      <c r="B260" s="40"/>
      <c r="C260" s="37"/>
      <c r="D260" s="33"/>
      <c r="E260" s="33"/>
      <c r="F260" s="38"/>
      <c r="G260" s="33"/>
      <c r="H260" s="33"/>
      <c r="I260" s="33"/>
      <c r="J260" s="35"/>
      <c r="L260" s="34"/>
    </row>
    <row r="261" spans="1:12" x14ac:dyDescent="0.35">
      <c r="A261" s="8"/>
      <c r="B261" s="40"/>
      <c r="C261" s="37"/>
      <c r="D261" s="33"/>
      <c r="E261" s="33"/>
      <c r="F261" s="38"/>
      <c r="G261" s="33"/>
      <c r="H261" s="33"/>
      <c r="I261" s="33"/>
      <c r="J261" s="35"/>
      <c r="L261" s="34"/>
    </row>
    <row r="262" spans="1:12" x14ac:dyDescent="0.35">
      <c r="A262" s="8"/>
      <c r="B262" s="40"/>
      <c r="C262" s="37"/>
      <c r="D262" s="33"/>
      <c r="E262" s="33"/>
      <c r="F262" s="38"/>
      <c r="G262" s="33"/>
      <c r="H262" s="33"/>
      <c r="I262" s="33"/>
      <c r="J262" s="35"/>
      <c r="L262" s="34"/>
    </row>
    <row r="263" spans="1:12" x14ac:dyDescent="0.35">
      <c r="A263" s="8"/>
      <c r="B263" s="40"/>
      <c r="C263" s="37"/>
      <c r="D263" s="33"/>
      <c r="E263" s="33"/>
      <c r="F263" s="38"/>
      <c r="G263" s="33"/>
      <c r="H263" s="33"/>
      <c r="I263" s="33"/>
      <c r="J263" s="35"/>
      <c r="L263" s="34"/>
    </row>
    <row r="264" spans="1:12" x14ac:dyDescent="0.35">
      <c r="A264" s="8"/>
      <c r="B264" s="40"/>
      <c r="C264" s="37"/>
      <c r="D264" s="33"/>
      <c r="E264" s="33"/>
      <c r="F264" s="38"/>
      <c r="G264" s="33"/>
      <c r="H264" s="33"/>
      <c r="I264" s="33"/>
      <c r="J264" s="35"/>
      <c r="L264" s="34"/>
    </row>
    <row r="265" spans="1:12" x14ac:dyDescent="0.35">
      <c r="A265" s="8"/>
      <c r="B265" s="40"/>
      <c r="C265" s="37"/>
      <c r="D265" s="33"/>
      <c r="E265" s="33"/>
      <c r="F265" s="38"/>
      <c r="G265" s="33"/>
      <c r="H265" s="33"/>
      <c r="I265" s="33"/>
      <c r="J265" s="35"/>
      <c r="L265" s="34"/>
    </row>
    <row r="266" spans="1:12" x14ac:dyDescent="0.35">
      <c r="A266" s="8"/>
      <c r="B266" s="40"/>
      <c r="C266" s="37"/>
      <c r="D266" s="33"/>
      <c r="E266" s="33"/>
      <c r="F266" s="38"/>
      <c r="G266" s="33"/>
      <c r="H266" s="33"/>
      <c r="I266" s="33"/>
      <c r="J266" s="35"/>
      <c r="L266" s="34"/>
    </row>
    <row r="267" spans="1:12" x14ac:dyDescent="0.35">
      <c r="A267" s="8"/>
      <c r="B267" s="40"/>
      <c r="C267" s="37"/>
      <c r="D267" s="33"/>
      <c r="E267" s="33"/>
      <c r="F267" s="38"/>
      <c r="G267" s="33"/>
      <c r="H267" s="33"/>
      <c r="I267" s="33"/>
      <c r="J267" s="35"/>
      <c r="L267" s="34"/>
    </row>
    <row r="268" spans="1:12" x14ac:dyDescent="0.35">
      <c r="A268" s="8"/>
      <c r="B268" s="40"/>
      <c r="D268" s="33"/>
      <c r="E268" s="33"/>
      <c r="F268" s="38"/>
      <c r="G268" s="33"/>
      <c r="H268" s="33"/>
      <c r="I268" s="33"/>
      <c r="J268" s="35"/>
      <c r="L268" s="34"/>
    </row>
    <row r="269" spans="1:12" x14ac:dyDescent="0.35">
      <c r="A269" s="8"/>
      <c r="B269" s="40"/>
      <c r="D269" s="33"/>
      <c r="E269" s="33"/>
      <c r="F269" s="38"/>
      <c r="G269" s="33"/>
      <c r="H269" s="33"/>
      <c r="I269" s="33"/>
      <c r="J269" s="35"/>
      <c r="L269" s="34"/>
    </row>
    <row r="270" spans="1:12" x14ac:dyDescent="0.35">
      <c r="A270" s="8"/>
      <c r="B270" s="40"/>
      <c r="D270" s="33"/>
      <c r="E270" s="33"/>
      <c r="F270" s="38"/>
      <c r="G270" s="33"/>
      <c r="H270" s="33"/>
      <c r="I270" s="33"/>
      <c r="J270" s="35"/>
      <c r="L270" s="34"/>
    </row>
    <row r="271" spans="1:12" x14ac:dyDescent="0.35">
      <c r="A271" s="8"/>
      <c r="B271" s="40"/>
      <c r="D271" s="33"/>
      <c r="E271" s="33"/>
      <c r="F271" s="38"/>
      <c r="G271" s="33"/>
      <c r="H271" s="33"/>
      <c r="I271" s="33"/>
      <c r="J271" s="35"/>
      <c r="L271" s="34"/>
    </row>
    <row r="272" spans="1:12" x14ac:dyDescent="0.35">
      <c r="A272" s="8"/>
      <c r="B272" s="40"/>
      <c r="D272" s="33"/>
      <c r="E272" s="33"/>
      <c r="F272" s="38"/>
      <c r="G272" s="33"/>
      <c r="H272" s="33"/>
      <c r="I272" s="33"/>
      <c r="J272" s="35"/>
      <c r="L272" s="34"/>
    </row>
    <row r="273" spans="1:12" x14ac:dyDescent="0.35">
      <c r="A273" s="8"/>
      <c r="B273" s="40"/>
      <c r="D273" s="33"/>
      <c r="E273" s="33"/>
      <c r="F273" s="38"/>
      <c r="G273" s="33"/>
      <c r="H273" s="33"/>
      <c r="I273" s="33"/>
      <c r="J273" s="35"/>
      <c r="L273" s="34"/>
    </row>
    <row r="274" spans="1:12" x14ac:dyDescent="0.35">
      <c r="A274" s="8"/>
      <c r="B274" s="40"/>
      <c r="D274" s="33"/>
      <c r="E274" s="33"/>
      <c r="F274" s="38"/>
      <c r="G274" s="33"/>
      <c r="H274" s="33"/>
      <c r="I274" s="33"/>
      <c r="J274" s="35"/>
      <c r="L274" s="34"/>
    </row>
    <row r="275" spans="1:12" x14ac:dyDescent="0.35">
      <c r="A275" s="8"/>
      <c r="B275" s="40"/>
      <c r="D275" s="33"/>
      <c r="E275" s="33"/>
      <c r="F275" s="38"/>
      <c r="G275" s="33"/>
      <c r="H275" s="33"/>
      <c r="I275" s="33"/>
      <c r="J275" s="35"/>
      <c r="L275" s="34"/>
    </row>
    <row r="276" spans="1:12" x14ac:dyDescent="0.35">
      <c r="A276" s="8"/>
      <c r="B276" s="40"/>
      <c r="D276" s="33"/>
      <c r="E276" s="33"/>
      <c r="F276" s="38"/>
      <c r="G276" s="33"/>
      <c r="H276" s="33"/>
      <c r="I276" s="33"/>
      <c r="J276" s="35"/>
      <c r="L276" s="34"/>
    </row>
    <row r="277" spans="1:12" x14ac:dyDescent="0.35">
      <c r="A277" s="8"/>
      <c r="B277" s="40"/>
      <c r="D277" s="33"/>
      <c r="E277" s="33"/>
      <c r="F277" s="38"/>
      <c r="G277" s="33"/>
      <c r="H277" s="33"/>
      <c r="I277" s="33"/>
      <c r="J277" s="35"/>
      <c r="L277" s="34"/>
    </row>
    <row r="278" spans="1:12" x14ac:dyDescent="0.35">
      <c r="A278" s="8"/>
      <c r="B278" s="40"/>
      <c r="D278" s="33"/>
      <c r="E278" s="33"/>
      <c r="F278" s="38"/>
      <c r="G278" s="33"/>
      <c r="H278" s="33"/>
      <c r="I278" s="33"/>
      <c r="J278" s="35"/>
      <c r="L278" s="34"/>
    </row>
    <row r="279" spans="1:12" x14ac:dyDescent="0.35">
      <c r="A279" s="8"/>
      <c r="B279" s="40"/>
      <c r="D279" s="33"/>
      <c r="E279" s="33"/>
      <c r="F279" s="38"/>
      <c r="G279" s="33"/>
      <c r="H279" s="33"/>
      <c r="I279" s="33"/>
      <c r="J279" s="35"/>
      <c r="L279" s="34"/>
    </row>
    <row r="280" spans="1:12" x14ac:dyDescent="0.35">
      <c r="A280" s="8"/>
      <c r="B280" s="40"/>
      <c r="D280" s="33"/>
      <c r="E280" s="33"/>
      <c r="F280" s="38"/>
      <c r="G280" s="33"/>
      <c r="H280" s="33"/>
      <c r="I280" s="33"/>
      <c r="J280" s="35"/>
      <c r="L280" s="34"/>
    </row>
    <row r="281" spans="1:12" x14ac:dyDescent="0.35">
      <c r="A281" s="8"/>
      <c r="B281" s="40"/>
      <c r="D281" s="33"/>
      <c r="E281" s="33"/>
      <c r="F281" s="38"/>
      <c r="G281" s="33"/>
      <c r="H281" s="33"/>
      <c r="I281" s="33"/>
      <c r="J281" s="35"/>
      <c r="L281" s="34"/>
    </row>
    <row r="282" spans="1:12" x14ac:dyDescent="0.35">
      <c r="A282" s="8"/>
      <c r="B282" s="40"/>
      <c r="D282" s="33"/>
      <c r="E282" s="33"/>
      <c r="F282" s="38"/>
      <c r="G282" s="33"/>
      <c r="H282" s="33"/>
      <c r="I282" s="33"/>
      <c r="J282" s="35"/>
      <c r="L282" s="34"/>
    </row>
    <row r="283" spans="1:12" x14ac:dyDescent="0.35">
      <c r="A283" s="8"/>
      <c r="B283" s="40"/>
      <c r="D283" s="33"/>
      <c r="E283" s="33"/>
      <c r="F283" s="38"/>
      <c r="G283" s="33"/>
      <c r="H283" s="33"/>
      <c r="I283" s="33"/>
      <c r="J283" s="35"/>
      <c r="L283" s="34"/>
    </row>
    <row r="284" spans="1:12" x14ac:dyDescent="0.35">
      <c r="A284" s="8"/>
      <c r="B284" s="40"/>
      <c r="D284" s="33"/>
      <c r="E284" s="33"/>
      <c r="F284" s="38"/>
      <c r="G284" s="33"/>
      <c r="H284" s="33"/>
      <c r="I284" s="33"/>
      <c r="J284" s="35"/>
      <c r="L284" s="34"/>
    </row>
    <row r="285" spans="1:12" x14ac:dyDescent="0.35">
      <c r="A285" s="8"/>
      <c r="B285" s="40"/>
      <c r="D285" s="33"/>
      <c r="E285" s="33"/>
      <c r="F285" s="38"/>
      <c r="G285" s="33"/>
      <c r="H285" s="33"/>
      <c r="I285" s="33"/>
      <c r="J285" s="35"/>
      <c r="L285" s="34"/>
    </row>
    <row r="286" spans="1:12" x14ac:dyDescent="0.35">
      <c r="A286" s="8"/>
      <c r="B286" s="40"/>
      <c r="D286" s="33"/>
      <c r="E286" s="33"/>
      <c r="F286" s="38"/>
      <c r="G286" s="33"/>
      <c r="H286" s="33"/>
      <c r="I286" s="33"/>
      <c r="J286" s="35"/>
      <c r="L286" s="34"/>
    </row>
    <row r="287" spans="1:12" x14ac:dyDescent="0.35">
      <c r="A287" s="8"/>
      <c r="B287" s="40"/>
      <c r="D287" s="33"/>
      <c r="E287" s="33"/>
      <c r="F287" s="38"/>
      <c r="G287" s="33"/>
      <c r="H287" s="33"/>
      <c r="I287" s="33"/>
      <c r="J287" s="35"/>
      <c r="L287" s="34"/>
    </row>
    <row r="288" spans="1:12" x14ac:dyDescent="0.35">
      <c r="A288" s="8"/>
      <c r="B288" s="40"/>
      <c r="D288" s="33"/>
      <c r="E288" s="33"/>
      <c r="F288" s="38"/>
      <c r="G288" s="33"/>
      <c r="H288" s="33"/>
      <c r="I288" s="33"/>
      <c r="J288" s="35"/>
      <c r="L288" s="34"/>
    </row>
    <row r="289" spans="1:12" x14ac:dyDescent="0.35">
      <c r="A289" s="8"/>
      <c r="B289" s="40"/>
      <c r="D289" s="33"/>
      <c r="E289" s="33"/>
      <c r="F289" s="38"/>
      <c r="G289" s="33"/>
      <c r="H289" s="33"/>
      <c r="I289" s="33"/>
      <c r="J289" s="35"/>
      <c r="L289" s="34"/>
    </row>
    <row r="290" spans="1:12" x14ac:dyDescent="0.35">
      <c r="A290" s="8"/>
      <c r="B290" s="40"/>
      <c r="D290" s="33"/>
      <c r="E290" s="33"/>
      <c r="F290" s="38"/>
      <c r="G290" s="33"/>
      <c r="H290" s="33"/>
      <c r="I290" s="33"/>
      <c r="J290" s="35"/>
      <c r="L290" s="34"/>
    </row>
    <row r="291" spans="1:12" x14ac:dyDescent="0.35">
      <c r="A291" s="8"/>
      <c r="B291" s="40"/>
      <c r="D291" s="33"/>
      <c r="E291" s="33"/>
      <c r="F291" s="38"/>
      <c r="G291" s="33"/>
      <c r="H291" s="33"/>
      <c r="I291" s="33"/>
      <c r="J291" s="35"/>
      <c r="L291" s="34"/>
    </row>
    <row r="292" spans="1:12" x14ac:dyDescent="0.35">
      <c r="A292" s="8"/>
      <c r="B292" s="40"/>
      <c r="D292" s="33"/>
      <c r="E292" s="33"/>
      <c r="F292" s="38"/>
      <c r="G292" s="33"/>
      <c r="H292" s="33"/>
      <c r="I292" s="33"/>
      <c r="J292" s="35"/>
      <c r="L292" s="34"/>
    </row>
    <row r="293" spans="1:12" x14ac:dyDescent="0.35">
      <c r="A293" s="8"/>
      <c r="B293" s="40"/>
      <c r="D293" s="33"/>
      <c r="E293" s="33"/>
      <c r="F293" s="38"/>
      <c r="G293" s="33"/>
      <c r="H293" s="33"/>
      <c r="I293" s="33"/>
      <c r="J293" s="35"/>
      <c r="L293" s="34"/>
    </row>
    <row r="294" spans="1:12" x14ac:dyDescent="0.35">
      <c r="A294" s="8"/>
      <c r="B294" s="40"/>
      <c r="D294" s="33"/>
      <c r="E294" s="33"/>
      <c r="F294" s="38"/>
      <c r="G294" s="33"/>
      <c r="H294" s="33"/>
      <c r="I294" s="33"/>
      <c r="J294" s="35"/>
      <c r="L294" s="34"/>
    </row>
    <row r="295" spans="1:12" x14ac:dyDescent="0.35">
      <c r="A295" s="8"/>
      <c r="B295" s="40"/>
      <c r="D295" s="33"/>
      <c r="E295" s="33"/>
      <c r="F295" s="38"/>
      <c r="G295" s="33"/>
      <c r="H295" s="33"/>
      <c r="I295" s="33"/>
      <c r="J295" s="35"/>
      <c r="L295" s="34"/>
    </row>
    <row r="296" spans="1:12" x14ac:dyDescent="0.35">
      <c r="A296" s="8"/>
      <c r="B296" s="40"/>
      <c r="D296" s="33"/>
      <c r="E296" s="33"/>
      <c r="F296" s="38"/>
      <c r="G296" s="33"/>
      <c r="H296" s="33"/>
      <c r="I296" s="33"/>
      <c r="J296" s="35"/>
      <c r="L296" s="34"/>
    </row>
    <row r="297" spans="1:12" x14ac:dyDescent="0.35">
      <c r="A297" s="8"/>
      <c r="B297" s="40"/>
      <c r="D297" s="33"/>
      <c r="E297" s="33"/>
      <c r="F297" s="38"/>
      <c r="G297" s="33"/>
      <c r="H297" s="33"/>
      <c r="I297" s="33"/>
      <c r="J297" s="35"/>
      <c r="L297" s="34"/>
    </row>
    <row r="298" spans="1:12" x14ac:dyDescent="0.35">
      <c r="A298" s="8"/>
      <c r="B298" s="40"/>
      <c r="D298" s="33"/>
      <c r="E298" s="33"/>
      <c r="F298" s="38"/>
      <c r="G298" s="33"/>
      <c r="H298" s="33"/>
      <c r="I298" s="33"/>
      <c r="J298" s="35"/>
      <c r="L298" s="34"/>
    </row>
    <row r="299" spans="1:12" x14ac:dyDescent="0.35">
      <c r="A299" s="8"/>
      <c r="B299" s="40"/>
      <c r="D299" s="33"/>
      <c r="E299" s="33"/>
      <c r="F299" s="38"/>
      <c r="G299" s="33"/>
      <c r="H299" s="33"/>
      <c r="I299" s="33"/>
      <c r="J299" s="35"/>
      <c r="L299" s="34"/>
    </row>
    <row r="300" spans="1:12" x14ac:dyDescent="0.35">
      <c r="A300" s="8"/>
      <c r="B300" s="40"/>
      <c r="D300" s="33"/>
      <c r="E300" s="33"/>
      <c r="F300" s="38"/>
      <c r="G300" s="33"/>
      <c r="H300" s="33"/>
      <c r="I300" s="33"/>
      <c r="J300" s="35"/>
      <c r="L300" s="34"/>
    </row>
    <row r="301" spans="1:12" x14ac:dyDescent="0.35">
      <c r="A301" s="8"/>
      <c r="B301" s="40"/>
      <c r="D301" s="33"/>
      <c r="E301" s="33"/>
      <c r="F301" s="38"/>
      <c r="G301" s="33"/>
      <c r="H301" s="33"/>
      <c r="I301" s="33"/>
      <c r="J301" s="35"/>
      <c r="L301" s="34"/>
    </row>
    <row r="302" spans="1:12" x14ac:dyDescent="0.35">
      <c r="A302" s="8"/>
      <c r="B302" s="40"/>
      <c r="D302" s="33"/>
      <c r="E302" s="33"/>
      <c r="F302" s="38"/>
      <c r="G302" s="33"/>
      <c r="H302" s="33"/>
      <c r="I302" s="33"/>
      <c r="J302" s="35"/>
      <c r="L302" s="34"/>
    </row>
    <row r="303" spans="1:12" x14ac:dyDescent="0.35">
      <c r="A303" s="8"/>
      <c r="B303" s="40"/>
      <c r="D303" s="33"/>
      <c r="E303" s="33"/>
      <c r="F303" s="38"/>
      <c r="G303" s="33"/>
      <c r="H303" s="33"/>
      <c r="I303" s="33"/>
      <c r="J303" s="35"/>
      <c r="L303" s="34"/>
    </row>
    <row r="304" spans="1:12" x14ac:dyDescent="0.35">
      <c r="A304" s="8"/>
      <c r="B304" s="40"/>
      <c r="D304" s="33"/>
      <c r="E304" s="33"/>
      <c r="F304" s="38"/>
      <c r="G304" s="33"/>
      <c r="H304" s="33"/>
      <c r="I304" s="33"/>
      <c r="J304" s="35"/>
      <c r="L304" s="34"/>
    </row>
    <row r="305" spans="1:12" x14ac:dyDescent="0.35">
      <c r="A305" s="8"/>
      <c r="B305" s="40"/>
      <c r="D305" s="33"/>
      <c r="E305" s="33"/>
      <c r="F305" s="38"/>
      <c r="G305" s="33"/>
      <c r="H305" s="33"/>
      <c r="I305" s="33"/>
      <c r="J305" s="35"/>
      <c r="L305" s="34"/>
    </row>
    <row r="306" spans="1:12" x14ac:dyDescent="0.35">
      <c r="A306" s="8"/>
      <c r="B306" s="40"/>
      <c r="D306" s="33"/>
      <c r="E306" s="33"/>
      <c r="F306" s="38"/>
      <c r="G306" s="33"/>
      <c r="H306" s="33"/>
      <c r="I306" s="33"/>
      <c r="J306" s="35"/>
      <c r="L306" s="34"/>
    </row>
    <row r="307" spans="1:12" x14ac:dyDescent="0.35">
      <c r="A307" s="8"/>
      <c r="B307" s="40"/>
      <c r="D307" s="33"/>
      <c r="E307" s="33"/>
      <c r="F307" s="38"/>
      <c r="G307" s="33"/>
      <c r="H307" s="33"/>
      <c r="I307" s="33"/>
      <c r="J307" s="35"/>
      <c r="L307" s="34"/>
    </row>
    <row r="308" spans="1:12" x14ac:dyDescent="0.35">
      <c r="A308" s="8"/>
      <c r="B308" s="40"/>
      <c r="D308" s="33"/>
      <c r="E308" s="33"/>
      <c r="F308" s="38"/>
      <c r="G308" s="33"/>
      <c r="H308" s="33"/>
      <c r="I308" s="33"/>
      <c r="J308" s="35"/>
      <c r="L308" s="34"/>
    </row>
    <row r="309" spans="1:12" x14ac:dyDescent="0.35">
      <c r="A309" s="8"/>
      <c r="B309" s="40"/>
      <c r="D309" s="33"/>
      <c r="E309" s="33"/>
      <c r="F309" s="38"/>
      <c r="G309" s="33"/>
      <c r="H309" s="33"/>
      <c r="I309" s="33"/>
      <c r="J309" s="35"/>
      <c r="L309" s="34"/>
    </row>
    <row r="310" spans="1:12" x14ac:dyDescent="0.35">
      <c r="A310" s="8"/>
      <c r="B310" s="40"/>
      <c r="D310" s="33"/>
      <c r="E310" s="33"/>
      <c r="F310" s="38"/>
      <c r="G310" s="33"/>
      <c r="H310" s="33"/>
      <c r="I310" s="33"/>
      <c r="J310" s="35"/>
      <c r="L310" s="34"/>
    </row>
    <row r="311" spans="1:12" x14ac:dyDescent="0.35">
      <c r="A311" s="8"/>
      <c r="B311" s="40"/>
      <c r="D311" s="33"/>
      <c r="E311" s="33"/>
      <c r="F311" s="38"/>
      <c r="G311" s="33"/>
      <c r="H311" s="33"/>
      <c r="I311" s="33"/>
      <c r="J311" s="35"/>
      <c r="L311" s="34"/>
    </row>
    <row r="312" spans="1:12" x14ac:dyDescent="0.35">
      <c r="A312" s="8"/>
      <c r="B312" s="40"/>
      <c r="D312" s="33"/>
      <c r="E312" s="33"/>
      <c r="F312" s="38"/>
      <c r="G312" s="33"/>
      <c r="H312" s="33"/>
      <c r="I312" s="33"/>
      <c r="J312" s="35"/>
      <c r="L312" s="34"/>
    </row>
    <row r="313" spans="1:12" x14ac:dyDescent="0.35">
      <c r="A313" s="8"/>
      <c r="B313" s="40"/>
      <c r="D313" s="33"/>
      <c r="E313" s="33"/>
      <c r="F313" s="38"/>
      <c r="G313" s="33"/>
      <c r="H313" s="33"/>
      <c r="I313" s="33"/>
      <c r="J313" s="35"/>
      <c r="L313" s="34"/>
    </row>
    <row r="314" spans="1:12" x14ac:dyDescent="0.35">
      <c r="A314" s="8"/>
      <c r="B314" s="40"/>
      <c r="D314" s="33"/>
      <c r="E314" s="33"/>
      <c r="F314" s="38"/>
      <c r="G314" s="33"/>
      <c r="H314" s="33"/>
      <c r="I314" s="33"/>
      <c r="J314" s="35"/>
      <c r="L314" s="34"/>
    </row>
    <row r="315" spans="1:12" x14ac:dyDescent="0.35">
      <c r="A315" s="8"/>
      <c r="B315" s="40"/>
      <c r="D315" s="33"/>
      <c r="E315" s="33"/>
      <c r="F315" s="38"/>
      <c r="G315" s="33"/>
      <c r="H315" s="33"/>
      <c r="I315" s="33"/>
      <c r="J315" s="35"/>
      <c r="L315" s="34"/>
    </row>
    <row r="316" spans="1:12" x14ac:dyDescent="0.35">
      <c r="L316" s="34"/>
    </row>
    <row r="317" spans="1:12" x14ac:dyDescent="0.35">
      <c r="L317" s="34"/>
    </row>
    <row r="318" spans="1:12" x14ac:dyDescent="0.35">
      <c r="L318" s="34"/>
    </row>
    <row r="319" spans="1:12" x14ac:dyDescent="0.35">
      <c r="L319" s="34"/>
    </row>
  </sheetData>
  <mergeCells count="1">
    <mergeCell ref="A3:I3"/>
  </mergeCells>
  <pageMargins left="0.7" right="0.7" top="0.75" bottom="0.75" header="0.3" footer="0.3"/>
  <pageSetup scale="58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11A5-5984-4E8D-94D4-1AB37FBD350D}">
  <sheetPr>
    <pageSetUpPr fitToPage="1"/>
  </sheetPr>
  <dimension ref="A1:V319"/>
  <sheetViews>
    <sheetView topLeftCell="B1" zoomScaleNormal="100" workbookViewId="0">
      <selection activeCell="R73" sqref="R73"/>
    </sheetView>
  </sheetViews>
  <sheetFormatPr defaultRowHeight="14.5" x14ac:dyDescent="0.35"/>
  <cols>
    <col min="1" max="1" width="12.54296875" style="6" customWidth="1"/>
    <col min="2" max="3" width="12.54296875" style="6" bestFit="1" customWidth="1"/>
    <col min="4" max="4" width="14.54296875" style="6" customWidth="1"/>
    <col min="5" max="5" width="16" style="6" customWidth="1"/>
    <col min="6" max="6" width="16.1796875" style="6" bestFit="1" customWidth="1"/>
    <col min="7" max="7" width="13.1796875" style="6" bestFit="1" customWidth="1"/>
    <col min="8" max="8" width="14.7265625" style="6" customWidth="1"/>
    <col min="9" max="10" width="16.1796875" style="6" bestFit="1" customWidth="1"/>
    <col min="11" max="11" width="1.1796875" style="6" customWidth="1"/>
    <col min="12" max="12" width="23.1796875" style="6" bestFit="1" customWidth="1"/>
    <col min="13" max="13" width="12.54296875" style="6" bestFit="1" customWidth="1"/>
    <col min="14" max="14" width="13.7265625" style="6" bestFit="1" customWidth="1"/>
    <col min="15" max="16" width="11.54296875" style="6" bestFit="1" customWidth="1"/>
    <col min="17" max="17" width="12.54296875" style="6" bestFit="1" customWidth="1"/>
    <col min="18" max="18" width="13.7265625" style="6" bestFit="1" customWidth="1"/>
    <col min="19" max="19" width="7.81640625" style="6" bestFit="1" customWidth="1"/>
    <col min="20" max="20" width="10" style="8" bestFit="1" customWidth="1"/>
    <col min="21" max="21" width="13.7265625" style="6" bestFit="1" customWidth="1"/>
    <col min="22" max="22" width="12.1796875" style="6" bestFit="1" customWidth="1"/>
    <col min="23" max="242" width="9.1796875" style="6"/>
    <col min="243" max="243" width="16.26953125" style="6" customWidth="1"/>
    <col min="244" max="245" width="0" style="6" hidden="1" customWidth="1"/>
    <col min="246" max="246" width="13.26953125" style="6" bestFit="1" customWidth="1"/>
    <col min="247" max="248" width="16" style="6" bestFit="1" customWidth="1"/>
    <col min="249" max="249" width="9.1796875" style="6"/>
    <col min="250" max="251" width="16" style="6" bestFit="1" customWidth="1"/>
    <col min="252" max="252" width="9.1796875" style="6"/>
    <col min="253" max="253" width="0" style="6" hidden="1" customWidth="1"/>
    <col min="254" max="254" width="11.26953125" style="6" bestFit="1" customWidth="1"/>
    <col min="255" max="261" width="0" style="6" hidden="1" customWidth="1"/>
    <col min="262" max="262" width="11.26953125" style="6" bestFit="1" customWidth="1"/>
    <col min="263" max="264" width="0" style="6" hidden="1" customWidth="1"/>
    <col min="265" max="265" width="11.54296875" style="6" bestFit="1" customWidth="1"/>
    <col min="266" max="266" width="16" style="6" bestFit="1" customWidth="1"/>
    <col min="267" max="267" width="9.1796875" style="6"/>
    <col min="268" max="268" width="15" style="6" bestFit="1" customWidth="1"/>
    <col min="269" max="269" width="14" style="6" bestFit="1" customWidth="1"/>
    <col min="270" max="498" width="9.1796875" style="6"/>
    <col min="499" max="499" width="16.26953125" style="6" customWidth="1"/>
    <col min="500" max="501" width="0" style="6" hidden="1" customWidth="1"/>
    <col min="502" max="502" width="13.26953125" style="6" bestFit="1" customWidth="1"/>
    <col min="503" max="504" width="16" style="6" bestFit="1" customWidth="1"/>
    <col min="505" max="505" width="9.1796875" style="6"/>
    <col min="506" max="507" width="16" style="6" bestFit="1" customWidth="1"/>
    <col min="508" max="508" width="9.1796875" style="6"/>
    <col min="509" max="509" width="0" style="6" hidden="1" customWidth="1"/>
    <col min="510" max="510" width="11.26953125" style="6" bestFit="1" customWidth="1"/>
    <col min="511" max="517" width="0" style="6" hidden="1" customWidth="1"/>
    <col min="518" max="518" width="11.26953125" style="6" bestFit="1" customWidth="1"/>
    <col min="519" max="520" width="0" style="6" hidden="1" customWidth="1"/>
    <col min="521" max="521" width="11.54296875" style="6" bestFit="1" customWidth="1"/>
    <col min="522" max="522" width="16" style="6" bestFit="1" customWidth="1"/>
    <col min="523" max="523" width="9.1796875" style="6"/>
    <col min="524" max="524" width="15" style="6" bestFit="1" customWidth="1"/>
    <col min="525" max="525" width="14" style="6" bestFit="1" customWidth="1"/>
    <col min="526" max="754" width="9.1796875" style="6"/>
    <col min="755" max="755" width="16.26953125" style="6" customWidth="1"/>
    <col min="756" max="757" width="0" style="6" hidden="1" customWidth="1"/>
    <col min="758" max="758" width="13.26953125" style="6" bestFit="1" customWidth="1"/>
    <col min="759" max="760" width="16" style="6" bestFit="1" customWidth="1"/>
    <col min="761" max="761" width="9.1796875" style="6"/>
    <col min="762" max="763" width="16" style="6" bestFit="1" customWidth="1"/>
    <col min="764" max="764" width="9.1796875" style="6"/>
    <col min="765" max="765" width="0" style="6" hidden="1" customWidth="1"/>
    <col min="766" max="766" width="11.26953125" style="6" bestFit="1" customWidth="1"/>
    <col min="767" max="773" width="0" style="6" hidden="1" customWidth="1"/>
    <col min="774" max="774" width="11.26953125" style="6" bestFit="1" customWidth="1"/>
    <col min="775" max="776" width="0" style="6" hidden="1" customWidth="1"/>
    <col min="777" max="777" width="11.54296875" style="6" bestFit="1" customWidth="1"/>
    <col min="778" max="778" width="16" style="6" bestFit="1" customWidth="1"/>
    <col min="779" max="779" width="9.1796875" style="6"/>
    <col min="780" max="780" width="15" style="6" bestFit="1" customWidth="1"/>
    <col min="781" max="781" width="14" style="6" bestFit="1" customWidth="1"/>
    <col min="782" max="1010" width="9.1796875" style="6"/>
    <col min="1011" max="1011" width="16.26953125" style="6" customWidth="1"/>
    <col min="1012" max="1013" width="0" style="6" hidden="1" customWidth="1"/>
    <col min="1014" max="1014" width="13.26953125" style="6" bestFit="1" customWidth="1"/>
    <col min="1015" max="1016" width="16" style="6" bestFit="1" customWidth="1"/>
    <col min="1017" max="1017" width="9.1796875" style="6"/>
    <col min="1018" max="1019" width="16" style="6" bestFit="1" customWidth="1"/>
    <col min="1020" max="1020" width="9.1796875" style="6"/>
    <col min="1021" max="1021" width="0" style="6" hidden="1" customWidth="1"/>
    <col min="1022" max="1022" width="11.26953125" style="6" bestFit="1" customWidth="1"/>
    <col min="1023" max="1029" width="0" style="6" hidden="1" customWidth="1"/>
    <col min="1030" max="1030" width="11.26953125" style="6" bestFit="1" customWidth="1"/>
    <col min="1031" max="1032" width="0" style="6" hidden="1" customWidth="1"/>
    <col min="1033" max="1033" width="11.54296875" style="6" bestFit="1" customWidth="1"/>
    <col min="1034" max="1034" width="16" style="6" bestFit="1" customWidth="1"/>
    <col min="1035" max="1035" width="9.1796875" style="6"/>
    <col min="1036" max="1036" width="15" style="6" bestFit="1" customWidth="1"/>
    <col min="1037" max="1037" width="14" style="6" bestFit="1" customWidth="1"/>
    <col min="1038" max="1266" width="9.1796875" style="6"/>
    <col min="1267" max="1267" width="16.26953125" style="6" customWidth="1"/>
    <col min="1268" max="1269" width="0" style="6" hidden="1" customWidth="1"/>
    <col min="1270" max="1270" width="13.26953125" style="6" bestFit="1" customWidth="1"/>
    <col min="1271" max="1272" width="16" style="6" bestFit="1" customWidth="1"/>
    <col min="1273" max="1273" width="9.1796875" style="6"/>
    <col min="1274" max="1275" width="16" style="6" bestFit="1" customWidth="1"/>
    <col min="1276" max="1276" width="9.1796875" style="6"/>
    <col min="1277" max="1277" width="0" style="6" hidden="1" customWidth="1"/>
    <col min="1278" max="1278" width="11.26953125" style="6" bestFit="1" customWidth="1"/>
    <col min="1279" max="1285" width="0" style="6" hidden="1" customWidth="1"/>
    <col min="1286" max="1286" width="11.26953125" style="6" bestFit="1" customWidth="1"/>
    <col min="1287" max="1288" width="0" style="6" hidden="1" customWidth="1"/>
    <col min="1289" max="1289" width="11.54296875" style="6" bestFit="1" customWidth="1"/>
    <col min="1290" max="1290" width="16" style="6" bestFit="1" customWidth="1"/>
    <col min="1291" max="1291" width="9.1796875" style="6"/>
    <col min="1292" max="1292" width="15" style="6" bestFit="1" customWidth="1"/>
    <col min="1293" max="1293" width="14" style="6" bestFit="1" customWidth="1"/>
    <col min="1294" max="1522" width="9.1796875" style="6"/>
    <col min="1523" max="1523" width="16.26953125" style="6" customWidth="1"/>
    <col min="1524" max="1525" width="0" style="6" hidden="1" customWidth="1"/>
    <col min="1526" max="1526" width="13.26953125" style="6" bestFit="1" customWidth="1"/>
    <col min="1527" max="1528" width="16" style="6" bestFit="1" customWidth="1"/>
    <col min="1529" max="1529" width="9.1796875" style="6"/>
    <col min="1530" max="1531" width="16" style="6" bestFit="1" customWidth="1"/>
    <col min="1532" max="1532" width="9.1796875" style="6"/>
    <col min="1533" max="1533" width="0" style="6" hidden="1" customWidth="1"/>
    <col min="1534" max="1534" width="11.26953125" style="6" bestFit="1" customWidth="1"/>
    <col min="1535" max="1541" width="0" style="6" hidden="1" customWidth="1"/>
    <col min="1542" max="1542" width="11.26953125" style="6" bestFit="1" customWidth="1"/>
    <col min="1543" max="1544" width="0" style="6" hidden="1" customWidth="1"/>
    <col min="1545" max="1545" width="11.54296875" style="6" bestFit="1" customWidth="1"/>
    <col min="1546" max="1546" width="16" style="6" bestFit="1" customWidth="1"/>
    <col min="1547" max="1547" width="9.1796875" style="6"/>
    <col min="1548" max="1548" width="15" style="6" bestFit="1" customWidth="1"/>
    <col min="1549" max="1549" width="14" style="6" bestFit="1" customWidth="1"/>
    <col min="1550" max="1778" width="9.1796875" style="6"/>
    <col min="1779" max="1779" width="16.26953125" style="6" customWidth="1"/>
    <col min="1780" max="1781" width="0" style="6" hidden="1" customWidth="1"/>
    <col min="1782" max="1782" width="13.26953125" style="6" bestFit="1" customWidth="1"/>
    <col min="1783" max="1784" width="16" style="6" bestFit="1" customWidth="1"/>
    <col min="1785" max="1785" width="9.1796875" style="6"/>
    <col min="1786" max="1787" width="16" style="6" bestFit="1" customWidth="1"/>
    <col min="1788" max="1788" width="9.1796875" style="6"/>
    <col min="1789" max="1789" width="0" style="6" hidden="1" customWidth="1"/>
    <col min="1790" max="1790" width="11.26953125" style="6" bestFit="1" customWidth="1"/>
    <col min="1791" max="1797" width="0" style="6" hidden="1" customWidth="1"/>
    <col min="1798" max="1798" width="11.26953125" style="6" bestFit="1" customWidth="1"/>
    <col min="1799" max="1800" width="0" style="6" hidden="1" customWidth="1"/>
    <col min="1801" max="1801" width="11.54296875" style="6" bestFit="1" customWidth="1"/>
    <col min="1802" max="1802" width="16" style="6" bestFit="1" customWidth="1"/>
    <col min="1803" max="1803" width="9.1796875" style="6"/>
    <col min="1804" max="1804" width="15" style="6" bestFit="1" customWidth="1"/>
    <col min="1805" max="1805" width="14" style="6" bestFit="1" customWidth="1"/>
    <col min="1806" max="2034" width="9.1796875" style="6"/>
    <col min="2035" max="2035" width="16.26953125" style="6" customWidth="1"/>
    <col min="2036" max="2037" width="0" style="6" hidden="1" customWidth="1"/>
    <col min="2038" max="2038" width="13.26953125" style="6" bestFit="1" customWidth="1"/>
    <col min="2039" max="2040" width="16" style="6" bestFit="1" customWidth="1"/>
    <col min="2041" max="2041" width="9.1796875" style="6"/>
    <col min="2042" max="2043" width="16" style="6" bestFit="1" customWidth="1"/>
    <col min="2044" max="2044" width="9.1796875" style="6"/>
    <col min="2045" max="2045" width="0" style="6" hidden="1" customWidth="1"/>
    <col min="2046" max="2046" width="11.26953125" style="6" bestFit="1" customWidth="1"/>
    <col min="2047" max="2053" width="0" style="6" hidden="1" customWidth="1"/>
    <col min="2054" max="2054" width="11.26953125" style="6" bestFit="1" customWidth="1"/>
    <col min="2055" max="2056" width="0" style="6" hidden="1" customWidth="1"/>
    <col min="2057" max="2057" width="11.54296875" style="6" bestFit="1" customWidth="1"/>
    <col min="2058" max="2058" width="16" style="6" bestFit="1" customWidth="1"/>
    <col min="2059" max="2059" width="9.1796875" style="6"/>
    <col min="2060" max="2060" width="15" style="6" bestFit="1" customWidth="1"/>
    <col min="2061" max="2061" width="14" style="6" bestFit="1" customWidth="1"/>
    <col min="2062" max="2290" width="9.1796875" style="6"/>
    <col min="2291" max="2291" width="16.26953125" style="6" customWidth="1"/>
    <col min="2292" max="2293" width="0" style="6" hidden="1" customWidth="1"/>
    <col min="2294" max="2294" width="13.26953125" style="6" bestFit="1" customWidth="1"/>
    <col min="2295" max="2296" width="16" style="6" bestFit="1" customWidth="1"/>
    <col min="2297" max="2297" width="9.1796875" style="6"/>
    <col min="2298" max="2299" width="16" style="6" bestFit="1" customWidth="1"/>
    <col min="2300" max="2300" width="9.1796875" style="6"/>
    <col min="2301" max="2301" width="0" style="6" hidden="1" customWidth="1"/>
    <col min="2302" max="2302" width="11.26953125" style="6" bestFit="1" customWidth="1"/>
    <col min="2303" max="2309" width="0" style="6" hidden="1" customWidth="1"/>
    <col min="2310" max="2310" width="11.26953125" style="6" bestFit="1" customWidth="1"/>
    <col min="2311" max="2312" width="0" style="6" hidden="1" customWidth="1"/>
    <col min="2313" max="2313" width="11.54296875" style="6" bestFit="1" customWidth="1"/>
    <col min="2314" max="2314" width="16" style="6" bestFit="1" customWidth="1"/>
    <col min="2315" max="2315" width="9.1796875" style="6"/>
    <col min="2316" max="2316" width="15" style="6" bestFit="1" customWidth="1"/>
    <col min="2317" max="2317" width="14" style="6" bestFit="1" customWidth="1"/>
    <col min="2318" max="2546" width="9.1796875" style="6"/>
    <col min="2547" max="2547" width="16.26953125" style="6" customWidth="1"/>
    <col min="2548" max="2549" width="0" style="6" hidden="1" customWidth="1"/>
    <col min="2550" max="2550" width="13.26953125" style="6" bestFit="1" customWidth="1"/>
    <col min="2551" max="2552" width="16" style="6" bestFit="1" customWidth="1"/>
    <col min="2553" max="2553" width="9.1796875" style="6"/>
    <col min="2554" max="2555" width="16" style="6" bestFit="1" customWidth="1"/>
    <col min="2556" max="2556" width="9.1796875" style="6"/>
    <col min="2557" max="2557" width="0" style="6" hidden="1" customWidth="1"/>
    <col min="2558" max="2558" width="11.26953125" style="6" bestFit="1" customWidth="1"/>
    <col min="2559" max="2565" width="0" style="6" hidden="1" customWidth="1"/>
    <col min="2566" max="2566" width="11.26953125" style="6" bestFit="1" customWidth="1"/>
    <col min="2567" max="2568" width="0" style="6" hidden="1" customWidth="1"/>
    <col min="2569" max="2569" width="11.54296875" style="6" bestFit="1" customWidth="1"/>
    <col min="2570" max="2570" width="16" style="6" bestFit="1" customWidth="1"/>
    <col min="2571" max="2571" width="9.1796875" style="6"/>
    <col min="2572" max="2572" width="15" style="6" bestFit="1" customWidth="1"/>
    <col min="2573" max="2573" width="14" style="6" bestFit="1" customWidth="1"/>
    <col min="2574" max="2802" width="9.1796875" style="6"/>
    <col min="2803" max="2803" width="16.26953125" style="6" customWidth="1"/>
    <col min="2804" max="2805" width="0" style="6" hidden="1" customWidth="1"/>
    <col min="2806" max="2806" width="13.26953125" style="6" bestFit="1" customWidth="1"/>
    <col min="2807" max="2808" width="16" style="6" bestFit="1" customWidth="1"/>
    <col min="2809" max="2809" width="9.1796875" style="6"/>
    <col min="2810" max="2811" width="16" style="6" bestFit="1" customWidth="1"/>
    <col min="2812" max="2812" width="9.1796875" style="6"/>
    <col min="2813" max="2813" width="0" style="6" hidden="1" customWidth="1"/>
    <col min="2814" max="2814" width="11.26953125" style="6" bestFit="1" customWidth="1"/>
    <col min="2815" max="2821" width="0" style="6" hidden="1" customWidth="1"/>
    <col min="2822" max="2822" width="11.26953125" style="6" bestFit="1" customWidth="1"/>
    <col min="2823" max="2824" width="0" style="6" hidden="1" customWidth="1"/>
    <col min="2825" max="2825" width="11.54296875" style="6" bestFit="1" customWidth="1"/>
    <col min="2826" max="2826" width="16" style="6" bestFit="1" customWidth="1"/>
    <col min="2827" max="2827" width="9.1796875" style="6"/>
    <col min="2828" max="2828" width="15" style="6" bestFit="1" customWidth="1"/>
    <col min="2829" max="2829" width="14" style="6" bestFit="1" customWidth="1"/>
    <col min="2830" max="3058" width="9.1796875" style="6"/>
    <col min="3059" max="3059" width="16.26953125" style="6" customWidth="1"/>
    <col min="3060" max="3061" width="0" style="6" hidden="1" customWidth="1"/>
    <col min="3062" max="3062" width="13.26953125" style="6" bestFit="1" customWidth="1"/>
    <col min="3063" max="3064" width="16" style="6" bestFit="1" customWidth="1"/>
    <col min="3065" max="3065" width="9.1796875" style="6"/>
    <col min="3066" max="3067" width="16" style="6" bestFit="1" customWidth="1"/>
    <col min="3068" max="3068" width="9.1796875" style="6"/>
    <col min="3069" max="3069" width="0" style="6" hidden="1" customWidth="1"/>
    <col min="3070" max="3070" width="11.26953125" style="6" bestFit="1" customWidth="1"/>
    <col min="3071" max="3077" width="0" style="6" hidden="1" customWidth="1"/>
    <col min="3078" max="3078" width="11.26953125" style="6" bestFit="1" customWidth="1"/>
    <col min="3079" max="3080" width="0" style="6" hidden="1" customWidth="1"/>
    <col min="3081" max="3081" width="11.54296875" style="6" bestFit="1" customWidth="1"/>
    <col min="3082" max="3082" width="16" style="6" bestFit="1" customWidth="1"/>
    <col min="3083" max="3083" width="9.1796875" style="6"/>
    <col min="3084" max="3084" width="15" style="6" bestFit="1" customWidth="1"/>
    <col min="3085" max="3085" width="14" style="6" bestFit="1" customWidth="1"/>
    <col min="3086" max="3314" width="9.1796875" style="6"/>
    <col min="3315" max="3315" width="16.26953125" style="6" customWidth="1"/>
    <col min="3316" max="3317" width="0" style="6" hidden="1" customWidth="1"/>
    <col min="3318" max="3318" width="13.26953125" style="6" bestFit="1" customWidth="1"/>
    <col min="3319" max="3320" width="16" style="6" bestFit="1" customWidth="1"/>
    <col min="3321" max="3321" width="9.1796875" style="6"/>
    <col min="3322" max="3323" width="16" style="6" bestFit="1" customWidth="1"/>
    <col min="3324" max="3324" width="9.1796875" style="6"/>
    <col min="3325" max="3325" width="0" style="6" hidden="1" customWidth="1"/>
    <col min="3326" max="3326" width="11.26953125" style="6" bestFit="1" customWidth="1"/>
    <col min="3327" max="3333" width="0" style="6" hidden="1" customWidth="1"/>
    <col min="3334" max="3334" width="11.26953125" style="6" bestFit="1" customWidth="1"/>
    <col min="3335" max="3336" width="0" style="6" hidden="1" customWidth="1"/>
    <col min="3337" max="3337" width="11.54296875" style="6" bestFit="1" customWidth="1"/>
    <col min="3338" max="3338" width="16" style="6" bestFit="1" customWidth="1"/>
    <col min="3339" max="3339" width="9.1796875" style="6"/>
    <col min="3340" max="3340" width="15" style="6" bestFit="1" customWidth="1"/>
    <col min="3341" max="3341" width="14" style="6" bestFit="1" customWidth="1"/>
    <col min="3342" max="3570" width="9.1796875" style="6"/>
    <col min="3571" max="3571" width="16.26953125" style="6" customWidth="1"/>
    <col min="3572" max="3573" width="0" style="6" hidden="1" customWidth="1"/>
    <col min="3574" max="3574" width="13.26953125" style="6" bestFit="1" customWidth="1"/>
    <col min="3575" max="3576" width="16" style="6" bestFit="1" customWidth="1"/>
    <col min="3577" max="3577" width="9.1796875" style="6"/>
    <col min="3578" max="3579" width="16" style="6" bestFit="1" customWidth="1"/>
    <col min="3580" max="3580" width="9.1796875" style="6"/>
    <col min="3581" max="3581" width="0" style="6" hidden="1" customWidth="1"/>
    <col min="3582" max="3582" width="11.26953125" style="6" bestFit="1" customWidth="1"/>
    <col min="3583" max="3589" width="0" style="6" hidden="1" customWidth="1"/>
    <col min="3590" max="3590" width="11.26953125" style="6" bestFit="1" customWidth="1"/>
    <col min="3591" max="3592" width="0" style="6" hidden="1" customWidth="1"/>
    <col min="3593" max="3593" width="11.54296875" style="6" bestFit="1" customWidth="1"/>
    <col min="3594" max="3594" width="16" style="6" bestFit="1" customWidth="1"/>
    <col min="3595" max="3595" width="9.1796875" style="6"/>
    <col min="3596" max="3596" width="15" style="6" bestFit="1" customWidth="1"/>
    <col min="3597" max="3597" width="14" style="6" bestFit="1" customWidth="1"/>
    <col min="3598" max="3826" width="9.1796875" style="6"/>
    <col min="3827" max="3827" width="16.26953125" style="6" customWidth="1"/>
    <col min="3828" max="3829" width="0" style="6" hidden="1" customWidth="1"/>
    <col min="3830" max="3830" width="13.26953125" style="6" bestFit="1" customWidth="1"/>
    <col min="3831" max="3832" width="16" style="6" bestFit="1" customWidth="1"/>
    <col min="3833" max="3833" width="9.1796875" style="6"/>
    <col min="3834" max="3835" width="16" style="6" bestFit="1" customWidth="1"/>
    <col min="3836" max="3836" width="9.1796875" style="6"/>
    <col min="3837" max="3837" width="0" style="6" hidden="1" customWidth="1"/>
    <col min="3838" max="3838" width="11.26953125" style="6" bestFit="1" customWidth="1"/>
    <col min="3839" max="3845" width="0" style="6" hidden="1" customWidth="1"/>
    <col min="3846" max="3846" width="11.26953125" style="6" bestFit="1" customWidth="1"/>
    <col min="3847" max="3848" width="0" style="6" hidden="1" customWidth="1"/>
    <col min="3849" max="3849" width="11.54296875" style="6" bestFit="1" customWidth="1"/>
    <col min="3850" max="3850" width="16" style="6" bestFit="1" customWidth="1"/>
    <col min="3851" max="3851" width="9.1796875" style="6"/>
    <col min="3852" max="3852" width="15" style="6" bestFit="1" customWidth="1"/>
    <col min="3853" max="3853" width="14" style="6" bestFit="1" customWidth="1"/>
    <col min="3854" max="4082" width="9.1796875" style="6"/>
    <col min="4083" max="4083" width="16.26953125" style="6" customWidth="1"/>
    <col min="4084" max="4085" width="0" style="6" hidden="1" customWidth="1"/>
    <col min="4086" max="4086" width="13.26953125" style="6" bestFit="1" customWidth="1"/>
    <col min="4087" max="4088" width="16" style="6" bestFit="1" customWidth="1"/>
    <col min="4089" max="4089" width="9.1796875" style="6"/>
    <col min="4090" max="4091" width="16" style="6" bestFit="1" customWidth="1"/>
    <col min="4092" max="4092" width="9.1796875" style="6"/>
    <col min="4093" max="4093" width="0" style="6" hidden="1" customWidth="1"/>
    <col min="4094" max="4094" width="11.26953125" style="6" bestFit="1" customWidth="1"/>
    <col min="4095" max="4101" width="0" style="6" hidden="1" customWidth="1"/>
    <col min="4102" max="4102" width="11.26953125" style="6" bestFit="1" customWidth="1"/>
    <col min="4103" max="4104" width="0" style="6" hidden="1" customWidth="1"/>
    <col min="4105" max="4105" width="11.54296875" style="6" bestFit="1" customWidth="1"/>
    <col min="4106" max="4106" width="16" style="6" bestFit="1" customWidth="1"/>
    <col min="4107" max="4107" width="9.1796875" style="6"/>
    <col min="4108" max="4108" width="15" style="6" bestFit="1" customWidth="1"/>
    <col min="4109" max="4109" width="14" style="6" bestFit="1" customWidth="1"/>
    <col min="4110" max="4338" width="9.1796875" style="6"/>
    <col min="4339" max="4339" width="16.26953125" style="6" customWidth="1"/>
    <col min="4340" max="4341" width="0" style="6" hidden="1" customWidth="1"/>
    <col min="4342" max="4342" width="13.26953125" style="6" bestFit="1" customWidth="1"/>
    <col min="4343" max="4344" width="16" style="6" bestFit="1" customWidth="1"/>
    <col min="4345" max="4345" width="9.1796875" style="6"/>
    <col min="4346" max="4347" width="16" style="6" bestFit="1" customWidth="1"/>
    <col min="4348" max="4348" width="9.1796875" style="6"/>
    <col min="4349" max="4349" width="0" style="6" hidden="1" customWidth="1"/>
    <col min="4350" max="4350" width="11.26953125" style="6" bestFit="1" customWidth="1"/>
    <col min="4351" max="4357" width="0" style="6" hidden="1" customWidth="1"/>
    <col min="4358" max="4358" width="11.26953125" style="6" bestFit="1" customWidth="1"/>
    <col min="4359" max="4360" width="0" style="6" hidden="1" customWidth="1"/>
    <col min="4361" max="4361" width="11.54296875" style="6" bestFit="1" customWidth="1"/>
    <col min="4362" max="4362" width="16" style="6" bestFit="1" customWidth="1"/>
    <col min="4363" max="4363" width="9.1796875" style="6"/>
    <col min="4364" max="4364" width="15" style="6" bestFit="1" customWidth="1"/>
    <col min="4365" max="4365" width="14" style="6" bestFit="1" customWidth="1"/>
    <col min="4366" max="4594" width="9.1796875" style="6"/>
    <col min="4595" max="4595" width="16.26953125" style="6" customWidth="1"/>
    <col min="4596" max="4597" width="0" style="6" hidden="1" customWidth="1"/>
    <col min="4598" max="4598" width="13.26953125" style="6" bestFit="1" customWidth="1"/>
    <col min="4599" max="4600" width="16" style="6" bestFit="1" customWidth="1"/>
    <col min="4601" max="4601" width="9.1796875" style="6"/>
    <col min="4602" max="4603" width="16" style="6" bestFit="1" customWidth="1"/>
    <col min="4604" max="4604" width="9.1796875" style="6"/>
    <col min="4605" max="4605" width="0" style="6" hidden="1" customWidth="1"/>
    <col min="4606" max="4606" width="11.26953125" style="6" bestFit="1" customWidth="1"/>
    <col min="4607" max="4613" width="0" style="6" hidden="1" customWidth="1"/>
    <col min="4614" max="4614" width="11.26953125" style="6" bestFit="1" customWidth="1"/>
    <col min="4615" max="4616" width="0" style="6" hidden="1" customWidth="1"/>
    <col min="4617" max="4617" width="11.54296875" style="6" bestFit="1" customWidth="1"/>
    <col min="4618" max="4618" width="16" style="6" bestFit="1" customWidth="1"/>
    <col min="4619" max="4619" width="9.1796875" style="6"/>
    <col min="4620" max="4620" width="15" style="6" bestFit="1" customWidth="1"/>
    <col min="4621" max="4621" width="14" style="6" bestFit="1" customWidth="1"/>
    <col min="4622" max="4850" width="9.1796875" style="6"/>
    <col min="4851" max="4851" width="16.26953125" style="6" customWidth="1"/>
    <col min="4852" max="4853" width="0" style="6" hidden="1" customWidth="1"/>
    <col min="4854" max="4854" width="13.26953125" style="6" bestFit="1" customWidth="1"/>
    <col min="4855" max="4856" width="16" style="6" bestFit="1" customWidth="1"/>
    <col min="4857" max="4857" width="9.1796875" style="6"/>
    <col min="4858" max="4859" width="16" style="6" bestFit="1" customWidth="1"/>
    <col min="4860" max="4860" width="9.1796875" style="6"/>
    <col min="4861" max="4861" width="0" style="6" hidden="1" customWidth="1"/>
    <col min="4862" max="4862" width="11.26953125" style="6" bestFit="1" customWidth="1"/>
    <col min="4863" max="4869" width="0" style="6" hidden="1" customWidth="1"/>
    <col min="4870" max="4870" width="11.26953125" style="6" bestFit="1" customWidth="1"/>
    <col min="4871" max="4872" width="0" style="6" hidden="1" customWidth="1"/>
    <col min="4873" max="4873" width="11.54296875" style="6" bestFit="1" customWidth="1"/>
    <col min="4874" max="4874" width="16" style="6" bestFit="1" customWidth="1"/>
    <col min="4875" max="4875" width="9.1796875" style="6"/>
    <col min="4876" max="4876" width="15" style="6" bestFit="1" customWidth="1"/>
    <col min="4877" max="4877" width="14" style="6" bestFit="1" customWidth="1"/>
    <col min="4878" max="5106" width="9.1796875" style="6"/>
    <col min="5107" max="5107" width="16.26953125" style="6" customWidth="1"/>
    <col min="5108" max="5109" width="0" style="6" hidden="1" customWidth="1"/>
    <col min="5110" max="5110" width="13.26953125" style="6" bestFit="1" customWidth="1"/>
    <col min="5111" max="5112" width="16" style="6" bestFit="1" customWidth="1"/>
    <col min="5113" max="5113" width="9.1796875" style="6"/>
    <col min="5114" max="5115" width="16" style="6" bestFit="1" customWidth="1"/>
    <col min="5116" max="5116" width="9.1796875" style="6"/>
    <col min="5117" max="5117" width="0" style="6" hidden="1" customWidth="1"/>
    <col min="5118" max="5118" width="11.26953125" style="6" bestFit="1" customWidth="1"/>
    <col min="5119" max="5125" width="0" style="6" hidden="1" customWidth="1"/>
    <col min="5126" max="5126" width="11.26953125" style="6" bestFit="1" customWidth="1"/>
    <col min="5127" max="5128" width="0" style="6" hidden="1" customWidth="1"/>
    <col min="5129" max="5129" width="11.54296875" style="6" bestFit="1" customWidth="1"/>
    <col min="5130" max="5130" width="16" style="6" bestFit="1" customWidth="1"/>
    <col min="5131" max="5131" width="9.1796875" style="6"/>
    <col min="5132" max="5132" width="15" style="6" bestFit="1" customWidth="1"/>
    <col min="5133" max="5133" width="14" style="6" bestFit="1" customWidth="1"/>
    <col min="5134" max="5362" width="9.1796875" style="6"/>
    <col min="5363" max="5363" width="16.26953125" style="6" customWidth="1"/>
    <col min="5364" max="5365" width="0" style="6" hidden="1" customWidth="1"/>
    <col min="5366" max="5366" width="13.26953125" style="6" bestFit="1" customWidth="1"/>
    <col min="5367" max="5368" width="16" style="6" bestFit="1" customWidth="1"/>
    <col min="5369" max="5369" width="9.1796875" style="6"/>
    <col min="5370" max="5371" width="16" style="6" bestFit="1" customWidth="1"/>
    <col min="5372" max="5372" width="9.1796875" style="6"/>
    <col min="5373" max="5373" width="0" style="6" hidden="1" customWidth="1"/>
    <col min="5374" max="5374" width="11.26953125" style="6" bestFit="1" customWidth="1"/>
    <col min="5375" max="5381" width="0" style="6" hidden="1" customWidth="1"/>
    <col min="5382" max="5382" width="11.26953125" style="6" bestFit="1" customWidth="1"/>
    <col min="5383" max="5384" width="0" style="6" hidden="1" customWidth="1"/>
    <col min="5385" max="5385" width="11.54296875" style="6" bestFit="1" customWidth="1"/>
    <col min="5386" max="5386" width="16" style="6" bestFit="1" customWidth="1"/>
    <col min="5387" max="5387" width="9.1796875" style="6"/>
    <col min="5388" max="5388" width="15" style="6" bestFit="1" customWidth="1"/>
    <col min="5389" max="5389" width="14" style="6" bestFit="1" customWidth="1"/>
    <col min="5390" max="5618" width="9.1796875" style="6"/>
    <col min="5619" max="5619" width="16.26953125" style="6" customWidth="1"/>
    <col min="5620" max="5621" width="0" style="6" hidden="1" customWidth="1"/>
    <col min="5622" max="5622" width="13.26953125" style="6" bestFit="1" customWidth="1"/>
    <col min="5623" max="5624" width="16" style="6" bestFit="1" customWidth="1"/>
    <col min="5625" max="5625" width="9.1796875" style="6"/>
    <col min="5626" max="5627" width="16" style="6" bestFit="1" customWidth="1"/>
    <col min="5628" max="5628" width="9.1796875" style="6"/>
    <col min="5629" max="5629" width="0" style="6" hidden="1" customWidth="1"/>
    <col min="5630" max="5630" width="11.26953125" style="6" bestFit="1" customWidth="1"/>
    <col min="5631" max="5637" width="0" style="6" hidden="1" customWidth="1"/>
    <col min="5638" max="5638" width="11.26953125" style="6" bestFit="1" customWidth="1"/>
    <col min="5639" max="5640" width="0" style="6" hidden="1" customWidth="1"/>
    <col min="5641" max="5641" width="11.54296875" style="6" bestFit="1" customWidth="1"/>
    <col min="5642" max="5642" width="16" style="6" bestFit="1" customWidth="1"/>
    <col min="5643" max="5643" width="9.1796875" style="6"/>
    <col min="5644" max="5644" width="15" style="6" bestFit="1" customWidth="1"/>
    <col min="5645" max="5645" width="14" style="6" bestFit="1" customWidth="1"/>
    <col min="5646" max="5874" width="9.1796875" style="6"/>
    <col min="5875" max="5875" width="16.26953125" style="6" customWidth="1"/>
    <col min="5876" max="5877" width="0" style="6" hidden="1" customWidth="1"/>
    <col min="5878" max="5878" width="13.26953125" style="6" bestFit="1" customWidth="1"/>
    <col min="5879" max="5880" width="16" style="6" bestFit="1" customWidth="1"/>
    <col min="5881" max="5881" width="9.1796875" style="6"/>
    <col min="5882" max="5883" width="16" style="6" bestFit="1" customWidth="1"/>
    <col min="5884" max="5884" width="9.1796875" style="6"/>
    <col min="5885" max="5885" width="0" style="6" hidden="1" customWidth="1"/>
    <col min="5886" max="5886" width="11.26953125" style="6" bestFit="1" customWidth="1"/>
    <col min="5887" max="5893" width="0" style="6" hidden="1" customWidth="1"/>
    <col min="5894" max="5894" width="11.26953125" style="6" bestFit="1" customWidth="1"/>
    <col min="5895" max="5896" width="0" style="6" hidden="1" customWidth="1"/>
    <col min="5897" max="5897" width="11.54296875" style="6" bestFit="1" customWidth="1"/>
    <col min="5898" max="5898" width="16" style="6" bestFit="1" customWidth="1"/>
    <col min="5899" max="5899" width="9.1796875" style="6"/>
    <col min="5900" max="5900" width="15" style="6" bestFit="1" customWidth="1"/>
    <col min="5901" max="5901" width="14" style="6" bestFit="1" customWidth="1"/>
    <col min="5902" max="6130" width="9.1796875" style="6"/>
    <col min="6131" max="6131" width="16.26953125" style="6" customWidth="1"/>
    <col min="6132" max="6133" width="0" style="6" hidden="1" customWidth="1"/>
    <col min="6134" max="6134" width="13.26953125" style="6" bestFit="1" customWidth="1"/>
    <col min="6135" max="6136" width="16" style="6" bestFit="1" customWidth="1"/>
    <col min="6137" max="6137" width="9.1796875" style="6"/>
    <col min="6138" max="6139" width="16" style="6" bestFit="1" customWidth="1"/>
    <col min="6140" max="6140" width="9.1796875" style="6"/>
    <col min="6141" max="6141" width="0" style="6" hidden="1" customWidth="1"/>
    <col min="6142" max="6142" width="11.26953125" style="6" bestFit="1" customWidth="1"/>
    <col min="6143" max="6149" width="0" style="6" hidden="1" customWidth="1"/>
    <col min="6150" max="6150" width="11.26953125" style="6" bestFit="1" customWidth="1"/>
    <col min="6151" max="6152" width="0" style="6" hidden="1" customWidth="1"/>
    <col min="6153" max="6153" width="11.54296875" style="6" bestFit="1" customWidth="1"/>
    <col min="6154" max="6154" width="16" style="6" bestFit="1" customWidth="1"/>
    <col min="6155" max="6155" width="9.1796875" style="6"/>
    <col min="6156" max="6156" width="15" style="6" bestFit="1" customWidth="1"/>
    <col min="6157" max="6157" width="14" style="6" bestFit="1" customWidth="1"/>
    <col min="6158" max="6386" width="9.1796875" style="6"/>
    <col min="6387" max="6387" width="16.26953125" style="6" customWidth="1"/>
    <col min="6388" max="6389" width="0" style="6" hidden="1" customWidth="1"/>
    <col min="6390" max="6390" width="13.26953125" style="6" bestFit="1" customWidth="1"/>
    <col min="6391" max="6392" width="16" style="6" bestFit="1" customWidth="1"/>
    <col min="6393" max="6393" width="9.1796875" style="6"/>
    <col min="6394" max="6395" width="16" style="6" bestFit="1" customWidth="1"/>
    <col min="6396" max="6396" width="9.1796875" style="6"/>
    <col min="6397" max="6397" width="0" style="6" hidden="1" customWidth="1"/>
    <col min="6398" max="6398" width="11.26953125" style="6" bestFit="1" customWidth="1"/>
    <col min="6399" max="6405" width="0" style="6" hidden="1" customWidth="1"/>
    <col min="6406" max="6406" width="11.26953125" style="6" bestFit="1" customWidth="1"/>
    <col min="6407" max="6408" width="0" style="6" hidden="1" customWidth="1"/>
    <col min="6409" max="6409" width="11.54296875" style="6" bestFit="1" customWidth="1"/>
    <col min="6410" max="6410" width="16" style="6" bestFit="1" customWidth="1"/>
    <col min="6411" max="6411" width="9.1796875" style="6"/>
    <col min="6412" max="6412" width="15" style="6" bestFit="1" customWidth="1"/>
    <col min="6413" max="6413" width="14" style="6" bestFit="1" customWidth="1"/>
    <col min="6414" max="6642" width="9.1796875" style="6"/>
    <col min="6643" max="6643" width="16.26953125" style="6" customWidth="1"/>
    <col min="6644" max="6645" width="0" style="6" hidden="1" customWidth="1"/>
    <col min="6646" max="6646" width="13.26953125" style="6" bestFit="1" customWidth="1"/>
    <col min="6647" max="6648" width="16" style="6" bestFit="1" customWidth="1"/>
    <col min="6649" max="6649" width="9.1796875" style="6"/>
    <col min="6650" max="6651" width="16" style="6" bestFit="1" customWidth="1"/>
    <col min="6652" max="6652" width="9.1796875" style="6"/>
    <col min="6653" max="6653" width="0" style="6" hidden="1" customWidth="1"/>
    <col min="6654" max="6654" width="11.26953125" style="6" bestFit="1" customWidth="1"/>
    <col min="6655" max="6661" width="0" style="6" hidden="1" customWidth="1"/>
    <col min="6662" max="6662" width="11.26953125" style="6" bestFit="1" customWidth="1"/>
    <col min="6663" max="6664" width="0" style="6" hidden="1" customWidth="1"/>
    <col min="6665" max="6665" width="11.54296875" style="6" bestFit="1" customWidth="1"/>
    <col min="6666" max="6666" width="16" style="6" bestFit="1" customWidth="1"/>
    <col min="6667" max="6667" width="9.1796875" style="6"/>
    <col min="6668" max="6668" width="15" style="6" bestFit="1" customWidth="1"/>
    <col min="6669" max="6669" width="14" style="6" bestFit="1" customWidth="1"/>
    <col min="6670" max="6898" width="9.1796875" style="6"/>
    <col min="6899" max="6899" width="16.26953125" style="6" customWidth="1"/>
    <col min="6900" max="6901" width="0" style="6" hidden="1" customWidth="1"/>
    <col min="6902" max="6902" width="13.26953125" style="6" bestFit="1" customWidth="1"/>
    <col min="6903" max="6904" width="16" style="6" bestFit="1" customWidth="1"/>
    <col min="6905" max="6905" width="9.1796875" style="6"/>
    <col min="6906" max="6907" width="16" style="6" bestFit="1" customWidth="1"/>
    <col min="6908" max="6908" width="9.1796875" style="6"/>
    <col min="6909" max="6909" width="0" style="6" hidden="1" customWidth="1"/>
    <col min="6910" max="6910" width="11.26953125" style="6" bestFit="1" customWidth="1"/>
    <col min="6911" max="6917" width="0" style="6" hidden="1" customWidth="1"/>
    <col min="6918" max="6918" width="11.26953125" style="6" bestFit="1" customWidth="1"/>
    <col min="6919" max="6920" width="0" style="6" hidden="1" customWidth="1"/>
    <col min="6921" max="6921" width="11.54296875" style="6" bestFit="1" customWidth="1"/>
    <col min="6922" max="6922" width="16" style="6" bestFit="1" customWidth="1"/>
    <col min="6923" max="6923" width="9.1796875" style="6"/>
    <col min="6924" max="6924" width="15" style="6" bestFit="1" customWidth="1"/>
    <col min="6925" max="6925" width="14" style="6" bestFit="1" customWidth="1"/>
    <col min="6926" max="7154" width="9.1796875" style="6"/>
    <col min="7155" max="7155" width="16.26953125" style="6" customWidth="1"/>
    <col min="7156" max="7157" width="0" style="6" hidden="1" customWidth="1"/>
    <col min="7158" max="7158" width="13.26953125" style="6" bestFit="1" customWidth="1"/>
    <col min="7159" max="7160" width="16" style="6" bestFit="1" customWidth="1"/>
    <col min="7161" max="7161" width="9.1796875" style="6"/>
    <col min="7162" max="7163" width="16" style="6" bestFit="1" customWidth="1"/>
    <col min="7164" max="7164" width="9.1796875" style="6"/>
    <col min="7165" max="7165" width="0" style="6" hidden="1" customWidth="1"/>
    <col min="7166" max="7166" width="11.26953125" style="6" bestFit="1" customWidth="1"/>
    <col min="7167" max="7173" width="0" style="6" hidden="1" customWidth="1"/>
    <col min="7174" max="7174" width="11.26953125" style="6" bestFit="1" customWidth="1"/>
    <col min="7175" max="7176" width="0" style="6" hidden="1" customWidth="1"/>
    <col min="7177" max="7177" width="11.54296875" style="6" bestFit="1" customWidth="1"/>
    <col min="7178" max="7178" width="16" style="6" bestFit="1" customWidth="1"/>
    <col min="7179" max="7179" width="9.1796875" style="6"/>
    <col min="7180" max="7180" width="15" style="6" bestFit="1" customWidth="1"/>
    <col min="7181" max="7181" width="14" style="6" bestFit="1" customWidth="1"/>
    <col min="7182" max="7410" width="9.1796875" style="6"/>
    <col min="7411" max="7411" width="16.26953125" style="6" customWidth="1"/>
    <col min="7412" max="7413" width="0" style="6" hidden="1" customWidth="1"/>
    <col min="7414" max="7414" width="13.26953125" style="6" bestFit="1" customWidth="1"/>
    <col min="7415" max="7416" width="16" style="6" bestFit="1" customWidth="1"/>
    <col min="7417" max="7417" width="9.1796875" style="6"/>
    <col min="7418" max="7419" width="16" style="6" bestFit="1" customWidth="1"/>
    <col min="7420" max="7420" width="9.1796875" style="6"/>
    <col min="7421" max="7421" width="0" style="6" hidden="1" customWidth="1"/>
    <col min="7422" max="7422" width="11.26953125" style="6" bestFit="1" customWidth="1"/>
    <col min="7423" max="7429" width="0" style="6" hidden="1" customWidth="1"/>
    <col min="7430" max="7430" width="11.26953125" style="6" bestFit="1" customWidth="1"/>
    <col min="7431" max="7432" width="0" style="6" hidden="1" customWidth="1"/>
    <col min="7433" max="7433" width="11.54296875" style="6" bestFit="1" customWidth="1"/>
    <col min="7434" max="7434" width="16" style="6" bestFit="1" customWidth="1"/>
    <col min="7435" max="7435" width="9.1796875" style="6"/>
    <col min="7436" max="7436" width="15" style="6" bestFit="1" customWidth="1"/>
    <col min="7437" max="7437" width="14" style="6" bestFit="1" customWidth="1"/>
    <col min="7438" max="7666" width="9.1796875" style="6"/>
    <col min="7667" max="7667" width="16.26953125" style="6" customWidth="1"/>
    <col min="7668" max="7669" width="0" style="6" hidden="1" customWidth="1"/>
    <col min="7670" max="7670" width="13.26953125" style="6" bestFit="1" customWidth="1"/>
    <col min="7671" max="7672" width="16" style="6" bestFit="1" customWidth="1"/>
    <col min="7673" max="7673" width="9.1796875" style="6"/>
    <col min="7674" max="7675" width="16" style="6" bestFit="1" customWidth="1"/>
    <col min="7676" max="7676" width="9.1796875" style="6"/>
    <col min="7677" max="7677" width="0" style="6" hidden="1" customWidth="1"/>
    <col min="7678" max="7678" width="11.26953125" style="6" bestFit="1" customWidth="1"/>
    <col min="7679" max="7685" width="0" style="6" hidden="1" customWidth="1"/>
    <col min="7686" max="7686" width="11.26953125" style="6" bestFit="1" customWidth="1"/>
    <col min="7687" max="7688" width="0" style="6" hidden="1" customWidth="1"/>
    <col min="7689" max="7689" width="11.54296875" style="6" bestFit="1" customWidth="1"/>
    <col min="7690" max="7690" width="16" style="6" bestFit="1" customWidth="1"/>
    <col min="7691" max="7691" width="9.1796875" style="6"/>
    <col min="7692" max="7692" width="15" style="6" bestFit="1" customWidth="1"/>
    <col min="7693" max="7693" width="14" style="6" bestFit="1" customWidth="1"/>
    <col min="7694" max="7922" width="9.1796875" style="6"/>
    <col min="7923" max="7923" width="16.26953125" style="6" customWidth="1"/>
    <col min="7924" max="7925" width="0" style="6" hidden="1" customWidth="1"/>
    <col min="7926" max="7926" width="13.26953125" style="6" bestFit="1" customWidth="1"/>
    <col min="7927" max="7928" width="16" style="6" bestFit="1" customWidth="1"/>
    <col min="7929" max="7929" width="9.1796875" style="6"/>
    <col min="7930" max="7931" width="16" style="6" bestFit="1" customWidth="1"/>
    <col min="7932" max="7932" width="9.1796875" style="6"/>
    <col min="7933" max="7933" width="0" style="6" hidden="1" customWidth="1"/>
    <col min="7934" max="7934" width="11.26953125" style="6" bestFit="1" customWidth="1"/>
    <col min="7935" max="7941" width="0" style="6" hidden="1" customWidth="1"/>
    <col min="7942" max="7942" width="11.26953125" style="6" bestFit="1" customWidth="1"/>
    <col min="7943" max="7944" width="0" style="6" hidden="1" customWidth="1"/>
    <col min="7945" max="7945" width="11.54296875" style="6" bestFit="1" customWidth="1"/>
    <col min="7946" max="7946" width="16" style="6" bestFit="1" customWidth="1"/>
    <col min="7947" max="7947" width="9.1796875" style="6"/>
    <col min="7948" max="7948" width="15" style="6" bestFit="1" customWidth="1"/>
    <col min="7949" max="7949" width="14" style="6" bestFit="1" customWidth="1"/>
    <col min="7950" max="8178" width="9.1796875" style="6"/>
    <col min="8179" max="8179" width="16.26953125" style="6" customWidth="1"/>
    <col min="8180" max="8181" width="0" style="6" hidden="1" customWidth="1"/>
    <col min="8182" max="8182" width="13.26953125" style="6" bestFit="1" customWidth="1"/>
    <col min="8183" max="8184" width="16" style="6" bestFit="1" customWidth="1"/>
    <col min="8185" max="8185" width="9.1796875" style="6"/>
    <col min="8186" max="8187" width="16" style="6" bestFit="1" customWidth="1"/>
    <col min="8188" max="8188" width="9.1796875" style="6"/>
    <col min="8189" max="8189" width="0" style="6" hidden="1" customWidth="1"/>
    <col min="8190" max="8190" width="11.26953125" style="6" bestFit="1" customWidth="1"/>
    <col min="8191" max="8197" width="0" style="6" hidden="1" customWidth="1"/>
    <col min="8198" max="8198" width="11.26953125" style="6" bestFit="1" customWidth="1"/>
    <col min="8199" max="8200" width="0" style="6" hidden="1" customWidth="1"/>
    <col min="8201" max="8201" width="11.54296875" style="6" bestFit="1" customWidth="1"/>
    <col min="8202" max="8202" width="16" style="6" bestFit="1" customWidth="1"/>
    <col min="8203" max="8203" width="9.1796875" style="6"/>
    <col min="8204" max="8204" width="15" style="6" bestFit="1" customWidth="1"/>
    <col min="8205" max="8205" width="14" style="6" bestFit="1" customWidth="1"/>
    <col min="8206" max="8434" width="9.1796875" style="6"/>
    <col min="8435" max="8435" width="16.26953125" style="6" customWidth="1"/>
    <col min="8436" max="8437" width="0" style="6" hidden="1" customWidth="1"/>
    <col min="8438" max="8438" width="13.26953125" style="6" bestFit="1" customWidth="1"/>
    <col min="8439" max="8440" width="16" style="6" bestFit="1" customWidth="1"/>
    <col min="8441" max="8441" width="9.1796875" style="6"/>
    <col min="8442" max="8443" width="16" style="6" bestFit="1" customWidth="1"/>
    <col min="8444" max="8444" width="9.1796875" style="6"/>
    <col min="8445" max="8445" width="0" style="6" hidden="1" customWidth="1"/>
    <col min="8446" max="8446" width="11.26953125" style="6" bestFit="1" customWidth="1"/>
    <col min="8447" max="8453" width="0" style="6" hidden="1" customWidth="1"/>
    <col min="8454" max="8454" width="11.26953125" style="6" bestFit="1" customWidth="1"/>
    <col min="8455" max="8456" width="0" style="6" hidden="1" customWidth="1"/>
    <col min="8457" max="8457" width="11.54296875" style="6" bestFit="1" customWidth="1"/>
    <col min="8458" max="8458" width="16" style="6" bestFit="1" customWidth="1"/>
    <col min="8459" max="8459" width="9.1796875" style="6"/>
    <col min="8460" max="8460" width="15" style="6" bestFit="1" customWidth="1"/>
    <col min="8461" max="8461" width="14" style="6" bestFit="1" customWidth="1"/>
    <col min="8462" max="8690" width="9.1796875" style="6"/>
    <col min="8691" max="8691" width="16.26953125" style="6" customWidth="1"/>
    <col min="8692" max="8693" width="0" style="6" hidden="1" customWidth="1"/>
    <col min="8694" max="8694" width="13.26953125" style="6" bestFit="1" customWidth="1"/>
    <col min="8695" max="8696" width="16" style="6" bestFit="1" customWidth="1"/>
    <col min="8697" max="8697" width="9.1796875" style="6"/>
    <col min="8698" max="8699" width="16" style="6" bestFit="1" customWidth="1"/>
    <col min="8700" max="8700" width="9.1796875" style="6"/>
    <col min="8701" max="8701" width="0" style="6" hidden="1" customWidth="1"/>
    <col min="8702" max="8702" width="11.26953125" style="6" bestFit="1" customWidth="1"/>
    <col min="8703" max="8709" width="0" style="6" hidden="1" customWidth="1"/>
    <col min="8710" max="8710" width="11.26953125" style="6" bestFit="1" customWidth="1"/>
    <col min="8711" max="8712" width="0" style="6" hidden="1" customWidth="1"/>
    <col min="8713" max="8713" width="11.54296875" style="6" bestFit="1" customWidth="1"/>
    <col min="8714" max="8714" width="16" style="6" bestFit="1" customWidth="1"/>
    <col min="8715" max="8715" width="9.1796875" style="6"/>
    <col min="8716" max="8716" width="15" style="6" bestFit="1" customWidth="1"/>
    <col min="8717" max="8717" width="14" style="6" bestFit="1" customWidth="1"/>
    <col min="8718" max="8946" width="9.1796875" style="6"/>
    <col min="8947" max="8947" width="16.26953125" style="6" customWidth="1"/>
    <col min="8948" max="8949" width="0" style="6" hidden="1" customWidth="1"/>
    <col min="8950" max="8950" width="13.26953125" style="6" bestFit="1" customWidth="1"/>
    <col min="8951" max="8952" width="16" style="6" bestFit="1" customWidth="1"/>
    <col min="8953" max="8953" width="9.1796875" style="6"/>
    <col min="8954" max="8955" width="16" style="6" bestFit="1" customWidth="1"/>
    <col min="8956" max="8956" width="9.1796875" style="6"/>
    <col min="8957" max="8957" width="0" style="6" hidden="1" customWidth="1"/>
    <col min="8958" max="8958" width="11.26953125" style="6" bestFit="1" customWidth="1"/>
    <col min="8959" max="8965" width="0" style="6" hidden="1" customWidth="1"/>
    <col min="8966" max="8966" width="11.26953125" style="6" bestFit="1" customWidth="1"/>
    <col min="8967" max="8968" width="0" style="6" hidden="1" customWidth="1"/>
    <col min="8969" max="8969" width="11.54296875" style="6" bestFit="1" customWidth="1"/>
    <col min="8970" max="8970" width="16" style="6" bestFit="1" customWidth="1"/>
    <col min="8971" max="8971" width="9.1796875" style="6"/>
    <col min="8972" max="8972" width="15" style="6" bestFit="1" customWidth="1"/>
    <col min="8973" max="8973" width="14" style="6" bestFit="1" customWidth="1"/>
    <col min="8974" max="9202" width="9.1796875" style="6"/>
    <col min="9203" max="9203" width="16.26953125" style="6" customWidth="1"/>
    <col min="9204" max="9205" width="0" style="6" hidden="1" customWidth="1"/>
    <col min="9206" max="9206" width="13.26953125" style="6" bestFit="1" customWidth="1"/>
    <col min="9207" max="9208" width="16" style="6" bestFit="1" customWidth="1"/>
    <col min="9209" max="9209" width="9.1796875" style="6"/>
    <col min="9210" max="9211" width="16" style="6" bestFit="1" customWidth="1"/>
    <col min="9212" max="9212" width="9.1796875" style="6"/>
    <col min="9213" max="9213" width="0" style="6" hidden="1" customWidth="1"/>
    <col min="9214" max="9214" width="11.26953125" style="6" bestFit="1" customWidth="1"/>
    <col min="9215" max="9221" width="0" style="6" hidden="1" customWidth="1"/>
    <col min="9222" max="9222" width="11.26953125" style="6" bestFit="1" customWidth="1"/>
    <col min="9223" max="9224" width="0" style="6" hidden="1" customWidth="1"/>
    <col min="9225" max="9225" width="11.54296875" style="6" bestFit="1" customWidth="1"/>
    <col min="9226" max="9226" width="16" style="6" bestFit="1" customWidth="1"/>
    <col min="9227" max="9227" width="9.1796875" style="6"/>
    <col min="9228" max="9228" width="15" style="6" bestFit="1" customWidth="1"/>
    <col min="9229" max="9229" width="14" style="6" bestFit="1" customWidth="1"/>
    <col min="9230" max="9458" width="9.1796875" style="6"/>
    <col min="9459" max="9459" width="16.26953125" style="6" customWidth="1"/>
    <col min="9460" max="9461" width="0" style="6" hidden="1" customWidth="1"/>
    <col min="9462" max="9462" width="13.26953125" style="6" bestFit="1" customWidth="1"/>
    <col min="9463" max="9464" width="16" style="6" bestFit="1" customWidth="1"/>
    <col min="9465" max="9465" width="9.1796875" style="6"/>
    <col min="9466" max="9467" width="16" style="6" bestFit="1" customWidth="1"/>
    <col min="9468" max="9468" width="9.1796875" style="6"/>
    <col min="9469" max="9469" width="0" style="6" hidden="1" customWidth="1"/>
    <col min="9470" max="9470" width="11.26953125" style="6" bestFit="1" customWidth="1"/>
    <col min="9471" max="9477" width="0" style="6" hidden="1" customWidth="1"/>
    <col min="9478" max="9478" width="11.26953125" style="6" bestFit="1" customWidth="1"/>
    <col min="9479" max="9480" width="0" style="6" hidden="1" customWidth="1"/>
    <col min="9481" max="9481" width="11.54296875" style="6" bestFit="1" customWidth="1"/>
    <col min="9482" max="9482" width="16" style="6" bestFit="1" customWidth="1"/>
    <col min="9483" max="9483" width="9.1796875" style="6"/>
    <col min="9484" max="9484" width="15" style="6" bestFit="1" customWidth="1"/>
    <col min="9485" max="9485" width="14" style="6" bestFit="1" customWidth="1"/>
    <col min="9486" max="9714" width="9.1796875" style="6"/>
    <col min="9715" max="9715" width="16.26953125" style="6" customWidth="1"/>
    <col min="9716" max="9717" width="0" style="6" hidden="1" customWidth="1"/>
    <col min="9718" max="9718" width="13.26953125" style="6" bestFit="1" customWidth="1"/>
    <col min="9719" max="9720" width="16" style="6" bestFit="1" customWidth="1"/>
    <col min="9721" max="9721" width="9.1796875" style="6"/>
    <col min="9722" max="9723" width="16" style="6" bestFit="1" customWidth="1"/>
    <col min="9724" max="9724" width="9.1796875" style="6"/>
    <col min="9725" max="9725" width="0" style="6" hidden="1" customWidth="1"/>
    <col min="9726" max="9726" width="11.26953125" style="6" bestFit="1" customWidth="1"/>
    <col min="9727" max="9733" width="0" style="6" hidden="1" customWidth="1"/>
    <col min="9734" max="9734" width="11.26953125" style="6" bestFit="1" customWidth="1"/>
    <col min="9735" max="9736" width="0" style="6" hidden="1" customWidth="1"/>
    <col min="9737" max="9737" width="11.54296875" style="6" bestFit="1" customWidth="1"/>
    <col min="9738" max="9738" width="16" style="6" bestFit="1" customWidth="1"/>
    <col min="9739" max="9739" width="9.1796875" style="6"/>
    <col min="9740" max="9740" width="15" style="6" bestFit="1" customWidth="1"/>
    <col min="9741" max="9741" width="14" style="6" bestFit="1" customWidth="1"/>
    <col min="9742" max="9970" width="9.1796875" style="6"/>
    <col min="9971" max="9971" width="16.26953125" style="6" customWidth="1"/>
    <col min="9972" max="9973" width="0" style="6" hidden="1" customWidth="1"/>
    <col min="9974" max="9974" width="13.26953125" style="6" bestFit="1" customWidth="1"/>
    <col min="9975" max="9976" width="16" style="6" bestFit="1" customWidth="1"/>
    <col min="9977" max="9977" width="9.1796875" style="6"/>
    <col min="9978" max="9979" width="16" style="6" bestFit="1" customWidth="1"/>
    <col min="9980" max="9980" width="9.1796875" style="6"/>
    <col min="9981" max="9981" width="0" style="6" hidden="1" customWidth="1"/>
    <col min="9982" max="9982" width="11.26953125" style="6" bestFit="1" customWidth="1"/>
    <col min="9983" max="9989" width="0" style="6" hidden="1" customWidth="1"/>
    <col min="9990" max="9990" width="11.26953125" style="6" bestFit="1" customWidth="1"/>
    <col min="9991" max="9992" width="0" style="6" hidden="1" customWidth="1"/>
    <col min="9993" max="9993" width="11.54296875" style="6" bestFit="1" customWidth="1"/>
    <col min="9994" max="9994" width="16" style="6" bestFit="1" customWidth="1"/>
    <col min="9995" max="9995" width="9.1796875" style="6"/>
    <col min="9996" max="9996" width="15" style="6" bestFit="1" customWidth="1"/>
    <col min="9997" max="9997" width="14" style="6" bestFit="1" customWidth="1"/>
    <col min="9998" max="10226" width="9.1796875" style="6"/>
    <col min="10227" max="10227" width="16.26953125" style="6" customWidth="1"/>
    <col min="10228" max="10229" width="0" style="6" hidden="1" customWidth="1"/>
    <col min="10230" max="10230" width="13.26953125" style="6" bestFit="1" customWidth="1"/>
    <col min="10231" max="10232" width="16" style="6" bestFit="1" customWidth="1"/>
    <col min="10233" max="10233" width="9.1796875" style="6"/>
    <col min="10234" max="10235" width="16" style="6" bestFit="1" customWidth="1"/>
    <col min="10236" max="10236" width="9.1796875" style="6"/>
    <col min="10237" max="10237" width="0" style="6" hidden="1" customWidth="1"/>
    <col min="10238" max="10238" width="11.26953125" style="6" bestFit="1" customWidth="1"/>
    <col min="10239" max="10245" width="0" style="6" hidden="1" customWidth="1"/>
    <col min="10246" max="10246" width="11.26953125" style="6" bestFit="1" customWidth="1"/>
    <col min="10247" max="10248" width="0" style="6" hidden="1" customWidth="1"/>
    <col min="10249" max="10249" width="11.54296875" style="6" bestFit="1" customWidth="1"/>
    <col min="10250" max="10250" width="16" style="6" bestFit="1" customWidth="1"/>
    <col min="10251" max="10251" width="9.1796875" style="6"/>
    <col min="10252" max="10252" width="15" style="6" bestFit="1" customWidth="1"/>
    <col min="10253" max="10253" width="14" style="6" bestFit="1" customWidth="1"/>
    <col min="10254" max="10482" width="9.1796875" style="6"/>
    <col min="10483" max="10483" width="16.26953125" style="6" customWidth="1"/>
    <col min="10484" max="10485" width="0" style="6" hidden="1" customWidth="1"/>
    <col min="10486" max="10486" width="13.26953125" style="6" bestFit="1" customWidth="1"/>
    <col min="10487" max="10488" width="16" style="6" bestFit="1" customWidth="1"/>
    <col min="10489" max="10489" width="9.1796875" style="6"/>
    <col min="10490" max="10491" width="16" style="6" bestFit="1" customWidth="1"/>
    <col min="10492" max="10492" width="9.1796875" style="6"/>
    <col min="10493" max="10493" width="0" style="6" hidden="1" customWidth="1"/>
    <col min="10494" max="10494" width="11.26953125" style="6" bestFit="1" customWidth="1"/>
    <col min="10495" max="10501" width="0" style="6" hidden="1" customWidth="1"/>
    <col min="10502" max="10502" width="11.26953125" style="6" bestFit="1" customWidth="1"/>
    <col min="10503" max="10504" width="0" style="6" hidden="1" customWidth="1"/>
    <col min="10505" max="10505" width="11.54296875" style="6" bestFit="1" customWidth="1"/>
    <col min="10506" max="10506" width="16" style="6" bestFit="1" customWidth="1"/>
    <col min="10507" max="10507" width="9.1796875" style="6"/>
    <col min="10508" max="10508" width="15" style="6" bestFit="1" customWidth="1"/>
    <col min="10509" max="10509" width="14" style="6" bestFit="1" customWidth="1"/>
    <col min="10510" max="10738" width="9.1796875" style="6"/>
    <col min="10739" max="10739" width="16.26953125" style="6" customWidth="1"/>
    <col min="10740" max="10741" width="0" style="6" hidden="1" customWidth="1"/>
    <col min="10742" max="10742" width="13.26953125" style="6" bestFit="1" customWidth="1"/>
    <col min="10743" max="10744" width="16" style="6" bestFit="1" customWidth="1"/>
    <col min="10745" max="10745" width="9.1796875" style="6"/>
    <col min="10746" max="10747" width="16" style="6" bestFit="1" customWidth="1"/>
    <col min="10748" max="10748" width="9.1796875" style="6"/>
    <col min="10749" max="10749" width="0" style="6" hidden="1" customWidth="1"/>
    <col min="10750" max="10750" width="11.26953125" style="6" bestFit="1" customWidth="1"/>
    <col min="10751" max="10757" width="0" style="6" hidden="1" customWidth="1"/>
    <col min="10758" max="10758" width="11.26953125" style="6" bestFit="1" customWidth="1"/>
    <col min="10759" max="10760" width="0" style="6" hidden="1" customWidth="1"/>
    <col min="10761" max="10761" width="11.54296875" style="6" bestFit="1" customWidth="1"/>
    <col min="10762" max="10762" width="16" style="6" bestFit="1" customWidth="1"/>
    <col min="10763" max="10763" width="9.1796875" style="6"/>
    <col min="10764" max="10764" width="15" style="6" bestFit="1" customWidth="1"/>
    <col min="10765" max="10765" width="14" style="6" bestFit="1" customWidth="1"/>
    <col min="10766" max="10994" width="9.1796875" style="6"/>
    <col min="10995" max="10995" width="16.26953125" style="6" customWidth="1"/>
    <col min="10996" max="10997" width="0" style="6" hidden="1" customWidth="1"/>
    <col min="10998" max="10998" width="13.26953125" style="6" bestFit="1" customWidth="1"/>
    <col min="10999" max="11000" width="16" style="6" bestFit="1" customWidth="1"/>
    <col min="11001" max="11001" width="9.1796875" style="6"/>
    <col min="11002" max="11003" width="16" style="6" bestFit="1" customWidth="1"/>
    <col min="11004" max="11004" width="9.1796875" style="6"/>
    <col min="11005" max="11005" width="0" style="6" hidden="1" customWidth="1"/>
    <col min="11006" max="11006" width="11.26953125" style="6" bestFit="1" customWidth="1"/>
    <col min="11007" max="11013" width="0" style="6" hidden="1" customWidth="1"/>
    <col min="11014" max="11014" width="11.26953125" style="6" bestFit="1" customWidth="1"/>
    <col min="11015" max="11016" width="0" style="6" hidden="1" customWidth="1"/>
    <col min="11017" max="11017" width="11.54296875" style="6" bestFit="1" customWidth="1"/>
    <col min="11018" max="11018" width="16" style="6" bestFit="1" customWidth="1"/>
    <col min="11019" max="11019" width="9.1796875" style="6"/>
    <col min="11020" max="11020" width="15" style="6" bestFit="1" customWidth="1"/>
    <col min="11021" max="11021" width="14" style="6" bestFit="1" customWidth="1"/>
    <col min="11022" max="11250" width="9.1796875" style="6"/>
    <col min="11251" max="11251" width="16.26953125" style="6" customWidth="1"/>
    <col min="11252" max="11253" width="0" style="6" hidden="1" customWidth="1"/>
    <col min="11254" max="11254" width="13.26953125" style="6" bestFit="1" customWidth="1"/>
    <col min="11255" max="11256" width="16" style="6" bestFit="1" customWidth="1"/>
    <col min="11257" max="11257" width="9.1796875" style="6"/>
    <col min="11258" max="11259" width="16" style="6" bestFit="1" customWidth="1"/>
    <col min="11260" max="11260" width="9.1796875" style="6"/>
    <col min="11261" max="11261" width="0" style="6" hidden="1" customWidth="1"/>
    <col min="11262" max="11262" width="11.26953125" style="6" bestFit="1" customWidth="1"/>
    <col min="11263" max="11269" width="0" style="6" hidden="1" customWidth="1"/>
    <col min="11270" max="11270" width="11.26953125" style="6" bestFit="1" customWidth="1"/>
    <col min="11271" max="11272" width="0" style="6" hidden="1" customWidth="1"/>
    <col min="11273" max="11273" width="11.54296875" style="6" bestFit="1" customWidth="1"/>
    <col min="11274" max="11274" width="16" style="6" bestFit="1" customWidth="1"/>
    <col min="11275" max="11275" width="9.1796875" style="6"/>
    <col min="11276" max="11276" width="15" style="6" bestFit="1" customWidth="1"/>
    <col min="11277" max="11277" width="14" style="6" bestFit="1" customWidth="1"/>
    <col min="11278" max="11506" width="9.1796875" style="6"/>
    <col min="11507" max="11507" width="16.26953125" style="6" customWidth="1"/>
    <col min="11508" max="11509" width="0" style="6" hidden="1" customWidth="1"/>
    <col min="11510" max="11510" width="13.26953125" style="6" bestFit="1" customWidth="1"/>
    <col min="11511" max="11512" width="16" style="6" bestFit="1" customWidth="1"/>
    <col min="11513" max="11513" width="9.1796875" style="6"/>
    <col min="11514" max="11515" width="16" style="6" bestFit="1" customWidth="1"/>
    <col min="11516" max="11516" width="9.1796875" style="6"/>
    <col min="11517" max="11517" width="0" style="6" hidden="1" customWidth="1"/>
    <col min="11518" max="11518" width="11.26953125" style="6" bestFit="1" customWidth="1"/>
    <col min="11519" max="11525" width="0" style="6" hidden="1" customWidth="1"/>
    <col min="11526" max="11526" width="11.26953125" style="6" bestFit="1" customWidth="1"/>
    <col min="11527" max="11528" width="0" style="6" hidden="1" customWidth="1"/>
    <col min="11529" max="11529" width="11.54296875" style="6" bestFit="1" customWidth="1"/>
    <col min="11530" max="11530" width="16" style="6" bestFit="1" customWidth="1"/>
    <col min="11531" max="11531" width="9.1796875" style="6"/>
    <col min="11532" max="11532" width="15" style="6" bestFit="1" customWidth="1"/>
    <col min="11533" max="11533" width="14" style="6" bestFit="1" customWidth="1"/>
    <col min="11534" max="11762" width="9.1796875" style="6"/>
    <col min="11763" max="11763" width="16.26953125" style="6" customWidth="1"/>
    <col min="11764" max="11765" width="0" style="6" hidden="1" customWidth="1"/>
    <col min="11766" max="11766" width="13.26953125" style="6" bestFit="1" customWidth="1"/>
    <col min="11767" max="11768" width="16" style="6" bestFit="1" customWidth="1"/>
    <col min="11769" max="11769" width="9.1796875" style="6"/>
    <col min="11770" max="11771" width="16" style="6" bestFit="1" customWidth="1"/>
    <col min="11772" max="11772" width="9.1796875" style="6"/>
    <col min="11773" max="11773" width="0" style="6" hidden="1" customWidth="1"/>
    <col min="11774" max="11774" width="11.26953125" style="6" bestFit="1" customWidth="1"/>
    <col min="11775" max="11781" width="0" style="6" hidden="1" customWidth="1"/>
    <col min="11782" max="11782" width="11.26953125" style="6" bestFit="1" customWidth="1"/>
    <col min="11783" max="11784" width="0" style="6" hidden="1" customWidth="1"/>
    <col min="11785" max="11785" width="11.54296875" style="6" bestFit="1" customWidth="1"/>
    <col min="11786" max="11786" width="16" style="6" bestFit="1" customWidth="1"/>
    <col min="11787" max="11787" width="9.1796875" style="6"/>
    <col min="11788" max="11788" width="15" style="6" bestFit="1" customWidth="1"/>
    <col min="11789" max="11789" width="14" style="6" bestFit="1" customWidth="1"/>
    <col min="11790" max="12018" width="9.1796875" style="6"/>
    <col min="12019" max="12019" width="16.26953125" style="6" customWidth="1"/>
    <col min="12020" max="12021" width="0" style="6" hidden="1" customWidth="1"/>
    <col min="12022" max="12022" width="13.26953125" style="6" bestFit="1" customWidth="1"/>
    <col min="12023" max="12024" width="16" style="6" bestFit="1" customWidth="1"/>
    <col min="12025" max="12025" width="9.1796875" style="6"/>
    <col min="12026" max="12027" width="16" style="6" bestFit="1" customWidth="1"/>
    <col min="12028" max="12028" width="9.1796875" style="6"/>
    <col min="12029" max="12029" width="0" style="6" hidden="1" customWidth="1"/>
    <col min="12030" max="12030" width="11.26953125" style="6" bestFit="1" customWidth="1"/>
    <col min="12031" max="12037" width="0" style="6" hidden="1" customWidth="1"/>
    <col min="12038" max="12038" width="11.26953125" style="6" bestFit="1" customWidth="1"/>
    <col min="12039" max="12040" width="0" style="6" hidden="1" customWidth="1"/>
    <col min="12041" max="12041" width="11.54296875" style="6" bestFit="1" customWidth="1"/>
    <col min="12042" max="12042" width="16" style="6" bestFit="1" customWidth="1"/>
    <col min="12043" max="12043" width="9.1796875" style="6"/>
    <col min="12044" max="12044" width="15" style="6" bestFit="1" customWidth="1"/>
    <col min="12045" max="12045" width="14" style="6" bestFit="1" customWidth="1"/>
    <col min="12046" max="12274" width="9.1796875" style="6"/>
    <col min="12275" max="12275" width="16.26953125" style="6" customWidth="1"/>
    <col min="12276" max="12277" width="0" style="6" hidden="1" customWidth="1"/>
    <col min="12278" max="12278" width="13.26953125" style="6" bestFit="1" customWidth="1"/>
    <col min="12279" max="12280" width="16" style="6" bestFit="1" customWidth="1"/>
    <col min="12281" max="12281" width="9.1796875" style="6"/>
    <col min="12282" max="12283" width="16" style="6" bestFit="1" customWidth="1"/>
    <col min="12284" max="12284" width="9.1796875" style="6"/>
    <col min="12285" max="12285" width="0" style="6" hidden="1" customWidth="1"/>
    <col min="12286" max="12286" width="11.26953125" style="6" bestFit="1" customWidth="1"/>
    <col min="12287" max="12293" width="0" style="6" hidden="1" customWidth="1"/>
    <col min="12294" max="12294" width="11.26953125" style="6" bestFit="1" customWidth="1"/>
    <col min="12295" max="12296" width="0" style="6" hidden="1" customWidth="1"/>
    <col min="12297" max="12297" width="11.54296875" style="6" bestFit="1" customWidth="1"/>
    <col min="12298" max="12298" width="16" style="6" bestFit="1" customWidth="1"/>
    <col min="12299" max="12299" width="9.1796875" style="6"/>
    <col min="12300" max="12300" width="15" style="6" bestFit="1" customWidth="1"/>
    <col min="12301" max="12301" width="14" style="6" bestFit="1" customWidth="1"/>
    <col min="12302" max="12530" width="9.1796875" style="6"/>
    <col min="12531" max="12531" width="16.26953125" style="6" customWidth="1"/>
    <col min="12532" max="12533" width="0" style="6" hidden="1" customWidth="1"/>
    <col min="12534" max="12534" width="13.26953125" style="6" bestFit="1" customWidth="1"/>
    <col min="12535" max="12536" width="16" style="6" bestFit="1" customWidth="1"/>
    <col min="12537" max="12537" width="9.1796875" style="6"/>
    <col min="12538" max="12539" width="16" style="6" bestFit="1" customWidth="1"/>
    <col min="12540" max="12540" width="9.1796875" style="6"/>
    <col min="12541" max="12541" width="0" style="6" hidden="1" customWidth="1"/>
    <col min="12542" max="12542" width="11.26953125" style="6" bestFit="1" customWidth="1"/>
    <col min="12543" max="12549" width="0" style="6" hidden="1" customWidth="1"/>
    <col min="12550" max="12550" width="11.26953125" style="6" bestFit="1" customWidth="1"/>
    <col min="12551" max="12552" width="0" style="6" hidden="1" customWidth="1"/>
    <col min="12553" max="12553" width="11.54296875" style="6" bestFit="1" customWidth="1"/>
    <col min="12554" max="12554" width="16" style="6" bestFit="1" customWidth="1"/>
    <col min="12555" max="12555" width="9.1796875" style="6"/>
    <col min="12556" max="12556" width="15" style="6" bestFit="1" customWidth="1"/>
    <col min="12557" max="12557" width="14" style="6" bestFit="1" customWidth="1"/>
    <col min="12558" max="12786" width="9.1796875" style="6"/>
    <col min="12787" max="12787" width="16.26953125" style="6" customWidth="1"/>
    <col min="12788" max="12789" width="0" style="6" hidden="1" customWidth="1"/>
    <col min="12790" max="12790" width="13.26953125" style="6" bestFit="1" customWidth="1"/>
    <col min="12791" max="12792" width="16" style="6" bestFit="1" customWidth="1"/>
    <col min="12793" max="12793" width="9.1796875" style="6"/>
    <col min="12794" max="12795" width="16" style="6" bestFit="1" customWidth="1"/>
    <col min="12796" max="12796" width="9.1796875" style="6"/>
    <col min="12797" max="12797" width="0" style="6" hidden="1" customWidth="1"/>
    <col min="12798" max="12798" width="11.26953125" style="6" bestFit="1" customWidth="1"/>
    <col min="12799" max="12805" width="0" style="6" hidden="1" customWidth="1"/>
    <col min="12806" max="12806" width="11.26953125" style="6" bestFit="1" customWidth="1"/>
    <col min="12807" max="12808" width="0" style="6" hidden="1" customWidth="1"/>
    <col min="12809" max="12809" width="11.54296875" style="6" bestFit="1" customWidth="1"/>
    <col min="12810" max="12810" width="16" style="6" bestFit="1" customWidth="1"/>
    <col min="12811" max="12811" width="9.1796875" style="6"/>
    <col min="12812" max="12812" width="15" style="6" bestFit="1" customWidth="1"/>
    <col min="12813" max="12813" width="14" style="6" bestFit="1" customWidth="1"/>
    <col min="12814" max="13042" width="9.1796875" style="6"/>
    <col min="13043" max="13043" width="16.26953125" style="6" customWidth="1"/>
    <col min="13044" max="13045" width="0" style="6" hidden="1" customWidth="1"/>
    <col min="13046" max="13046" width="13.26953125" style="6" bestFit="1" customWidth="1"/>
    <col min="13047" max="13048" width="16" style="6" bestFit="1" customWidth="1"/>
    <col min="13049" max="13049" width="9.1796875" style="6"/>
    <col min="13050" max="13051" width="16" style="6" bestFit="1" customWidth="1"/>
    <col min="13052" max="13052" width="9.1796875" style="6"/>
    <col min="13053" max="13053" width="0" style="6" hidden="1" customWidth="1"/>
    <col min="13054" max="13054" width="11.26953125" style="6" bestFit="1" customWidth="1"/>
    <col min="13055" max="13061" width="0" style="6" hidden="1" customWidth="1"/>
    <col min="13062" max="13062" width="11.26953125" style="6" bestFit="1" customWidth="1"/>
    <col min="13063" max="13064" width="0" style="6" hidden="1" customWidth="1"/>
    <col min="13065" max="13065" width="11.54296875" style="6" bestFit="1" customWidth="1"/>
    <col min="13066" max="13066" width="16" style="6" bestFit="1" customWidth="1"/>
    <col min="13067" max="13067" width="9.1796875" style="6"/>
    <col min="13068" max="13068" width="15" style="6" bestFit="1" customWidth="1"/>
    <col min="13069" max="13069" width="14" style="6" bestFit="1" customWidth="1"/>
    <col min="13070" max="13298" width="9.1796875" style="6"/>
    <col min="13299" max="13299" width="16.26953125" style="6" customWidth="1"/>
    <col min="13300" max="13301" width="0" style="6" hidden="1" customWidth="1"/>
    <col min="13302" max="13302" width="13.26953125" style="6" bestFit="1" customWidth="1"/>
    <col min="13303" max="13304" width="16" style="6" bestFit="1" customWidth="1"/>
    <col min="13305" max="13305" width="9.1796875" style="6"/>
    <col min="13306" max="13307" width="16" style="6" bestFit="1" customWidth="1"/>
    <col min="13308" max="13308" width="9.1796875" style="6"/>
    <col min="13309" max="13309" width="0" style="6" hidden="1" customWidth="1"/>
    <col min="13310" max="13310" width="11.26953125" style="6" bestFit="1" customWidth="1"/>
    <col min="13311" max="13317" width="0" style="6" hidden="1" customWidth="1"/>
    <col min="13318" max="13318" width="11.26953125" style="6" bestFit="1" customWidth="1"/>
    <col min="13319" max="13320" width="0" style="6" hidden="1" customWidth="1"/>
    <col min="13321" max="13321" width="11.54296875" style="6" bestFit="1" customWidth="1"/>
    <col min="13322" max="13322" width="16" style="6" bestFit="1" customWidth="1"/>
    <col min="13323" max="13323" width="9.1796875" style="6"/>
    <col min="13324" max="13324" width="15" style="6" bestFit="1" customWidth="1"/>
    <col min="13325" max="13325" width="14" style="6" bestFit="1" customWidth="1"/>
    <col min="13326" max="13554" width="9.1796875" style="6"/>
    <col min="13555" max="13555" width="16.26953125" style="6" customWidth="1"/>
    <col min="13556" max="13557" width="0" style="6" hidden="1" customWidth="1"/>
    <col min="13558" max="13558" width="13.26953125" style="6" bestFit="1" customWidth="1"/>
    <col min="13559" max="13560" width="16" style="6" bestFit="1" customWidth="1"/>
    <col min="13561" max="13561" width="9.1796875" style="6"/>
    <col min="13562" max="13563" width="16" style="6" bestFit="1" customWidth="1"/>
    <col min="13564" max="13564" width="9.1796875" style="6"/>
    <col min="13565" max="13565" width="0" style="6" hidden="1" customWidth="1"/>
    <col min="13566" max="13566" width="11.26953125" style="6" bestFit="1" customWidth="1"/>
    <col min="13567" max="13573" width="0" style="6" hidden="1" customWidth="1"/>
    <col min="13574" max="13574" width="11.26953125" style="6" bestFit="1" customWidth="1"/>
    <col min="13575" max="13576" width="0" style="6" hidden="1" customWidth="1"/>
    <col min="13577" max="13577" width="11.54296875" style="6" bestFit="1" customWidth="1"/>
    <col min="13578" max="13578" width="16" style="6" bestFit="1" customWidth="1"/>
    <col min="13579" max="13579" width="9.1796875" style="6"/>
    <col min="13580" max="13580" width="15" style="6" bestFit="1" customWidth="1"/>
    <col min="13581" max="13581" width="14" style="6" bestFit="1" customWidth="1"/>
    <col min="13582" max="13810" width="9.1796875" style="6"/>
    <col min="13811" max="13811" width="16.26953125" style="6" customWidth="1"/>
    <col min="13812" max="13813" width="0" style="6" hidden="1" customWidth="1"/>
    <col min="13814" max="13814" width="13.26953125" style="6" bestFit="1" customWidth="1"/>
    <col min="13815" max="13816" width="16" style="6" bestFit="1" customWidth="1"/>
    <col min="13817" max="13817" width="9.1796875" style="6"/>
    <col min="13818" max="13819" width="16" style="6" bestFit="1" customWidth="1"/>
    <col min="13820" max="13820" width="9.1796875" style="6"/>
    <col min="13821" max="13821" width="0" style="6" hidden="1" customWidth="1"/>
    <col min="13822" max="13822" width="11.26953125" style="6" bestFit="1" customWidth="1"/>
    <col min="13823" max="13829" width="0" style="6" hidden="1" customWidth="1"/>
    <col min="13830" max="13830" width="11.26953125" style="6" bestFit="1" customWidth="1"/>
    <col min="13831" max="13832" width="0" style="6" hidden="1" customWidth="1"/>
    <col min="13833" max="13833" width="11.54296875" style="6" bestFit="1" customWidth="1"/>
    <col min="13834" max="13834" width="16" style="6" bestFit="1" customWidth="1"/>
    <col min="13835" max="13835" width="9.1796875" style="6"/>
    <col min="13836" max="13836" width="15" style="6" bestFit="1" customWidth="1"/>
    <col min="13837" max="13837" width="14" style="6" bestFit="1" customWidth="1"/>
    <col min="13838" max="14066" width="9.1796875" style="6"/>
    <col min="14067" max="14067" width="16.26953125" style="6" customWidth="1"/>
    <col min="14068" max="14069" width="0" style="6" hidden="1" customWidth="1"/>
    <col min="14070" max="14070" width="13.26953125" style="6" bestFit="1" customWidth="1"/>
    <col min="14071" max="14072" width="16" style="6" bestFit="1" customWidth="1"/>
    <col min="14073" max="14073" width="9.1796875" style="6"/>
    <col min="14074" max="14075" width="16" style="6" bestFit="1" customWidth="1"/>
    <col min="14076" max="14076" width="9.1796875" style="6"/>
    <col min="14077" max="14077" width="0" style="6" hidden="1" customWidth="1"/>
    <col min="14078" max="14078" width="11.26953125" style="6" bestFit="1" customWidth="1"/>
    <col min="14079" max="14085" width="0" style="6" hidden="1" customWidth="1"/>
    <col min="14086" max="14086" width="11.26953125" style="6" bestFit="1" customWidth="1"/>
    <col min="14087" max="14088" width="0" style="6" hidden="1" customWidth="1"/>
    <col min="14089" max="14089" width="11.54296875" style="6" bestFit="1" customWidth="1"/>
    <col min="14090" max="14090" width="16" style="6" bestFit="1" customWidth="1"/>
    <col min="14091" max="14091" width="9.1796875" style="6"/>
    <col min="14092" max="14092" width="15" style="6" bestFit="1" customWidth="1"/>
    <col min="14093" max="14093" width="14" style="6" bestFit="1" customWidth="1"/>
    <col min="14094" max="14322" width="9.1796875" style="6"/>
    <col min="14323" max="14323" width="16.26953125" style="6" customWidth="1"/>
    <col min="14324" max="14325" width="0" style="6" hidden="1" customWidth="1"/>
    <col min="14326" max="14326" width="13.26953125" style="6" bestFit="1" customWidth="1"/>
    <col min="14327" max="14328" width="16" style="6" bestFit="1" customWidth="1"/>
    <col min="14329" max="14329" width="9.1796875" style="6"/>
    <col min="14330" max="14331" width="16" style="6" bestFit="1" customWidth="1"/>
    <col min="14332" max="14332" width="9.1796875" style="6"/>
    <col min="14333" max="14333" width="0" style="6" hidden="1" customWidth="1"/>
    <col min="14334" max="14334" width="11.26953125" style="6" bestFit="1" customWidth="1"/>
    <col min="14335" max="14341" width="0" style="6" hidden="1" customWidth="1"/>
    <col min="14342" max="14342" width="11.26953125" style="6" bestFit="1" customWidth="1"/>
    <col min="14343" max="14344" width="0" style="6" hidden="1" customWidth="1"/>
    <col min="14345" max="14345" width="11.54296875" style="6" bestFit="1" customWidth="1"/>
    <col min="14346" max="14346" width="16" style="6" bestFit="1" customWidth="1"/>
    <col min="14347" max="14347" width="9.1796875" style="6"/>
    <col min="14348" max="14348" width="15" style="6" bestFit="1" customWidth="1"/>
    <col min="14349" max="14349" width="14" style="6" bestFit="1" customWidth="1"/>
    <col min="14350" max="14578" width="9.1796875" style="6"/>
    <col min="14579" max="14579" width="16.26953125" style="6" customWidth="1"/>
    <col min="14580" max="14581" width="0" style="6" hidden="1" customWidth="1"/>
    <col min="14582" max="14582" width="13.26953125" style="6" bestFit="1" customWidth="1"/>
    <col min="14583" max="14584" width="16" style="6" bestFit="1" customWidth="1"/>
    <col min="14585" max="14585" width="9.1796875" style="6"/>
    <col min="14586" max="14587" width="16" style="6" bestFit="1" customWidth="1"/>
    <col min="14588" max="14588" width="9.1796875" style="6"/>
    <col min="14589" max="14589" width="0" style="6" hidden="1" customWidth="1"/>
    <col min="14590" max="14590" width="11.26953125" style="6" bestFit="1" customWidth="1"/>
    <col min="14591" max="14597" width="0" style="6" hidden="1" customWidth="1"/>
    <col min="14598" max="14598" width="11.26953125" style="6" bestFit="1" customWidth="1"/>
    <col min="14599" max="14600" width="0" style="6" hidden="1" customWidth="1"/>
    <col min="14601" max="14601" width="11.54296875" style="6" bestFit="1" customWidth="1"/>
    <col min="14602" max="14602" width="16" style="6" bestFit="1" customWidth="1"/>
    <col min="14603" max="14603" width="9.1796875" style="6"/>
    <col min="14604" max="14604" width="15" style="6" bestFit="1" customWidth="1"/>
    <col min="14605" max="14605" width="14" style="6" bestFit="1" customWidth="1"/>
    <col min="14606" max="14834" width="9.1796875" style="6"/>
    <col min="14835" max="14835" width="16.26953125" style="6" customWidth="1"/>
    <col min="14836" max="14837" width="0" style="6" hidden="1" customWidth="1"/>
    <col min="14838" max="14838" width="13.26953125" style="6" bestFit="1" customWidth="1"/>
    <col min="14839" max="14840" width="16" style="6" bestFit="1" customWidth="1"/>
    <col min="14841" max="14841" width="9.1796875" style="6"/>
    <col min="14842" max="14843" width="16" style="6" bestFit="1" customWidth="1"/>
    <col min="14844" max="14844" width="9.1796875" style="6"/>
    <col min="14845" max="14845" width="0" style="6" hidden="1" customWidth="1"/>
    <col min="14846" max="14846" width="11.26953125" style="6" bestFit="1" customWidth="1"/>
    <col min="14847" max="14853" width="0" style="6" hidden="1" customWidth="1"/>
    <col min="14854" max="14854" width="11.26953125" style="6" bestFit="1" customWidth="1"/>
    <col min="14855" max="14856" width="0" style="6" hidden="1" customWidth="1"/>
    <col min="14857" max="14857" width="11.54296875" style="6" bestFit="1" customWidth="1"/>
    <col min="14858" max="14858" width="16" style="6" bestFit="1" customWidth="1"/>
    <col min="14859" max="14859" width="9.1796875" style="6"/>
    <col min="14860" max="14860" width="15" style="6" bestFit="1" customWidth="1"/>
    <col min="14861" max="14861" width="14" style="6" bestFit="1" customWidth="1"/>
    <col min="14862" max="15090" width="9.1796875" style="6"/>
    <col min="15091" max="15091" width="16.26953125" style="6" customWidth="1"/>
    <col min="15092" max="15093" width="0" style="6" hidden="1" customWidth="1"/>
    <col min="15094" max="15094" width="13.26953125" style="6" bestFit="1" customWidth="1"/>
    <col min="15095" max="15096" width="16" style="6" bestFit="1" customWidth="1"/>
    <col min="15097" max="15097" width="9.1796875" style="6"/>
    <col min="15098" max="15099" width="16" style="6" bestFit="1" customWidth="1"/>
    <col min="15100" max="15100" width="9.1796875" style="6"/>
    <col min="15101" max="15101" width="0" style="6" hidden="1" customWidth="1"/>
    <col min="15102" max="15102" width="11.26953125" style="6" bestFit="1" customWidth="1"/>
    <col min="15103" max="15109" width="0" style="6" hidden="1" customWidth="1"/>
    <col min="15110" max="15110" width="11.26953125" style="6" bestFit="1" customWidth="1"/>
    <col min="15111" max="15112" width="0" style="6" hidden="1" customWidth="1"/>
    <col min="15113" max="15113" width="11.54296875" style="6" bestFit="1" customWidth="1"/>
    <col min="15114" max="15114" width="16" style="6" bestFit="1" customWidth="1"/>
    <col min="15115" max="15115" width="9.1796875" style="6"/>
    <col min="15116" max="15116" width="15" style="6" bestFit="1" customWidth="1"/>
    <col min="15117" max="15117" width="14" style="6" bestFit="1" customWidth="1"/>
    <col min="15118" max="15346" width="9.1796875" style="6"/>
    <col min="15347" max="15347" width="16.26953125" style="6" customWidth="1"/>
    <col min="15348" max="15349" width="0" style="6" hidden="1" customWidth="1"/>
    <col min="15350" max="15350" width="13.26953125" style="6" bestFit="1" customWidth="1"/>
    <col min="15351" max="15352" width="16" style="6" bestFit="1" customWidth="1"/>
    <col min="15353" max="15353" width="9.1796875" style="6"/>
    <col min="15354" max="15355" width="16" style="6" bestFit="1" customWidth="1"/>
    <col min="15356" max="15356" width="9.1796875" style="6"/>
    <col min="15357" max="15357" width="0" style="6" hidden="1" customWidth="1"/>
    <col min="15358" max="15358" width="11.26953125" style="6" bestFit="1" customWidth="1"/>
    <col min="15359" max="15365" width="0" style="6" hidden="1" customWidth="1"/>
    <col min="15366" max="15366" width="11.26953125" style="6" bestFit="1" customWidth="1"/>
    <col min="15367" max="15368" width="0" style="6" hidden="1" customWidth="1"/>
    <col min="15369" max="15369" width="11.54296875" style="6" bestFit="1" customWidth="1"/>
    <col min="15370" max="15370" width="16" style="6" bestFit="1" customWidth="1"/>
    <col min="15371" max="15371" width="9.1796875" style="6"/>
    <col min="15372" max="15372" width="15" style="6" bestFit="1" customWidth="1"/>
    <col min="15373" max="15373" width="14" style="6" bestFit="1" customWidth="1"/>
    <col min="15374" max="15602" width="9.1796875" style="6"/>
    <col min="15603" max="15603" width="16.26953125" style="6" customWidth="1"/>
    <col min="15604" max="15605" width="0" style="6" hidden="1" customWidth="1"/>
    <col min="15606" max="15606" width="13.26953125" style="6" bestFit="1" customWidth="1"/>
    <col min="15607" max="15608" width="16" style="6" bestFit="1" customWidth="1"/>
    <col min="15609" max="15609" width="9.1796875" style="6"/>
    <col min="15610" max="15611" width="16" style="6" bestFit="1" customWidth="1"/>
    <col min="15612" max="15612" width="9.1796875" style="6"/>
    <col min="15613" max="15613" width="0" style="6" hidden="1" customWidth="1"/>
    <col min="15614" max="15614" width="11.26953125" style="6" bestFit="1" customWidth="1"/>
    <col min="15615" max="15621" width="0" style="6" hidden="1" customWidth="1"/>
    <col min="15622" max="15622" width="11.26953125" style="6" bestFit="1" customWidth="1"/>
    <col min="15623" max="15624" width="0" style="6" hidden="1" customWidth="1"/>
    <col min="15625" max="15625" width="11.54296875" style="6" bestFit="1" customWidth="1"/>
    <col min="15626" max="15626" width="16" style="6" bestFit="1" customWidth="1"/>
    <col min="15627" max="15627" width="9.1796875" style="6"/>
    <col min="15628" max="15628" width="15" style="6" bestFit="1" customWidth="1"/>
    <col min="15629" max="15629" width="14" style="6" bestFit="1" customWidth="1"/>
    <col min="15630" max="15858" width="9.1796875" style="6"/>
    <col min="15859" max="15859" width="16.26953125" style="6" customWidth="1"/>
    <col min="15860" max="15861" width="0" style="6" hidden="1" customWidth="1"/>
    <col min="15862" max="15862" width="13.26953125" style="6" bestFit="1" customWidth="1"/>
    <col min="15863" max="15864" width="16" style="6" bestFit="1" customWidth="1"/>
    <col min="15865" max="15865" width="9.1796875" style="6"/>
    <col min="15866" max="15867" width="16" style="6" bestFit="1" customWidth="1"/>
    <col min="15868" max="15868" width="9.1796875" style="6"/>
    <col min="15869" max="15869" width="0" style="6" hidden="1" customWidth="1"/>
    <col min="15870" max="15870" width="11.26953125" style="6" bestFit="1" customWidth="1"/>
    <col min="15871" max="15877" width="0" style="6" hidden="1" customWidth="1"/>
    <col min="15878" max="15878" width="11.26953125" style="6" bestFit="1" customWidth="1"/>
    <col min="15879" max="15880" width="0" style="6" hidden="1" customWidth="1"/>
    <col min="15881" max="15881" width="11.54296875" style="6" bestFit="1" customWidth="1"/>
    <col min="15882" max="15882" width="16" style="6" bestFit="1" customWidth="1"/>
    <col min="15883" max="15883" width="9.1796875" style="6"/>
    <col min="15884" max="15884" width="15" style="6" bestFit="1" customWidth="1"/>
    <col min="15885" max="15885" width="14" style="6" bestFit="1" customWidth="1"/>
    <col min="15886" max="16114" width="9.1796875" style="6"/>
    <col min="16115" max="16115" width="16.26953125" style="6" customWidth="1"/>
    <col min="16116" max="16117" width="0" style="6" hidden="1" customWidth="1"/>
    <col min="16118" max="16118" width="13.26953125" style="6" bestFit="1" customWidth="1"/>
    <col min="16119" max="16120" width="16" style="6" bestFit="1" customWidth="1"/>
    <col min="16121" max="16121" width="9.1796875" style="6"/>
    <col min="16122" max="16123" width="16" style="6" bestFit="1" customWidth="1"/>
    <col min="16124" max="16124" width="9.1796875" style="6"/>
    <col min="16125" max="16125" width="0" style="6" hidden="1" customWidth="1"/>
    <col min="16126" max="16126" width="11.26953125" style="6" bestFit="1" customWidth="1"/>
    <col min="16127" max="16133" width="0" style="6" hidden="1" customWidth="1"/>
    <col min="16134" max="16134" width="11.26953125" style="6" bestFit="1" customWidth="1"/>
    <col min="16135" max="16136" width="0" style="6" hidden="1" customWidth="1"/>
    <col min="16137" max="16137" width="11.54296875" style="6" bestFit="1" customWidth="1"/>
    <col min="16138" max="16138" width="16" style="6" bestFit="1" customWidth="1"/>
    <col min="16139" max="16139" width="9.1796875" style="6"/>
    <col min="16140" max="16140" width="15" style="6" bestFit="1" customWidth="1"/>
    <col min="16141" max="16141" width="14" style="6" bestFit="1" customWidth="1"/>
    <col min="16142" max="16384" width="9.1796875" style="6"/>
  </cols>
  <sheetData>
    <row r="1" spans="1:22" x14ac:dyDescent="0.35">
      <c r="A1" s="1"/>
      <c r="B1" s="2"/>
      <c r="C1" s="2"/>
      <c r="D1" s="3"/>
      <c r="E1" s="3"/>
      <c r="F1" s="4"/>
      <c r="G1" s="1"/>
      <c r="H1" s="2"/>
      <c r="I1" s="5"/>
      <c r="K1" s="7"/>
    </row>
    <row r="2" spans="1:22" x14ac:dyDescent="0.35">
      <c r="A2" s="1" t="s">
        <v>0</v>
      </c>
      <c r="B2" s="2"/>
      <c r="C2" s="2"/>
      <c r="D2" s="3"/>
      <c r="E2" s="3"/>
      <c r="F2" s="4"/>
      <c r="G2" s="1"/>
      <c r="H2" s="2"/>
      <c r="I2" s="5"/>
    </row>
    <row r="3" spans="1:22" x14ac:dyDescent="0.35">
      <c r="A3" s="134" t="s">
        <v>1</v>
      </c>
      <c r="B3" s="134"/>
      <c r="C3" s="134"/>
      <c r="D3" s="134"/>
      <c r="E3" s="134"/>
      <c r="F3" s="134"/>
      <c r="G3" s="134"/>
      <c r="H3" s="134"/>
      <c r="I3" s="134"/>
    </row>
    <row r="4" spans="1:22" x14ac:dyDescent="0.35">
      <c r="A4" s="9"/>
      <c r="B4" s="9"/>
      <c r="C4" s="9"/>
      <c r="D4" s="9"/>
      <c r="E4" s="9"/>
      <c r="F4" s="9"/>
      <c r="G4" s="9"/>
      <c r="H4" s="9"/>
      <c r="I4" s="9"/>
    </row>
    <row r="5" spans="1:22" x14ac:dyDescent="0.35">
      <c r="A5" s="10" t="s">
        <v>2</v>
      </c>
      <c r="B5" s="2"/>
      <c r="C5" s="2">
        <v>20</v>
      </c>
      <c r="D5" s="11" t="s">
        <v>3</v>
      </c>
      <c r="E5" s="11"/>
      <c r="F5" s="11"/>
      <c r="G5" s="11"/>
      <c r="H5" s="2"/>
      <c r="I5" s="5"/>
      <c r="N5" s="90" t="s">
        <v>62</v>
      </c>
      <c r="O5" s="91">
        <v>3</v>
      </c>
      <c r="P5" s="90" t="s">
        <v>3</v>
      </c>
      <c r="Q5" s="92"/>
      <c r="R5" s="90" t="s">
        <v>63</v>
      </c>
      <c r="S5" s="90">
        <f>+O5*12</f>
        <v>36</v>
      </c>
      <c r="T5" s="93"/>
      <c r="U5" s="94"/>
      <c r="V5" s="95"/>
    </row>
    <row r="6" spans="1:22" x14ac:dyDescent="0.35">
      <c r="A6" s="10"/>
      <c r="B6" s="2"/>
      <c r="C6" s="2"/>
      <c r="D6" s="11"/>
      <c r="E6" s="11"/>
      <c r="F6" s="11"/>
      <c r="G6" s="11"/>
      <c r="H6" s="2"/>
      <c r="I6" s="5"/>
      <c r="N6" s="90" t="s">
        <v>13</v>
      </c>
      <c r="O6" s="96">
        <v>8.299999999999999E-2</v>
      </c>
      <c r="P6" s="90" t="s">
        <v>82</v>
      </c>
      <c r="Q6" s="97" t="s">
        <v>64</v>
      </c>
      <c r="R6" s="98" t="s">
        <v>65</v>
      </c>
      <c r="S6" s="99">
        <f>S13/12</f>
        <v>6.9166666666666656E-3</v>
      </c>
      <c r="T6" s="100"/>
      <c r="U6" s="101"/>
      <c r="V6" s="95"/>
    </row>
    <row r="7" spans="1:22" x14ac:dyDescent="0.35">
      <c r="A7" s="12" t="s">
        <v>4</v>
      </c>
      <c r="B7" s="12"/>
      <c r="C7" s="13">
        <f>'Upfront &amp; Ongoing Costs'!G6</f>
        <v>45996003</v>
      </c>
      <c r="D7" s="14"/>
      <c r="E7" s="14"/>
      <c r="F7" s="14" t="s">
        <v>5</v>
      </c>
      <c r="G7" s="14">
        <f>20*2</f>
        <v>40</v>
      </c>
      <c r="H7" s="15"/>
      <c r="I7" s="14" t="s">
        <v>6</v>
      </c>
      <c r="J7" s="16">
        <f>SUM(G16:G55)</f>
        <v>36483771.946086302</v>
      </c>
      <c r="N7" s="90" t="s">
        <v>66</v>
      </c>
      <c r="O7" s="102">
        <f>PMT(S13/12,S5,-U13,0,1)</f>
        <v>1437777.075161231</v>
      </c>
      <c r="P7" s="103"/>
      <c r="Q7" s="97"/>
      <c r="R7" s="104"/>
      <c r="S7" s="90"/>
      <c r="T7" s="93"/>
      <c r="U7" s="97" t="s">
        <v>68</v>
      </c>
      <c r="V7" s="106"/>
    </row>
    <row r="8" spans="1:22" x14ac:dyDescent="0.35">
      <c r="A8" s="12"/>
      <c r="B8" s="12"/>
      <c r="C8" s="17"/>
      <c r="D8" s="14"/>
      <c r="E8" s="14"/>
      <c r="F8" s="14" t="s">
        <v>7</v>
      </c>
      <c r="G8" s="18">
        <f>+'[3]Assumptions and Inputs'!C17</f>
        <v>5.1659999999999998E-2</v>
      </c>
      <c r="H8" s="19"/>
      <c r="I8" s="14" t="s">
        <v>8</v>
      </c>
      <c r="J8" s="20">
        <f>SUM(I16:I55)</f>
        <v>983182.96921995666</v>
      </c>
      <c r="N8" s="90"/>
      <c r="O8" s="90"/>
      <c r="P8" s="103" t="s">
        <v>68</v>
      </c>
      <c r="Q8" s="97"/>
      <c r="R8" s="104" t="s">
        <v>69</v>
      </c>
      <c r="S8" s="90"/>
      <c r="T8" s="107" t="s">
        <v>70</v>
      </c>
      <c r="U8" s="97" t="s">
        <v>71</v>
      </c>
      <c r="V8" s="106"/>
    </row>
    <row r="9" spans="1:22" ht="30.5" x14ac:dyDescent="0.5">
      <c r="A9" s="12" t="s">
        <v>9</v>
      </c>
      <c r="B9" s="12"/>
      <c r="C9" s="21">
        <f>'Upfront &amp; Ongoing Costs'!I6</f>
        <v>659061.82443647424</v>
      </c>
      <c r="D9" s="12"/>
      <c r="E9" s="12"/>
      <c r="F9" s="22" t="s">
        <v>10</v>
      </c>
      <c r="G9" s="23">
        <f>PMT($G$8/2,$G$7,-$C$10)</f>
        <v>1884634.5147314142</v>
      </c>
      <c r="I9" s="14" t="s">
        <v>11</v>
      </c>
      <c r="J9" s="16">
        <f>+J7+J8</f>
        <v>37466954.915306263</v>
      </c>
      <c r="N9" s="104" t="s">
        <v>72</v>
      </c>
      <c r="O9" s="90"/>
      <c r="P9" s="103" t="s">
        <v>71</v>
      </c>
      <c r="Q9" s="97" t="s">
        <v>73</v>
      </c>
      <c r="R9" s="103" t="s">
        <v>71</v>
      </c>
      <c r="S9" s="104" t="s">
        <v>17</v>
      </c>
      <c r="T9" s="107" t="s">
        <v>17</v>
      </c>
      <c r="U9" s="97" t="s">
        <v>74</v>
      </c>
      <c r="V9" s="106" t="s">
        <v>83</v>
      </c>
    </row>
    <row r="10" spans="1:22" x14ac:dyDescent="0.35">
      <c r="A10" s="12" t="s">
        <v>12</v>
      </c>
      <c r="B10" s="12"/>
      <c r="C10" s="17">
        <f>+C9+C8+C7</f>
        <v>46655064.824436471</v>
      </c>
      <c r="D10" s="12"/>
      <c r="E10" s="12"/>
      <c r="F10" s="22" t="s">
        <v>13</v>
      </c>
      <c r="G10" s="24">
        <f>+'[3]Conventional Big Sandy'!B6</f>
        <v>8.299999999999999E-2</v>
      </c>
      <c r="H10" s="15"/>
      <c r="I10" s="22"/>
      <c r="J10" s="14"/>
      <c r="N10" s="108" t="s">
        <v>75</v>
      </c>
      <c r="O10" s="108" t="s">
        <v>76</v>
      </c>
      <c r="P10" s="109" t="s">
        <v>77</v>
      </c>
      <c r="Q10" s="110" t="s">
        <v>78</v>
      </c>
      <c r="R10" s="109" t="s">
        <v>77</v>
      </c>
      <c r="S10" s="108" t="s">
        <v>36</v>
      </c>
      <c r="T10" s="111" t="s">
        <v>79</v>
      </c>
      <c r="U10" s="110" t="s">
        <v>80</v>
      </c>
      <c r="V10" s="112" t="s">
        <v>84</v>
      </c>
    </row>
    <row r="11" spans="1:22" x14ac:dyDescent="0.35">
      <c r="A11" s="15"/>
      <c r="B11" s="15"/>
      <c r="C11" s="15"/>
      <c r="D11" s="25"/>
      <c r="E11" s="15"/>
      <c r="F11" s="26"/>
      <c r="H11" s="26"/>
      <c r="I11" s="26"/>
      <c r="N11" s="105"/>
      <c r="O11" s="105"/>
      <c r="P11" s="113"/>
      <c r="Q11" s="114"/>
      <c r="R11" s="105"/>
      <c r="S11" s="105"/>
      <c r="T11" s="115"/>
      <c r="U11" s="114"/>
      <c r="V11" s="116">
        <f>-SUM(V13:V73)</f>
        <v>45680049.325498655</v>
      </c>
    </row>
    <row r="12" spans="1:22" x14ac:dyDescent="0.35">
      <c r="A12" s="27"/>
      <c r="B12" s="15"/>
      <c r="C12" s="28"/>
      <c r="D12" s="29"/>
      <c r="E12" s="29"/>
      <c r="F12" s="26"/>
      <c r="G12" s="27"/>
      <c r="H12" s="26"/>
      <c r="I12" s="26"/>
      <c r="N12" s="117"/>
      <c r="O12" s="117"/>
      <c r="P12" s="118"/>
      <c r="Q12" s="118"/>
      <c r="R12" s="118"/>
      <c r="S12" s="119"/>
      <c r="T12" s="120"/>
      <c r="U12" s="118"/>
      <c r="V12" s="95"/>
    </row>
    <row r="13" spans="1:22" x14ac:dyDescent="0.35">
      <c r="A13" s="30" t="s">
        <v>14</v>
      </c>
      <c r="B13" s="30" t="s">
        <v>15</v>
      </c>
      <c r="C13" s="30" t="s">
        <v>16</v>
      </c>
      <c r="D13" s="30" t="s">
        <v>17</v>
      </c>
      <c r="E13" s="30" t="s">
        <v>18</v>
      </c>
      <c r="F13" s="30" t="s">
        <v>19</v>
      </c>
      <c r="G13" s="30" t="s">
        <v>20</v>
      </c>
      <c r="H13" s="30" t="s">
        <v>21</v>
      </c>
      <c r="I13" s="30" t="s">
        <v>20</v>
      </c>
      <c r="J13" s="14"/>
      <c r="K13" s="14"/>
      <c r="L13" s="30" t="s">
        <v>22</v>
      </c>
      <c r="N13" s="95"/>
      <c r="O13" s="121">
        <v>45108</v>
      </c>
      <c r="P13" s="118"/>
      <c r="Q13" s="118"/>
      <c r="R13" s="118"/>
      <c r="S13" s="122">
        <f>+O6</f>
        <v>8.299999999999999E-2</v>
      </c>
      <c r="T13" s="123"/>
      <c r="U13" s="123">
        <v>45996003</v>
      </c>
      <c r="V13" s="125"/>
    </row>
    <row r="14" spans="1:22" x14ac:dyDescent="0.35">
      <c r="A14" s="30"/>
      <c r="B14" s="30"/>
      <c r="C14" s="30"/>
      <c r="D14" s="30"/>
      <c r="E14" s="30"/>
      <c r="F14" s="30"/>
      <c r="G14" s="30" t="s">
        <v>5</v>
      </c>
      <c r="H14" s="30" t="s">
        <v>23</v>
      </c>
      <c r="I14" s="30" t="s">
        <v>21</v>
      </c>
      <c r="J14" s="14"/>
      <c r="K14" s="14"/>
      <c r="L14" s="30" t="s">
        <v>24</v>
      </c>
      <c r="N14" s="95">
        <v>1</v>
      </c>
      <c r="O14" s="121">
        <f>O13+31</f>
        <v>45139</v>
      </c>
      <c r="P14" s="124">
        <f>U13</f>
        <v>45996003</v>
      </c>
      <c r="Q14" s="124">
        <f>-$O$7</f>
        <v>-1437777.075161231</v>
      </c>
      <c r="R14" s="124">
        <f t="shared" ref="R14:R73" si="0">+Q14+P14</f>
        <v>44558225.924838766</v>
      </c>
      <c r="S14" s="122">
        <f>S13</f>
        <v>8.299999999999999E-2</v>
      </c>
      <c r="T14" s="123">
        <f t="shared" ref="T14:T73" si="1">ROUND(((+R14))*S$13/12,4)</f>
        <v>308194.39600000001</v>
      </c>
      <c r="U14" s="124">
        <f t="shared" ref="U14:U45" si="2">R14+T14</f>
        <v>44866420.320838764</v>
      </c>
      <c r="V14" s="88">
        <f>IF(N14&gt;$S$5,"",((1/((1+($O$6/12))^N14))*Q14))</f>
        <v>-1427900.761560438</v>
      </c>
    </row>
    <row r="15" spans="1:22" x14ac:dyDescent="0.35">
      <c r="A15" s="31"/>
      <c r="B15" s="31"/>
      <c r="C15" s="31"/>
      <c r="D15" s="31"/>
      <c r="E15" s="31"/>
      <c r="F15" s="31"/>
      <c r="G15" s="31"/>
      <c r="H15" s="31"/>
      <c r="I15" s="31" t="s">
        <v>23</v>
      </c>
      <c r="J15" s="32"/>
      <c r="K15" s="32"/>
      <c r="L15" s="31" t="s">
        <v>25</v>
      </c>
      <c r="N15" s="95">
        <v>2</v>
      </c>
      <c r="O15" s="121">
        <f>O14+28</f>
        <v>45167</v>
      </c>
      <c r="P15" s="124">
        <f t="shared" ref="P15:P22" si="3">U14</f>
        <v>44866420.320838764</v>
      </c>
      <c r="Q15" s="124">
        <f>+Q14</f>
        <v>-1437777.075161231</v>
      </c>
      <c r="R15" s="124">
        <f t="shared" si="0"/>
        <v>43428643.245677531</v>
      </c>
      <c r="S15" s="122">
        <f t="shared" ref="S15:S22" si="4">S14</f>
        <v>8.299999999999999E-2</v>
      </c>
      <c r="T15" s="123">
        <f t="shared" si="1"/>
        <v>300381.44910000003</v>
      </c>
      <c r="U15" s="124">
        <f t="shared" si="2"/>
        <v>43729024.694777533</v>
      </c>
      <c r="V15" s="88">
        <f t="shared" ref="V15:V73" si="5">IF(N15&gt;$S$5,"",((1/((1+($O$6/12))^N15))*Q15))</f>
        <v>-1418092.2898887077</v>
      </c>
    </row>
    <row r="16" spans="1:22" x14ac:dyDescent="0.35">
      <c r="A16" s="6">
        <v>1</v>
      </c>
      <c r="B16" s="33">
        <f>+C10</f>
        <v>46655064.824436471</v>
      </c>
      <c r="C16" s="34">
        <f t="shared" ref="C16:C55" si="6">PMT($G$8/2,$G$7,-$C$10)</f>
        <v>1884634.5147314142</v>
      </c>
      <c r="D16" s="33">
        <f t="shared" ref="D16:D55" si="7">+B16*$G$8/2</f>
        <v>1205100.3244151939</v>
      </c>
      <c r="E16" s="34">
        <f>+C16-D16</f>
        <v>679534.19031622028</v>
      </c>
      <c r="F16" s="34">
        <f>+B16+D16-C16</f>
        <v>45975530.634120248</v>
      </c>
      <c r="G16" s="35">
        <f t="shared" ref="G16:G55" si="8">IF(A16&gt;$G$7,"",((1/((1+($G$10/2))^A16))*C16))</f>
        <v>1809538.6603278099</v>
      </c>
      <c r="H16" s="35">
        <f>'Upfront &amp; Ongoing Costs'!H6/2</f>
        <v>50788.075334595807</v>
      </c>
      <c r="I16" s="35">
        <f t="shared" ref="I16:I55" si="9">IF(A16&gt;$G$7,"",((1/((1+($G$10/2))^A16))*H16))</f>
        <v>48764.354617950841</v>
      </c>
      <c r="L16" s="36">
        <f>+C16+H16</f>
        <v>1935422.5900660099</v>
      </c>
      <c r="M16" s="35"/>
      <c r="N16" s="95">
        <v>3</v>
      </c>
      <c r="O16" s="121">
        <f>O15+31</f>
        <v>45198</v>
      </c>
      <c r="P16" s="124">
        <f t="shared" si="3"/>
        <v>43729024.694777533</v>
      </c>
      <c r="Q16" s="124">
        <f>+Q15</f>
        <v>-1437777.075161231</v>
      </c>
      <c r="R16" s="124">
        <f t="shared" si="0"/>
        <v>42291247.6196163</v>
      </c>
      <c r="S16" s="122">
        <f t="shared" si="4"/>
        <v>8.299999999999999E-2</v>
      </c>
      <c r="T16" s="123">
        <f t="shared" si="1"/>
        <v>292514.46269999997</v>
      </c>
      <c r="U16" s="124">
        <f t="shared" si="2"/>
        <v>42583762.082316302</v>
      </c>
      <c r="V16" s="88">
        <f t="shared" si="5"/>
        <v>-1408351.1941293133</v>
      </c>
    </row>
    <row r="17" spans="1:22" x14ac:dyDescent="0.35">
      <c r="A17" s="6">
        <v>2</v>
      </c>
      <c r="B17" s="33">
        <f t="shared" ref="B17:B55" si="10">+F16</f>
        <v>45975530.634120248</v>
      </c>
      <c r="C17" s="34">
        <f t="shared" si="6"/>
        <v>1884634.5147314142</v>
      </c>
      <c r="D17" s="33">
        <f t="shared" si="7"/>
        <v>1187547.956279326</v>
      </c>
      <c r="E17" s="34">
        <f t="shared" ref="E17:E55" si="11">+C17-D17</f>
        <v>697086.55845208815</v>
      </c>
      <c r="F17" s="34">
        <f t="shared" ref="F17:F55" si="12">+B17+D17-C17</f>
        <v>45278444.075668156</v>
      </c>
      <c r="G17" s="35">
        <f t="shared" si="8"/>
        <v>1737435.1035312621</v>
      </c>
      <c r="H17" s="35">
        <f>H16</f>
        <v>50788.075334595807</v>
      </c>
      <c r="I17" s="35">
        <f t="shared" si="9"/>
        <v>46821.271836726679</v>
      </c>
      <c r="L17" s="36">
        <f t="shared" ref="L17:L55" si="13">+C17+H17</f>
        <v>1935422.5900660099</v>
      </c>
      <c r="M17" s="35"/>
      <c r="N17" s="95">
        <v>4</v>
      </c>
      <c r="O17" s="121">
        <f t="shared" ref="O17:O22" si="14">O16+30</f>
        <v>45228</v>
      </c>
      <c r="P17" s="124">
        <f t="shared" si="3"/>
        <v>42583762.082316302</v>
      </c>
      <c r="Q17" s="124">
        <f>+Q16</f>
        <v>-1437777.075161231</v>
      </c>
      <c r="R17" s="124">
        <f t="shared" si="0"/>
        <v>41145985.007155068</v>
      </c>
      <c r="S17" s="122">
        <f t="shared" si="4"/>
        <v>8.299999999999999E-2</v>
      </c>
      <c r="T17" s="123">
        <f t="shared" si="1"/>
        <v>284593.06300000002</v>
      </c>
      <c r="U17" s="124">
        <f t="shared" si="2"/>
        <v>41430578.070155069</v>
      </c>
      <c r="V17" s="88">
        <f t="shared" si="5"/>
        <v>-1398677.0114666692</v>
      </c>
    </row>
    <row r="18" spans="1:22" x14ac:dyDescent="0.35">
      <c r="A18" s="6">
        <v>3</v>
      </c>
      <c r="B18" s="33">
        <f t="shared" si="10"/>
        <v>45278444.075668156</v>
      </c>
      <c r="C18" s="34">
        <f t="shared" si="6"/>
        <v>1884634.5147314142</v>
      </c>
      <c r="D18" s="33">
        <f t="shared" si="7"/>
        <v>1169542.2104745083</v>
      </c>
      <c r="E18" s="34">
        <f t="shared" si="11"/>
        <v>715092.3042569058</v>
      </c>
      <c r="F18" s="34">
        <f t="shared" si="12"/>
        <v>44563351.771411248</v>
      </c>
      <c r="G18" s="35">
        <f t="shared" si="8"/>
        <v>1668204.612127952</v>
      </c>
      <c r="H18" s="35">
        <f t="shared" ref="H18:H55" si="15">H17</f>
        <v>50788.075334595807</v>
      </c>
      <c r="I18" s="35">
        <f t="shared" si="9"/>
        <v>44955.613861475445</v>
      </c>
      <c r="L18" s="36">
        <f t="shared" si="13"/>
        <v>1935422.5900660099</v>
      </c>
      <c r="M18" s="35"/>
      <c r="N18" s="95">
        <v>5</v>
      </c>
      <c r="O18" s="121">
        <f>O17+31</f>
        <v>45259</v>
      </c>
      <c r="P18" s="124">
        <f t="shared" si="3"/>
        <v>41430578.070155069</v>
      </c>
      <c r="Q18" s="124">
        <f>Q17</f>
        <v>-1437777.075161231</v>
      </c>
      <c r="R18" s="124">
        <f t="shared" si="0"/>
        <v>39992800.994993836</v>
      </c>
      <c r="S18" s="122">
        <f t="shared" si="4"/>
        <v>8.299999999999999E-2</v>
      </c>
      <c r="T18" s="123">
        <f t="shared" si="1"/>
        <v>276616.87349999999</v>
      </c>
      <c r="U18" s="124">
        <f t="shared" si="2"/>
        <v>40269417.868493833</v>
      </c>
      <c r="V18" s="88">
        <f t="shared" si="5"/>
        <v>-1389069.2822643409</v>
      </c>
    </row>
    <row r="19" spans="1:22" x14ac:dyDescent="0.35">
      <c r="A19" s="6">
        <v>4</v>
      </c>
      <c r="B19" s="33">
        <f t="shared" si="10"/>
        <v>44563351.771411248</v>
      </c>
      <c r="C19" s="34">
        <f t="shared" si="6"/>
        <v>1884634.5147314142</v>
      </c>
      <c r="D19" s="33">
        <f t="shared" si="7"/>
        <v>1151071.3762555525</v>
      </c>
      <c r="E19" s="34">
        <f t="shared" si="11"/>
        <v>733563.13847586163</v>
      </c>
      <c r="F19" s="34">
        <f t="shared" si="12"/>
        <v>43829788.632935382</v>
      </c>
      <c r="G19" s="35">
        <f t="shared" si="8"/>
        <v>1601732.704875614</v>
      </c>
      <c r="H19" s="35">
        <f t="shared" si="15"/>
        <v>50788.075334595807</v>
      </c>
      <c r="I19" s="35">
        <f t="shared" si="9"/>
        <v>43164.295594311516</v>
      </c>
      <c r="L19" s="36">
        <f t="shared" si="13"/>
        <v>1935422.5900660099</v>
      </c>
      <c r="M19" s="35"/>
      <c r="N19" s="95">
        <v>6</v>
      </c>
      <c r="O19" s="121">
        <f t="shared" si="14"/>
        <v>45289</v>
      </c>
      <c r="P19" s="124">
        <f t="shared" si="3"/>
        <v>40269417.868493833</v>
      </c>
      <c r="Q19" s="124">
        <f t="shared" ref="Q19:Q22" si="16">Q18</f>
        <v>-1437777.075161231</v>
      </c>
      <c r="R19" s="124">
        <f t="shared" si="0"/>
        <v>38831640.793332599</v>
      </c>
      <c r="S19" s="122">
        <f t="shared" si="4"/>
        <v>8.299999999999999E-2</v>
      </c>
      <c r="T19" s="123">
        <f t="shared" si="1"/>
        <v>268585.51549999998</v>
      </c>
      <c r="U19" s="124">
        <f t="shared" si="2"/>
        <v>39100226.308832601</v>
      </c>
      <c r="V19" s="88">
        <f t="shared" si="5"/>
        <v>-1379527.5500432085</v>
      </c>
    </row>
    <row r="20" spans="1:22" x14ac:dyDescent="0.35">
      <c r="A20" s="6">
        <v>5</v>
      </c>
      <c r="B20" s="33">
        <f t="shared" si="10"/>
        <v>43829788.632935382</v>
      </c>
      <c r="C20" s="34">
        <f t="shared" si="6"/>
        <v>1884634.5147314142</v>
      </c>
      <c r="D20" s="33">
        <f t="shared" si="7"/>
        <v>1132123.4403887209</v>
      </c>
      <c r="E20" s="34">
        <f t="shared" si="11"/>
        <v>752511.0743426932</v>
      </c>
      <c r="F20" s="34">
        <f t="shared" si="12"/>
        <v>43077277.558592692</v>
      </c>
      <c r="G20" s="35">
        <f t="shared" si="8"/>
        <v>1537909.4621945405</v>
      </c>
      <c r="H20" s="35">
        <f t="shared" si="15"/>
        <v>50788.075334595807</v>
      </c>
      <c r="I20" s="35">
        <f t="shared" si="9"/>
        <v>41444.354867317823</v>
      </c>
      <c r="L20" s="36">
        <f t="shared" si="13"/>
        <v>1935422.5900660099</v>
      </c>
      <c r="M20" s="35"/>
      <c r="N20" s="95">
        <v>7</v>
      </c>
      <c r="O20" s="121">
        <f>O19+31</f>
        <v>45320</v>
      </c>
      <c r="P20" s="124">
        <f t="shared" si="3"/>
        <v>39100226.308832601</v>
      </c>
      <c r="Q20" s="124">
        <f t="shared" si="16"/>
        <v>-1437777.075161231</v>
      </c>
      <c r="R20" s="124">
        <f t="shared" si="0"/>
        <v>37662449.233671367</v>
      </c>
      <c r="S20" s="122">
        <f t="shared" si="4"/>
        <v>8.299999999999999E-2</v>
      </c>
      <c r="T20" s="123">
        <f t="shared" si="1"/>
        <v>260498.6072</v>
      </c>
      <c r="U20" s="124">
        <f t="shared" si="2"/>
        <v>37922947.840871364</v>
      </c>
      <c r="V20" s="88">
        <f t="shared" si="5"/>
        <v>-1370051.3614597784</v>
      </c>
    </row>
    <row r="21" spans="1:22" x14ac:dyDescent="0.35">
      <c r="A21" s="6">
        <v>6</v>
      </c>
      <c r="B21" s="33">
        <f t="shared" si="10"/>
        <v>43077277.558592692</v>
      </c>
      <c r="C21" s="34">
        <f t="shared" si="6"/>
        <v>1884634.5147314142</v>
      </c>
      <c r="D21" s="33">
        <f t="shared" si="7"/>
        <v>1112686.0793384493</v>
      </c>
      <c r="E21" s="34">
        <f t="shared" si="11"/>
        <v>771948.43539296486</v>
      </c>
      <c r="F21" s="34">
        <f t="shared" si="12"/>
        <v>42305329.123199724</v>
      </c>
      <c r="G21" s="35">
        <f t="shared" si="8"/>
        <v>1476629.3444018629</v>
      </c>
      <c r="H21" s="35">
        <f t="shared" si="15"/>
        <v>50788.075334595807</v>
      </c>
      <c r="I21" s="35">
        <f t="shared" si="9"/>
        <v>39792.947544232178</v>
      </c>
      <c r="L21" s="36">
        <f t="shared" si="13"/>
        <v>1935422.5900660099</v>
      </c>
      <c r="M21" s="35"/>
      <c r="N21" s="95">
        <v>8</v>
      </c>
      <c r="O21" s="121">
        <f>O20+31</f>
        <v>45351</v>
      </c>
      <c r="P21" s="124">
        <f t="shared" si="3"/>
        <v>37922947.840871364</v>
      </c>
      <c r="Q21" s="124">
        <f t="shared" si="16"/>
        <v>-1437777.075161231</v>
      </c>
      <c r="R21" s="124">
        <f t="shared" si="0"/>
        <v>36485170.76571013</v>
      </c>
      <c r="S21" s="122">
        <f t="shared" si="4"/>
        <v>8.299999999999999E-2</v>
      </c>
      <c r="T21" s="123">
        <f t="shared" si="1"/>
        <v>252355.76449999999</v>
      </c>
      <c r="U21" s="124">
        <f t="shared" si="2"/>
        <v>36737526.53021013</v>
      </c>
      <c r="V21" s="88">
        <f t="shared" si="5"/>
        <v>-1360640.2662846432</v>
      </c>
    </row>
    <row r="22" spans="1:22" x14ac:dyDescent="0.35">
      <c r="A22" s="6">
        <v>7</v>
      </c>
      <c r="B22" s="33">
        <f t="shared" si="10"/>
        <v>42305329.123199724</v>
      </c>
      <c r="C22" s="34">
        <f t="shared" si="6"/>
        <v>1884634.5147314142</v>
      </c>
      <c r="D22" s="33">
        <f t="shared" si="7"/>
        <v>1092746.6512522488</v>
      </c>
      <c r="E22" s="34">
        <f t="shared" si="11"/>
        <v>791887.86347916536</v>
      </c>
      <c r="F22" s="34">
        <f t="shared" si="12"/>
        <v>41513441.259720556</v>
      </c>
      <c r="G22" s="35">
        <f t="shared" si="8"/>
        <v>1417791.0171885383</v>
      </c>
      <c r="H22" s="35">
        <f t="shared" si="15"/>
        <v>50788.075334595807</v>
      </c>
      <c r="I22" s="35">
        <f t="shared" si="9"/>
        <v>38207.342817313656</v>
      </c>
      <c r="L22" s="36">
        <f t="shared" si="13"/>
        <v>1935422.5900660099</v>
      </c>
      <c r="M22" s="35"/>
      <c r="N22" s="95">
        <v>9</v>
      </c>
      <c r="O22" s="121">
        <f t="shared" si="14"/>
        <v>45381</v>
      </c>
      <c r="P22" s="124">
        <f t="shared" si="3"/>
        <v>36737526.53021013</v>
      </c>
      <c r="Q22" s="124">
        <f t="shared" si="16"/>
        <v>-1437777.075161231</v>
      </c>
      <c r="R22" s="124">
        <f t="shared" si="0"/>
        <v>35299749.455048896</v>
      </c>
      <c r="S22" s="122">
        <f t="shared" si="4"/>
        <v>8.299999999999999E-2</v>
      </c>
      <c r="T22" s="123">
        <f t="shared" si="1"/>
        <v>244156.6004</v>
      </c>
      <c r="U22" s="124">
        <f t="shared" si="2"/>
        <v>35543906.055448897</v>
      </c>
      <c r="V22" s="88">
        <f t="shared" si="5"/>
        <v>-1351293.8173810905</v>
      </c>
    </row>
    <row r="23" spans="1:22" x14ac:dyDescent="0.35">
      <c r="A23" s="6">
        <v>8</v>
      </c>
      <c r="B23" s="33">
        <f t="shared" si="10"/>
        <v>41513441.259720556</v>
      </c>
      <c r="C23" s="34">
        <f t="shared" si="6"/>
        <v>1884634.5147314142</v>
      </c>
      <c r="D23" s="33">
        <f t="shared" si="7"/>
        <v>1072292.187738582</v>
      </c>
      <c r="E23" s="34">
        <f t="shared" si="11"/>
        <v>812342.32699283212</v>
      </c>
      <c r="F23" s="34">
        <f t="shared" si="12"/>
        <v>40701098.932727724</v>
      </c>
      <c r="G23" s="35">
        <f t="shared" si="8"/>
        <v>1361297.184050445</v>
      </c>
      <c r="H23" s="35">
        <f t="shared" si="15"/>
        <v>50788.075334595807</v>
      </c>
      <c r="I23" s="35">
        <f t="shared" si="9"/>
        <v>36684.918691611776</v>
      </c>
      <c r="L23" s="36">
        <f t="shared" si="13"/>
        <v>1935422.5900660099</v>
      </c>
      <c r="M23" s="35"/>
      <c r="N23" s="95">
        <v>10</v>
      </c>
      <c r="O23" s="121">
        <f>O22+31</f>
        <v>45412</v>
      </c>
      <c r="P23" s="124">
        <f>U22</f>
        <v>35543906.055448897</v>
      </c>
      <c r="Q23" s="124">
        <f>Q22</f>
        <v>-1437777.075161231</v>
      </c>
      <c r="R23" s="124">
        <f t="shared" si="0"/>
        <v>34106128.980287664</v>
      </c>
      <c r="S23" s="122">
        <f>S22</f>
        <v>8.299999999999999E-2</v>
      </c>
      <c r="T23" s="123">
        <f t="shared" si="1"/>
        <v>235900.7254</v>
      </c>
      <c r="U23" s="124">
        <f t="shared" si="2"/>
        <v>34342029.705687664</v>
      </c>
      <c r="V23" s="88">
        <f t="shared" si="5"/>
        <v>-1342011.5706838605</v>
      </c>
    </row>
    <row r="24" spans="1:22" x14ac:dyDescent="0.35">
      <c r="A24" s="6">
        <v>9</v>
      </c>
      <c r="B24" s="33">
        <f t="shared" si="10"/>
        <v>40701098.932727724</v>
      </c>
      <c r="C24" s="34">
        <f t="shared" si="6"/>
        <v>1884634.5147314142</v>
      </c>
      <c r="D24" s="33">
        <f t="shared" si="7"/>
        <v>1051309.385432357</v>
      </c>
      <c r="E24" s="34">
        <f t="shared" si="11"/>
        <v>833325.12929905718</v>
      </c>
      <c r="F24" s="34">
        <f t="shared" si="12"/>
        <v>39867773.803428665</v>
      </c>
      <c r="G24" s="35">
        <f t="shared" si="8"/>
        <v>1307054.4253964908</v>
      </c>
      <c r="H24" s="35">
        <f t="shared" si="15"/>
        <v>50788.075334595807</v>
      </c>
      <c r="I24" s="35">
        <f t="shared" si="9"/>
        <v>35223.157649171168</v>
      </c>
      <c r="L24" s="36">
        <f t="shared" si="13"/>
        <v>1935422.5900660099</v>
      </c>
      <c r="M24" s="35"/>
      <c r="N24" s="95">
        <v>11</v>
      </c>
      <c r="O24" s="121">
        <f>O23+30</f>
        <v>45442</v>
      </c>
      <c r="P24" s="124">
        <f>U23</f>
        <v>34342029.705687664</v>
      </c>
      <c r="Q24" s="124">
        <f>Q23</f>
        <v>-1437777.075161231</v>
      </c>
      <c r="R24" s="124">
        <f t="shared" si="0"/>
        <v>32904252.630526435</v>
      </c>
      <c r="S24" s="122">
        <f>S23</f>
        <v>8.299999999999999E-2</v>
      </c>
      <c r="T24" s="123">
        <f t="shared" si="1"/>
        <v>227587.74739999999</v>
      </c>
      <c r="U24" s="124">
        <f t="shared" si="2"/>
        <v>33131840.377926435</v>
      </c>
      <c r="V24" s="88">
        <f t="shared" si="5"/>
        <v>-1332793.0851780458</v>
      </c>
    </row>
    <row r="25" spans="1:22" x14ac:dyDescent="0.35">
      <c r="A25" s="6">
        <v>10</v>
      </c>
      <c r="B25" s="33">
        <f t="shared" si="10"/>
        <v>39867773.803428665</v>
      </c>
      <c r="C25" s="34">
        <f t="shared" si="6"/>
        <v>1884634.5147314142</v>
      </c>
      <c r="D25" s="33">
        <f t="shared" si="7"/>
        <v>1029784.5973425624</v>
      </c>
      <c r="E25" s="34">
        <f t="shared" si="11"/>
        <v>854849.91738885175</v>
      </c>
      <c r="F25" s="34">
        <f t="shared" si="12"/>
        <v>39012923.886039816</v>
      </c>
      <c r="G25" s="35">
        <f t="shared" si="8"/>
        <v>1254973.0440676818</v>
      </c>
      <c r="H25" s="35">
        <f t="shared" si="15"/>
        <v>50788.075334595807</v>
      </c>
      <c r="I25" s="35">
        <f t="shared" si="9"/>
        <v>33819.642486002078</v>
      </c>
      <c r="L25" s="36">
        <f t="shared" si="13"/>
        <v>1935422.5900660099</v>
      </c>
      <c r="M25" s="35"/>
      <c r="N25" s="95">
        <v>12</v>
      </c>
      <c r="O25" s="121">
        <f>O24+31</f>
        <v>45473</v>
      </c>
      <c r="P25" s="124">
        <f t="shared" ref="P25:P34" si="17">U24</f>
        <v>33131840.377926435</v>
      </c>
      <c r="Q25" s="124">
        <f t="shared" ref="Q25:Q30" si="18">Q24</f>
        <v>-1437777.075161231</v>
      </c>
      <c r="R25" s="124">
        <f t="shared" si="0"/>
        <v>31694063.302765206</v>
      </c>
      <c r="S25" s="122">
        <f t="shared" ref="S25:S73" si="19">S24</f>
        <v>8.299999999999999E-2</v>
      </c>
      <c r="T25" s="123">
        <f t="shared" si="1"/>
        <v>219217.27119999999</v>
      </c>
      <c r="U25" s="124">
        <f t="shared" si="2"/>
        <v>31913280.573965207</v>
      </c>
      <c r="V25" s="88">
        <f t="shared" si="5"/>
        <v>-1323637.9228781387</v>
      </c>
    </row>
    <row r="26" spans="1:22" x14ac:dyDescent="0.35">
      <c r="A26" s="6">
        <v>11</v>
      </c>
      <c r="B26" s="33">
        <f t="shared" si="10"/>
        <v>39012923.886039816</v>
      </c>
      <c r="C26" s="34">
        <f t="shared" si="6"/>
        <v>1884634.5147314142</v>
      </c>
      <c r="D26" s="33">
        <f t="shared" si="7"/>
        <v>1007703.8239764083</v>
      </c>
      <c r="E26" s="34">
        <f t="shared" si="11"/>
        <v>876930.69075500581</v>
      </c>
      <c r="F26" s="34">
        <f t="shared" si="12"/>
        <v>38135993.195284806</v>
      </c>
      <c r="G26" s="35">
        <f t="shared" si="8"/>
        <v>1204966.9170116961</v>
      </c>
      <c r="H26" s="35">
        <f t="shared" si="15"/>
        <v>50788.075334595807</v>
      </c>
      <c r="I26" s="35">
        <f t="shared" si="9"/>
        <v>32472.052314932378</v>
      </c>
      <c r="L26" s="36">
        <f t="shared" si="13"/>
        <v>1935422.5900660099</v>
      </c>
      <c r="M26" s="35"/>
      <c r="N26" s="95">
        <v>13</v>
      </c>
      <c r="O26" s="121">
        <f>O25+31</f>
        <v>45504</v>
      </c>
      <c r="P26" s="124">
        <f t="shared" si="17"/>
        <v>31913280.573965207</v>
      </c>
      <c r="Q26" s="124">
        <f t="shared" si="18"/>
        <v>-1437777.075161231</v>
      </c>
      <c r="R26" s="124">
        <f t="shared" si="0"/>
        <v>30475503.498803977</v>
      </c>
      <c r="S26" s="122">
        <f t="shared" si="19"/>
        <v>8.299999999999999E-2</v>
      </c>
      <c r="T26" s="123">
        <f t="shared" si="1"/>
        <v>210788.89920000001</v>
      </c>
      <c r="U26" s="124">
        <f t="shared" si="2"/>
        <v>30686292.398003977</v>
      </c>
      <c r="V26" s="88">
        <f t="shared" si="5"/>
        <v>-1314545.6488072225</v>
      </c>
    </row>
    <row r="27" spans="1:22" x14ac:dyDescent="0.35">
      <c r="A27" s="6">
        <v>12</v>
      </c>
      <c r="B27" s="33">
        <f t="shared" si="10"/>
        <v>38135993.195284806</v>
      </c>
      <c r="C27" s="34">
        <f t="shared" si="6"/>
        <v>1884634.5147314142</v>
      </c>
      <c r="D27" s="33">
        <f t="shared" si="7"/>
        <v>985052.70423420647</v>
      </c>
      <c r="E27" s="34">
        <f t="shared" si="11"/>
        <v>899581.81049720768</v>
      </c>
      <c r="F27" s="34">
        <f t="shared" si="12"/>
        <v>37236411.384787597</v>
      </c>
      <c r="G27" s="35">
        <f t="shared" si="8"/>
        <v>1156953.3528676871</v>
      </c>
      <c r="H27" s="35">
        <f t="shared" si="15"/>
        <v>50788.075334595807</v>
      </c>
      <c r="I27" s="35">
        <f t="shared" si="9"/>
        <v>31178.158727731523</v>
      </c>
      <c r="L27" s="36">
        <f t="shared" si="13"/>
        <v>1935422.5900660099</v>
      </c>
      <c r="M27" s="35"/>
      <c r="N27" s="95">
        <v>14</v>
      </c>
      <c r="O27" s="121">
        <f>O26+29</f>
        <v>45533</v>
      </c>
      <c r="P27" s="124">
        <f t="shared" si="17"/>
        <v>30686292.398003977</v>
      </c>
      <c r="Q27" s="124">
        <f t="shared" si="18"/>
        <v>-1437777.075161231</v>
      </c>
      <c r="R27" s="124">
        <f t="shared" si="0"/>
        <v>29248515.322842747</v>
      </c>
      <c r="S27" s="122">
        <f t="shared" si="19"/>
        <v>8.299999999999999E-2</v>
      </c>
      <c r="T27" s="123">
        <f t="shared" si="1"/>
        <v>202302.231</v>
      </c>
      <c r="U27" s="124">
        <f t="shared" si="2"/>
        <v>29450817.553842746</v>
      </c>
      <c r="V27" s="88">
        <f t="shared" si="5"/>
        <v>-1305515.8309763027</v>
      </c>
    </row>
    <row r="28" spans="1:22" x14ac:dyDescent="0.35">
      <c r="A28" s="6">
        <v>13</v>
      </c>
      <c r="B28" s="33">
        <f t="shared" si="10"/>
        <v>37236411.384787597</v>
      </c>
      <c r="C28" s="34">
        <f t="shared" si="6"/>
        <v>1884634.5147314142</v>
      </c>
      <c r="D28" s="33">
        <f t="shared" si="7"/>
        <v>961816.50606906356</v>
      </c>
      <c r="E28" s="34">
        <f t="shared" si="11"/>
        <v>922818.00866235059</v>
      </c>
      <c r="F28" s="34">
        <f t="shared" si="12"/>
        <v>36313593.376125246</v>
      </c>
      <c r="G28" s="35">
        <f t="shared" si="8"/>
        <v>1110852.9552258158</v>
      </c>
      <c r="H28" s="35">
        <f t="shared" si="15"/>
        <v>50788.075334595807</v>
      </c>
      <c r="I28" s="35">
        <f t="shared" si="9"/>
        <v>29935.822110159883</v>
      </c>
      <c r="L28" s="36">
        <f t="shared" si="13"/>
        <v>1935422.5900660099</v>
      </c>
      <c r="M28" s="35"/>
      <c r="N28" s="95">
        <v>15</v>
      </c>
      <c r="O28" s="121">
        <f>O27+31</f>
        <v>45564</v>
      </c>
      <c r="P28" s="124">
        <f t="shared" si="17"/>
        <v>29450817.553842746</v>
      </c>
      <c r="Q28" s="124">
        <f t="shared" si="18"/>
        <v>-1437777.075161231</v>
      </c>
      <c r="R28" s="124">
        <f t="shared" si="0"/>
        <v>28013040.478681516</v>
      </c>
      <c r="S28" s="122">
        <f t="shared" si="19"/>
        <v>8.299999999999999E-2</v>
      </c>
      <c r="T28" s="123">
        <f t="shared" si="1"/>
        <v>193756.8633</v>
      </c>
      <c r="U28" s="124">
        <f t="shared" si="2"/>
        <v>28206797.341981515</v>
      </c>
      <c r="V28" s="88">
        <f t="shared" si="5"/>
        <v>-1296548.0403637867</v>
      </c>
    </row>
    <row r="29" spans="1:22" x14ac:dyDescent="0.35">
      <c r="A29" s="6">
        <v>14</v>
      </c>
      <c r="B29" s="33">
        <f t="shared" si="10"/>
        <v>36313593.376125246</v>
      </c>
      <c r="C29" s="34">
        <f t="shared" si="6"/>
        <v>1884634.5147314142</v>
      </c>
      <c r="D29" s="33">
        <f t="shared" si="7"/>
        <v>937980.11690531508</v>
      </c>
      <c r="E29" s="34">
        <f t="shared" si="11"/>
        <v>946654.39782609907</v>
      </c>
      <c r="F29" s="34">
        <f t="shared" si="12"/>
        <v>35366938.978299148</v>
      </c>
      <c r="G29" s="35">
        <f t="shared" si="8"/>
        <v>1066589.4913353967</v>
      </c>
      <c r="H29" s="35">
        <f t="shared" si="15"/>
        <v>50788.075334595807</v>
      </c>
      <c r="I29" s="35">
        <f t="shared" si="9"/>
        <v>28742.988103850101</v>
      </c>
      <c r="L29" s="36">
        <f t="shared" si="13"/>
        <v>1935422.5900660099</v>
      </c>
      <c r="M29" s="35"/>
      <c r="N29" s="95">
        <v>16</v>
      </c>
      <c r="O29" s="121">
        <f t="shared" ref="O29:O34" si="20">O28+30</f>
        <v>45594</v>
      </c>
      <c r="P29" s="124">
        <f t="shared" si="17"/>
        <v>28206797.341981515</v>
      </c>
      <c r="Q29" s="124">
        <f t="shared" si="18"/>
        <v>-1437777.075161231</v>
      </c>
      <c r="R29" s="124">
        <f t="shared" si="0"/>
        <v>26769020.266820285</v>
      </c>
      <c r="S29" s="122">
        <f t="shared" si="19"/>
        <v>8.299999999999999E-2</v>
      </c>
      <c r="T29" s="123">
        <f t="shared" si="1"/>
        <v>185152.39019999999</v>
      </c>
      <c r="U29" s="124">
        <f t="shared" si="2"/>
        <v>26954172.657020286</v>
      </c>
      <c r="V29" s="88">
        <f t="shared" si="5"/>
        <v>-1287641.8508950958</v>
      </c>
    </row>
    <row r="30" spans="1:22" x14ac:dyDescent="0.35">
      <c r="A30" s="6">
        <v>15</v>
      </c>
      <c r="B30" s="33">
        <f t="shared" si="10"/>
        <v>35366938.978299148</v>
      </c>
      <c r="C30" s="34">
        <f t="shared" si="6"/>
        <v>1884634.5147314142</v>
      </c>
      <c r="D30" s="33">
        <f t="shared" si="7"/>
        <v>913528.03380946699</v>
      </c>
      <c r="E30" s="34">
        <f t="shared" si="11"/>
        <v>971106.48092194716</v>
      </c>
      <c r="F30" s="34">
        <f t="shared" si="12"/>
        <v>34395832.497377202</v>
      </c>
      <c r="G30" s="35">
        <f t="shared" si="8"/>
        <v>1024089.7660445478</v>
      </c>
      <c r="H30" s="35">
        <f t="shared" si="15"/>
        <v>50788.075334595807</v>
      </c>
      <c r="I30" s="35">
        <f t="shared" si="9"/>
        <v>27597.684209169562</v>
      </c>
      <c r="L30" s="36">
        <f t="shared" si="13"/>
        <v>1935422.5900660099</v>
      </c>
      <c r="M30" s="35"/>
      <c r="N30" s="95">
        <v>17</v>
      </c>
      <c r="O30" s="121">
        <f>O29+31</f>
        <v>45625</v>
      </c>
      <c r="P30" s="124">
        <f t="shared" si="17"/>
        <v>26954172.657020286</v>
      </c>
      <c r="Q30" s="124">
        <f t="shared" si="18"/>
        <v>-1437777.075161231</v>
      </c>
      <c r="R30" s="124">
        <f t="shared" si="0"/>
        <v>25516395.581859056</v>
      </c>
      <c r="S30" s="122">
        <f t="shared" si="19"/>
        <v>8.299999999999999E-2</v>
      </c>
      <c r="T30" s="123">
        <f t="shared" si="1"/>
        <v>176488.40280000001</v>
      </c>
      <c r="U30" s="124">
        <f t="shared" si="2"/>
        <v>25692883.984659057</v>
      </c>
      <c r="V30" s="88">
        <f t="shared" si="5"/>
        <v>-1278796.8394224241</v>
      </c>
    </row>
    <row r="31" spans="1:22" x14ac:dyDescent="0.35">
      <c r="A31" s="6">
        <v>16</v>
      </c>
      <c r="B31" s="33">
        <f t="shared" si="10"/>
        <v>34395832.497377202</v>
      </c>
      <c r="C31" s="34">
        <f t="shared" si="6"/>
        <v>1884634.5147314142</v>
      </c>
      <c r="D31" s="33">
        <f t="shared" si="7"/>
        <v>888444.35340725305</v>
      </c>
      <c r="E31" s="34">
        <f t="shared" si="11"/>
        <v>996190.1613241611</v>
      </c>
      <c r="F31" s="34">
        <f t="shared" si="12"/>
        <v>33399642.336053044</v>
      </c>
      <c r="G31" s="35">
        <f t="shared" si="8"/>
        <v>983283.500762888</v>
      </c>
      <c r="H31" s="35">
        <f t="shared" si="15"/>
        <v>50788.075334595807</v>
      </c>
      <c r="I31" s="35">
        <f t="shared" si="9"/>
        <v>26498.016523446531</v>
      </c>
      <c r="L31" s="36">
        <f t="shared" si="13"/>
        <v>1935422.5900660099</v>
      </c>
      <c r="M31" s="35"/>
      <c r="N31" s="95">
        <v>18</v>
      </c>
      <c r="O31" s="121">
        <f t="shared" si="20"/>
        <v>45655</v>
      </c>
      <c r="P31" s="124">
        <f t="shared" si="17"/>
        <v>25692883.984659057</v>
      </c>
      <c r="Q31" s="124">
        <f>Q30</f>
        <v>-1437777.075161231</v>
      </c>
      <c r="R31" s="124">
        <f t="shared" si="0"/>
        <v>24255106.909497827</v>
      </c>
      <c r="S31" s="122">
        <f t="shared" si="19"/>
        <v>8.299999999999999E-2</v>
      </c>
      <c r="T31" s="123">
        <f t="shared" si="1"/>
        <v>167764.4895</v>
      </c>
      <c r="U31" s="124">
        <f t="shared" si="2"/>
        <v>24422871.398997828</v>
      </c>
      <c r="V31" s="88">
        <f t="shared" si="5"/>
        <v>-1270012.5857046335</v>
      </c>
    </row>
    <row r="32" spans="1:22" x14ac:dyDescent="0.35">
      <c r="A32" s="6">
        <v>17</v>
      </c>
      <c r="B32" s="33">
        <f t="shared" si="10"/>
        <v>33399642.336053044</v>
      </c>
      <c r="C32" s="34">
        <f t="shared" si="6"/>
        <v>1884634.5147314142</v>
      </c>
      <c r="D32" s="33">
        <f t="shared" si="7"/>
        <v>862712.76154025004</v>
      </c>
      <c r="E32" s="34">
        <f t="shared" si="11"/>
        <v>1021921.7531911641</v>
      </c>
      <c r="F32" s="34">
        <f t="shared" si="12"/>
        <v>32377720.582861878</v>
      </c>
      <c r="G32" s="35">
        <f t="shared" si="8"/>
        <v>944103.21724713175</v>
      </c>
      <c r="H32" s="35">
        <f t="shared" si="15"/>
        <v>50788.075334595807</v>
      </c>
      <c r="I32" s="35">
        <f t="shared" si="9"/>
        <v>25442.166609166132</v>
      </c>
      <c r="L32" s="36">
        <f t="shared" si="13"/>
        <v>1935422.5900660099</v>
      </c>
      <c r="M32" s="35"/>
      <c r="N32" s="95">
        <v>19</v>
      </c>
      <c r="O32" s="121">
        <f>O31+31</f>
        <v>45686</v>
      </c>
      <c r="P32" s="124">
        <f t="shared" si="17"/>
        <v>24422871.398997828</v>
      </c>
      <c r="Q32" s="124">
        <f t="shared" ref="Q32:Q34" si="21">Q31</f>
        <v>-1437777.075161231</v>
      </c>
      <c r="R32" s="124">
        <f t="shared" si="0"/>
        <v>22985094.323836599</v>
      </c>
      <c r="S32" s="122">
        <f t="shared" si="19"/>
        <v>8.299999999999999E-2</v>
      </c>
      <c r="T32" s="123">
        <f t="shared" si="1"/>
        <v>158980.23569999999</v>
      </c>
      <c r="U32" s="124">
        <f t="shared" si="2"/>
        <v>23144074.559536599</v>
      </c>
      <c r="V32" s="88">
        <f t="shared" si="5"/>
        <v>-1261288.6723872882</v>
      </c>
    </row>
    <row r="33" spans="1:22" x14ac:dyDescent="0.35">
      <c r="A33" s="6">
        <v>18</v>
      </c>
      <c r="B33" s="33">
        <f t="shared" si="10"/>
        <v>32377720.582861878</v>
      </c>
      <c r="C33" s="34">
        <f t="shared" si="6"/>
        <v>1884634.5147314142</v>
      </c>
      <c r="D33" s="33">
        <f t="shared" si="7"/>
        <v>836316.52265532222</v>
      </c>
      <c r="E33" s="34">
        <f t="shared" si="11"/>
        <v>1048317.9920760919</v>
      </c>
      <c r="F33" s="34">
        <f t="shared" si="12"/>
        <v>31329402.590785787</v>
      </c>
      <c r="G33" s="35">
        <f t="shared" si="8"/>
        <v>906484.12601740926</v>
      </c>
      <c r="H33" s="35">
        <f t="shared" si="15"/>
        <v>50788.075334595807</v>
      </c>
      <c r="I33" s="35">
        <f t="shared" si="9"/>
        <v>24428.388486957399</v>
      </c>
      <c r="L33" s="36">
        <f t="shared" si="13"/>
        <v>1935422.5900660099</v>
      </c>
      <c r="M33" s="35"/>
      <c r="N33" s="95">
        <v>20</v>
      </c>
      <c r="O33" s="121">
        <f>O32+31</f>
        <v>45717</v>
      </c>
      <c r="P33" s="124">
        <f t="shared" si="17"/>
        <v>23144074.559536599</v>
      </c>
      <c r="Q33" s="124">
        <f t="shared" si="21"/>
        <v>-1437777.075161231</v>
      </c>
      <c r="R33" s="124">
        <f t="shared" si="0"/>
        <v>21706297.484375369</v>
      </c>
      <c r="S33" s="122">
        <f t="shared" si="19"/>
        <v>8.299999999999999E-2</v>
      </c>
      <c r="T33" s="123">
        <f t="shared" si="1"/>
        <v>150135.2243</v>
      </c>
      <c r="U33" s="124">
        <f t="shared" si="2"/>
        <v>21856432.70867537</v>
      </c>
      <c r="V33" s="88">
        <f t="shared" si="5"/>
        <v>-1252624.6849828237</v>
      </c>
    </row>
    <row r="34" spans="1:22" x14ac:dyDescent="0.35">
      <c r="A34" s="6">
        <v>19</v>
      </c>
      <c r="B34" s="33">
        <f t="shared" si="10"/>
        <v>31329402.590785787</v>
      </c>
      <c r="C34" s="34">
        <f t="shared" si="6"/>
        <v>1884634.5147314142</v>
      </c>
      <c r="D34" s="33">
        <f t="shared" si="7"/>
        <v>809238.46891999687</v>
      </c>
      <c r="E34" s="34">
        <f t="shared" si="11"/>
        <v>1075396.0458114173</v>
      </c>
      <c r="F34" s="34">
        <f t="shared" si="12"/>
        <v>30254006.544974368</v>
      </c>
      <c r="G34" s="35">
        <f t="shared" si="8"/>
        <v>870364.01921978791</v>
      </c>
      <c r="H34" s="35">
        <f t="shared" si="15"/>
        <v>50788.075334595807</v>
      </c>
      <c r="I34" s="35">
        <f t="shared" si="9"/>
        <v>23455.005748398842</v>
      </c>
      <c r="L34" s="36">
        <f t="shared" si="13"/>
        <v>1935422.5900660099</v>
      </c>
      <c r="M34" s="35"/>
      <c r="N34" s="95">
        <v>21</v>
      </c>
      <c r="O34" s="121">
        <f t="shared" si="20"/>
        <v>45747</v>
      </c>
      <c r="P34" s="124">
        <f t="shared" si="17"/>
        <v>21856432.70867537</v>
      </c>
      <c r="Q34" s="124">
        <f t="shared" si="21"/>
        <v>-1437777.075161231</v>
      </c>
      <c r="R34" s="124">
        <f t="shared" si="0"/>
        <v>20418655.63351414</v>
      </c>
      <c r="S34" s="122">
        <f t="shared" si="19"/>
        <v>8.299999999999999E-2</v>
      </c>
      <c r="T34" s="123">
        <f t="shared" si="1"/>
        <v>141229.03479999999</v>
      </c>
      <c r="U34" s="124">
        <f t="shared" si="2"/>
        <v>20559884.66831414</v>
      </c>
      <c r="V34" s="88">
        <f t="shared" si="5"/>
        <v>-1244020.2118508555</v>
      </c>
    </row>
    <row r="35" spans="1:22" x14ac:dyDescent="0.35">
      <c r="A35" s="6">
        <v>20</v>
      </c>
      <c r="B35" s="33">
        <f t="shared" si="10"/>
        <v>30254006.544974368</v>
      </c>
      <c r="C35" s="34">
        <f t="shared" si="6"/>
        <v>1884634.5147314142</v>
      </c>
      <c r="D35" s="33">
        <f t="shared" si="7"/>
        <v>781460.98905668792</v>
      </c>
      <c r="E35" s="34">
        <f t="shared" si="11"/>
        <v>1103173.5256747263</v>
      </c>
      <c r="F35" s="34">
        <f t="shared" si="12"/>
        <v>29150833.019299641</v>
      </c>
      <c r="G35" s="35">
        <f t="shared" si="8"/>
        <v>835683.16775783768</v>
      </c>
      <c r="H35" s="35">
        <f t="shared" si="15"/>
        <v>50788.075334595807</v>
      </c>
      <c r="I35" s="35">
        <f t="shared" si="9"/>
        <v>22520.408783868308</v>
      </c>
      <c r="L35" s="36">
        <f t="shared" si="13"/>
        <v>1935422.5900660099</v>
      </c>
      <c r="M35" s="35"/>
      <c r="N35" s="95">
        <v>22</v>
      </c>
      <c r="O35" s="121">
        <f>O34+31</f>
        <v>45778</v>
      </c>
      <c r="P35" s="124">
        <f>U34</f>
        <v>20559884.66831414</v>
      </c>
      <c r="Q35" s="124">
        <f>Q34</f>
        <v>-1437777.075161231</v>
      </c>
      <c r="R35" s="124">
        <f t="shared" si="0"/>
        <v>19122107.59315291</v>
      </c>
      <c r="S35" s="122">
        <f t="shared" si="19"/>
        <v>8.299999999999999E-2</v>
      </c>
      <c r="T35" s="123">
        <f t="shared" si="1"/>
        <v>132261.24419999999</v>
      </c>
      <c r="U35" s="124">
        <f t="shared" si="2"/>
        <v>19254368.837352909</v>
      </c>
      <c r="V35" s="88">
        <f t="shared" si="5"/>
        <v>-1235474.84417862</v>
      </c>
    </row>
    <row r="36" spans="1:22" x14ac:dyDescent="0.35">
      <c r="A36" s="6">
        <v>21</v>
      </c>
      <c r="B36" s="33">
        <f t="shared" si="10"/>
        <v>29150833.019299641</v>
      </c>
      <c r="C36" s="34">
        <f t="shared" si="6"/>
        <v>1884634.5147314142</v>
      </c>
      <c r="D36" s="33">
        <f t="shared" si="7"/>
        <v>752966.01688850974</v>
      </c>
      <c r="E36" s="34">
        <f t="shared" si="11"/>
        <v>1131668.4978429044</v>
      </c>
      <c r="F36" s="34">
        <f t="shared" si="12"/>
        <v>28019164.521456737</v>
      </c>
      <c r="G36" s="35">
        <f t="shared" si="8"/>
        <v>802384.2225231278</v>
      </c>
      <c r="H36" s="35">
        <f t="shared" si="15"/>
        <v>50788.075334595807</v>
      </c>
      <c r="I36" s="35">
        <f t="shared" si="9"/>
        <v>21623.05212085291</v>
      </c>
      <c r="L36" s="36">
        <f t="shared" si="13"/>
        <v>1935422.5900660099</v>
      </c>
      <c r="M36" s="35"/>
      <c r="N36" s="95">
        <v>23</v>
      </c>
      <c r="O36" s="121">
        <f>O35+30</f>
        <v>45808</v>
      </c>
      <c r="P36" s="124">
        <f>U35</f>
        <v>19254368.837352909</v>
      </c>
      <c r="Q36" s="124">
        <f>Q35</f>
        <v>-1437777.075161231</v>
      </c>
      <c r="R36" s="124">
        <f t="shared" si="0"/>
        <v>17816591.762191679</v>
      </c>
      <c r="S36" s="122">
        <f t="shared" si="19"/>
        <v>8.299999999999999E-2</v>
      </c>
      <c r="T36" s="123">
        <f t="shared" si="1"/>
        <v>123231.4264</v>
      </c>
      <c r="U36" s="124">
        <f t="shared" si="2"/>
        <v>17939823.188591678</v>
      </c>
      <c r="V36" s="88">
        <f t="shared" si="5"/>
        <v>-1226988.1759615527</v>
      </c>
    </row>
    <row r="37" spans="1:22" x14ac:dyDescent="0.35">
      <c r="A37" s="6">
        <v>22</v>
      </c>
      <c r="B37" s="33">
        <f t="shared" si="10"/>
        <v>28019164.521456737</v>
      </c>
      <c r="C37" s="34">
        <f t="shared" si="6"/>
        <v>1884634.5147314142</v>
      </c>
      <c r="D37" s="33">
        <f t="shared" si="7"/>
        <v>723735.01958922751</v>
      </c>
      <c r="E37" s="34">
        <f t="shared" si="11"/>
        <v>1160899.4951421865</v>
      </c>
      <c r="F37" s="34">
        <f t="shared" si="12"/>
        <v>26858265.026314549</v>
      </c>
      <c r="G37" s="35">
        <f t="shared" si="8"/>
        <v>770412.11956133228</v>
      </c>
      <c r="H37" s="35">
        <f t="shared" si="15"/>
        <v>50788.075334595807</v>
      </c>
      <c r="I37" s="35">
        <f t="shared" si="9"/>
        <v>20761.451868317719</v>
      </c>
      <c r="L37" s="36">
        <f t="shared" si="13"/>
        <v>1935422.5900660099</v>
      </c>
      <c r="M37" s="35"/>
      <c r="N37" s="95">
        <v>24</v>
      </c>
      <c r="O37" s="121">
        <f>O36+31</f>
        <v>45839</v>
      </c>
      <c r="P37" s="124">
        <f t="shared" ref="P37:P46" si="22">U36</f>
        <v>17939823.188591678</v>
      </c>
      <c r="Q37" s="124">
        <f t="shared" ref="Q37:Q58" si="23">Q36</f>
        <v>-1437777.075161231</v>
      </c>
      <c r="R37" s="124">
        <f t="shared" si="0"/>
        <v>16502046.113430446</v>
      </c>
      <c r="S37" s="122">
        <f t="shared" si="19"/>
        <v>8.299999999999999E-2</v>
      </c>
      <c r="T37" s="123">
        <f t="shared" si="1"/>
        <v>114139.1523</v>
      </c>
      <c r="U37" s="124">
        <f t="shared" si="2"/>
        <v>16616185.265730446</v>
      </c>
      <c r="V37" s="88">
        <f t="shared" si="5"/>
        <v>-1218559.8039839971</v>
      </c>
    </row>
    <row r="38" spans="1:22" x14ac:dyDescent="0.35">
      <c r="A38" s="6">
        <v>23</v>
      </c>
      <c r="B38" s="33">
        <f t="shared" si="10"/>
        <v>26858265.026314549</v>
      </c>
      <c r="C38" s="34">
        <f t="shared" si="6"/>
        <v>1884634.5147314142</v>
      </c>
      <c r="D38" s="33">
        <f t="shared" si="7"/>
        <v>693748.98562970478</v>
      </c>
      <c r="E38" s="34">
        <f t="shared" si="11"/>
        <v>1190885.5291017094</v>
      </c>
      <c r="F38" s="34">
        <f t="shared" si="12"/>
        <v>25667379.497212838</v>
      </c>
      <c r="G38" s="35">
        <f t="shared" si="8"/>
        <v>739713.98901712184</v>
      </c>
      <c r="H38" s="35">
        <f t="shared" si="15"/>
        <v>50788.075334595807</v>
      </c>
      <c r="I38" s="35">
        <f t="shared" si="9"/>
        <v>19934.183262907078</v>
      </c>
      <c r="L38" s="36">
        <f t="shared" si="13"/>
        <v>1935422.5900660099</v>
      </c>
      <c r="M38" s="35"/>
      <c r="N38" s="95">
        <v>25</v>
      </c>
      <c r="O38" s="121">
        <f>O37+31</f>
        <v>45870</v>
      </c>
      <c r="P38" s="124">
        <f t="shared" si="22"/>
        <v>16616185.265730446</v>
      </c>
      <c r="Q38" s="124">
        <f t="shared" si="23"/>
        <v>-1437777.075161231</v>
      </c>
      <c r="R38" s="124">
        <f t="shared" si="0"/>
        <v>15178408.190569215</v>
      </c>
      <c r="S38" s="122">
        <f t="shared" si="19"/>
        <v>8.299999999999999E-2</v>
      </c>
      <c r="T38" s="123">
        <f t="shared" si="1"/>
        <v>104983.99</v>
      </c>
      <c r="U38" s="124">
        <f t="shared" si="2"/>
        <v>15283392.180569215</v>
      </c>
      <c r="V38" s="88">
        <f t="shared" si="5"/>
        <v>-1210189.3278000464</v>
      </c>
    </row>
    <row r="39" spans="1:22" x14ac:dyDescent="0.35">
      <c r="A39" s="6">
        <v>24</v>
      </c>
      <c r="B39" s="33">
        <f t="shared" si="10"/>
        <v>25667379.497212838</v>
      </c>
      <c r="C39" s="34">
        <f t="shared" si="6"/>
        <v>1884634.5147314142</v>
      </c>
      <c r="D39" s="33">
        <f t="shared" si="7"/>
        <v>662988.41241300758</v>
      </c>
      <c r="E39" s="34">
        <f t="shared" si="11"/>
        <v>1221646.1023184066</v>
      </c>
      <c r="F39" s="34">
        <f t="shared" si="12"/>
        <v>24445733.394894432</v>
      </c>
      <c r="G39" s="35">
        <f t="shared" si="8"/>
        <v>710239.06770727015</v>
      </c>
      <c r="H39" s="35">
        <f t="shared" si="15"/>
        <v>50788.075334595807</v>
      </c>
      <c r="I39" s="35">
        <f t="shared" si="9"/>
        <v>19139.878312920864</v>
      </c>
      <c r="L39" s="36">
        <f t="shared" si="13"/>
        <v>1935422.5900660099</v>
      </c>
      <c r="M39" s="35"/>
      <c r="N39" s="95">
        <v>26</v>
      </c>
      <c r="O39" s="121">
        <f>O38+28</f>
        <v>45898</v>
      </c>
      <c r="P39" s="124">
        <f t="shared" si="22"/>
        <v>15283392.180569215</v>
      </c>
      <c r="Q39" s="124">
        <f t="shared" si="23"/>
        <v>-1437777.075161231</v>
      </c>
      <c r="R39" s="124">
        <f t="shared" si="0"/>
        <v>13845615.105407983</v>
      </c>
      <c r="S39" s="122">
        <f t="shared" si="19"/>
        <v>8.299999999999999E-2</v>
      </c>
      <c r="T39" s="123">
        <f t="shared" si="1"/>
        <v>95765.504499999995</v>
      </c>
      <c r="U39" s="124">
        <f t="shared" si="2"/>
        <v>13941380.609907983</v>
      </c>
      <c r="V39" s="88">
        <f t="shared" si="5"/>
        <v>-1201876.3497145209</v>
      </c>
    </row>
    <row r="40" spans="1:22" x14ac:dyDescent="0.35">
      <c r="A40" s="6">
        <v>25</v>
      </c>
      <c r="B40" s="33">
        <f t="shared" si="10"/>
        <v>24445733.394894432</v>
      </c>
      <c r="C40" s="34">
        <f t="shared" si="6"/>
        <v>1884634.5147314142</v>
      </c>
      <c r="D40" s="33">
        <f t="shared" si="7"/>
        <v>631433.29359012318</v>
      </c>
      <c r="E40" s="34">
        <f t="shared" si="11"/>
        <v>1253201.2211412909</v>
      </c>
      <c r="F40" s="34">
        <f t="shared" si="12"/>
        <v>23192532.173753142</v>
      </c>
      <c r="G40" s="35">
        <f t="shared" si="8"/>
        <v>681938.61517740763</v>
      </c>
      <c r="H40" s="35">
        <f t="shared" si="15"/>
        <v>50788.075334595807</v>
      </c>
      <c r="I40" s="35">
        <f t="shared" si="9"/>
        <v>18377.223536169811</v>
      </c>
      <c r="L40" s="36">
        <f t="shared" si="13"/>
        <v>1935422.5900660099</v>
      </c>
      <c r="M40" s="35"/>
      <c r="N40" s="95">
        <v>27</v>
      </c>
      <c r="O40" s="121">
        <f>O39+31</f>
        <v>45929</v>
      </c>
      <c r="P40" s="124">
        <f t="shared" si="22"/>
        <v>13941380.609907983</v>
      </c>
      <c r="Q40" s="124">
        <f t="shared" si="23"/>
        <v>-1437777.075161231</v>
      </c>
      <c r="R40" s="124">
        <f t="shared" si="0"/>
        <v>12503603.534746751</v>
      </c>
      <c r="S40" s="122">
        <f t="shared" si="19"/>
        <v>8.299999999999999E-2</v>
      </c>
      <c r="T40" s="123">
        <f t="shared" si="1"/>
        <v>86483.257800000007</v>
      </c>
      <c r="U40" s="124">
        <f t="shared" si="2"/>
        <v>12590086.792546751</v>
      </c>
      <c r="V40" s="88">
        <f t="shared" si="5"/>
        <v>-1193620.4747640695</v>
      </c>
    </row>
    <row r="41" spans="1:22" x14ac:dyDescent="0.35">
      <c r="A41" s="6">
        <v>26</v>
      </c>
      <c r="B41" s="33">
        <f t="shared" si="10"/>
        <v>23192532.173753142</v>
      </c>
      <c r="C41" s="34">
        <f t="shared" si="6"/>
        <v>1884634.5147314142</v>
      </c>
      <c r="D41" s="33">
        <f t="shared" si="7"/>
        <v>599063.10604804358</v>
      </c>
      <c r="E41" s="34">
        <f t="shared" si="11"/>
        <v>1285571.4086833706</v>
      </c>
      <c r="F41" s="34">
        <f t="shared" si="12"/>
        <v>21906960.765069772</v>
      </c>
      <c r="G41" s="35">
        <f t="shared" si="8"/>
        <v>654765.83310360787</v>
      </c>
      <c r="H41" s="35">
        <f t="shared" si="15"/>
        <v>50788.075334595807</v>
      </c>
      <c r="I41" s="35">
        <f t="shared" si="9"/>
        <v>17644.957787969095</v>
      </c>
      <c r="L41" s="36">
        <f t="shared" si="13"/>
        <v>1935422.5900660099</v>
      </c>
      <c r="M41" s="35"/>
      <c r="N41" s="95">
        <v>28</v>
      </c>
      <c r="O41" s="121">
        <f t="shared" ref="O41:O46" si="24">O40+30</f>
        <v>45959</v>
      </c>
      <c r="P41" s="124">
        <f t="shared" si="22"/>
        <v>12590086.792546751</v>
      </c>
      <c r="Q41" s="124">
        <f t="shared" si="23"/>
        <v>-1437777.075161231</v>
      </c>
      <c r="R41" s="124">
        <f t="shared" si="0"/>
        <v>11152309.717385519</v>
      </c>
      <c r="S41" s="122">
        <f t="shared" si="19"/>
        <v>8.299999999999999E-2</v>
      </c>
      <c r="T41" s="123">
        <f t="shared" si="1"/>
        <v>77136.808900000004</v>
      </c>
      <c r="U41" s="124">
        <f t="shared" si="2"/>
        <v>11229446.52628552</v>
      </c>
      <c r="V41" s="88">
        <f t="shared" si="5"/>
        <v>-1185421.3106984056</v>
      </c>
    </row>
    <row r="42" spans="1:22" x14ac:dyDescent="0.35">
      <c r="A42" s="6">
        <v>27</v>
      </c>
      <c r="B42" s="33">
        <f t="shared" si="10"/>
        <v>21906960.765069772</v>
      </c>
      <c r="C42" s="34">
        <f t="shared" si="6"/>
        <v>1884634.5147314142</v>
      </c>
      <c r="D42" s="33">
        <f t="shared" si="7"/>
        <v>565856.79656175221</v>
      </c>
      <c r="E42" s="34">
        <f t="shared" si="11"/>
        <v>1318777.7181696619</v>
      </c>
      <c r="F42" s="34">
        <f t="shared" si="12"/>
        <v>20588183.046900108</v>
      </c>
      <c r="G42" s="35">
        <f t="shared" si="8"/>
        <v>628675.78790552833</v>
      </c>
      <c r="H42" s="35">
        <f t="shared" si="15"/>
        <v>50788.075334595807</v>
      </c>
      <c r="I42" s="35">
        <f t="shared" si="9"/>
        <v>16941.870175678436</v>
      </c>
      <c r="L42" s="36">
        <f t="shared" si="13"/>
        <v>1935422.5900660099</v>
      </c>
      <c r="M42" s="35"/>
      <c r="N42" s="95">
        <v>29</v>
      </c>
      <c r="O42" s="121">
        <f>O41+31</f>
        <v>45990</v>
      </c>
      <c r="P42" s="124">
        <f t="shared" si="22"/>
        <v>11229446.52628552</v>
      </c>
      <c r="Q42" s="124">
        <f t="shared" si="23"/>
        <v>-1437777.075161231</v>
      </c>
      <c r="R42" s="124">
        <f t="shared" si="0"/>
        <v>9791669.4511242881</v>
      </c>
      <c r="S42" s="122">
        <f t="shared" si="19"/>
        <v>8.299999999999999E-2</v>
      </c>
      <c r="T42" s="123">
        <f t="shared" si="1"/>
        <v>67725.713699999993</v>
      </c>
      <c r="U42" s="124">
        <f t="shared" si="2"/>
        <v>9859395.1648242883</v>
      </c>
      <c r="V42" s="88">
        <f t="shared" si="5"/>
        <v>-1177278.4679616711</v>
      </c>
    </row>
    <row r="43" spans="1:22" x14ac:dyDescent="0.35">
      <c r="A43" s="6">
        <v>28</v>
      </c>
      <c r="B43" s="33">
        <f t="shared" si="10"/>
        <v>20588183.046900108</v>
      </c>
      <c r="C43" s="34">
        <f t="shared" si="6"/>
        <v>1884634.5147314142</v>
      </c>
      <c r="D43" s="33">
        <f t="shared" si="7"/>
        <v>531792.7681014298</v>
      </c>
      <c r="E43" s="34">
        <f t="shared" si="11"/>
        <v>1352841.7466299844</v>
      </c>
      <c r="F43" s="34">
        <f t="shared" si="12"/>
        <v>19235341.300270125</v>
      </c>
      <c r="G43" s="35">
        <f t="shared" si="8"/>
        <v>603625.33644313808</v>
      </c>
      <c r="H43" s="35">
        <f t="shared" si="15"/>
        <v>50788.075334595807</v>
      </c>
      <c r="I43" s="35">
        <f t="shared" si="9"/>
        <v>16266.798056340313</v>
      </c>
      <c r="L43" s="36">
        <f t="shared" si="13"/>
        <v>1935422.5900660099</v>
      </c>
      <c r="M43" s="35"/>
      <c r="N43" s="95">
        <v>30</v>
      </c>
      <c r="O43" s="121">
        <f t="shared" si="24"/>
        <v>46020</v>
      </c>
      <c r="P43" s="124">
        <f t="shared" si="22"/>
        <v>9859395.1648242883</v>
      </c>
      <c r="Q43" s="124">
        <f t="shared" si="23"/>
        <v>-1437777.075161231</v>
      </c>
      <c r="R43" s="124">
        <f t="shared" si="0"/>
        <v>8421618.0896630567</v>
      </c>
      <c r="S43" s="122">
        <f t="shared" si="19"/>
        <v>8.299999999999999E-2</v>
      </c>
      <c r="T43" s="123">
        <f t="shared" si="1"/>
        <v>58249.525099999999</v>
      </c>
      <c r="U43" s="124">
        <f t="shared" si="2"/>
        <v>8479867.6147630569</v>
      </c>
      <c r="V43" s="88">
        <f t="shared" si="5"/>
        <v>-1169191.5596739263</v>
      </c>
    </row>
    <row r="44" spans="1:22" x14ac:dyDescent="0.35">
      <c r="A44" s="6">
        <v>29</v>
      </c>
      <c r="B44" s="33">
        <f t="shared" si="10"/>
        <v>19235341.300270125</v>
      </c>
      <c r="C44" s="34">
        <f t="shared" si="6"/>
        <v>1884634.5147314142</v>
      </c>
      <c r="D44" s="33">
        <f t="shared" si="7"/>
        <v>496848.86578597734</v>
      </c>
      <c r="E44" s="34">
        <f t="shared" si="11"/>
        <v>1387785.6489454368</v>
      </c>
      <c r="F44" s="34">
        <f t="shared" si="12"/>
        <v>17847555.651324689</v>
      </c>
      <c r="G44" s="35">
        <f t="shared" si="8"/>
        <v>579573.05467416043</v>
      </c>
      <c r="H44" s="35">
        <f t="shared" si="15"/>
        <v>50788.075334595807</v>
      </c>
      <c r="I44" s="35">
        <f t="shared" si="9"/>
        <v>15618.625114104958</v>
      </c>
      <c r="L44" s="36">
        <f t="shared" si="13"/>
        <v>1935422.5900660099</v>
      </c>
      <c r="M44" s="35"/>
      <c r="N44" s="95">
        <v>31</v>
      </c>
      <c r="O44" s="121">
        <f>O43+31</f>
        <v>46051</v>
      </c>
      <c r="P44" s="124">
        <f t="shared" si="22"/>
        <v>8479867.6147630569</v>
      </c>
      <c r="Q44" s="124">
        <f t="shared" si="23"/>
        <v>-1437777.075161231</v>
      </c>
      <c r="R44" s="124">
        <f t="shared" si="0"/>
        <v>7042090.5396018261</v>
      </c>
      <c r="S44" s="122">
        <f t="shared" si="19"/>
        <v>8.299999999999999E-2</v>
      </c>
      <c r="T44" s="123">
        <f t="shared" si="1"/>
        <v>48707.7929</v>
      </c>
      <c r="U44" s="124">
        <f t="shared" si="2"/>
        <v>7090798.3325018259</v>
      </c>
      <c r="V44" s="88">
        <f t="shared" si="5"/>
        <v>-1161160.2016127715</v>
      </c>
    </row>
    <row r="45" spans="1:22" x14ac:dyDescent="0.35">
      <c r="A45" s="6">
        <v>30</v>
      </c>
      <c r="B45" s="33">
        <f t="shared" si="10"/>
        <v>17847555.651324689</v>
      </c>
      <c r="C45" s="34">
        <f t="shared" si="6"/>
        <v>1884634.5147314142</v>
      </c>
      <c r="D45" s="33">
        <f t="shared" si="7"/>
        <v>461002.36247371673</v>
      </c>
      <c r="E45" s="34">
        <f t="shared" si="11"/>
        <v>1423632.1522576974</v>
      </c>
      <c r="F45" s="34">
        <f t="shared" si="12"/>
        <v>16423923.49906699</v>
      </c>
      <c r="G45" s="35">
        <f t="shared" si="8"/>
        <v>556479.16915425856</v>
      </c>
      <c r="H45" s="35">
        <f t="shared" si="15"/>
        <v>50788.075334595807</v>
      </c>
      <c r="I45" s="35">
        <f t="shared" si="9"/>
        <v>14996.279514263037</v>
      </c>
      <c r="L45" s="36">
        <f t="shared" si="13"/>
        <v>1935422.5900660099</v>
      </c>
      <c r="M45" s="35"/>
      <c r="N45" s="95">
        <v>32</v>
      </c>
      <c r="O45" s="121">
        <f>O44+31</f>
        <v>46082</v>
      </c>
      <c r="P45" s="124">
        <f t="shared" si="22"/>
        <v>7090798.3325018259</v>
      </c>
      <c r="Q45" s="124">
        <f t="shared" si="23"/>
        <v>-1437777.075161231</v>
      </c>
      <c r="R45" s="124">
        <f t="shared" si="0"/>
        <v>5653021.2573405951</v>
      </c>
      <c r="S45" s="122">
        <f t="shared" si="19"/>
        <v>8.299999999999999E-2</v>
      </c>
      <c r="T45" s="123">
        <f t="shared" si="1"/>
        <v>39100.063699999999</v>
      </c>
      <c r="U45" s="124">
        <f t="shared" si="2"/>
        <v>5692121.321040595</v>
      </c>
      <c r="V45" s="88">
        <f t="shared" si="5"/>
        <v>-1153184.0121950887</v>
      </c>
    </row>
    <row r="46" spans="1:22" x14ac:dyDescent="0.35">
      <c r="A46" s="6">
        <v>31</v>
      </c>
      <c r="B46" s="33">
        <f t="shared" si="10"/>
        <v>16423923.49906699</v>
      </c>
      <c r="C46" s="34">
        <f t="shared" si="6"/>
        <v>1884634.5147314142</v>
      </c>
      <c r="D46" s="33">
        <f t="shared" si="7"/>
        <v>424229.94398090034</v>
      </c>
      <c r="E46" s="34">
        <f t="shared" si="11"/>
        <v>1460404.5707505138</v>
      </c>
      <c r="F46" s="34">
        <f t="shared" si="12"/>
        <v>14963518.928316474</v>
      </c>
      <c r="G46" s="35">
        <f t="shared" si="8"/>
        <v>534305.49126669089</v>
      </c>
      <c r="H46" s="35">
        <f t="shared" si="15"/>
        <v>50788.075334595807</v>
      </c>
      <c r="I46" s="35">
        <f t="shared" si="9"/>
        <v>14398.732130833449</v>
      </c>
      <c r="L46" s="36">
        <f t="shared" si="13"/>
        <v>1935422.5900660099</v>
      </c>
      <c r="M46" s="35"/>
      <c r="N46" s="95">
        <v>33</v>
      </c>
      <c r="O46" s="121">
        <f t="shared" si="24"/>
        <v>46112</v>
      </c>
      <c r="P46" s="124">
        <f t="shared" si="22"/>
        <v>5692121.321040595</v>
      </c>
      <c r="Q46" s="124">
        <f t="shared" si="23"/>
        <v>-1437777.075161231</v>
      </c>
      <c r="R46" s="124">
        <f t="shared" si="0"/>
        <v>4254344.2458793642</v>
      </c>
      <c r="S46" s="122">
        <f t="shared" si="19"/>
        <v>8.299999999999999E-2</v>
      </c>
      <c r="T46" s="123">
        <f t="shared" si="1"/>
        <v>29425.881000000001</v>
      </c>
      <c r="U46" s="124">
        <f t="shared" ref="U46:U77" si="25">R46+T46</f>
        <v>4283770.1268793643</v>
      </c>
      <c r="V46" s="88">
        <f t="shared" si="5"/>
        <v>-1145262.6124589143</v>
      </c>
    </row>
    <row r="47" spans="1:22" x14ac:dyDescent="0.35">
      <c r="A47" s="6">
        <v>32</v>
      </c>
      <c r="B47" s="33">
        <f t="shared" si="10"/>
        <v>14963518.928316474</v>
      </c>
      <c r="C47" s="34">
        <f t="shared" si="6"/>
        <v>1884634.5147314142</v>
      </c>
      <c r="D47" s="33">
        <f t="shared" si="7"/>
        <v>386507.69391841453</v>
      </c>
      <c r="E47" s="34">
        <f t="shared" si="11"/>
        <v>1498126.8208129997</v>
      </c>
      <c r="F47" s="34">
        <f t="shared" si="12"/>
        <v>13465392.107503474</v>
      </c>
      <c r="G47" s="35">
        <f t="shared" si="8"/>
        <v>513015.35407267482</v>
      </c>
      <c r="H47" s="35">
        <f t="shared" si="15"/>
        <v>50788.075334595807</v>
      </c>
      <c r="I47" s="35">
        <f t="shared" si="9"/>
        <v>13824.994844775274</v>
      </c>
      <c r="L47" s="36">
        <f t="shared" si="13"/>
        <v>1935422.5900660099</v>
      </c>
      <c r="M47" s="35"/>
      <c r="N47" s="95">
        <v>34</v>
      </c>
      <c r="O47" s="121">
        <f>O46+31</f>
        <v>46143</v>
      </c>
      <c r="P47" s="124">
        <f>U46</f>
        <v>4283770.1268793643</v>
      </c>
      <c r="Q47" s="124">
        <f>Q46</f>
        <v>-1437777.075161231</v>
      </c>
      <c r="R47" s="124">
        <f t="shared" si="0"/>
        <v>2845993.0517181335</v>
      </c>
      <c r="S47" s="122">
        <f t="shared" si="19"/>
        <v>8.299999999999999E-2</v>
      </c>
      <c r="T47" s="123">
        <f t="shared" si="1"/>
        <v>19684.7853</v>
      </c>
      <c r="U47" s="124">
        <f t="shared" si="25"/>
        <v>2865677.8370181336</v>
      </c>
      <c r="V47" s="88">
        <f t="shared" si="5"/>
        <v>-1137395.6260454336</v>
      </c>
    </row>
    <row r="48" spans="1:22" x14ac:dyDescent="0.35">
      <c r="A48" s="6">
        <v>33</v>
      </c>
      <c r="B48" s="33">
        <f t="shared" si="10"/>
        <v>13465392.107503474</v>
      </c>
      <c r="C48" s="34">
        <f t="shared" si="6"/>
        <v>1884634.5147314142</v>
      </c>
      <c r="D48" s="33">
        <f t="shared" si="7"/>
        <v>347811.0781368147</v>
      </c>
      <c r="E48" s="34">
        <f t="shared" si="11"/>
        <v>1536823.4365945994</v>
      </c>
      <c r="F48" s="34">
        <f t="shared" si="12"/>
        <v>11928568.670908874</v>
      </c>
      <c r="G48" s="35">
        <f t="shared" si="8"/>
        <v>492573.55167803628</v>
      </c>
      <c r="H48" s="35">
        <f t="shared" si="15"/>
        <v>50788.075334595807</v>
      </c>
      <c r="I48" s="35">
        <f t="shared" si="9"/>
        <v>13274.118910009864</v>
      </c>
      <c r="L48" s="36">
        <f t="shared" si="13"/>
        <v>1935422.5900660099</v>
      </c>
      <c r="M48" s="35"/>
      <c r="N48" s="95">
        <v>35</v>
      </c>
      <c r="O48" s="121">
        <f>O47+30</f>
        <v>46173</v>
      </c>
      <c r="P48" s="124">
        <f>U47</f>
        <v>2865677.8370181336</v>
      </c>
      <c r="Q48" s="124">
        <f t="shared" si="23"/>
        <v>-1437777.075161231</v>
      </c>
      <c r="R48" s="124">
        <f t="shared" si="0"/>
        <v>1427900.7618569026</v>
      </c>
      <c r="S48" s="122">
        <f t="shared" si="19"/>
        <v>8.299999999999999E-2</v>
      </c>
      <c r="T48" s="123">
        <f t="shared" si="1"/>
        <v>9876.3135999999995</v>
      </c>
      <c r="U48" s="124">
        <f t="shared" si="25"/>
        <v>1437777.0754569026</v>
      </c>
      <c r="V48" s="88">
        <f t="shared" si="5"/>
        <v>-1129582.6791810978</v>
      </c>
    </row>
    <row r="49" spans="1:22" x14ac:dyDescent="0.35">
      <c r="A49" s="6">
        <v>34</v>
      </c>
      <c r="B49" s="33">
        <f t="shared" si="10"/>
        <v>11928568.670908874</v>
      </c>
      <c r="C49" s="34">
        <f t="shared" si="6"/>
        <v>1884634.5147314142</v>
      </c>
      <c r="D49" s="33">
        <f t="shared" si="7"/>
        <v>308114.92876957619</v>
      </c>
      <c r="E49" s="34">
        <f t="shared" si="11"/>
        <v>1576519.585961838</v>
      </c>
      <c r="F49" s="34">
        <f t="shared" si="12"/>
        <v>10352049.084947035</v>
      </c>
      <c r="G49" s="35">
        <f t="shared" si="8"/>
        <v>472946.28101587726</v>
      </c>
      <c r="H49" s="35">
        <f t="shared" si="15"/>
        <v>50788.075334595807</v>
      </c>
      <c r="I49" s="35">
        <f t="shared" si="9"/>
        <v>12745.193384550996</v>
      </c>
      <c r="L49" s="36">
        <f t="shared" si="13"/>
        <v>1935422.5900660099</v>
      </c>
      <c r="M49" s="35"/>
      <c r="N49" s="95">
        <v>36</v>
      </c>
      <c r="O49" s="121">
        <f>O48+31</f>
        <v>46204</v>
      </c>
      <c r="P49" s="124">
        <f t="shared" ref="P49:P58" si="26">U48</f>
        <v>1437777.0754569026</v>
      </c>
      <c r="Q49" s="124">
        <f t="shared" si="23"/>
        <v>-1437777.075161231</v>
      </c>
      <c r="R49" s="124">
        <f t="shared" si="0"/>
        <v>2.9567163437604904E-4</v>
      </c>
      <c r="S49" s="122">
        <f t="shared" si="19"/>
        <v>8.299999999999999E-2</v>
      </c>
      <c r="T49" s="123">
        <f t="shared" si="1"/>
        <v>0</v>
      </c>
      <c r="U49" s="124">
        <f t="shared" si="25"/>
        <v>2.9567163437604904E-4</v>
      </c>
      <c r="V49" s="88">
        <f t="shared" si="5"/>
        <v>-1121823.4006598671</v>
      </c>
    </row>
    <row r="50" spans="1:22" x14ac:dyDescent="0.35">
      <c r="A50" s="6">
        <v>35</v>
      </c>
      <c r="B50" s="33">
        <f t="shared" si="10"/>
        <v>10352049.084947035</v>
      </c>
      <c r="C50" s="34">
        <f t="shared" si="6"/>
        <v>1884634.5147314142</v>
      </c>
      <c r="D50" s="33">
        <f t="shared" si="7"/>
        <v>267393.42786418187</v>
      </c>
      <c r="E50" s="34">
        <f t="shared" si="11"/>
        <v>1617241.0868672323</v>
      </c>
      <c r="F50" s="34">
        <f t="shared" si="12"/>
        <v>8734807.9980798028</v>
      </c>
      <c r="G50" s="35">
        <f t="shared" si="8"/>
        <v>454101.08594899398</v>
      </c>
      <c r="H50" s="35">
        <f t="shared" si="15"/>
        <v>50788.075334595807</v>
      </c>
      <c r="I50" s="35">
        <f t="shared" si="9"/>
        <v>12237.343624148818</v>
      </c>
      <c r="L50" s="36">
        <f t="shared" si="13"/>
        <v>1935422.5900660099</v>
      </c>
      <c r="M50" s="35"/>
      <c r="N50" s="95"/>
      <c r="O50" s="121"/>
      <c r="P50" s="124"/>
      <c r="Q50" s="124"/>
      <c r="R50" s="124"/>
      <c r="S50" s="122"/>
      <c r="T50" s="123"/>
      <c r="U50" s="124"/>
      <c r="V50" s="88"/>
    </row>
    <row r="51" spans="1:22" x14ac:dyDescent="0.35">
      <c r="A51" s="6">
        <v>36</v>
      </c>
      <c r="B51" s="33">
        <f t="shared" si="10"/>
        <v>8734807.9980798028</v>
      </c>
      <c r="C51" s="34">
        <f t="shared" si="6"/>
        <v>1884634.5147314142</v>
      </c>
      <c r="D51" s="33">
        <f t="shared" si="7"/>
        <v>225620.09059040129</v>
      </c>
      <c r="E51" s="34">
        <f t="shared" si="11"/>
        <v>1659014.4241410128</v>
      </c>
      <c r="F51" s="34">
        <f t="shared" si="12"/>
        <v>7075793.5739387888</v>
      </c>
      <c r="G51" s="35">
        <f t="shared" si="8"/>
        <v>436006.80359961023</v>
      </c>
      <c r="H51" s="35">
        <f t="shared" si="15"/>
        <v>50788.075334595807</v>
      </c>
      <c r="I51" s="35">
        <f t="shared" si="9"/>
        <v>11749.729835956619</v>
      </c>
      <c r="L51" s="36">
        <f t="shared" si="13"/>
        <v>1935422.5900660099</v>
      </c>
      <c r="M51" s="35"/>
      <c r="N51" s="95"/>
      <c r="O51" s="121"/>
      <c r="P51" s="124"/>
      <c r="Q51" s="124"/>
      <c r="R51" s="124"/>
      <c r="S51" s="122"/>
      <c r="T51" s="123"/>
      <c r="U51" s="124"/>
      <c r="V51" s="88"/>
    </row>
    <row r="52" spans="1:22" x14ac:dyDescent="0.35">
      <c r="A52" s="6">
        <v>37</v>
      </c>
      <c r="B52" s="33">
        <f t="shared" si="10"/>
        <v>7075793.5739387888</v>
      </c>
      <c r="C52" s="34">
        <f t="shared" si="6"/>
        <v>1884634.5147314142</v>
      </c>
      <c r="D52" s="33">
        <f t="shared" si="7"/>
        <v>182767.7480148389</v>
      </c>
      <c r="E52" s="34">
        <f t="shared" si="11"/>
        <v>1701866.7667165753</v>
      </c>
      <c r="F52" s="34">
        <f t="shared" si="12"/>
        <v>5373926.8072222136</v>
      </c>
      <c r="G52" s="35">
        <f t="shared" si="8"/>
        <v>418633.51281767659</v>
      </c>
      <c r="H52" s="35">
        <f t="shared" si="15"/>
        <v>50788.075334595807</v>
      </c>
      <c r="I52" s="35">
        <f t="shared" si="9"/>
        <v>11281.545689828727</v>
      </c>
      <c r="L52" s="36">
        <f t="shared" si="13"/>
        <v>1935422.5900660099</v>
      </c>
      <c r="M52" s="35"/>
      <c r="N52" s="95"/>
      <c r="O52" s="121"/>
      <c r="P52" s="124"/>
      <c r="Q52" s="124"/>
      <c r="R52" s="124"/>
      <c r="S52" s="122"/>
      <c r="T52" s="123"/>
      <c r="U52" s="124"/>
      <c r="V52" s="88"/>
    </row>
    <row r="53" spans="1:22" x14ac:dyDescent="0.35">
      <c r="A53" s="6">
        <v>38</v>
      </c>
      <c r="B53" s="33">
        <f t="shared" si="10"/>
        <v>5373926.8072222136</v>
      </c>
      <c r="C53" s="34">
        <f t="shared" si="6"/>
        <v>1884634.5147314142</v>
      </c>
      <c r="D53" s="33">
        <f t="shared" si="7"/>
        <v>138808.52943054977</v>
      </c>
      <c r="E53" s="34">
        <f t="shared" si="11"/>
        <v>1745825.9853008643</v>
      </c>
      <c r="F53" s="34">
        <f t="shared" si="12"/>
        <v>3628100.821921349</v>
      </c>
      <c r="G53" s="35">
        <f t="shared" si="8"/>
        <v>401952.48470252188</v>
      </c>
      <c r="H53" s="35">
        <f t="shared" si="15"/>
        <v>50788.075334595807</v>
      </c>
      <c r="I53" s="35">
        <f t="shared" si="9"/>
        <v>10832.016984953169</v>
      </c>
      <c r="L53" s="36">
        <f t="shared" si="13"/>
        <v>1935422.5900660099</v>
      </c>
      <c r="M53" s="35"/>
      <c r="N53" s="95"/>
      <c r="O53" s="121"/>
      <c r="P53" s="124"/>
      <c r="Q53" s="124"/>
      <c r="R53" s="124"/>
      <c r="S53" s="122"/>
      <c r="T53" s="123"/>
      <c r="U53" s="124"/>
      <c r="V53" s="88"/>
    </row>
    <row r="54" spans="1:22" x14ac:dyDescent="0.35">
      <c r="A54" s="6">
        <v>39</v>
      </c>
      <c r="B54" s="33">
        <f t="shared" si="10"/>
        <v>3628100.821921349</v>
      </c>
      <c r="C54" s="34">
        <f t="shared" si="6"/>
        <v>1884634.5147314142</v>
      </c>
      <c r="D54" s="33">
        <f t="shared" si="7"/>
        <v>93713.844230228438</v>
      </c>
      <c r="E54" s="34">
        <f t="shared" si="11"/>
        <v>1790920.6705011858</v>
      </c>
      <c r="F54" s="34">
        <f t="shared" si="12"/>
        <v>1837180.1514201635</v>
      </c>
      <c r="G54" s="35">
        <f t="shared" si="8"/>
        <v>385936.13509603631</v>
      </c>
      <c r="H54" s="35">
        <f t="shared" si="15"/>
        <v>50788.075334595807</v>
      </c>
      <c r="I54" s="35">
        <f t="shared" si="9"/>
        <v>10400.400369614177</v>
      </c>
      <c r="L54" s="36">
        <f t="shared" si="13"/>
        <v>1935422.5900660099</v>
      </c>
      <c r="M54" s="35"/>
      <c r="N54" s="95"/>
      <c r="O54" s="121"/>
      <c r="P54" s="124"/>
      <c r="Q54" s="124"/>
      <c r="R54" s="124"/>
      <c r="S54" s="122"/>
      <c r="T54" s="123"/>
      <c r="U54" s="124"/>
      <c r="V54" s="88"/>
    </row>
    <row r="55" spans="1:22" x14ac:dyDescent="0.35">
      <c r="A55" s="6">
        <v>40</v>
      </c>
      <c r="B55" s="33">
        <f t="shared" si="10"/>
        <v>1837180.1514201635</v>
      </c>
      <c r="C55" s="34">
        <f t="shared" si="6"/>
        <v>1884634.5147314142</v>
      </c>
      <c r="D55" s="33">
        <f t="shared" si="7"/>
        <v>47454.363311182817</v>
      </c>
      <c r="E55" s="34">
        <f t="shared" si="11"/>
        <v>1837180.1514202314</v>
      </c>
      <c r="F55" s="34">
        <f t="shared" si="12"/>
        <v>-6.7986547946929932E-8</v>
      </c>
      <c r="G55" s="35">
        <f t="shared" si="8"/>
        <v>370557.97896882991</v>
      </c>
      <c r="H55" s="35">
        <f t="shared" si="15"/>
        <v>50788.075334595807</v>
      </c>
      <c r="I55" s="35">
        <f t="shared" si="9"/>
        <v>9985.9821119675271</v>
      </c>
      <c r="L55" s="36">
        <f t="shared" si="13"/>
        <v>1935422.5900660099</v>
      </c>
      <c r="M55" s="35"/>
      <c r="N55" s="95"/>
      <c r="O55" s="121"/>
      <c r="P55" s="124"/>
      <c r="Q55" s="124"/>
      <c r="R55" s="124"/>
      <c r="S55" s="122"/>
      <c r="T55" s="123"/>
      <c r="U55" s="124"/>
      <c r="V55" s="88"/>
    </row>
    <row r="56" spans="1:22" x14ac:dyDescent="0.35">
      <c r="A56" s="8"/>
      <c r="B56" s="8"/>
      <c r="C56" s="37"/>
      <c r="D56" s="33"/>
      <c r="E56" s="33"/>
      <c r="F56" s="38"/>
      <c r="G56" s="33"/>
      <c r="H56" s="33"/>
      <c r="I56" s="33"/>
      <c r="J56" s="35"/>
      <c r="M56" s="33"/>
      <c r="N56" s="95"/>
      <c r="O56" s="121"/>
      <c r="P56" s="124"/>
      <c r="Q56" s="124"/>
      <c r="R56" s="124"/>
      <c r="S56" s="122"/>
      <c r="T56" s="123"/>
      <c r="U56" s="124"/>
      <c r="V56" s="88"/>
    </row>
    <row r="57" spans="1:22" x14ac:dyDescent="0.35">
      <c r="A57" s="8"/>
      <c r="B57" s="8"/>
      <c r="C57" s="37"/>
      <c r="D57" s="33"/>
      <c r="E57" s="33"/>
      <c r="F57" s="38"/>
      <c r="G57" s="33"/>
      <c r="H57" s="33"/>
      <c r="I57" s="33"/>
      <c r="J57" s="35"/>
      <c r="L57" s="36"/>
      <c r="M57" s="34"/>
      <c r="N57" s="95"/>
      <c r="O57" s="121"/>
      <c r="P57" s="124"/>
      <c r="Q57" s="124"/>
      <c r="R57" s="124"/>
      <c r="S57" s="122"/>
      <c r="T57" s="123"/>
      <c r="U57" s="124"/>
      <c r="V57" s="88"/>
    </row>
    <row r="58" spans="1:22" x14ac:dyDescent="0.35">
      <c r="A58" s="8"/>
      <c r="B58" s="8"/>
      <c r="C58" s="37"/>
      <c r="D58" s="33"/>
      <c r="E58" s="33"/>
      <c r="F58" s="38"/>
      <c r="G58" s="33"/>
      <c r="H58" s="33"/>
      <c r="I58" s="33"/>
      <c r="J58" s="35"/>
      <c r="M58" s="34"/>
      <c r="N58" s="95"/>
      <c r="O58" s="121"/>
      <c r="P58" s="124"/>
      <c r="Q58" s="124"/>
      <c r="R58" s="124"/>
      <c r="S58" s="122"/>
      <c r="T58" s="123"/>
      <c r="U58" s="124"/>
      <c r="V58" s="88"/>
    </row>
    <row r="59" spans="1:22" x14ac:dyDescent="0.35">
      <c r="A59" s="8"/>
      <c r="B59" s="8"/>
      <c r="C59" s="37"/>
      <c r="D59" s="33"/>
      <c r="E59" s="33"/>
      <c r="F59" s="38"/>
      <c r="G59" s="33"/>
      <c r="H59" s="33"/>
      <c r="I59" s="33"/>
      <c r="J59" s="35"/>
      <c r="M59" s="34"/>
      <c r="N59" s="95"/>
      <c r="O59" s="121"/>
      <c r="P59" s="124"/>
      <c r="Q59" s="124"/>
      <c r="R59" s="124"/>
      <c r="S59" s="122"/>
      <c r="T59" s="123"/>
      <c r="U59" s="124"/>
      <c r="V59" s="88"/>
    </row>
    <row r="60" spans="1:22" x14ac:dyDescent="0.35">
      <c r="A60" s="8"/>
      <c r="B60" s="8"/>
      <c r="C60" s="37"/>
      <c r="D60" s="33"/>
      <c r="E60" s="33"/>
      <c r="F60" s="38"/>
      <c r="G60" s="33"/>
      <c r="H60" s="33"/>
      <c r="I60" s="33"/>
      <c r="J60" s="35"/>
      <c r="M60" s="34"/>
      <c r="N60" s="95"/>
      <c r="O60" s="121"/>
      <c r="P60" s="124"/>
      <c r="Q60" s="124"/>
      <c r="R60" s="124"/>
      <c r="S60" s="122"/>
      <c r="T60" s="123"/>
      <c r="U60" s="124"/>
      <c r="V60" s="88"/>
    </row>
    <row r="61" spans="1:22" x14ac:dyDescent="0.35">
      <c r="A61" s="8"/>
      <c r="B61" s="8"/>
      <c r="C61" s="37"/>
      <c r="D61" s="33"/>
      <c r="E61" s="33"/>
      <c r="F61" s="38"/>
      <c r="G61" s="33"/>
      <c r="H61" s="33"/>
      <c r="I61" s="33"/>
      <c r="J61" s="35"/>
      <c r="M61" s="34"/>
      <c r="N61" s="95"/>
      <c r="O61" s="121"/>
      <c r="P61" s="124"/>
      <c r="Q61" s="124"/>
      <c r="R61" s="124"/>
      <c r="S61" s="122"/>
      <c r="T61" s="123"/>
      <c r="U61" s="124"/>
      <c r="V61" s="88"/>
    </row>
    <row r="62" spans="1:22" x14ac:dyDescent="0.35">
      <c r="A62" s="8"/>
      <c r="B62" s="8"/>
      <c r="C62" s="37"/>
      <c r="D62" s="33"/>
      <c r="E62" s="33"/>
      <c r="F62" s="38"/>
      <c r="G62" s="33"/>
      <c r="H62" s="33"/>
      <c r="I62" s="33"/>
      <c r="J62" s="35"/>
      <c r="M62" s="34"/>
      <c r="N62" s="95"/>
      <c r="O62" s="121"/>
      <c r="P62" s="124"/>
      <c r="Q62" s="124"/>
      <c r="R62" s="124"/>
      <c r="S62" s="122"/>
      <c r="T62" s="123"/>
      <c r="U62" s="124"/>
      <c r="V62" s="88"/>
    </row>
    <row r="63" spans="1:22" x14ac:dyDescent="0.35">
      <c r="A63" s="8"/>
      <c r="B63" s="8"/>
      <c r="C63" s="37"/>
      <c r="D63" s="33"/>
      <c r="E63" s="33"/>
      <c r="F63" s="38"/>
      <c r="G63" s="33"/>
      <c r="H63" s="33"/>
      <c r="I63" s="33"/>
      <c r="J63" s="35"/>
      <c r="M63" s="34"/>
      <c r="N63" s="95"/>
      <c r="O63" s="121"/>
      <c r="P63" s="124"/>
      <c r="Q63" s="124"/>
      <c r="R63" s="124"/>
      <c r="S63" s="122"/>
      <c r="T63" s="123"/>
      <c r="U63" s="124"/>
      <c r="V63" s="88"/>
    </row>
    <row r="64" spans="1:22" x14ac:dyDescent="0.35">
      <c r="A64" s="8"/>
      <c r="B64" s="8"/>
      <c r="C64" s="37"/>
      <c r="D64" s="33"/>
      <c r="E64" s="33"/>
      <c r="F64" s="38"/>
      <c r="G64" s="33"/>
      <c r="H64" s="33"/>
      <c r="I64" s="33"/>
      <c r="J64" s="35"/>
      <c r="M64" s="34"/>
      <c r="N64" s="95"/>
      <c r="O64" s="121"/>
      <c r="P64" s="124"/>
      <c r="Q64" s="124"/>
      <c r="R64" s="124"/>
      <c r="S64" s="122"/>
      <c r="T64" s="123"/>
      <c r="U64" s="124"/>
      <c r="V64" s="88"/>
    </row>
    <row r="65" spans="1:22" x14ac:dyDescent="0.35">
      <c r="A65" s="8"/>
      <c r="B65" s="8"/>
      <c r="C65" s="37"/>
      <c r="D65" s="33"/>
      <c r="E65" s="33"/>
      <c r="F65" s="38"/>
      <c r="G65" s="33"/>
      <c r="H65" s="33"/>
      <c r="I65" s="33"/>
      <c r="J65" s="35"/>
      <c r="M65" s="34"/>
      <c r="N65" s="95"/>
      <c r="O65" s="121"/>
      <c r="P65" s="124"/>
      <c r="Q65" s="124"/>
      <c r="R65" s="124"/>
      <c r="S65" s="122"/>
      <c r="T65" s="123"/>
      <c r="U65" s="124"/>
      <c r="V65" s="88"/>
    </row>
    <row r="66" spans="1:22" x14ac:dyDescent="0.35">
      <c r="A66" s="8"/>
      <c r="B66" s="8"/>
      <c r="C66" s="37"/>
      <c r="D66" s="33"/>
      <c r="E66" s="33"/>
      <c r="F66" s="38"/>
      <c r="G66" s="33"/>
      <c r="H66" s="33"/>
      <c r="I66" s="33"/>
      <c r="J66" s="35"/>
      <c r="M66" s="34"/>
      <c r="N66" s="95"/>
      <c r="O66" s="121"/>
      <c r="P66" s="124"/>
      <c r="Q66" s="124"/>
      <c r="R66" s="124"/>
      <c r="S66" s="122"/>
      <c r="T66" s="123"/>
      <c r="U66" s="124"/>
      <c r="V66" s="88"/>
    </row>
    <row r="67" spans="1:22" x14ac:dyDescent="0.35">
      <c r="A67" s="8"/>
      <c r="B67" s="8"/>
      <c r="C67" s="37"/>
      <c r="D67" s="33"/>
      <c r="E67" s="33"/>
      <c r="F67" s="38"/>
      <c r="G67" s="33"/>
      <c r="H67" s="33"/>
      <c r="I67" s="33"/>
      <c r="J67" s="35"/>
      <c r="M67" s="34"/>
      <c r="N67" s="95"/>
      <c r="O67" s="121"/>
      <c r="P67" s="124"/>
      <c r="Q67" s="124"/>
      <c r="R67" s="124"/>
      <c r="S67" s="122"/>
      <c r="T67" s="123"/>
      <c r="U67" s="124"/>
      <c r="V67" s="88"/>
    </row>
    <row r="68" spans="1:22" x14ac:dyDescent="0.35">
      <c r="A68" s="8"/>
      <c r="B68" s="8"/>
      <c r="C68" s="37"/>
      <c r="D68" s="33"/>
      <c r="E68" s="33"/>
      <c r="F68" s="38"/>
      <c r="G68" s="33"/>
      <c r="H68" s="33"/>
      <c r="I68" s="33"/>
      <c r="J68" s="35"/>
      <c r="M68" s="34"/>
      <c r="N68" s="95"/>
      <c r="O68" s="121"/>
      <c r="P68" s="124"/>
      <c r="Q68" s="124"/>
      <c r="R68" s="124"/>
      <c r="S68" s="122"/>
      <c r="T68" s="123"/>
      <c r="U68" s="124"/>
      <c r="V68" s="88"/>
    </row>
    <row r="69" spans="1:22" x14ac:dyDescent="0.35">
      <c r="A69" s="8"/>
      <c r="B69" s="8"/>
      <c r="C69" s="37"/>
      <c r="D69" s="33"/>
      <c r="E69" s="33"/>
      <c r="F69" s="38"/>
      <c r="G69" s="33"/>
      <c r="H69" s="33"/>
      <c r="I69" s="33"/>
      <c r="J69" s="35"/>
      <c r="M69" s="34"/>
      <c r="N69" s="95"/>
      <c r="O69" s="121"/>
      <c r="P69" s="124"/>
      <c r="Q69" s="124"/>
      <c r="R69" s="124"/>
      <c r="S69" s="122"/>
      <c r="T69" s="123"/>
      <c r="U69" s="124"/>
      <c r="V69" s="88"/>
    </row>
    <row r="70" spans="1:22" x14ac:dyDescent="0.35">
      <c r="A70" s="8"/>
      <c r="B70" s="8"/>
      <c r="C70" s="37"/>
      <c r="D70" s="33"/>
      <c r="E70" s="33"/>
      <c r="F70" s="38"/>
      <c r="G70" s="33"/>
      <c r="H70" s="33"/>
      <c r="I70" s="33"/>
      <c r="J70" s="35"/>
      <c r="M70" s="34"/>
      <c r="N70" s="95"/>
      <c r="O70" s="121"/>
      <c r="P70" s="124"/>
      <c r="Q70" s="124"/>
      <c r="R70" s="124"/>
      <c r="S70" s="122"/>
      <c r="T70" s="123"/>
      <c r="U70" s="124"/>
      <c r="V70" s="88"/>
    </row>
    <row r="71" spans="1:22" x14ac:dyDescent="0.35">
      <c r="A71" s="8"/>
      <c r="B71" s="8"/>
      <c r="C71" s="37"/>
      <c r="D71" s="33"/>
      <c r="E71" s="33"/>
      <c r="F71" s="38"/>
      <c r="G71" s="33"/>
      <c r="H71" s="33"/>
      <c r="I71" s="33"/>
      <c r="J71" s="35"/>
      <c r="M71" s="34"/>
      <c r="N71" s="95"/>
      <c r="O71" s="121"/>
      <c r="P71" s="124"/>
      <c r="Q71" s="124"/>
      <c r="R71" s="124"/>
      <c r="S71" s="122"/>
      <c r="T71" s="123"/>
      <c r="U71" s="124"/>
      <c r="V71" s="88"/>
    </row>
    <row r="72" spans="1:22" x14ac:dyDescent="0.35">
      <c r="A72" s="8"/>
      <c r="B72" s="8"/>
      <c r="C72" s="37"/>
      <c r="D72" s="33"/>
      <c r="E72" s="33"/>
      <c r="F72" s="38"/>
      <c r="G72" s="33"/>
      <c r="H72" s="33"/>
      <c r="I72" s="33"/>
      <c r="J72" s="35"/>
      <c r="M72" s="34"/>
      <c r="N72" s="95"/>
      <c r="O72" s="121"/>
      <c r="P72" s="124"/>
      <c r="Q72" s="124"/>
      <c r="R72" s="124"/>
      <c r="S72" s="122"/>
      <c r="T72" s="123"/>
      <c r="U72" s="124"/>
      <c r="V72" s="88"/>
    </row>
    <row r="73" spans="1:22" x14ac:dyDescent="0.35">
      <c r="A73" s="8"/>
      <c r="B73" s="8"/>
      <c r="C73" s="37"/>
      <c r="D73" s="33"/>
      <c r="E73" s="33"/>
      <c r="F73" s="38"/>
      <c r="G73" s="33"/>
      <c r="H73" s="33"/>
      <c r="I73" s="33"/>
      <c r="J73" s="35"/>
      <c r="M73" s="34"/>
      <c r="N73" s="95"/>
      <c r="O73" s="121"/>
      <c r="P73" s="124"/>
      <c r="Q73" s="124"/>
      <c r="R73" s="124"/>
      <c r="S73" s="122"/>
      <c r="T73" s="123"/>
      <c r="U73" s="124"/>
      <c r="V73" s="88"/>
    </row>
    <row r="74" spans="1:22" x14ac:dyDescent="0.35">
      <c r="A74" s="8"/>
      <c r="B74" s="8"/>
      <c r="C74" s="37"/>
      <c r="D74" s="33"/>
      <c r="E74" s="33"/>
      <c r="F74" s="38"/>
      <c r="G74" s="33"/>
      <c r="H74" s="33"/>
      <c r="I74" s="33"/>
      <c r="J74" s="35"/>
      <c r="M74" s="34"/>
      <c r="N74" s="95"/>
      <c r="O74" s="117"/>
      <c r="P74" s="117"/>
      <c r="Q74" s="117"/>
      <c r="R74" s="117"/>
      <c r="S74" s="117"/>
      <c r="T74" s="117"/>
      <c r="U74" s="117"/>
      <c r="V74" s="95"/>
    </row>
    <row r="75" spans="1:22" x14ac:dyDescent="0.35">
      <c r="A75" s="8"/>
      <c r="B75" s="8"/>
      <c r="C75" s="37"/>
      <c r="D75" s="33"/>
      <c r="E75" s="33"/>
      <c r="F75" s="38"/>
      <c r="G75" s="33"/>
      <c r="H75" s="33"/>
      <c r="I75" s="33"/>
      <c r="J75" s="35"/>
      <c r="M75" s="34"/>
      <c r="N75" s="95"/>
      <c r="O75" s="117"/>
      <c r="P75" s="117"/>
      <c r="Q75" s="126">
        <f>SUM(Q13:Q73)</f>
        <v>-51759974.705804341</v>
      </c>
      <c r="R75" s="117"/>
      <c r="S75" s="117"/>
      <c r="T75" s="117"/>
      <c r="U75" s="117"/>
      <c r="V75" s="127">
        <f>SUM(V13:V73)</f>
        <v>-45680049.325498655</v>
      </c>
    </row>
    <row r="76" spans="1:22" x14ac:dyDescent="0.35">
      <c r="A76" s="8"/>
      <c r="B76" s="8"/>
      <c r="C76" s="37"/>
      <c r="D76" s="33"/>
      <c r="E76" s="33"/>
      <c r="F76" s="38"/>
      <c r="G76" s="33"/>
      <c r="H76" s="33"/>
      <c r="I76" s="33"/>
      <c r="J76" s="35"/>
      <c r="M76" s="34"/>
      <c r="N76" s="34"/>
      <c r="O76" s="33"/>
      <c r="P76" s="34"/>
      <c r="Q76" s="34"/>
    </row>
    <row r="77" spans="1:22" x14ac:dyDescent="0.35">
      <c r="A77" s="8"/>
      <c r="B77" s="8"/>
      <c r="C77" s="37"/>
      <c r="D77" s="33"/>
      <c r="E77" s="33"/>
      <c r="F77" s="38"/>
      <c r="G77" s="33"/>
      <c r="H77" s="33"/>
      <c r="I77" s="33"/>
      <c r="J77" s="35"/>
      <c r="M77" s="34"/>
      <c r="N77" s="34"/>
      <c r="O77" s="33"/>
      <c r="P77" s="34"/>
      <c r="Q77" s="34"/>
    </row>
    <row r="78" spans="1:22" x14ac:dyDescent="0.35">
      <c r="A78" s="8"/>
      <c r="B78" s="8"/>
      <c r="C78" s="37"/>
      <c r="D78" s="33"/>
      <c r="E78" s="33"/>
      <c r="F78" s="38"/>
      <c r="G78" s="33"/>
      <c r="H78" s="33"/>
      <c r="I78" s="33"/>
      <c r="J78" s="35"/>
      <c r="M78" s="34"/>
      <c r="N78" s="34"/>
      <c r="O78" s="33"/>
      <c r="P78" s="34"/>
      <c r="Q78" s="34"/>
    </row>
    <row r="79" spans="1:22" x14ac:dyDescent="0.35">
      <c r="A79" s="8"/>
      <c r="B79" s="8"/>
      <c r="C79" s="37"/>
      <c r="D79" s="33"/>
      <c r="E79" s="33"/>
      <c r="F79" s="38"/>
      <c r="G79" s="33"/>
      <c r="H79" s="33"/>
      <c r="I79" s="33"/>
      <c r="J79" s="35"/>
      <c r="M79" s="34"/>
      <c r="N79" s="34"/>
      <c r="O79" s="33"/>
      <c r="P79" s="34"/>
      <c r="Q79" s="34"/>
    </row>
    <row r="80" spans="1:22" x14ac:dyDescent="0.35">
      <c r="A80" s="8"/>
      <c r="B80" s="8"/>
      <c r="C80" s="37"/>
      <c r="D80" s="33"/>
      <c r="E80" s="33"/>
      <c r="F80" s="38"/>
      <c r="G80" s="33"/>
      <c r="H80" s="33"/>
      <c r="I80" s="33"/>
      <c r="J80" s="35"/>
      <c r="M80" s="34"/>
      <c r="N80" s="34"/>
      <c r="O80" s="33"/>
      <c r="P80" s="34"/>
      <c r="Q80" s="34"/>
    </row>
    <row r="81" spans="1:17" x14ac:dyDescent="0.35">
      <c r="A81" s="8"/>
      <c r="B81" s="8"/>
      <c r="C81" s="37"/>
      <c r="D81" s="33"/>
      <c r="E81" s="33"/>
      <c r="F81" s="38"/>
      <c r="G81" s="33"/>
      <c r="H81" s="33"/>
      <c r="I81" s="33"/>
      <c r="J81" s="35"/>
      <c r="M81" s="34"/>
      <c r="N81" s="34"/>
      <c r="O81" s="33"/>
      <c r="P81" s="34"/>
      <c r="Q81" s="34"/>
    </row>
    <row r="82" spans="1:17" x14ac:dyDescent="0.35">
      <c r="A82" s="8"/>
      <c r="B82" s="8"/>
      <c r="C82" s="37"/>
      <c r="D82" s="33"/>
      <c r="E82" s="33"/>
      <c r="F82" s="38"/>
      <c r="G82" s="33"/>
      <c r="H82" s="33"/>
      <c r="I82" s="33"/>
      <c r="J82" s="35"/>
      <c r="M82" s="34"/>
      <c r="N82" s="34"/>
      <c r="O82" s="33"/>
      <c r="P82" s="34"/>
      <c r="Q82" s="34"/>
    </row>
    <row r="83" spans="1:17" x14ac:dyDescent="0.35">
      <c r="A83" s="8"/>
      <c r="B83" s="8"/>
      <c r="C83" s="37"/>
      <c r="D83" s="33"/>
      <c r="E83" s="33"/>
      <c r="F83" s="38"/>
      <c r="G83" s="33"/>
      <c r="H83" s="33"/>
      <c r="I83" s="33"/>
      <c r="J83" s="35"/>
      <c r="M83" s="34"/>
      <c r="N83" s="34"/>
      <c r="O83" s="33"/>
      <c r="P83" s="34"/>
      <c r="Q83" s="34"/>
    </row>
    <row r="84" spans="1:17" x14ac:dyDescent="0.35">
      <c r="A84" s="8"/>
      <c r="B84" s="8"/>
      <c r="C84" s="37"/>
      <c r="D84" s="33"/>
      <c r="E84" s="33"/>
      <c r="F84" s="38"/>
      <c r="G84" s="33"/>
      <c r="H84" s="33"/>
      <c r="I84" s="33"/>
      <c r="J84" s="35"/>
      <c r="M84" s="34"/>
      <c r="N84" s="34"/>
      <c r="O84" s="33"/>
      <c r="P84" s="34"/>
      <c r="Q84" s="34"/>
    </row>
    <row r="85" spans="1:17" x14ac:dyDescent="0.35">
      <c r="A85" s="8"/>
      <c r="B85" s="8"/>
      <c r="C85" s="37"/>
      <c r="D85" s="33"/>
      <c r="E85" s="33"/>
      <c r="F85" s="38"/>
      <c r="G85" s="33"/>
      <c r="H85" s="33"/>
      <c r="I85" s="33"/>
      <c r="J85" s="35"/>
      <c r="M85" s="34"/>
      <c r="N85" s="34"/>
      <c r="O85" s="33"/>
      <c r="P85" s="34"/>
      <c r="Q85" s="34"/>
    </row>
    <row r="86" spans="1:17" x14ac:dyDescent="0.35">
      <c r="A86" s="8"/>
      <c r="B86" s="8"/>
      <c r="C86" s="37"/>
      <c r="D86" s="33"/>
      <c r="E86" s="33"/>
      <c r="F86" s="38"/>
      <c r="G86" s="33"/>
      <c r="H86" s="33"/>
      <c r="I86" s="33"/>
      <c r="J86" s="35"/>
      <c r="M86" s="34"/>
      <c r="N86" s="34"/>
      <c r="O86" s="33"/>
      <c r="P86" s="34"/>
      <c r="Q86" s="34"/>
    </row>
    <row r="87" spans="1:17" x14ac:dyDescent="0.35">
      <c r="A87" s="8"/>
      <c r="B87" s="8"/>
      <c r="C87" s="37"/>
      <c r="D87" s="33"/>
      <c r="E87" s="33"/>
      <c r="F87" s="38"/>
      <c r="G87" s="33"/>
      <c r="H87" s="33"/>
      <c r="I87" s="33"/>
      <c r="J87" s="35"/>
      <c r="M87" s="34"/>
      <c r="N87" s="34"/>
      <c r="O87" s="33"/>
      <c r="P87" s="34"/>
      <c r="Q87" s="34"/>
    </row>
    <row r="88" spans="1:17" x14ac:dyDescent="0.35">
      <c r="A88" s="8"/>
      <c r="B88" s="8"/>
      <c r="D88" s="33"/>
      <c r="E88" s="33"/>
      <c r="F88" s="38"/>
      <c r="G88" s="33"/>
      <c r="H88" s="33"/>
      <c r="I88" s="33"/>
      <c r="J88" s="35"/>
      <c r="M88" s="34"/>
      <c r="N88" s="34"/>
      <c r="O88" s="33"/>
      <c r="P88" s="34"/>
      <c r="Q88" s="34"/>
    </row>
    <row r="89" spans="1:17" x14ac:dyDescent="0.35">
      <c r="A89" s="8"/>
      <c r="B89" s="8"/>
      <c r="D89" s="33"/>
      <c r="E89" s="33"/>
      <c r="F89" s="38"/>
      <c r="G89" s="33"/>
      <c r="H89" s="33"/>
      <c r="I89" s="33"/>
      <c r="J89" s="35"/>
      <c r="M89" s="34"/>
      <c r="N89" s="34"/>
      <c r="O89" s="33"/>
      <c r="P89" s="34"/>
      <c r="Q89" s="34"/>
    </row>
    <row r="90" spans="1:17" x14ac:dyDescent="0.35">
      <c r="A90" s="8"/>
      <c r="B90" s="8"/>
      <c r="D90" s="33"/>
      <c r="E90" s="33"/>
      <c r="F90" s="38"/>
      <c r="G90" s="33"/>
      <c r="H90" s="33"/>
      <c r="I90" s="33"/>
      <c r="J90" s="35"/>
      <c r="M90" s="34"/>
      <c r="N90" s="34"/>
      <c r="O90" s="33"/>
      <c r="P90" s="34"/>
      <c r="Q90" s="34"/>
    </row>
    <row r="91" spans="1:17" x14ac:dyDescent="0.35">
      <c r="A91" s="8"/>
      <c r="B91" s="8"/>
      <c r="D91" s="33"/>
      <c r="E91" s="33"/>
      <c r="F91" s="38"/>
      <c r="G91" s="33"/>
      <c r="H91" s="33"/>
      <c r="I91" s="33"/>
      <c r="J91" s="35"/>
      <c r="M91" s="34"/>
      <c r="N91" s="34"/>
      <c r="O91" s="33"/>
      <c r="P91" s="34"/>
      <c r="Q91" s="34"/>
    </row>
    <row r="92" spans="1:17" x14ac:dyDescent="0.35">
      <c r="A92" s="8"/>
      <c r="B92" s="8"/>
      <c r="D92" s="33"/>
      <c r="E92" s="33"/>
      <c r="F92" s="38"/>
      <c r="G92" s="33"/>
      <c r="H92" s="33"/>
      <c r="I92" s="33"/>
      <c r="J92" s="35"/>
      <c r="M92" s="34"/>
      <c r="N92" s="34"/>
      <c r="O92" s="33"/>
      <c r="P92" s="34"/>
      <c r="Q92" s="34"/>
    </row>
    <row r="93" spans="1:17" x14ac:dyDescent="0.35">
      <c r="A93" s="8"/>
      <c r="B93" s="8"/>
      <c r="D93" s="33"/>
      <c r="E93" s="33"/>
      <c r="F93" s="38"/>
      <c r="G93" s="33"/>
      <c r="H93" s="33"/>
      <c r="I93" s="33"/>
      <c r="J93" s="35"/>
      <c r="M93" s="34"/>
      <c r="N93" s="34"/>
      <c r="O93" s="33"/>
      <c r="P93" s="34"/>
      <c r="Q93" s="34"/>
    </row>
    <row r="94" spans="1:17" x14ac:dyDescent="0.35">
      <c r="A94" s="8"/>
      <c r="B94" s="8"/>
      <c r="D94" s="33"/>
      <c r="E94" s="33"/>
      <c r="F94" s="38"/>
      <c r="G94" s="33"/>
      <c r="H94" s="33"/>
      <c r="I94" s="33"/>
      <c r="J94" s="35"/>
      <c r="M94" s="34"/>
      <c r="N94" s="34"/>
      <c r="O94" s="33"/>
      <c r="P94" s="34"/>
      <c r="Q94" s="34"/>
    </row>
    <row r="95" spans="1:17" x14ac:dyDescent="0.35">
      <c r="A95" s="8"/>
      <c r="B95" s="8"/>
      <c r="D95" s="33"/>
      <c r="E95" s="33"/>
      <c r="F95" s="38"/>
      <c r="G95" s="33"/>
      <c r="H95" s="33"/>
      <c r="I95" s="33"/>
      <c r="J95" s="35"/>
      <c r="M95" s="34"/>
      <c r="N95" s="34"/>
      <c r="O95" s="33"/>
      <c r="P95" s="34"/>
      <c r="Q95" s="34"/>
    </row>
    <row r="96" spans="1:17" x14ac:dyDescent="0.35">
      <c r="A96" s="8"/>
      <c r="B96" s="8"/>
      <c r="D96" s="33"/>
      <c r="E96" s="33"/>
      <c r="F96" s="38"/>
      <c r="G96" s="33"/>
      <c r="H96" s="33"/>
      <c r="I96" s="33"/>
      <c r="J96" s="35"/>
      <c r="M96" s="34"/>
      <c r="N96" s="34"/>
      <c r="O96" s="33"/>
      <c r="P96" s="34"/>
      <c r="Q96" s="34"/>
    </row>
    <row r="97" spans="1:17" x14ac:dyDescent="0.35">
      <c r="A97" s="8"/>
      <c r="B97" s="8"/>
      <c r="D97" s="33"/>
      <c r="E97" s="33"/>
      <c r="F97" s="38"/>
      <c r="G97" s="33"/>
      <c r="H97" s="33"/>
      <c r="I97" s="33"/>
      <c r="J97" s="35"/>
      <c r="M97" s="34"/>
      <c r="N97" s="34"/>
      <c r="O97" s="33"/>
      <c r="P97" s="34"/>
      <c r="Q97" s="34"/>
    </row>
    <row r="98" spans="1:17" x14ac:dyDescent="0.35">
      <c r="A98" s="8"/>
      <c r="B98" s="8"/>
      <c r="D98" s="33"/>
      <c r="E98" s="33"/>
      <c r="F98" s="38"/>
      <c r="G98" s="33"/>
      <c r="H98" s="33"/>
      <c r="I98" s="33"/>
      <c r="J98" s="35"/>
      <c r="M98" s="34"/>
      <c r="N98" s="34"/>
      <c r="O98" s="33"/>
      <c r="P98" s="34"/>
      <c r="Q98" s="34"/>
    </row>
    <row r="99" spans="1:17" x14ac:dyDescent="0.35">
      <c r="A99" s="8"/>
      <c r="B99" s="8"/>
      <c r="D99" s="33"/>
      <c r="E99" s="33"/>
      <c r="F99" s="38"/>
      <c r="G99" s="33"/>
      <c r="H99" s="33"/>
      <c r="I99" s="33"/>
      <c r="J99" s="35"/>
      <c r="M99" s="34"/>
      <c r="N99" s="34"/>
      <c r="O99" s="33"/>
      <c r="P99" s="34"/>
      <c r="Q99" s="34"/>
    </row>
    <row r="100" spans="1:17" x14ac:dyDescent="0.35">
      <c r="A100" s="8"/>
      <c r="B100" s="8"/>
      <c r="D100" s="33"/>
      <c r="E100" s="33"/>
      <c r="F100" s="38"/>
      <c r="G100" s="33"/>
      <c r="H100" s="33"/>
      <c r="I100" s="33"/>
      <c r="J100" s="35"/>
      <c r="M100" s="34"/>
      <c r="N100" s="34"/>
      <c r="O100" s="33"/>
      <c r="P100" s="34"/>
      <c r="Q100" s="34"/>
    </row>
    <row r="101" spans="1:17" x14ac:dyDescent="0.35">
      <c r="A101" s="8"/>
      <c r="B101" s="8"/>
      <c r="D101" s="33"/>
      <c r="E101" s="33"/>
      <c r="F101" s="38"/>
      <c r="G101" s="33"/>
      <c r="H101" s="33"/>
      <c r="I101" s="33"/>
      <c r="J101" s="35"/>
      <c r="M101" s="34"/>
      <c r="N101" s="34"/>
      <c r="O101" s="33"/>
      <c r="P101" s="34"/>
      <c r="Q101" s="34"/>
    </row>
    <row r="102" spans="1:17" x14ac:dyDescent="0.35">
      <c r="A102" s="8"/>
      <c r="B102" s="8"/>
      <c r="D102" s="33"/>
      <c r="E102" s="33"/>
      <c r="F102" s="38"/>
      <c r="G102" s="33"/>
      <c r="H102" s="33"/>
      <c r="I102" s="33"/>
      <c r="J102" s="35"/>
      <c r="M102" s="34"/>
      <c r="N102" s="34"/>
      <c r="O102" s="33"/>
      <c r="P102" s="34"/>
      <c r="Q102" s="34"/>
    </row>
    <row r="103" spans="1:17" x14ac:dyDescent="0.35">
      <c r="A103" s="8"/>
      <c r="B103" s="8"/>
      <c r="D103" s="33"/>
      <c r="E103" s="33"/>
      <c r="F103" s="38"/>
      <c r="G103" s="33"/>
      <c r="H103" s="33"/>
      <c r="I103" s="33"/>
      <c r="J103" s="35"/>
      <c r="M103" s="34"/>
      <c r="N103" s="34"/>
      <c r="O103" s="33"/>
      <c r="P103" s="34"/>
      <c r="Q103" s="34"/>
    </row>
    <row r="104" spans="1:17" x14ac:dyDescent="0.35">
      <c r="A104" s="8"/>
      <c r="B104" s="8"/>
      <c r="D104" s="33"/>
      <c r="E104" s="33"/>
      <c r="F104" s="38"/>
      <c r="G104" s="33"/>
      <c r="H104" s="33"/>
      <c r="I104" s="33"/>
      <c r="J104" s="35"/>
      <c r="M104" s="34"/>
      <c r="N104" s="34"/>
      <c r="O104" s="33"/>
      <c r="P104" s="34"/>
      <c r="Q104" s="34"/>
    </row>
    <row r="105" spans="1:17" x14ac:dyDescent="0.35">
      <c r="A105" s="8"/>
      <c r="B105" s="8"/>
      <c r="D105" s="33"/>
      <c r="E105" s="33"/>
      <c r="F105" s="38"/>
      <c r="G105" s="33"/>
      <c r="H105" s="33"/>
      <c r="I105" s="33"/>
      <c r="J105" s="35"/>
      <c r="M105" s="34"/>
      <c r="N105" s="34"/>
      <c r="O105" s="33"/>
      <c r="P105" s="34"/>
      <c r="Q105" s="34"/>
    </row>
    <row r="106" spans="1:17" x14ac:dyDescent="0.35">
      <c r="A106" s="8"/>
      <c r="B106" s="8"/>
      <c r="D106" s="33"/>
      <c r="E106" s="33"/>
      <c r="F106" s="38"/>
      <c r="G106" s="33"/>
      <c r="H106" s="33"/>
      <c r="I106" s="33"/>
      <c r="J106" s="35"/>
      <c r="M106" s="34"/>
      <c r="N106" s="34"/>
      <c r="O106" s="33"/>
      <c r="P106" s="34"/>
      <c r="Q106" s="34"/>
    </row>
    <row r="107" spans="1:17" x14ac:dyDescent="0.35">
      <c r="A107" s="8"/>
      <c r="B107" s="8"/>
      <c r="D107" s="33"/>
      <c r="E107" s="33"/>
      <c r="F107" s="38"/>
      <c r="G107" s="33"/>
      <c r="H107" s="33"/>
      <c r="I107" s="33"/>
      <c r="J107" s="35"/>
      <c r="M107" s="34"/>
      <c r="N107" s="34"/>
      <c r="O107" s="33"/>
      <c r="P107" s="34"/>
      <c r="Q107" s="34"/>
    </row>
    <row r="108" spans="1:17" x14ac:dyDescent="0.35">
      <c r="A108" s="8"/>
      <c r="B108" s="8"/>
      <c r="D108" s="33"/>
      <c r="E108" s="33"/>
      <c r="F108" s="38"/>
      <c r="G108" s="33"/>
      <c r="H108" s="33"/>
      <c r="I108" s="33"/>
      <c r="J108" s="35"/>
      <c r="M108" s="34"/>
      <c r="N108" s="34"/>
      <c r="O108" s="33"/>
      <c r="P108" s="34"/>
      <c r="Q108" s="34"/>
    </row>
    <row r="109" spans="1:17" x14ac:dyDescent="0.35">
      <c r="A109" s="8"/>
      <c r="B109" s="8"/>
      <c r="D109" s="33"/>
      <c r="E109" s="33"/>
      <c r="F109" s="38"/>
      <c r="G109" s="33"/>
      <c r="H109" s="33"/>
      <c r="I109" s="33"/>
      <c r="J109" s="35"/>
      <c r="M109" s="34"/>
      <c r="N109" s="34"/>
      <c r="O109" s="33"/>
      <c r="P109" s="34"/>
      <c r="Q109" s="34"/>
    </row>
    <row r="110" spans="1:17" x14ac:dyDescent="0.35">
      <c r="A110" s="8"/>
      <c r="B110" s="8"/>
      <c r="D110" s="33"/>
      <c r="E110" s="33"/>
      <c r="F110" s="38"/>
      <c r="G110" s="33"/>
      <c r="H110" s="33"/>
      <c r="I110" s="33"/>
      <c r="J110" s="35"/>
      <c r="M110" s="34"/>
      <c r="N110" s="34"/>
      <c r="O110" s="33"/>
      <c r="P110" s="34"/>
      <c r="Q110" s="34"/>
    </row>
    <row r="111" spans="1:17" x14ac:dyDescent="0.35">
      <c r="A111" s="8"/>
      <c r="B111" s="8"/>
      <c r="D111" s="33"/>
      <c r="E111" s="33"/>
      <c r="F111" s="38"/>
      <c r="G111" s="33"/>
      <c r="H111" s="33"/>
      <c r="I111" s="33"/>
      <c r="J111" s="35"/>
      <c r="M111" s="34"/>
      <c r="N111" s="34"/>
      <c r="O111" s="33"/>
      <c r="P111" s="34"/>
      <c r="Q111" s="34"/>
    </row>
    <row r="112" spans="1:17" x14ac:dyDescent="0.35">
      <c r="A112" s="8"/>
      <c r="B112" s="8"/>
      <c r="D112" s="33"/>
      <c r="E112" s="33"/>
      <c r="F112" s="38"/>
      <c r="G112" s="33"/>
      <c r="H112" s="33"/>
      <c r="I112" s="33"/>
      <c r="J112" s="35"/>
      <c r="M112" s="34"/>
      <c r="N112" s="34"/>
      <c r="O112" s="33"/>
      <c r="P112" s="34"/>
      <c r="Q112" s="34"/>
    </row>
    <row r="113" spans="1:17" x14ac:dyDescent="0.35">
      <c r="A113" s="8"/>
      <c r="B113" s="8"/>
      <c r="D113" s="33"/>
      <c r="E113" s="33"/>
      <c r="F113" s="38"/>
      <c r="G113" s="33"/>
      <c r="H113" s="33"/>
      <c r="I113" s="33"/>
      <c r="J113" s="35"/>
      <c r="M113" s="34"/>
      <c r="N113" s="34"/>
      <c r="O113" s="33"/>
      <c r="P113" s="34"/>
      <c r="Q113" s="34"/>
    </row>
    <row r="114" spans="1:17" x14ac:dyDescent="0.35">
      <c r="A114" s="8"/>
      <c r="B114" s="8"/>
      <c r="D114" s="33"/>
      <c r="E114" s="33"/>
      <c r="F114" s="38"/>
      <c r="G114" s="33"/>
      <c r="H114" s="33"/>
      <c r="I114" s="33"/>
      <c r="J114" s="35"/>
      <c r="M114" s="34"/>
      <c r="N114" s="34"/>
      <c r="O114" s="33"/>
      <c r="P114" s="34"/>
      <c r="Q114" s="34"/>
    </row>
    <row r="115" spans="1:17" x14ac:dyDescent="0.35">
      <c r="A115" s="8"/>
      <c r="B115" s="8"/>
      <c r="D115" s="33"/>
      <c r="E115" s="33"/>
      <c r="F115" s="38"/>
      <c r="G115" s="33"/>
      <c r="H115" s="33"/>
      <c r="I115" s="33"/>
      <c r="J115" s="35"/>
      <c r="M115" s="34"/>
      <c r="N115" s="34"/>
      <c r="O115" s="33"/>
      <c r="P115" s="34"/>
      <c r="Q115" s="34"/>
    </row>
    <row r="116" spans="1:17" x14ac:dyDescent="0.35">
      <c r="A116" s="8"/>
      <c r="B116" s="8"/>
      <c r="D116" s="33"/>
      <c r="E116" s="33"/>
      <c r="F116" s="38"/>
      <c r="G116" s="33"/>
      <c r="H116" s="33"/>
      <c r="I116" s="33"/>
      <c r="J116" s="35"/>
      <c r="M116" s="34"/>
      <c r="N116" s="34"/>
      <c r="O116" s="33"/>
      <c r="P116" s="34"/>
      <c r="Q116" s="34"/>
    </row>
    <row r="117" spans="1:17" x14ac:dyDescent="0.35">
      <c r="A117" s="8"/>
      <c r="B117" s="8"/>
      <c r="D117" s="33"/>
      <c r="E117" s="33"/>
      <c r="F117" s="38"/>
      <c r="G117" s="33"/>
      <c r="H117" s="33"/>
      <c r="I117" s="33"/>
      <c r="J117" s="35"/>
      <c r="M117" s="34"/>
      <c r="N117" s="34"/>
      <c r="O117" s="33"/>
      <c r="P117" s="34"/>
      <c r="Q117" s="34"/>
    </row>
    <row r="118" spans="1:17" x14ac:dyDescent="0.35">
      <c r="A118" s="8"/>
      <c r="B118" s="8"/>
      <c r="D118" s="33"/>
      <c r="E118" s="33"/>
      <c r="F118" s="38"/>
      <c r="G118" s="33"/>
      <c r="H118" s="33"/>
      <c r="I118" s="33"/>
      <c r="J118" s="35"/>
      <c r="M118" s="34"/>
      <c r="N118" s="34"/>
      <c r="O118" s="33"/>
      <c r="P118" s="34"/>
      <c r="Q118" s="34"/>
    </row>
    <row r="119" spans="1:17" x14ac:dyDescent="0.35">
      <c r="A119" s="8"/>
      <c r="B119" s="8"/>
      <c r="D119" s="33"/>
      <c r="E119" s="33"/>
      <c r="F119" s="38"/>
      <c r="G119" s="33"/>
      <c r="H119" s="33"/>
      <c r="I119" s="33"/>
      <c r="J119" s="35"/>
      <c r="M119" s="34"/>
      <c r="N119" s="34"/>
      <c r="O119" s="33"/>
      <c r="P119" s="34"/>
      <c r="Q119" s="34"/>
    </row>
    <row r="120" spans="1:17" x14ac:dyDescent="0.35">
      <c r="A120" s="8"/>
      <c r="B120" s="8"/>
      <c r="D120" s="33"/>
      <c r="E120" s="33"/>
      <c r="F120" s="38"/>
      <c r="G120" s="33"/>
      <c r="H120" s="33"/>
      <c r="I120" s="33"/>
      <c r="J120" s="35"/>
      <c r="M120" s="34"/>
      <c r="N120" s="34"/>
      <c r="O120" s="33"/>
      <c r="P120" s="34"/>
      <c r="Q120" s="34"/>
    </row>
    <row r="121" spans="1:17" x14ac:dyDescent="0.35">
      <c r="A121" s="8"/>
      <c r="B121" s="8"/>
      <c r="D121" s="33"/>
      <c r="E121" s="33"/>
      <c r="F121" s="38"/>
      <c r="G121" s="33"/>
      <c r="H121" s="33"/>
      <c r="I121" s="33"/>
      <c r="J121" s="35"/>
      <c r="M121" s="34"/>
      <c r="N121" s="34"/>
      <c r="O121" s="33"/>
      <c r="P121" s="34"/>
      <c r="Q121" s="34"/>
    </row>
    <row r="122" spans="1:17" x14ac:dyDescent="0.35">
      <c r="A122" s="8"/>
      <c r="B122" s="8"/>
      <c r="D122" s="33"/>
      <c r="E122" s="33"/>
      <c r="F122" s="38"/>
      <c r="G122" s="33"/>
      <c r="H122" s="33"/>
      <c r="I122" s="33"/>
      <c r="J122" s="35"/>
      <c r="M122" s="34"/>
      <c r="N122" s="34"/>
      <c r="O122" s="33"/>
      <c r="P122" s="34"/>
      <c r="Q122" s="34"/>
    </row>
    <row r="123" spans="1:17" x14ac:dyDescent="0.35">
      <c r="A123" s="8"/>
      <c r="B123" s="8"/>
      <c r="D123" s="33"/>
      <c r="E123" s="33"/>
      <c r="F123" s="38"/>
      <c r="G123" s="33"/>
      <c r="H123" s="33"/>
      <c r="I123" s="33"/>
      <c r="J123" s="35"/>
      <c r="M123" s="34"/>
      <c r="N123" s="34"/>
      <c r="O123" s="33"/>
      <c r="P123" s="34"/>
      <c r="Q123" s="34"/>
    </row>
    <row r="124" spans="1:17" x14ac:dyDescent="0.35">
      <c r="A124" s="8"/>
      <c r="B124" s="8"/>
      <c r="D124" s="33"/>
      <c r="E124" s="33"/>
      <c r="F124" s="38"/>
      <c r="G124" s="33"/>
      <c r="H124" s="33"/>
      <c r="I124" s="33"/>
      <c r="J124" s="35"/>
      <c r="M124" s="34"/>
      <c r="N124" s="34"/>
      <c r="O124" s="33"/>
      <c r="P124" s="34"/>
      <c r="Q124" s="34"/>
    </row>
    <row r="125" spans="1:17" x14ac:dyDescent="0.35">
      <c r="A125" s="8"/>
      <c r="B125" s="8"/>
      <c r="D125" s="33"/>
      <c r="E125" s="33"/>
      <c r="F125" s="38"/>
      <c r="G125" s="33"/>
      <c r="H125" s="33"/>
      <c r="I125" s="33"/>
      <c r="J125" s="35"/>
      <c r="M125" s="34"/>
      <c r="N125" s="34"/>
      <c r="O125" s="33"/>
      <c r="P125" s="34"/>
      <c r="Q125" s="34"/>
    </row>
    <row r="126" spans="1:17" x14ac:dyDescent="0.35">
      <c r="A126" s="8"/>
      <c r="B126" s="8"/>
      <c r="D126" s="33"/>
      <c r="E126" s="33"/>
      <c r="F126" s="38"/>
      <c r="G126" s="33"/>
      <c r="H126" s="33"/>
      <c r="I126" s="33"/>
      <c r="J126" s="35"/>
      <c r="M126" s="34"/>
      <c r="N126" s="34"/>
      <c r="O126" s="33"/>
      <c r="P126" s="34"/>
      <c r="Q126" s="34"/>
    </row>
    <row r="127" spans="1:17" x14ac:dyDescent="0.35">
      <c r="A127" s="8"/>
      <c r="B127" s="8"/>
      <c r="D127" s="33"/>
      <c r="E127" s="33"/>
      <c r="F127" s="38"/>
      <c r="G127" s="33"/>
      <c r="H127" s="33"/>
      <c r="I127" s="33"/>
      <c r="J127" s="35"/>
      <c r="M127" s="34"/>
      <c r="N127" s="34"/>
      <c r="O127" s="33"/>
      <c r="P127" s="34"/>
      <c r="Q127" s="34"/>
    </row>
    <row r="128" spans="1:17" x14ac:dyDescent="0.35">
      <c r="A128" s="8"/>
      <c r="B128" s="8"/>
      <c r="D128" s="33"/>
      <c r="E128" s="33"/>
      <c r="F128" s="38"/>
      <c r="G128" s="33"/>
      <c r="H128" s="33"/>
      <c r="I128" s="33"/>
      <c r="J128" s="35"/>
      <c r="M128" s="34"/>
      <c r="N128" s="34"/>
      <c r="O128" s="33"/>
      <c r="P128" s="34"/>
      <c r="Q128" s="34"/>
    </row>
    <row r="129" spans="1:17" x14ac:dyDescent="0.35">
      <c r="A129" s="8"/>
      <c r="B129" s="8"/>
      <c r="D129" s="33"/>
      <c r="E129" s="33"/>
      <c r="F129" s="38"/>
      <c r="G129" s="33"/>
      <c r="H129" s="33"/>
      <c r="I129" s="33"/>
      <c r="J129" s="35"/>
      <c r="M129" s="34"/>
      <c r="N129" s="34"/>
      <c r="O129" s="33"/>
      <c r="P129" s="34"/>
      <c r="Q129" s="34"/>
    </row>
    <row r="130" spans="1:17" x14ac:dyDescent="0.35">
      <c r="A130" s="8"/>
      <c r="B130" s="8"/>
      <c r="D130" s="33"/>
      <c r="E130" s="33"/>
      <c r="F130" s="38"/>
      <c r="G130" s="33"/>
      <c r="H130" s="33"/>
      <c r="I130" s="33"/>
      <c r="J130" s="35"/>
      <c r="M130" s="34"/>
      <c r="N130" s="34"/>
      <c r="O130" s="33"/>
      <c r="P130" s="34"/>
      <c r="Q130" s="34"/>
    </row>
    <row r="131" spans="1:17" x14ac:dyDescent="0.35">
      <c r="A131" s="8"/>
      <c r="B131" s="8"/>
      <c r="D131" s="33"/>
      <c r="E131" s="33"/>
      <c r="F131" s="38"/>
      <c r="G131" s="33"/>
      <c r="H131" s="33"/>
      <c r="I131" s="33"/>
      <c r="J131" s="35"/>
      <c r="M131" s="34"/>
      <c r="N131" s="34"/>
      <c r="O131" s="33"/>
      <c r="P131" s="34"/>
      <c r="Q131" s="34"/>
    </row>
    <row r="132" spans="1:17" x14ac:dyDescent="0.35">
      <c r="A132" s="8"/>
      <c r="B132" s="8"/>
      <c r="D132" s="33"/>
      <c r="E132" s="33"/>
      <c r="F132" s="38"/>
      <c r="G132" s="33"/>
      <c r="H132" s="33"/>
      <c r="I132" s="33"/>
      <c r="J132" s="35"/>
      <c r="M132" s="34"/>
      <c r="N132" s="34"/>
      <c r="O132" s="33"/>
      <c r="P132" s="34"/>
      <c r="Q132" s="34"/>
    </row>
    <row r="133" spans="1:17" x14ac:dyDescent="0.35">
      <c r="A133" s="8"/>
      <c r="B133" s="8"/>
      <c r="D133" s="33"/>
      <c r="E133" s="33"/>
      <c r="F133" s="38"/>
      <c r="G133" s="33"/>
      <c r="H133" s="33"/>
      <c r="I133" s="33"/>
      <c r="J133" s="35"/>
      <c r="M133" s="34"/>
      <c r="N133" s="34"/>
      <c r="O133" s="33"/>
      <c r="P133" s="34"/>
      <c r="Q133" s="34"/>
    </row>
    <row r="134" spans="1:17" x14ac:dyDescent="0.35">
      <c r="A134" s="8"/>
      <c r="B134" s="8"/>
      <c r="D134" s="33"/>
      <c r="E134" s="33"/>
      <c r="F134" s="38"/>
      <c r="G134" s="33"/>
      <c r="H134" s="33"/>
      <c r="I134" s="33"/>
      <c r="J134" s="35"/>
      <c r="M134" s="34"/>
      <c r="N134" s="34"/>
      <c r="O134" s="33"/>
      <c r="P134" s="34"/>
      <c r="Q134" s="34"/>
    </row>
    <row r="135" spans="1:17" x14ac:dyDescent="0.35">
      <c r="A135" s="8"/>
      <c r="B135" s="8"/>
      <c r="D135" s="33"/>
      <c r="E135" s="33"/>
      <c r="F135" s="38"/>
      <c r="G135" s="33"/>
      <c r="H135" s="33"/>
      <c r="I135" s="33"/>
      <c r="J135" s="35"/>
      <c r="M135" s="34"/>
      <c r="N135" s="34"/>
      <c r="O135" s="33"/>
      <c r="P135" s="34"/>
      <c r="Q135" s="34"/>
    </row>
    <row r="136" spans="1:17" x14ac:dyDescent="0.35">
      <c r="A136" s="8"/>
      <c r="B136" s="8"/>
      <c r="C136" s="37"/>
      <c r="D136" s="33"/>
      <c r="E136" s="33"/>
      <c r="F136" s="38"/>
      <c r="G136" s="33"/>
      <c r="H136" s="33"/>
      <c r="I136" s="33"/>
      <c r="J136" s="35"/>
      <c r="M136" s="34"/>
      <c r="N136" s="34"/>
      <c r="O136" s="33"/>
      <c r="P136" s="34"/>
      <c r="Q136" s="34"/>
    </row>
    <row r="137" spans="1:17" x14ac:dyDescent="0.35">
      <c r="A137" s="8"/>
      <c r="B137" s="8"/>
      <c r="C137" s="37"/>
      <c r="D137" s="33"/>
      <c r="E137" s="33"/>
      <c r="F137" s="38"/>
      <c r="G137" s="33"/>
      <c r="H137" s="33"/>
      <c r="I137" s="33"/>
      <c r="J137" s="35"/>
      <c r="M137" s="34"/>
      <c r="N137" s="34"/>
      <c r="O137" s="33"/>
      <c r="P137" s="34"/>
      <c r="Q137" s="34"/>
    </row>
    <row r="138" spans="1:17" x14ac:dyDescent="0.35">
      <c r="A138" s="8"/>
      <c r="B138" s="8"/>
      <c r="C138" s="37"/>
      <c r="D138" s="33"/>
      <c r="E138" s="33"/>
      <c r="F138" s="38"/>
      <c r="G138" s="33"/>
      <c r="H138" s="33"/>
      <c r="I138" s="33"/>
      <c r="J138" s="35"/>
      <c r="M138" s="34"/>
      <c r="N138" s="34"/>
      <c r="O138" s="33"/>
      <c r="P138" s="34"/>
      <c r="Q138" s="34"/>
    </row>
    <row r="139" spans="1:17" x14ac:dyDescent="0.35">
      <c r="A139" s="8"/>
      <c r="B139" s="8"/>
      <c r="C139" s="37"/>
      <c r="D139" s="33"/>
      <c r="E139" s="33"/>
      <c r="F139" s="38"/>
      <c r="G139" s="33"/>
      <c r="H139" s="33"/>
      <c r="I139" s="33"/>
      <c r="J139" s="35"/>
      <c r="M139" s="34"/>
      <c r="N139" s="34"/>
      <c r="O139" s="33"/>
      <c r="P139" s="34"/>
      <c r="Q139" s="34"/>
    </row>
    <row r="140" spans="1:17" x14ac:dyDescent="0.35">
      <c r="A140" s="8"/>
      <c r="B140" s="8"/>
      <c r="C140" s="37"/>
      <c r="D140" s="33"/>
      <c r="E140" s="33"/>
      <c r="F140" s="38"/>
      <c r="G140" s="33"/>
      <c r="H140" s="33"/>
      <c r="I140" s="33"/>
      <c r="J140" s="35"/>
      <c r="M140" s="34"/>
      <c r="N140" s="34"/>
      <c r="O140" s="33"/>
      <c r="P140" s="34"/>
      <c r="Q140" s="34"/>
    </row>
    <row r="141" spans="1:17" x14ac:dyDescent="0.35">
      <c r="A141" s="8"/>
      <c r="B141" s="8"/>
      <c r="C141" s="37"/>
      <c r="D141" s="33"/>
      <c r="E141" s="33"/>
      <c r="F141" s="38"/>
      <c r="G141" s="33"/>
      <c r="H141" s="33"/>
      <c r="I141" s="33"/>
      <c r="J141" s="35"/>
      <c r="M141" s="34"/>
      <c r="N141" s="34"/>
      <c r="O141" s="33"/>
      <c r="P141" s="34"/>
      <c r="Q141" s="34"/>
    </row>
    <row r="142" spans="1:17" x14ac:dyDescent="0.35">
      <c r="A142" s="8"/>
      <c r="B142" s="8"/>
      <c r="C142" s="37"/>
      <c r="D142" s="33"/>
      <c r="E142" s="33"/>
      <c r="F142" s="38"/>
      <c r="G142" s="33"/>
      <c r="H142" s="33"/>
      <c r="I142" s="33"/>
      <c r="J142" s="35"/>
      <c r="M142" s="34"/>
      <c r="N142" s="34"/>
      <c r="O142" s="33"/>
      <c r="P142" s="34"/>
      <c r="Q142" s="34"/>
    </row>
    <row r="143" spans="1:17" x14ac:dyDescent="0.35">
      <c r="A143" s="8"/>
      <c r="B143" s="8"/>
      <c r="C143" s="37"/>
      <c r="D143" s="33"/>
      <c r="E143" s="33"/>
      <c r="F143" s="38"/>
      <c r="G143" s="33"/>
      <c r="H143" s="33"/>
      <c r="I143" s="33"/>
      <c r="J143" s="35"/>
      <c r="M143" s="34"/>
      <c r="N143" s="34"/>
      <c r="O143" s="33"/>
      <c r="P143" s="34"/>
      <c r="Q143" s="34"/>
    </row>
    <row r="144" spans="1:17" x14ac:dyDescent="0.35">
      <c r="A144" s="8"/>
      <c r="B144" s="8"/>
      <c r="C144" s="37"/>
      <c r="D144" s="33"/>
      <c r="E144" s="33"/>
      <c r="F144" s="38"/>
      <c r="G144" s="33"/>
      <c r="H144" s="33"/>
      <c r="I144" s="33"/>
      <c r="J144" s="35"/>
      <c r="M144" s="34"/>
      <c r="N144" s="34"/>
      <c r="O144" s="33"/>
      <c r="P144" s="34"/>
      <c r="Q144" s="34"/>
    </row>
    <row r="145" spans="1:17" x14ac:dyDescent="0.35">
      <c r="A145" s="8"/>
      <c r="B145" s="8"/>
      <c r="C145" s="37"/>
      <c r="D145" s="33"/>
      <c r="E145" s="33"/>
      <c r="F145" s="38"/>
      <c r="G145" s="33"/>
      <c r="H145" s="33"/>
      <c r="I145" s="33"/>
      <c r="J145" s="35"/>
      <c r="M145" s="34"/>
      <c r="N145" s="34"/>
      <c r="O145" s="33"/>
      <c r="P145" s="34"/>
      <c r="Q145" s="34"/>
    </row>
    <row r="146" spans="1:17" x14ac:dyDescent="0.35">
      <c r="A146" s="8"/>
      <c r="B146" s="8"/>
      <c r="C146" s="37"/>
      <c r="D146" s="33"/>
      <c r="E146" s="33"/>
      <c r="F146" s="38"/>
      <c r="G146" s="33"/>
      <c r="H146" s="33"/>
      <c r="I146" s="33"/>
      <c r="J146" s="35"/>
      <c r="M146" s="34"/>
      <c r="N146" s="34"/>
      <c r="O146" s="33"/>
      <c r="P146" s="34"/>
      <c r="Q146" s="34"/>
    </row>
    <row r="147" spans="1:17" x14ac:dyDescent="0.35">
      <c r="A147" s="8"/>
      <c r="B147" s="8"/>
      <c r="C147" s="37"/>
      <c r="D147" s="33"/>
      <c r="E147" s="33"/>
      <c r="F147" s="38"/>
      <c r="G147" s="33"/>
      <c r="H147" s="33"/>
      <c r="I147" s="33"/>
      <c r="J147" s="35"/>
      <c r="M147" s="34"/>
      <c r="N147" s="34"/>
      <c r="O147" s="33"/>
      <c r="P147" s="34"/>
      <c r="Q147" s="34"/>
    </row>
    <row r="148" spans="1:17" x14ac:dyDescent="0.35">
      <c r="A148" s="8"/>
      <c r="B148" s="8"/>
      <c r="C148" s="37"/>
      <c r="D148" s="33"/>
      <c r="E148" s="33"/>
      <c r="F148" s="38"/>
      <c r="G148" s="33"/>
      <c r="H148" s="33"/>
      <c r="I148" s="33"/>
      <c r="J148" s="35"/>
      <c r="M148" s="34"/>
      <c r="N148" s="34"/>
      <c r="O148" s="33"/>
      <c r="P148" s="34"/>
      <c r="Q148" s="34"/>
    </row>
    <row r="149" spans="1:17" x14ac:dyDescent="0.35">
      <c r="A149" s="8"/>
      <c r="B149" s="8"/>
      <c r="C149" s="37"/>
      <c r="D149" s="33"/>
      <c r="E149" s="33"/>
      <c r="F149" s="38"/>
      <c r="G149" s="33"/>
      <c r="H149" s="33"/>
      <c r="I149" s="33"/>
      <c r="J149" s="35"/>
      <c r="M149" s="34"/>
      <c r="N149" s="34"/>
      <c r="O149" s="33"/>
      <c r="P149" s="34"/>
      <c r="Q149" s="34"/>
    </row>
    <row r="150" spans="1:17" x14ac:dyDescent="0.35">
      <c r="A150" s="8"/>
      <c r="B150" s="8"/>
      <c r="C150" s="37"/>
      <c r="D150" s="33"/>
      <c r="E150" s="33"/>
      <c r="F150" s="38"/>
      <c r="G150" s="33"/>
      <c r="H150" s="33"/>
      <c r="I150" s="33"/>
      <c r="J150" s="35"/>
      <c r="M150" s="34"/>
      <c r="N150" s="34"/>
      <c r="O150" s="33"/>
      <c r="P150" s="34"/>
      <c r="Q150" s="34"/>
    </row>
    <row r="151" spans="1:17" x14ac:dyDescent="0.35">
      <c r="A151" s="8"/>
      <c r="B151" s="8"/>
      <c r="C151" s="37"/>
      <c r="D151" s="33"/>
      <c r="E151" s="33"/>
      <c r="F151" s="38"/>
      <c r="G151" s="33"/>
      <c r="H151" s="33"/>
      <c r="I151" s="33"/>
      <c r="J151" s="35"/>
      <c r="M151" s="34"/>
      <c r="N151" s="34"/>
      <c r="O151" s="33"/>
      <c r="P151" s="34"/>
      <c r="Q151" s="34"/>
    </row>
    <row r="152" spans="1:17" x14ac:dyDescent="0.35">
      <c r="A152" s="8"/>
      <c r="B152" s="8"/>
      <c r="C152" s="37"/>
      <c r="D152" s="33"/>
      <c r="E152" s="33"/>
      <c r="F152" s="38"/>
      <c r="G152" s="33"/>
      <c r="H152" s="33"/>
      <c r="I152" s="33"/>
      <c r="J152" s="35"/>
      <c r="M152" s="34"/>
      <c r="N152" s="34"/>
      <c r="O152" s="33"/>
      <c r="P152" s="34"/>
      <c r="Q152" s="34"/>
    </row>
    <row r="153" spans="1:17" x14ac:dyDescent="0.35">
      <c r="A153" s="8"/>
      <c r="B153" s="8"/>
      <c r="C153" s="37"/>
      <c r="D153" s="33"/>
      <c r="E153" s="33"/>
      <c r="F153" s="38"/>
      <c r="G153" s="33"/>
      <c r="H153" s="33"/>
      <c r="I153" s="33"/>
      <c r="J153" s="35"/>
      <c r="M153" s="34"/>
      <c r="N153" s="34"/>
      <c r="O153" s="33"/>
      <c r="P153" s="34"/>
      <c r="Q153" s="34"/>
    </row>
    <row r="154" spans="1:17" x14ac:dyDescent="0.35">
      <c r="A154" s="8"/>
      <c r="B154" s="8"/>
      <c r="C154" s="37"/>
      <c r="D154" s="33"/>
      <c r="E154" s="33"/>
      <c r="F154" s="38"/>
      <c r="G154" s="33"/>
      <c r="H154" s="33"/>
      <c r="I154" s="33"/>
      <c r="J154" s="35"/>
      <c r="M154" s="34"/>
      <c r="N154" s="34"/>
      <c r="O154" s="33"/>
      <c r="P154" s="34"/>
      <c r="Q154" s="34"/>
    </row>
    <row r="155" spans="1:17" x14ac:dyDescent="0.35">
      <c r="A155" s="8"/>
      <c r="B155" s="8"/>
      <c r="C155" s="37"/>
      <c r="D155" s="33"/>
      <c r="E155" s="33"/>
      <c r="F155" s="38"/>
      <c r="G155" s="33"/>
      <c r="H155" s="33"/>
      <c r="I155" s="33"/>
      <c r="J155" s="35"/>
      <c r="M155" s="34"/>
      <c r="N155" s="34"/>
      <c r="O155" s="33"/>
      <c r="P155" s="34"/>
      <c r="Q155" s="34"/>
    </row>
    <row r="156" spans="1:17" x14ac:dyDescent="0.35">
      <c r="A156" s="8"/>
      <c r="B156" s="8"/>
      <c r="C156" s="37"/>
      <c r="D156" s="33"/>
      <c r="E156" s="33"/>
      <c r="F156" s="38"/>
      <c r="G156" s="33"/>
      <c r="H156" s="33"/>
      <c r="I156" s="33"/>
      <c r="J156" s="35"/>
      <c r="K156" s="39"/>
      <c r="M156" s="34"/>
      <c r="N156" s="34"/>
      <c r="O156" s="33"/>
      <c r="P156" s="34"/>
      <c r="Q156" s="34"/>
    </row>
    <row r="157" spans="1:17" x14ac:dyDescent="0.35">
      <c r="A157" s="8"/>
      <c r="B157" s="8"/>
      <c r="C157" s="37"/>
      <c r="D157" s="33"/>
      <c r="E157" s="33"/>
      <c r="F157" s="38"/>
      <c r="G157" s="33"/>
      <c r="H157" s="33"/>
      <c r="I157" s="33"/>
      <c r="J157" s="35"/>
      <c r="M157" s="34"/>
      <c r="N157" s="34"/>
      <c r="O157" s="33"/>
      <c r="P157" s="34"/>
      <c r="Q157" s="34"/>
    </row>
    <row r="158" spans="1:17" x14ac:dyDescent="0.35">
      <c r="A158" s="8"/>
      <c r="B158" s="8"/>
      <c r="C158" s="37"/>
      <c r="D158" s="33"/>
      <c r="E158" s="33"/>
      <c r="F158" s="38"/>
      <c r="G158" s="33"/>
      <c r="H158" s="33"/>
      <c r="I158" s="33"/>
      <c r="J158" s="35"/>
      <c r="M158" s="34"/>
      <c r="N158" s="34"/>
      <c r="O158" s="33"/>
      <c r="P158" s="34"/>
      <c r="Q158" s="34"/>
    </row>
    <row r="159" spans="1:17" x14ac:dyDescent="0.35">
      <c r="A159" s="8"/>
      <c r="B159" s="8"/>
      <c r="C159" s="37"/>
      <c r="D159" s="33"/>
      <c r="E159" s="33"/>
      <c r="F159" s="38"/>
      <c r="G159" s="33"/>
      <c r="H159" s="33"/>
      <c r="I159" s="33"/>
      <c r="J159" s="35"/>
      <c r="K159" s="39"/>
      <c r="M159" s="34"/>
      <c r="N159" s="34"/>
      <c r="O159" s="33"/>
      <c r="P159" s="34"/>
      <c r="Q159" s="34"/>
    </row>
    <row r="160" spans="1:17" x14ac:dyDescent="0.35">
      <c r="A160" s="8"/>
      <c r="B160" s="8"/>
      <c r="C160" s="37"/>
      <c r="D160" s="33"/>
      <c r="E160" s="33"/>
      <c r="F160" s="38"/>
      <c r="G160" s="33"/>
      <c r="H160" s="33"/>
      <c r="I160" s="33"/>
      <c r="J160" s="35"/>
      <c r="L160" s="34"/>
    </row>
    <row r="161" spans="1:12" x14ac:dyDescent="0.35">
      <c r="A161" s="8"/>
      <c r="B161" s="8"/>
      <c r="C161" s="37"/>
      <c r="D161" s="33"/>
      <c r="E161" s="33"/>
      <c r="F161" s="38"/>
      <c r="G161" s="33"/>
      <c r="H161" s="33"/>
      <c r="I161" s="33"/>
      <c r="J161" s="35"/>
      <c r="L161" s="34"/>
    </row>
    <row r="162" spans="1:12" x14ac:dyDescent="0.35">
      <c r="A162" s="8"/>
      <c r="B162" s="8"/>
      <c r="C162" s="37"/>
      <c r="D162" s="33"/>
      <c r="E162" s="33"/>
      <c r="F162" s="38"/>
      <c r="G162" s="33"/>
      <c r="H162" s="33"/>
      <c r="I162" s="33"/>
      <c r="J162" s="35"/>
      <c r="L162" s="34"/>
    </row>
    <row r="163" spans="1:12" x14ac:dyDescent="0.35">
      <c r="A163" s="8"/>
      <c r="B163" s="8"/>
      <c r="C163" s="37"/>
      <c r="D163" s="33"/>
      <c r="E163" s="33"/>
      <c r="F163" s="38"/>
      <c r="G163" s="33"/>
      <c r="H163" s="33"/>
      <c r="I163" s="33"/>
      <c r="J163" s="35"/>
      <c r="L163" s="34"/>
    </row>
    <row r="164" spans="1:12" x14ac:dyDescent="0.35">
      <c r="A164" s="8"/>
      <c r="B164" s="8"/>
      <c r="C164" s="37"/>
      <c r="D164" s="33"/>
      <c r="E164" s="33"/>
      <c r="F164" s="38"/>
      <c r="G164" s="33"/>
      <c r="H164" s="33"/>
      <c r="I164" s="33"/>
      <c r="J164" s="35"/>
      <c r="L164" s="34"/>
    </row>
    <row r="165" spans="1:12" x14ac:dyDescent="0.35">
      <c r="A165" s="8"/>
      <c r="B165" s="8"/>
      <c r="C165" s="37"/>
      <c r="D165" s="33"/>
      <c r="E165" s="33"/>
      <c r="F165" s="38"/>
      <c r="G165" s="33"/>
      <c r="H165" s="33"/>
      <c r="I165" s="33"/>
      <c r="J165" s="35"/>
      <c r="L165" s="34"/>
    </row>
    <row r="166" spans="1:12" x14ac:dyDescent="0.35">
      <c r="A166" s="8"/>
      <c r="B166" s="8"/>
      <c r="C166" s="37"/>
      <c r="D166" s="33"/>
      <c r="E166" s="33"/>
      <c r="F166" s="38"/>
      <c r="G166" s="33"/>
      <c r="H166" s="33"/>
      <c r="I166" s="33"/>
      <c r="J166" s="35"/>
      <c r="K166" s="37"/>
      <c r="L166" s="34"/>
    </row>
    <row r="167" spans="1:12" x14ac:dyDescent="0.35">
      <c r="A167" s="8"/>
      <c r="B167" s="8"/>
      <c r="C167" s="37"/>
      <c r="D167" s="33"/>
      <c r="E167" s="33"/>
      <c r="F167" s="38"/>
      <c r="G167" s="33"/>
      <c r="H167" s="33"/>
      <c r="I167" s="33"/>
      <c r="J167" s="35"/>
      <c r="K167" s="39"/>
      <c r="L167" s="34"/>
    </row>
    <row r="168" spans="1:12" x14ac:dyDescent="0.35">
      <c r="A168" s="8"/>
      <c r="B168" s="8"/>
      <c r="C168" s="37"/>
      <c r="D168" s="33"/>
      <c r="E168" s="33"/>
      <c r="F168" s="38"/>
      <c r="G168" s="33"/>
      <c r="H168" s="33"/>
      <c r="I168" s="33"/>
      <c r="J168" s="35"/>
      <c r="L168" s="34"/>
    </row>
    <row r="169" spans="1:12" x14ac:dyDescent="0.35">
      <c r="A169" s="8"/>
      <c r="B169" s="8"/>
      <c r="C169" s="37"/>
      <c r="D169" s="33"/>
      <c r="E169" s="33"/>
      <c r="F169" s="38"/>
      <c r="G169" s="33"/>
      <c r="H169" s="33"/>
      <c r="I169" s="33"/>
      <c r="J169" s="35"/>
      <c r="L169" s="34"/>
    </row>
    <row r="170" spans="1:12" x14ac:dyDescent="0.35">
      <c r="A170" s="8"/>
      <c r="B170" s="8"/>
      <c r="C170" s="37"/>
      <c r="D170" s="33"/>
      <c r="E170" s="33"/>
      <c r="F170" s="38"/>
      <c r="G170" s="33"/>
      <c r="H170" s="33"/>
      <c r="I170" s="33"/>
      <c r="J170" s="35"/>
      <c r="L170" s="34"/>
    </row>
    <row r="171" spans="1:12" x14ac:dyDescent="0.35">
      <c r="A171" s="8"/>
      <c r="B171" s="8"/>
      <c r="C171" s="37"/>
      <c r="D171" s="33"/>
      <c r="E171" s="33"/>
      <c r="F171" s="38"/>
      <c r="G171" s="33"/>
      <c r="H171" s="33"/>
      <c r="I171" s="33"/>
      <c r="J171" s="35"/>
      <c r="L171" s="34"/>
    </row>
    <row r="172" spans="1:12" x14ac:dyDescent="0.35">
      <c r="A172" s="8"/>
      <c r="B172" s="8"/>
      <c r="C172" s="37"/>
      <c r="D172" s="33"/>
      <c r="E172" s="33"/>
      <c r="F172" s="38"/>
      <c r="G172" s="33"/>
      <c r="H172" s="33"/>
      <c r="I172" s="33"/>
      <c r="J172" s="35"/>
      <c r="L172" s="34"/>
    </row>
    <row r="173" spans="1:12" x14ac:dyDescent="0.35">
      <c r="A173" s="8"/>
      <c r="B173" s="8"/>
      <c r="C173" s="37"/>
      <c r="D173" s="33"/>
      <c r="E173" s="33"/>
      <c r="F173" s="38"/>
      <c r="G173" s="33"/>
      <c r="H173" s="33"/>
      <c r="I173" s="33"/>
      <c r="J173" s="35"/>
      <c r="L173" s="34"/>
    </row>
    <row r="174" spans="1:12" x14ac:dyDescent="0.35">
      <c r="A174" s="8"/>
      <c r="B174" s="8"/>
      <c r="C174" s="37"/>
      <c r="D174" s="33"/>
      <c r="E174" s="33"/>
      <c r="F174" s="38"/>
      <c r="G174" s="33"/>
      <c r="H174" s="33"/>
      <c r="I174" s="33"/>
      <c r="J174" s="35"/>
      <c r="L174" s="34"/>
    </row>
    <row r="175" spans="1:12" x14ac:dyDescent="0.35">
      <c r="A175" s="8"/>
      <c r="B175" s="8"/>
      <c r="C175" s="37"/>
      <c r="D175" s="33"/>
      <c r="E175" s="33"/>
      <c r="F175" s="38"/>
      <c r="G175" s="33"/>
      <c r="H175" s="33"/>
      <c r="I175" s="33"/>
      <c r="J175" s="35"/>
      <c r="L175" s="34"/>
    </row>
    <row r="176" spans="1:12" x14ac:dyDescent="0.35">
      <c r="A176" s="8"/>
      <c r="B176" s="8"/>
      <c r="C176" s="37"/>
      <c r="D176" s="33"/>
      <c r="E176" s="33"/>
      <c r="F176" s="38"/>
      <c r="G176" s="33"/>
      <c r="H176" s="33"/>
      <c r="I176" s="33"/>
      <c r="J176" s="35"/>
      <c r="L176" s="34"/>
    </row>
    <row r="177" spans="1:12" x14ac:dyDescent="0.35">
      <c r="A177" s="8"/>
      <c r="B177" s="8"/>
      <c r="C177" s="37"/>
      <c r="D177" s="33"/>
      <c r="E177" s="33"/>
      <c r="F177" s="38"/>
      <c r="G177" s="33"/>
      <c r="H177" s="33"/>
      <c r="I177" s="33"/>
      <c r="J177" s="35"/>
      <c r="L177" s="34"/>
    </row>
    <row r="178" spans="1:12" x14ac:dyDescent="0.35">
      <c r="A178" s="8"/>
      <c r="B178" s="8"/>
      <c r="C178" s="37"/>
      <c r="D178" s="33"/>
      <c r="E178" s="33"/>
      <c r="F178" s="38"/>
      <c r="G178" s="33"/>
      <c r="H178" s="33"/>
      <c r="I178" s="33"/>
      <c r="J178" s="35"/>
      <c r="L178" s="34"/>
    </row>
    <row r="179" spans="1:12" x14ac:dyDescent="0.35">
      <c r="A179" s="8"/>
      <c r="B179" s="8"/>
      <c r="C179" s="37"/>
      <c r="D179" s="33"/>
      <c r="E179" s="33"/>
      <c r="F179" s="38"/>
      <c r="G179" s="33"/>
      <c r="H179" s="33"/>
      <c r="I179" s="33"/>
      <c r="J179" s="35"/>
      <c r="L179" s="34"/>
    </row>
    <row r="180" spans="1:12" x14ac:dyDescent="0.35">
      <c r="A180" s="8"/>
      <c r="B180" s="8"/>
      <c r="C180" s="37"/>
      <c r="D180" s="33"/>
      <c r="E180" s="33"/>
      <c r="F180" s="38"/>
      <c r="G180" s="33"/>
      <c r="H180" s="33"/>
      <c r="I180" s="33"/>
      <c r="J180" s="35"/>
      <c r="L180" s="34"/>
    </row>
    <row r="181" spans="1:12" x14ac:dyDescent="0.35">
      <c r="A181" s="8"/>
      <c r="B181" s="8"/>
      <c r="C181" s="37"/>
      <c r="D181" s="33"/>
      <c r="E181" s="33"/>
      <c r="F181" s="38"/>
      <c r="G181" s="33"/>
      <c r="H181" s="33"/>
      <c r="I181" s="33"/>
      <c r="J181" s="35"/>
      <c r="L181" s="34"/>
    </row>
    <row r="182" spans="1:12" x14ac:dyDescent="0.35">
      <c r="A182" s="8"/>
      <c r="B182" s="8"/>
      <c r="C182" s="37"/>
      <c r="D182" s="33"/>
      <c r="E182" s="33"/>
      <c r="F182" s="38"/>
      <c r="G182" s="33"/>
      <c r="H182" s="33"/>
      <c r="I182" s="33"/>
      <c r="J182" s="35"/>
      <c r="L182" s="34"/>
    </row>
    <row r="183" spans="1:12" x14ac:dyDescent="0.35">
      <c r="A183" s="8"/>
      <c r="B183" s="8"/>
      <c r="C183" s="37"/>
      <c r="D183" s="33"/>
      <c r="E183" s="33"/>
      <c r="F183" s="38"/>
      <c r="G183" s="33"/>
      <c r="H183" s="33"/>
      <c r="I183" s="33"/>
      <c r="J183" s="35"/>
      <c r="L183" s="34"/>
    </row>
    <row r="184" spans="1:12" x14ac:dyDescent="0.35">
      <c r="A184" s="8"/>
      <c r="B184" s="8"/>
      <c r="C184" s="37"/>
      <c r="D184" s="33"/>
      <c r="E184" s="33"/>
      <c r="F184" s="38"/>
      <c r="G184" s="33"/>
      <c r="H184" s="33"/>
      <c r="I184" s="33"/>
      <c r="J184" s="35"/>
      <c r="L184" s="34"/>
    </row>
    <row r="185" spans="1:12" x14ac:dyDescent="0.35">
      <c r="A185" s="8"/>
      <c r="B185" s="8"/>
      <c r="C185" s="37"/>
      <c r="D185" s="33"/>
      <c r="E185" s="33"/>
      <c r="F185" s="38"/>
      <c r="G185" s="33"/>
      <c r="H185" s="33"/>
      <c r="I185" s="33"/>
      <c r="J185" s="35"/>
      <c r="L185" s="34"/>
    </row>
    <row r="186" spans="1:12" x14ac:dyDescent="0.35">
      <c r="A186" s="8"/>
      <c r="B186" s="8"/>
      <c r="C186" s="37"/>
      <c r="D186" s="33"/>
      <c r="E186" s="33"/>
      <c r="F186" s="38"/>
      <c r="G186" s="33"/>
      <c r="H186" s="33"/>
      <c r="I186" s="33"/>
      <c r="J186" s="35"/>
      <c r="L186" s="34"/>
    </row>
    <row r="187" spans="1:12" x14ac:dyDescent="0.35">
      <c r="A187" s="8"/>
      <c r="B187" s="8"/>
      <c r="C187" s="37"/>
      <c r="D187" s="33"/>
      <c r="E187" s="33"/>
      <c r="F187" s="38"/>
      <c r="G187" s="33"/>
      <c r="H187" s="33"/>
      <c r="I187" s="33"/>
      <c r="J187" s="35"/>
      <c r="L187" s="34"/>
    </row>
    <row r="188" spans="1:12" x14ac:dyDescent="0.35">
      <c r="A188" s="8"/>
      <c r="B188" s="8"/>
      <c r="C188" s="37"/>
      <c r="D188" s="33"/>
      <c r="E188" s="33"/>
      <c r="F188" s="38"/>
      <c r="G188" s="33"/>
      <c r="H188" s="33"/>
      <c r="I188" s="33"/>
      <c r="J188" s="35"/>
      <c r="L188" s="34"/>
    </row>
    <row r="189" spans="1:12" x14ac:dyDescent="0.35">
      <c r="A189" s="8"/>
      <c r="B189" s="8"/>
      <c r="C189" s="37"/>
      <c r="D189" s="33"/>
      <c r="E189" s="33"/>
      <c r="F189" s="38"/>
      <c r="G189" s="33"/>
      <c r="H189" s="33"/>
      <c r="I189" s="33"/>
      <c r="J189" s="35"/>
      <c r="L189" s="34"/>
    </row>
    <row r="190" spans="1:12" x14ac:dyDescent="0.35">
      <c r="A190" s="8"/>
      <c r="B190" s="8"/>
      <c r="C190" s="37"/>
      <c r="D190" s="33"/>
      <c r="E190" s="33"/>
      <c r="F190" s="38"/>
      <c r="G190" s="33"/>
      <c r="H190" s="33"/>
      <c r="I190" s="33"/>
      <c r="J190" s="35"/>
      <c r="L190" s="34"/>
    </row>
    <row r="191" spans="1:12" x14ac:dyDescent="0.35">
      <c r="A191" s="8"/>
      <c r="B191" s="8"/>
      <c r="C191" s="37"/>
      <c r="D191" s="33"/>
      <c r="E191" s="33"/>
      <c r="F191" s="38"/>
      <c r="G191" s="33"/>
      <c r="H191" s="33"/>
      <c r="I191" s="33"/>
      <c r="J191" s="35"/>
      <c r="L191" s="34"/>
    </row>
    <row r="192" spans="1:12" x14ac:dyDescent="0.35">
      <c r="A192" s="8"/>
      <c r="B192" s="8"/>
      <c r="C192" s="37"/>
      <c r="D192" s="33"/>
      <c r="E192" s="33"/>
      <c r="F192" s="38"/>
      <c r="G192" s="33"/>
      <c r="H192" s="33"/>
      <c r="I192" s="33"/>
      <c r="J192" s="35"/>
      <c r="L192" s="34"/>
    </row>
    <row r="193" spans="1:12" x14ac:dyDescent="0.35">
      <c r="A193" s="8"/>
      <c r="B193" s="8"/>
      <c r="C193" s="37"/>
      <c r="D193" s="33"/>
      <c r="E193" s="33"/>
      <c r="F193" s="38"/>
      <c r="G193" s="33"/>
      <c r="H193" s="33"/>
      <c r="I193" s="33"/>
      <c r="J193" s="35"/>
      <c r="L193" s="34"/>
    </row>
    <row r="194" spans="1:12" x14ac:dyDescent="0.35">
      <c r="A194" s="8"/>
      <c r="B194" s="8"/>
      <c r="C194" s="37"/>
      <c r="D194" s="33"/>
      <c r="E194" s="33"/>
      <c r="F194" s="38"/>
      <c r="G194" s="33"/>
      <c r="H194" s="33"/>
      <c r="I194" s="33"/>
      <c r="J194" s="35"/>
      <c r="L194" s="34"/>
    </row>
    <row r="195" spans="1:12" x14ac:dyDescent="0.35">
      <c r="A195" s="8"/>
      <c r="B195" s="8"/>
      <c r="C195" s="37"/>
      <c r="D195" s="33"/>
      <c r="E195" s="33"/>
      <c r="F195" s="38"/>
      <c r="G195" s="33"/>
      <c r="H195" s="33"/>
      <c r="I195" s="33"/>
      <c r="J195" s="35"/>
      <c r="L195" s="34"/>
    </row>
    <row r="196" spans="1:12" x14ac:dyDescent="0.35">
      <c r="A196" s="8"/>
      <c r="B196" s="8"/>
      <c r="C196" s="37"/>
      <c r="D196" s="33"/>
      <c r="E196" s="33"/>
      <c r="F196" s="38"/>
      <c r="G196" s="33"/>
      <c r="H196" s="33"/>
      <c r="I196" s="33"/>
      <c r="J196" s="35"/>
      <c r="L196" s="34"/>
    </row>
    <row r="197" spans="1:12" x14ac:dyDescent="0.35">
      <c r="A197" s="8"/>
      <c r="B197" s="8"/>
      <c r="C197" s="37"/>
      <c r="D197" s="33"/>
      <c r="E197" s="33"/>
      <c r="F197" s="38"/>
      <c r="G197" s="33"/>
      <c r="H197" s="33"/>
      <c r="I197" s="33"/>
      <c r="J197" s="35"/>
      <c r="L197" s="34"/>
    </row>
    <row r="198" spans="1:12" x14ac:dyDescent="0.35">
      <c r="A198" s="8"/>
      <c r="B198" s="8"/>
      <c r="C198" s="37"/>
      <c r="D198" s="33"/>
      <c r="E198" s="33"/>
      <c r="F198" s="38"/>
      <c r="G198" s="33"/>
      <c r="H198" s="33"/>
      <c r="I198" s="33"/>
      <c r="J198" s="35"/>
      <c r="L198" s="34"/>
    </row>
    <row r="199" spans="1:12" x14ac:dyDescent="0.35">
      <c r="A199" s="8"/>
      <c r="B199" s="8"/>
      <c r="C199" s="37"/>
      <c r="D199" s="33"/>
      <c r="E199" s="33"/>
      <c r="F199" s="38"/>
      <c r="G199" s="33"/>
      <c r="H199" s="33"/>
      <c r="I199" s="33"/>
      <c r="J199" s="35"/>
      <c r="L199" s="34"/>
    </row>
    <row r="200" spans="1:12" x14ac:dyDescent="0.35">
      <c r="A200" s="8"/>
      <c r="B200" s="8"/>
      <c r="C200" s="37"/>
      <c r="D200" s="33"/>
      <c r="E200" s="33"/>
      <c r="F200" s="38"/>
      <c r="G200" s="33"/>
      <c r="H200" s="33"/>
      <c r="I200" s="33"/>
      <c r="J200" s="35"/>
      <c r="L200" s="34"/>
    </row>
    <row r="201" spans="1:12" x14ac:dyDescent="0.35">
      <c r="A201" s="8"/>
      <c r="B201" s="8"/>
      <c r="C201" s="37"/>
      <c r="D201" s="33"/>
      <c r="E201" s="33"/>
      <c r="F201" s="38"/>
      <c r="G201" s="33"/>
      <c r="H201" s="33"/>
      <c r="I201" s="33"/>
      <c r="J201" s="35"/>
      <c r="L201" s="34"/>
    </row>
    <row r="202" spans="1:12" x14ac:dyDescent="0.35">
      <c r="A202" s="8"/>
      <c r="B202" s="8"/>
      <c r="C202" s="37"/>
      <c r="D202" s="33"/>
      <c r="E202" s="33"/>
      <c r="F202" s="38"/>
      <c r="G202" s="33"/>
      <c r="H202" s="33"/>
      <c r="I202" s="33"/>
      <c r="J202" s="35"/>
      <c r="L202" s="34"/>
    </row>
    <row r="203" spans="1:12" x14ac:dyDescent="0.35">
      <c r="A203" s="8"/>
      <c r="B203" s="8"/>
      <c r="C203" s="37"/>
      <c r="D203" s="33"/>
      <c r="E203" s="33"/>
      <c r="F203" s="38"/>
      <c r="G203" s="33"/>
      <c r="H203" s="33"/>
      <c r="I203" s="33"/>
      <c r="J203" s="35"/>
      <c r="L203" s="34"/>
    </row>
    <row r="204" spans="1:12" x14ac:dyDescent="0.35">
      <c r="A204" s="8"/>
      <c r="B204" s="8"/>
      <c r="C204" s="37"/>
      <c r="D204" s="33"/>
      <c r="E204" s="33"/>
      <c r="F204" s="38"/>
      <c r="G204" s="33"/>
      <c r="H204" s="33"/>
      <c r="I204" s="33"/>
      <c r="J204" s="35"/>
      <c r="L204" s="34"/>
    </row>
    <row r="205" spans="1:12" x14ac:dyDescent="0.35">
      <c r="A205" s="8"/>
      <c r="B205" s="8"/>
      <c r="C205" s="37"/>
      <c r="D205" s="33"/>
      <c r="E205" s="33"/>
      <c r="F205" s="38"/>
      <c r="G205" s="33"/>
      <c r="H205" s="33"/>
      <c r="I205" s="33"/>
      <c r="J205" s="35"/>
      <c r="L205" s="34"/>
    </row>
    <row r="206" spans="1:12" x14ac:dyDescent="0.35">
      <c r="A206" s="8"/>
      <c r="B206" s="8"/>
      <c r="C206" s="37"/>
      <c r="D206" s="33"/>
      <c r="E206" s="33"/>
      <c r="F206" s="38"/>
      <c r="G206" s="33"/>
      <c r="H206" s="33"/>
      <c r="I206" s="33"/>
      <c r="J206" s="35"/>
      <c r="L206" s="34"/>
    </row>
    <row r="207" spans="1:12" x14ac:dyDescent="0.35">
      <c r="A207" s="8"/>
      <c r="B207" s="8"/>
      <c r="C207" s="37"/>
      <c r="D207" s="33"/>
      <c r="E207" s="33"/>
      <c r="F207" s="38"/>
      <c r="G207" s="33"/>
      <c r="H207" s="33"/>
      <c r="I207" s="33"/>
      <c r="J207" s="35"/>
      <c r="L207" s="34"/>
    </row>
    <row r="208" spans="1:12" x14ac:dyDescent="0.35">
      <c r="A208" s="8"/>
      <c r="B208" s="8"/>
      <c r="D208" s="33"/>
      <c r="E208" s="33"/>
      <c r="F208" s="38"/>
      <c r="G208" s="33"/>
      <c r="H208" s="33"/>
      <c r="I208" s="33"/>
      <c r="J208" s="35"/>
      <c r="L208" s="34"/>
    </row>
    <row r="209" spans="1:12" x14ac:dyDescent="0.35">
      <c r="A209" s="8"/>
      <c r="B209" s="8"/>
      <c r="D209" s="33"/>
      <c r="E209" s="33"/>
      <c r="F209" s="38"/>
      <c r="G209" s="33"/>
      <c r="H209" s="33"/>
      <c r="I209" s="33"/>
      <c r="J209" s="35"/>
      <c r="L209" s="34"/>
    </row>
    <row r="210" spans="1:12" x14ac:dyDescent="0.35">
      <c r="A210" s="8"/>
      <c r="B210" s="8"/>
      <c r="D210" s="33"/>
      <c r="E210" s="33"/>
      <c r="F210" s="38"/>
      <c r="G210" s="33"/>
      <c r="H210" s="33"/>
      <c r="I210" s="33"/>
      <c r="J210" s="35"/>
      <c r="L210" s="34"/>
    </row>
    <row r="211" spans="1:12" x14ac:dyDescent="0.35">
      <c r="A211" s="8"/>
      <c r="B211" s="8"/>
      <c r="D211" s="33"/>
      <c r="E211" s="33"/>
      <c r="F211" s="38"/>
      <c r="G211" s="33"/>
      <c r="H211" s="33"/>
      <c r="I211" s="33"/>
      <c r="J211" s="35"/>
      <c r="L211" s="34"/>
    </row>
    <row r="212" spans="1:12" x14ac:dyDescent="0.35">
      <c r="A212" s="8"/>
      <c r="B212" s="8"/>
      <c r="D212" s="33"/>
      <c r="E212" s="33"/>
      <c r="F212" s="38"/>
      <c r="G212" s="33"/>
      <c r="H212" s="33"/>
      <c r="I212" s="33"/>
      <c r="J212" s="35"/>
      <c r="L212" s="34"/>
    </row>
    <row r="213" spans="1:12" x14ac:dyDescent="0.35">
      <c r="A213" s="8"/>
      <c r="B213" s="8"/>
      <c r="D213" s="33"/>
      <c r="E213" s="33"/>
      <c r="F213" s="38"/>
      <c r="G213" s="33"/>
      <c r="H213" s="33"/>
      <c r="I213" s="33"/>
      <c r="J213" s="35"/>
      <c r="L213" s="34"/>
    </row>
    <row r="214" spans="1:12" x14ac:dyDescent="0.35">
      <c r="A214" s="8"/>
      <c r="B214" s="8"/>
      <c r="D214" s="33"/>
      <c r="E214" s="33"/>
      <c r="F214" s="38"/>
      <c r="G214" s="33"/>
      <c r="H214" s="33"/>
      <c r="I214" s="33"/>
      <c r="J214" s="35"/>
      <c r="L214" s="34"/>
    </row>
    <row r="215" spans="1:12" x14ac:dyDescent="0.35">
      <c r="A215" s="8"/>
      <c r="B215" s="8"/>
      <c r="D215" s="33"/>
      <c r="E215" s="33"/>
      <c r="F215" s="38"/>
      <c r="G215" s="33"/>
      <c r="H215" s="33"/>
      <c r="I215" s="33"/>
      <c r="J215" s="35"/>
      <c r="L215" s="34"/>
    </row>
    <row r="216" spans="1:12" x14ac:dyDescent="0.35">
      <c r="A216" s="8"/>
      <c r="B216" s="8"/>
      <c r="D216" s="33"/>
      <c r="E216" s="33"/>
      <c r="F216" s="38"/>
      <c r="G216" s="33"/>
      <c r="H216" s="33"/>
      <c r="I216" s="33"/>
      <c r="J216" s="35"/>
      <c r="L216" s="34"/>
    </row>
    <row r="217" spans="1:12" x14ac:dyDescent="0.35">
      <c r="A217" s="8"/>
      <c r="B217" s="8"/>
      <c r="D217" s="33"/>
      <c r="E217" s="33"/>
      <c r="F217" s="38"/>
      <c r="G217" s="33"/>
      <c r="H217" s="33"/>
      <c r="I217" s="33"/>
      <c r="J217" s="35"/>
      <c r="L217" s="34"/>
    </row>
    <row r="218" spans="1:12" x14ac:dyDescent="0.35">
      <c r="A218" s="8"/>
      <c r="B218" s="8"/>
      <c r="D218" s="33"/>
      <c r="E218" s="33"/>
      <c r="F218" s="38"/>
      <c r="G218" s="33"/>
      <c r="H218" s="33"/>
      <c r="I218" s="33"/>
      <c r="J218" s="35"/>
      <c r="L218" s="34"/>
    </row>
    <row r="219" spans="1:12" x14ac:dyDescent="0.35">
      <c r="A219" s="8"/>
      <c r="B219" s="8"/>
      <c r="D219" s="33"/>
      <c r="E219" s="33"/>
      <c r="F219" s="38"/>
      <c r="G219" s="33"/>
      <c r="H219" s="33"/>
      <c r="I219" s="33"/>
      <c r="J219" s="35"/>
      <c r="L219" s="34"/>
    </row>
    <row r="220" spans="1:12" x14ac:dyDescent="0.35">
      <c r="A220" s="8"/>
      <c r="B220" s="8"/>
      <c r="D220" s="33"/>
      <c r="E220" s="33"/>
      <c r="F220" s="38"/>
      <c r="G220" s="33"/>
      <c r="H220" s="33"/>
      <c r="I220" s="33"/>
      <c r="J220" s="35"/>
      <c r="L220" s="34"/>
    </row>
    <row r="221" spans="1:12" x14ac:dyDescent="0.35">
      <c r="A221" s="8"/>
      <c r="B221" s="8"/>
      <c r="D221" s="33"/>
      <c r="E221" s="33"/>
      <c r="F221" s="38"/>
      <c r="G221" s="33"/>
      <c r="H221" s="33"/>
      <c r="I221" s="33"/>
      <c r="J221" s="35"/>
      <c r="L221" s="34"/>
    </row>
    <row r="222" spans="1:12" x14ac:dyDescent="0.35">
      <c r="A222" s="8"/>
      <c r="B222" s="8"/>
      <c r="D222" s="33"/>
      <c r="E222" s="33"/>
      <c r="F222" s="38"/>
      <c r="G222" s="33"/>
      <c r="H222" s="33"/>
      <c r="I222" s="33"/>
      <c r="J222" s="35"/>
      <c r="L222" s="34"/>
    </row>
    <row r="223" spans="1:12" x14ac:dyDescent="0.35">
      <c r="A223" s="8"/>
      <c r="B223" s="8"/>
      <c r="D223" s="33"/>
      <c r="E223" s="33"/>
      <c r="F223" s="38"/>
      <c r="G223" s="33"/>
      <c r="H223" s="33"/>
      <c r="I223" s="33"/>
      <c r="J223" s="35"/>
      <c r="L223" s="34"/>
    </row>
    <row r="224" spans="1:12" x14ac:dyDescent="0.35">
      <c r="A224" s="8"/>
      <c r="B224" s="8"/>
      <c r="D224" s="33"/>
      <c r="E224" s="33"/>
      <c r="F224" s="38"/>
      <c r="G224" s="33"/>
      <c r="H224" s="33"/>
      <c r="I224" s="33"/>
      <c r="J224" s="35"/>
      <c r="L224" s="34"/>
    </row>
    <row r="225" spans="1:12" x14ac:dyDescent="0.35">
      <c r="A225" s="8"/>
      <c r="B225" s="8"/>
      <c r="D225" s="33"/>
      <c r="E225" s="33"/>
      <c r="F225" s="38"/>
      <c r="G225" s="33"/>
      <c r="H225" s="33"/>
      <c r="I225" s="33"/>
      <c r="J225" s="35"/>
      <c r="L225" s="34"/>
    </row>
    <row r="226" spans="1:12" x14ac:dyDescent="0.35">
      <c r="A226" s="8"/>
      <c r="B226" s="8"/>
      <c r="D226" s="33"/>
      <c r="E226" s="33"/>
      <c r="F226" s="38"/>
      <c r="G226" s="33"/>
      <c r="H226" s="33"/>
      <c r="I226" s="33"/>
      <c r="J226" s="35"/>
      <c r="L226" s="34"/>
    </row>
    <row r="227" spans="1:12" x14ac:dyDescent="0.35">
      <c r="A227" s="8"/>
      <c r="B227" s="8"/>
      <c r="D227" s="33"/>
      <c r="E227" s="33"/>
      <c r="F227" s="38"/>
      <c r="G227" s="33"/>
      <c r="H227" s="33"/>
      <c r="I227" s="33"/>
      <c r="J227" s="35"/>
      <c r="L227" s="34"/>
    </row>
    <row r="228" spans="1:12" x14ac:dyDescent="0.35">
      <c r="A228" s="8"/>
      <c r="B228" s="8"/>
      <c r="D228" s="33"/>
      <c r="E228" s="33"/>
      <c r="F228" s="38"/>
      <c r="G228" s="33"/>
      <c r="H228" s="33"/>
      <c r="I228" s="33"/>
      <c r="J228" s="35"/>
      <c r="L228" s="34"/>
    </row>
    <row r="229" spans="1:12" x14ac:dyDescent="0.35">
      <c r="A229" s="8"/>
      <c r="B229" s="8"/>
      <c r="D229" s="33"/>
      <c r="E229" s="33"/>
      <c r="F229" s="38"/>
      <c r="G229" s="33"/>
      <c r="H229" s="33"/>
      <c r="I229" s="33"/>
      <c r="J229" s="35"/>
      <c r="L229" s="34"/>
    </row>
    <row r="230" spans="1:12" x14ac:dyDescent="0.35">
      <c r="A230" s="8"/>
      <c r="B230" s="8"/>
      <c r="D230" s="33"/>
      <c r="E230" s="33"/>
      <c r="F230" s="38"/>
      <c r="G230" s="33"/>
      <c r="H230" s="33"/>
      <c r="I230" s="33"/>
      <c r="J230" s="35"/>
      <c r="L230" s="34"/>
    </row>
    <row r="231" spans="1:12" x14ac:dyDescent="0.35">
      <c r="A231" s="8"/>
      <c r="B231" s="8"/>
      <c r="D231" s="33"/>
      <c r="E231" s="33"/>
      <c r="F231" s="38"/>
      <c r="G231" s="33"/>
      <c r="H231" s="33"/>
      <c r="I231" s="33"/>
      <c r="J231" s="35"/>
      <c r="L231" s="34"/>
    </row>
    <row r="232" spans="1:12" x14ac:dyDescent="0.35">
      <c r="A232" s="8"/>
      <c r="B232" s="8"/>
      <c r="D232" s="33"/>
      <c r="E232" s="33"/>
      <c r="F232" s="38"/>
      <c r="G232" s="33"/>
      <c r="H232" s="33"/>
      <c r="I232" s="33"/>
      <c r="J232" s="35"/>
      <c r="L232" s="34"/>
    </row>
    <row r="233" spans="1:12" x14ac:dyDescent="0.35">
      <c r="A233" s="8"/>
      <c r="B233" s="8"/>
      <c r="D233" s="33"/>
      <c r="E233" s="33"/>
      <c r="F233" s="38"/>
      <c r="G233" s="33"/>
      <c r="H233" s="33"/>
      <c r="I233" s="33"/>
      <c r="J233" s="35"/>
      <c r="L233" s="34"/>
    </row>
    <row r="234" spans="1:12" x14ac:dyDescent="0.35">
      <c r="A234" s="8"/>
      <c r="B234" s="8"/>
      <c r="D234" s="33"/>
      <c r="E234" s="33"/>
      <c r="F234" s="38"/>
      <c r="G234" s="33"/>
      <c r="H234" s="33"/>
      <c r="I234" s="33"/>
      <c r="J234" s="35"/>
      <c r="L234" s="34"/>
    </row>
    <row r="235" spans="1:12" x14ac:dyDescent="0.35">
      <c r="A235" s="8"/>
      <c r="B235" s="8"/>
      <c r="D235" s="33"/>
      <c r="E235" s="33"/>
      <c r="F235" s="38"/>
      <c r="G235" s="33"/>
      <c r="H235" s="33"/>
      <c r="I235" s="33"/>
      <c r="J235" s="35"/>
      <c r="L235" s="34"/>
    </row>
    <row r="236" spans="1:12" x14ac:dyDescent="0.35">
      <c r="A236" s="8"/>
      <c r="B236" s="8"/>
      <c r="D236" s="33"/>
      <c r="E236" s="33"/>
      <c r="F236" s="38"/>
      <c r="G236" s="33"/>
      <c r="H236" s="33"/>
      <c r="I236" s="33"/>
      <c r="J236" s="35"/>
      <c r="L236" s="34"/>
    </row>
    <row r="237" spans="1:12" x14ac:dyDescent="0.35">
      <c r="A237" s="8"/>
      <c r="B237" s="8"/>
      <c r="D237" s="33"/>
      <c r="E237" s="33"/>
      <c r="F237" s="38"/>
      <c r="G237" s="33"/>
      <c r="H237" s="33"/>
      <c r="I237" s="33"/>
      <c r="J237" s="35"/>
      <c r="L237" s="34"/>
    </row>
    <row r="238" spans="1:12" x14ac:dyDescent="0.35">
      <c r="A238" s="8"/>
      <c r="B238" s="8"/>
      <c r="D238" s="33"/>
      <c r="E238" s="33"/>
      <c r="F238" s="38"/>
      <c r="G238" s="33"/>
      <c r="H238" s="33"/>
      <c r="I238" s="33"/>
      <c r="J238" s="35"/>
      <c r="L238" s="34"/>
    </row>
    <row r="239" spans="1:12" x14ac:dyDescent="0.35">
      <c r="A239" s="8"/>
      <c r="B239" s="8"/>
      <c r="D239" s="33"/>
      <c r="E239" s="33"/>
      <c r="F239" s="38"/>
      <c r="G239" s="33"/>
      <c r="H239" s="33"/>
      <c r="I239" s="33"/>
      <c r="J239" s="35"/>
      <c r="L239" s="34"/>
    </row>
    <row r="240" spans="1:12" x14ac:dyDescent="0.35">
      <c r="A240" s="8"/>
      <c r="B240" s="8"/>
      <c r="D240" s="33"/>
      <c r="E240" s="33"/>
      <c r="F240" s="38"/>
      <c r="G240" s="33"/>
      <c r="H240" s="33"/>
      <c r="I240" s="33"/>
      <c r="J240" s="35"/>
      <c r="L240" s="34"/>
    </row>
    <row r="241" spans="1:12" x14ac:dyDescent="0.35">
      <c r="A241" s="8"/>
      <c r="B241" s="8"/>
      <c r="D241" s="33"/>
      <c r="E241" s="33"/>
      <c r="F241" s="38"/>
      <c r="G241" s="33"/>
      <c r="H241" s="33"/>
      <c r="I241" s="33"/>
      <c r="J241" s="35"/>
      <c r="L241" s="34"/>
    </row>
    <row r="242" spans="1:12" x14ac:dyDescent="0.35">
      <c r="A242" s="8"/>
      <c r="B242" s="8"/>
      <c r="D242" s="33"/>
      <c r="E242" s="33"/>
      <c r="F242" s="38"/>
      <c r="G242" s="33"/>
      <c r="H242" s="33"/>
      <c r="I242" s="33"/>
      <c r="J242" s="35"/>
      <c r="L242" s="34"/>
    </row>
    <row r="243" spans="1:12" x14ac:dyDescent="0.35">
      <c r="A243" s="8"/>
      <c r="B243" s="8"/>
      <c r="D243" s="33"/>
      <c r="E243" s="33"/>
      <c r="F243" s="38"/>
      <c r="G243" s="33"/>
      <c r="H243" s="33"/>
      <c r="I243" s="33"/>
      <c r="J243" s="35"/>
      <c r="L243" s="34"/>
    </row>
    <row r="244" spans="1:12" x14ac:dyDescent="0.35">
      <c r="A244" s="8"/>
      <c r="B244" s="8"/>
      <c r="D244" s="33"/>
      <c r="E244" s="33"/>
      <c r="F244" s="38"/>
      <c r="G244" s="33"/>
      <c r="H244" s="33"/>
      <c r="I244" s="33"/>
      <c r="J244" s="35"/>
      <c r="L244" s="34"/>
    </row>
    <row r="245" spans="1:12" x14ac:dyDescent="0.35">
      <c r="A245" s="8"/>
      <c r="B245" s="8"/>
      <c r="D245" s="33"/>
      <c r="E245" s="33"/>
      <c r="F245" s="38"/>
      <c r="G245" s="33"/>
      <c r="H245" s="33"/>
      <c r="I245" s="33"/>
      <c r="J245" s="35"/>
      <c r="L245" s="34"/>
    </row>
    <row r="246" spans="1:12" x14ac:dyDescent="0.35">
      <c r="A246" s="8"/>
      <c r="B246" s="8"/>
      <c r="D246" s="33"/>
      <c r="E246" s="33"/>
      <c r="F246" s="38"/>
      <c r="G246" s="33"/>
      <c r="H246" s="33"/>
      <c r="I246" s="33"/>
      <c r="J246" s="35"/>
      <c r="L246" s="34"/>
    </row>
    <row r="247" spans="1:12" x14ac:dyDescent="0.35">
      <c r="A247" s="8"/>
      <c r="B247" s="8"/>
      <c r="D247" s="33"/>
      <c r="E247" s="33"/>
      <c r="F247" s="38"/>
      <c r="G247" s="33"/>
      <c r="H247" s="33"/>
      <c r="I247" s="33"/>
      <c r="J247" s="35"/>
      <c r="L247" s="34"/>
    </row>
    <row r="248" spans="1:12" x14ac:dyDescent="0.35">
      <c r="A248" s="8"/>
      <c r="B248" s="8"/>
      <c r="D248" s="33"/>
      <c r="E248" s="33"/>
      <c r="F248" s="38"/>
      <c r="G248" s="33"/>
      <c r="H248" s="33"/>
      <c r="I248" s="33"/>
      <c r="J248" s="35"/>
      <c r="L248" s="34"/>
    </row>
    <row r="249" spans="1:12" x14ac:dyDescent="0.35">
      <c r="A249" s="8"/>
      <c r="B249" s="8"/>
      <c r="D249" s="33"/>
      <c r="E249" s="33"/>
      <c r="F249" s="38"/>
      <c r="G249" s="33"/>
      <c r="H249" s="33"/>
      <c r="I249" s="33"/>
      <c r="J249" s="35"/>
      <c r="L249" s="34"/>
    </row>
    <row r="250" spans="1:12" x14ac:dyDescent="0.35">
      <c r="A250" s="8"/>
      <c r="B250" s="8"/>
      <c r="D250" s="33"/>
      <c r="E250" s="33"/>
      <c r="F250" s="38"/>
      <c r="G250" s="33"/>
      <c r="H250" s="33"/>
      <c r="I250" s="33"/>
      <c r="J250" s="35"/>
      <c r="L250" s="34"/>
    </row>
    <row r="251" spans="1:12" x14ac:dyDescent="0.35">
      <c r="A251" s="8"/>
      <c r="B251" s="8"/>
      <c r="D251" s="33"/>
      <c r="E251" s="33"/>
      <c r="F251" s="38"/>
      <c r="G251" s="33"/>
      <c r="H251" s="33"/>
      <c r="I251" s="33"/>
      <c r="J251" s="35"/>
      <c r="L251" s="34"/>
    </row>
    <row r="252" spans="1:12" x14ac:dyDescent="0.35">
      <c r="A252" s="8"/>
      <c r="B252" s="8"/>
      <c r="D252" s="33"/>
      <c r="E252" s="33"/>
      <c r="F252" s="38"/>
      <c r="G252" s="33"/>
      <c r="H252" s="33"/>
      <c r="I252" s="33"/>
      <c r="J252" s="35"/>
      <c r="L252" s="34"/>
    </row>
    <row r="253" spans="1:12" x14ac:dyDescent="0.35">
      <c r="A253" s="8"/>
      <c r="B253" s="8"/>
      <c r="D253" s="33"/>
      <c r="E253" s="33"/>
      <c r="F253" s="38"/>
      <c r="G253" s="33"/>
      <c r="H253" s="33"/>
      <c r="I253" s="33"/>
      <c r="J253" s="35"/>
      <c r="L253" s="34"/>
    </row>
    <row r="254" spans="1:12" x14ac:dyDescent="0.35">
      <c r="A254" s="8"/>
      <c r="B254" s="8"/>
      <c r="D254" s="33"/>
      <c r="E254" s="33"/>
      <c r="F254" s="38"/>
      <c r="G254" s="33"/>
      <c r="H254" s="33"/>
      <c r="I254" s="33"/>
      <c r="J254" s="35"/>
      <c r="L254" s="34"/>
    </row>
    <row r="255" spans="1:12" x14ac:dyDescent="0.35">
      <c r="A255" s="8"/>
      <c r="B255" s="8"/>
      <c r="D255" s="33"/>
      <c r="E255" s="33"/>
      <c r="F255" s="38"/>
      <c r="G255" s="33"/>
      <c r="H255" s="33"/>
      <c r="I255" s="33"/>
      <c r="J255" s="35"/>
      <c r="L255" s="34"/>
    </row>
    <row r="256" spans="1:12" x14ac:dyDescent="0.35">
      <c r="A256" s="8"/>
      <c r="B256" s="40"/>
      <c r="C256" s="37"/>
      <c r="D256" s="33"/>
      <c r="E256" s="33"/>
      <c r="F256" s="38"/>
      <c r="G256" s="33"/>
      <c r="H256" s="33"/>
      <c r="I256" s="33"/>
      <c r="J256" s="35"/>
      <c r="L256" s="34"/>
    </row>
    <row r="257" spans="1:12" x14ac:dyDescent="0.35">
      <c r="A257" s="8"/>
      <c r="B257" s="40"/>
      <c r="C257" s="37"/>
      <c r="D257" s="33"/>
      <c r="E257" s="33"/>
      <c r="F257" s="38"/>
      <c r="G257" s="33"/>
      <c r="H257" s="33">
        <f>NPV('[3]Conventional Big Sandy'!B6/12,F56:F255)</f>
        <v>0</v>
      </c>
      <c r="I257" s="33"/>
      <c r="J257" s="35"/>
      <c r="L257" s="34"/>
    </row>
    <row r="258" spans="1:12" x14ac:dyDescent="0.35">
      <c r="A258" s="8"/>
      <c r="B258" s="40"/>
      <c r="C258" s="37"/>
      <c r="D258" s="33"/>
      <c r="E258" s="33"/>
      <c r="F258" s="38"/>
      <c r="G258" s="33"/>
      <c r="H258" s="33"/>
      <c r="I258" s="33"/>
      <c r="J258" s="35"/>
      <c r="L258" s="34"/>
    </row>
    <row r="259" spans="1:12" x14ac:dyDescent="0.35">
      <c r="A259" s="8"/>
      <c r="B259" s="40"/>
      <c r="C259" s="37"/>
      <c r="D259" s="33"/>
      <c r="E259" s="33"/>
      <c r="F259" s="38"/>
      <c r="G259" s="33"/>
      <c r="H259" s="33"/>
      <c r="I259" s="33"/>
      <c r="J259" s="35"/>
      <c r="L259" s="34"/>
    </row>
    <row r="260" spans="1:12" x14ac:dyDescent="0.35">
      <c r="A260" s="8"/>
      <c r="B260" s="40"/>
      <c r="C260" s="37"/>
      <c r="D260" s="33"/>
      <c r="E260" s="33"/>
      <c r="F260" s="38"/>
      <c r="G260" s="33"/>
      <c r="H260" s="33"/>
      <c r="I260" s="33"/>
      <c r="J260" s="35"/>
      <c r="L260" s="34"/>
    </row>
    <row r="261" spans="1:12" x14ac:dyDescent="0.35">
      <c r="A261" s="8"/>
      <c r="B261" s="40"/>
      <c r="C261" s="37"/>
      <c r="D261" s="33"/>
      <c r="E261" s="33"/>
      <c r="F261" s="38"/>
      <c r="G261" s="33"/>
      <c r="H261" s="33"/>
      <c r="I261" s="33"/>
      <c r="J261" s="35"/>
      <c r="L261" s="34"/>
    </row>
    <row r="262" spans="1:12" x14ac:dyDescent="0.35">
      <c r="A262" s="8"/>
      <c r="B262" s="40"/>
      <c r="C262" s="37"/>
      <c r="D262" s="33"/>
      <c r="E262" s="33"/>
      <c r="F262" s="38"/>
      <c r="G262" s="33"/>
      <c r="H262" s="33"/>
      <c r="I262" s="33"/>
      <c r="J262" s="35"/>
      <c r="L262" s="34"/>
    </row>
    <row r="263" spans="1:12" x14ac:dyDescent="0.35">
      <c r="A263" s="8"/>
      <c r="B263" s="40"/>
      <c r="C263" s="37"/>
      <c r="D263" s="33"/>
      <c r="E263" s="33"/>
      <c r="F263" s="38"/>
      <c r="G263" s="33"/>
      <c r="H263" s="33"/>
      <c r="I263" s="33"/>
      <c r="J263" s="35"/>
      <c r="L263" s="34"/>
    </row>
    <row r="264" spans="1:12" x14ac:dyDescent="0.35">
      <c r="A264" s="8"/>
      <c r="B264" s="40"/>
      <c r="C264" s="37"/>
      <c r="D264" s="33"/>
      <c r="E264" s="33"/>
      <c r="F264" s="38"/>
      <c r="G264" s="33"/>
      <c r="H264" s="33"/>
      <c r="I264" s="33"/>
      <c r="J264" s="35"/>
      <c r="L264" s="34"/>
    </row>
    <row r="265" spans="1:12" x14ac:dyDescent="0.35">
      <c r="A265" s="8"/>
      <c r="B265" s="40"/>
      <c r="C265" s="37"/>
      <c r="D265" s="33"/>
      <c r="E265" s="33"/>
      <c r="F265" s="38"/>
      <c r="G265" s="33"/>
      <c r="H265" s="33"/>
      <c r="I265" s="33"/>
      <c r="J265" s="35"/>
      <c r="L265" s="34"/>
    </row>
    <row r="266" spans="1:12" x14ac:dyDescent="0.35">
      <c r="A266" s="8"/>
      <c r="B266" s="40"/>
      <c r="C266" s="37"/>
      <c r="D266" s="33"/>
      <c r="E266" s="33"/>
      <c r="F266" s="38"/>
      <c r="G266" s="33"/>
      <c r="H266" s="33"/>
      <c r="I266" s="33"/>
      <c r="J266" s="35"/>
      <c r="L266" s="34"/>
    </row>
    <row r="267" spans="1:12" x14ac:dyDescent="0.35">
      <c r="A267" s="8"/>
      <c r="B267" s="40"/>
      <c r="C267" s="37"/>
      <c r="D267" s="33"/>
      <c r="E267" s="33"/>
      <c r="F267" s="38"/>
      <c r="G267" s="33"/>
      <c r="H267" s="33"/>
      <c r="I267" s="33"/>
      <c r="J267" s="35"/>
      <c r="L267" s="34"/>
    </row>
    <row r="268" spans="1:12" x14ac:dyDescent="0.35">
      <c r="A268" s="8"/>
      <c r="B268" s="40"/>
      <c r="D268" s="33"/>
      <c r="E268" s="33"/>
      <c r="F268" s="38"/>
      <c r="G268" s="33"/>
      <c r="H268" s="33"/>
      <c r="I268" s="33"/>
      <c r="J268" s="35"/>
      <c r="L268" s="34"/>
    </row>
    <row r="269" spans="1:12" x14ac:dyDescent="0.35">
      <c r="A269" s="8"/>
      <c r="B269" s="40"/>
      <c r="D269" s="33"/>
      <c r="E269" s="33"/>
      <c r="F269" s="38"/>
      <c r="G269" s="33"/>
      <c r="H269" s="33"/>
      <c r="I269" s="33"/>
      <c r="J269" s="35"/>
      <c r="L269" s="34"/>
    </row>
    <row r="270" spans="1:12" x14ac:dyDescent="0.35">
      <c r="A270" s="8"/>
      <c r="B270" s="40"/>
      <c r="D270" s="33"/>
      <c r="E270" s="33"/>
      <c r="F270" s="38"/>
      <c r="G270" s="33"/>
      <c r="H270" s="33"/>
      <c r="I270" s="33"/>
      <c r="J270" s="35"/>
      <c r="L270" s="34"/>
    </row>
    <row r="271" spans="1:12" x14ac:dyDescent="0.35">
      <c r="A271" s="8"/>
      <c r="B271" s="40"/>
      <c r="D271" s="33"/>
      <c r="E271" s="33"/>
      <c r="F271" s="38"/>
      <c r="G271" s="33"/>
      <c r="H271" s="33"/>
      <c r="I271" s="33"/>
      <c r="J271" s="35"/>
      <c r="L271" s="34"/>
    </row>
    <row r="272" spans="1:12" x14ac:dyDescent="0.35">
      <c r="A272" s="8"/>
      <c r="B272" s="40"/>
      <c r="D272" s="33"/>
      <c r="E272" s="33"/>
      <c r="F272" s="38"/>
      <c r="G272" s="33"/>
      <c r="H272" s="33"/>
      <c r="I272" s="33"/>
      <c r="J272" s="35"/>
      <c r="L272" s="34"/>
    </row>
    <row r="273" spans="1:12" x14ac:dyDescent="0.35">
      <c r="A273" s="8"/>
      <c r="B273" s="40"/>
      <c r="D273" s="33"/>
      <c r="E273" s="33"/>
      <c r="F273" s="38"/>
      <c r="G273" s="33"/>
      <c r="H273" s="33"/>
      <c r="I273" s="33"/>
      <c r="J273" s="35"/>
      <c r="L273" s="34"/>
    </row>
    <row r="274" spans="1:12" x14ac:dyDescent="0.35">
      <c r="A274" s="8"/>
      <c r="B274" s="40"/>
      <c r="D274" s="33"/>
      <c r="E274" s="33"/>
      <c r="F274" s="38"/>
      <c r="G274" s="33"/>
      <c r="H274" s="33"/>
      <c r="I274" s="33"/>
      <c r="J274" s="35"/>
      <c r="L274" s="34"/>
    </row>
    <row r="275" spans="1:12" x14ac:dyDescent="0.35">
      <c r="A275" s="8"/>
      <c r="B275" s="40"/>
      <c r="D275" s="33"/>
      <c r="E275" s="33"/>
      <c r="F275" s="38"/>
      <c r="G275" s="33"/>
      <c r="H275" s="33"/>
      <c r="I275" s="33"/>
      <c r="J275" s="35"/>
      <c r="L275" s="34"/>
    </row>
    <row r="276" spans="1:12" x14ac:dyDescent="0.35">
      <c r="A276" s="8"/>
      <c r="B276" s="40"/>
      <c r="D276" s="33"/>
      <c r="E276" s="33"/>
      <c r="F276" s="38"/>
      <c r="G276" s="33"/>
      <c r="H276" s="33"/>
      <c r="I276" s="33"/>
      <c r="J276" s="35"/>
      <c r="L276" s="34"/>
    </row>
    <row r="277" spans="1:12" x14ac:dyDescent="0.35">
      <c r="A277" s="8"/>
      <c r="B277" s="40"/>
      <c r="D277" s="33"/>
      <c r="E277" s="33"/>
      <c r="F277" s="38"/>
      <c r="G277" s="33"/>
      <c r="H277" s="33"/>
      <c r="I277" s="33"/>
      <c r="J277" s="35"/>
      <c r="L277" s="34"/>
    </row>
    <row r="278" spans="1:12" x14ac:dyDescent="0.35">
      <c r="A278" s="8"/>
      <c r="B278" s="40"/>
      <c r="D278" s="33"/>
      <c r="E278" s="33"/>
      <c r="F278" s="38"/>
      <c r="G278" s="33"/>
      <c r="H278" s="33"/>
      <c r="I278" s="33"/>
      <c r="J278" s="35"/>
      <c r="L278" s="34"/>
    </row>
    <row r="279" spans="1:12" x14ac:dyDescent="0.35">
      <c r="A279" s="8"/>
      <c r="B279" s="40"/>
      <c r="D279" s="33"/>
      <c r="E279" s="33"/>
      <c r="F279" s="38"/>
      <c r="G279" s="33"/>
      <c r="H279" s="33"/>
      <c r="I279" s="33"/>
      <c r="J279" s="35"/>
      <c r="L279" s="34"/>
    </row>
    <row r="280" spans="1:12" x14ac:dyDescent="0.35">
      <c r="A280" s="8"/>
      <c r="B280" s="40"/>
      <c r="D280" s="33"/>
      <c r="E280" s="33"/>
      <c r="F280" s="38"/>
      <c r="G280" s="33"/>
      <c r="H280" s="33"/>
      <c r="I280" s="33"/>
      <c r="J280" s="35"/>
      <c r="L280" s="34"/>
    </row>
    <row r="281" spans="1:12" x14ac:dyDescent="0.35">
      <c r="A281" s="8"/>
      <c r="B281" s="40"/>
      <c r="D281" s="33"/>
      <c r="E281" s="33"/>
      <c r="F281" s="38"/>
      <c r="G281" s="33"/>
      <c r="H281" s="33"/>
      <c r="I281" s="33"/>
      <c r="J281" s="35"/>
      <c r="L281" s="34"/>
    </row>
    <row r="282" spans="1:12" x14ac:dyDescent="0.35">
      <c r="A282" s="8"/>
      <c r="B282" s="40"/>
      <c r="D282" s="33"/>
      <c r="E282" s="33"/>
      <c r="F282" s="38"/>
      <c r="G282" s="33"/>
      <c r="H282" s="33"/>
      <c r="I282" s="33"/>
      <c r="J282" s="35"/>
      <c r="L282" s="34"/>
    </row>
    <row r="283" spans="1:12" x14ac:dyDescent="0.35">
      <c r="A283" s="8"/>
      <c r="B283" s="40"/>
      <c r="D283" s="33"/>
      <c r="E283" s="33"/>
      <c r="F283" s="38"/>
      <c r="G283" s="33"/>
      <c r="H283" s="33"/>
      <c r="I283" s="33"/>
      <c r="J283" s="35"/>
      <c r="L283" s="34"/>
    </row>
    <row r="284" spans="1:12" x14ac:dyDescent="0.35">
      <c r="A284" s="8"/>
      <c r="B284" s="40"/>
      <c r="D284" s="33"/>
      <c r="E284" s="33"/>
      <c r="F284" s="38"/>
      <c r="G284" s="33"/>
      <c r="H284" s="33"/>
      <c r="I284" s="33"/>
      <c r="J284" s="35"/>
      <c r="L284" s="34"/>
    </row>
    <row r="285" spans="1:12" x14ac:dyDescent="0.35">
      <c r="A285" s="8"/>
      <c r="B285" s="40"/>
      <c r="D285" s="33"/>
      <c r="E285" s="33"/>
      <c r="F285" s="38"/>
      <c r="G285" s="33"/>
      <c r="H285" s="33"/>
      <c r="I285" s="33"/>
      <c r="J285" s="35"/>
      <c r="L285" s="34"/>
    </row>
    <row r="286" spans="1:12" x14ac:dyDescent="0.35">
      <c r="A286" s="8"/>
      <c r="B286" s="40"/>
      <c r="D286" s="33"/>
      <c r="E286" s="33"/>
      <c r="F286" s="38"/>
      <c r="G286" s="33"/>
      <c r="H286" s="33"/>
      <c r="I286" s="33"/>
      <c r="J286" s="35"/>
      <c r="L286" s="34"/>
    </row>
    <row r="287" spans="1:12" x14ac:dyDescent="0.35">
      <c r="A287" s="8"/>
      <c r="B287" s="40"/>
      <c r="D287" s="33"/>
      <c r="E287" s="33"/>
      <c r="F287" s="38"/>
      <c r="G287" s="33"/>
      <c r="H287" s="33"/>
      <c r="I287" s="33"/>
      <c r="J287" s="35"/>
      <c r="L287" s="34"/>
    </row>
    <row r="288" spans="1:12" x14ac:dyDescent="0.35">
      <c r="A288" s="8"/>
      <c r="B288" s="40"/>
      <c r="D288" s="33"/>
      <c r="E288" s="33"/>
      <c r="F288" s="38"/>
      <c r="G288" s="33"/>
      <c r="H288" s="33"/>
      <c r="I288" s="33"/>
      <c r="J288" s="35"/>
      <c r="L288" s="34"/>
    </row>
    <row r="289" spans="1:12" x14ac:dyDescent="0.35">
      <c r="A289" s="8"/>
      <c r="B289" s="40"/>
      <c r="D289" s="33"/>
      <c r="E289" s="33"/>
      <c r="F289" s="38"/>
      <c r="G289" s="33"/>
      <c r="H289" s="33"/>
      <c r="I289" s="33"/>
      <c r="J289" s="35"/>
      <c r="L289" s="34"/>
    </row>
    <row r="290" spans="1:12" x14ac:dyDescent="0.35">
      <c r="A290" s="8"/>
      <c r="B290" s="40"/>
      <c r="D290" s="33"/>
      <c r="E290" s="33"/>
      <c r="F290" s="38"/>
      <c r="G290" s="33"/>
      <c r="H290" s="33"/>
      <c r="I290" s="33"/>
      <c r="J290" s="35"/>
      <c r="L290" s="34"/>
    </row>
    <row r="291" spans="1:12" x14ac:dyDescent="0.35">
      <c r="A291" s="8"/>
      <c r="B291" s="40"/>
      <c r="D291" s="33"/>
      <c r="E291" s="33"/>
      <c r="F291" s="38"/>
      <c r="G291" s="33"/>
      <c r="H291" s="33"/>
      <c r="I291" s="33"/>
      <c r="J291" s="35"/>
      <c r="L291" s="34"/>
    </row>
    <row r="292" spans="1:12" x14ac:dyDescent="0.35">
      <c r="A292" s="8"/>
      <c r="B292" s="40"/>
      <c r="D292" s="33"/>
      <c r="E292" s="33"/>
      <c r="F292" s="38"/>
      <c r="G292" s="33"/>
      <c r="H292" s="33"/>
      <c r="I292" s="33"/>
      <c r="J292" s="35"/>
      <c r="L292" s="34"/>
    </row>
    <row r="293" spans="1:12" x14ac:dyDescent="0.35">
      <c r="A293" s="8"/>
      <c r="B293" s="40"/>
      <c r="D293" s="33"/>
      <c r="E293" s="33"/>
      <c r="F293" s="38"/>
      <c r="G293" s="33"/>
      <c r="H293" s="33"/>
      <c r="I293" s="33"/>
      <c r="J293" s="35"/>
      <c r="L293" s="34"/>
    </row>
    <row r="294" spans="1:12" x14ac:dyDescent="0.35">
      <c r="A294" s="8"/>
      <c r="B294" s="40"/>
      <c r="D294" s="33"/>
      <c r="E294" s="33"/>
      <c r="F294" s="38"/>
      <c r="G294" s="33"/>
      <c r="H294" s="33"/>
      <c r="I294" s="33"/>
      <c r="J294" s="35"/>
      <c r="L294" s="34"/>
    </row>
    <row r="295" spans="1:12" x14ac:dyDescent="0.35">
      <c r="A295" s="8"/>
      <c r="B295" s="40"/>
      <c r="D295" s="33"/>
      <c r="E295" s="33"/>
      <c r="F295" s="38"/>
      <c r="G295" s="33"/>
      <c r="H295" s="33"/>
      <c r="I295" s="33"/>
      <c r="J295" s="35"/>
      <c r="L295" s="34"/>
    </row>
    <row r="296" spans="1:12" x14ac:dyDescent="0.35">
      <c r="A296" s="8"/>
      <c r="B296" s="40"/>
      <c r="D296" s="33"/>
      <c r="E296" s="33"/>
      <c r="F296" s="38"/>
      <c r="G296" s="33"/>
      <c r="H296" s="33"/>
      <c r="I296" s="33"/>
      <c r="J296" s="35"/>
      <c r="L296" s="34"/>
    </row>
    <row r="297" spans="1:12" x14ac:dyDescent="0.35">
      <c r="A297" s="8"/>
      <c r="B297" s="40"/>
      <c r="D297" s="33"/>
      <c r="E297" s="33"/>
      <c r="F297" s="38"/>
      <c r="G297" s="33"/>
      <c r="H297" s="33"/>
      <c r="I297" s="33"/>
      <c r="J297" s="35"/>
      <c r="L297" s="34"/>
    </row>
    <row r="298" spans="1:12" x14ac:dyDescent="0.35">
      <c r="A298" s="8"/>
      <c r="B298" s="40"/>
      <c r="D298" s="33"/>
      <c r="E298" s="33"/>
      <c r="F298" s="38"/>
      <c r="G298" s="33"/>
      <c r="H298" s="33"/>
      <c r="I298" s="33"/>
      <c r="J298" s="35"/>
      <c r="L298" s="34"/>
    </row>
    <row r="299" spans="1:12" x14ac:dyDescent="0.35">
      <c r="A299" s="8"/>
      <c r="B299" s="40"/>
      <c r="D299" s="33"/>
      <c r="E299" s="33"/>
      <c r="F299" s="38"/>
      <c r="G299" s="33"/>
      <c r="H299" s="33"/>
      <c r="I299" s="33"/>
      <c r="J299" s="35"/>
      <c r="L299" s="34"/>
    </row>
    <row r="300" spans="1:12" x14ac:dyDescent="0.35">
      <c r="A300" s="8"/>
      <c r="B300" s="40"/>
      <c r="D300" s="33"/>
      <c r="E300" s="33"/>
      <c r="F300" s="38"/>
      <c r="G300" s="33"/>
      <c r="H300" s="33"/>
      <c r="I300" s="33"/>
      <c r="J300" s="35"/>
      <c r="L300" s="34"/>
    </row>
    <row r="301" spans="1:12" x14ac:dyDescent="0.35">
      <c r="A301" s="8"/>
      <c r="B301" s="40"/>
      <c r="D301" s="33"/>
      <c r="E301" s="33"/>
      <c r="F301" s="38"/>
      <c r="G301" s="33"/>
      <c r="H301" s="33"/>
      <c r="I301" s="33"/>
      <c r="J301" s="35"/>
      <c r="L301" s="34"/>
    </row>
    <row r="302" spans="1:12" x14ac:dyDescent="0.35">
      <c r="A302" s="8"/>
      <c r="B302" s="40"/>
      <c r="D302" s="33"/>
      <c r="E302" s="33"/>
      <c r="F302" s="38"/>
      <c r="G302" s="33"/>
      <c r="H302" s="33"/>
      <c r="I302" s="33"/>
      <c r="J302" s="35"/>
      <c r="L302" s="34"/>
    </row>
    <row r="303" spans="1:12" x14ac:dyDescent="0.35">
      <c r="A303" s="8"/>
      <c r="B303" s="40"/>
      <c r="D303" s="33"/>
      <c r="E303" s="33"/>
      <c r="F303" s="38"/>
      <c r="G303" s="33"/>
      <c r="H303" s="33"/>
      <c r="I303" s="33"/>
      <c r="J303" s="35"/>
      <c r="L303" s="34"/>
    </row>
    <row r="304" spans="1:12" x14ac:dyDescent="0.35">
      <c r="A304" s="8"/>
      <c r="B304" s="40"/>
      <c r="D304" s="33"/>
      <c r="E304" s="33"/>
      <c r="F304" s="38"/>
      <c r="G304" s="33"/>
      <c r="H304" s="33"/>
      <c r="I304" s="33"/>
      <c r="J304" s="35"/>
      <c r="L304" s="34"/>
    </row>
    <row r="305" spans="1:12" x14ac:dyDescent="0.35">
      <c r="A305" s="8"/>
      <c r="B305" s="40"/>
      <c r="D305" s="33"/>
      <c r="E305" s="33"/>
      <c r="F305" s="38"/>
      <c r="G305" s="33"/>
      <c r="H305" s="33"/>
      <c r="I305" s="33"/>
      <c r="J305" s="35"/>
      <c r="L305" s="34"/>
    </row>
    <row r="306" spans="1:12" x14ac:dyDescent="0.35">
      <c r="A306" s="8"/>
      <c r="B306" s="40"/>
      <c r="D306" s="33"/>
      <c r="E306" s="33"/>
      <c r="F306" s="38"/>
      <c r="G306" s="33"/>
      <c r="H306" s="33"/>
      <c r="I306" s="33"/>
      <c r="J306" s="35"/>
      <c r="L306" s="34"/>
    </row>
    <row r="307" spans="1:12" x14ac:dyDescent="0.35">
      <c r="A307" s="8"/>
      <c r="B307" s="40"/>
      <c r="D307" s="33"/>
      <c r="E307" s="33"/>
      <c r="F307" s="38"/>
      <c r="G307" s="33"/>
      <c r="H307" s="33"/>
      <c r="I307" s="33"/>
      <c r="J307" s="35"/>
      <c r="L307" s="34"/>
    </row>
    <row r="308" spans="1:12" x14ac:dyDescent="0.35">
      <c r="A308" s="8"/>
      <c r="B308" s="40"/>
      <c r="D308" s="33"/>
      <c r="E308" s="33"/>
      <c r="F308" s="38"/>
      <c r="G308" s="33"/>
      <c r="H308" s="33"/>
      <c r="I308" s="33"/>
      <c r="J308" s="35"/>
      <c r="L308" s="34"/>
    </row>
    <row r="309" spans="1:12" x14ac:dyDescent="0.35">
      <c r="A309" s="8"/>
      <c r="B309" s="40"/>
      <c r="D309" s="33"/>
      <c r="E309" s="33"/>
      <c r="F309" s="38"/>
      <c r="G309" s="33"/>
      <c r="H309" s="33"/>
      <c r="I309" s="33"/>
      <c r="J309" s="35"/>
      <c r="L309" s="34"/>
    </row>
    <row r="310" spans="1:12" x14ac:dyDescent="0.35">
      <c r="A310" s="8"/>
      <c r="B310" s="40"/>
      <c r="D310" s="33"/>
      <c r="E310" s="33"/>
      <c r="F310" s="38"/>
      <c r="G310" s="33"/>
      <c r="H310" s="33"/>
      <c r="I310" s="33"/>
      <c r="J310" s="35"/>
      <c r="L310" s="34"/>
    </row>
    <row r="311" spans="1:12" x14ac:dyDescent="0.35">
      <c r="A311" s="8"/>
      <c r="B311" s="40"/>
      <c r="D311" s="33"/>
      <c r="E311" s="33"/>
      <c r="F311" s="38"/>
      <c r="G311" s="33"/>
      <c r="H311" s="33"/>
      <c r="I311" s="33"/>
      <c r="J311" s="35"/>
      <c r="L311" s="34"/>
    </row>
    <row r="312" spans="1:12" x14ac:dyDescent="0.35">
      <c r="A312" s="8"/>
      <c r="B312" s="40"/>
      <c r="D312" s="33"/>
      <c r="E312" s="33"/>
      <c r="F312" s="38"/>
      <c r="G312" s="33"/>
      <c r="H312" s="33"/>
      <c r="I312" s="33"/>
      <c r="J312" s="35"/>
      <c r="L312" s="34"/>
    </row>
    <row r="313" spans="1:12" x14ac:dyDescent="0.35">
      <c r="A313" s="8"/>
      <c r="B313" s="40"/>
      <c r="D313" s="33"/>
      <c r="E313" s="33"/>
      <c r="F313" s="38"/>
      <c r="G313" s="33"/>
      <c r="H313" s="33"/>
      <c r="I313" s="33"/>
      <c r="J313" s="35"/>
      <c r="L313" s="34"/>
    </row>
    <row r="314" spans="1:12" x14ac:dyDescent="0.35">
      <c r="A314" s="8"/>
      <c r="B314" s="40"/>
      <c r="D314" s="33"/>
      <c r="E314" s="33"/>
      <c r="F314" s="38"/>
      <c r="G314" s="33"/>
      <c r="H314" s="33"/>
      <c r="I314" s="33"/>
      <c r="J314" s="35"/>
      <c r="L314" s="34"/>
    </row>
    <row r="315" spans="1:12" x14ac:dyDescent="0.35">
      <c r="A315" s="8"/>
      <c r="B315" s="40"/>
      <c r="D315" s="33"/>
      <c r="E315" s="33"/>
      <c r="F315" s="38"/>
      <c r="G315" s="33"/>
      <c r="H315" s="33"/>
      <c r="I315" s="33"/>
      <c r="J315" s="35"/>
      <c r="L315" s="34"/>
    </row>
    <row r="316" spans="1:12" x14ac:dyDescent="0.35">
      <c r="L316" s="34"/>
    </row>
    <row r="317" spans="1:12" x14ac:dyDescent="0.35">
      <c r="L317" s="34"/>
    </row>
    <row r="318" spans="1:12" x14ac:dyDescent="0.35">
      <c r="L318" s="34"/>
    </row>
    <row r="319" spans="1:12" x14ac:dyDescent="0.35">
      <c r="L319" s="34"/>
    </row>
  </sheetData>
  <mergeCells count="1">
    <mergeCell ref="A3:I3"/>
  </mergeCells>
  <pageMargins left="0.7" right="0.7" top="0.75" bottom="0.75" header="0.3" footer="0.3"/>
  <pageSetup scale="58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3B39-80A8-4E37-92EB-CBB87D811444}">
  <sheetPr>
    <pageSetUpPr fitToPage="1"/>
  </sheetPr>
  <dimension ref="A1:V319"/>
  <sheetViews>
    <sheetView topLeftCell="E1" zoomScaleNormal="100" workbookViewId="0">
      <selection activeCell="T81" sqref="T81"/>
    </sheetView>
  </sheetViews>
  <sheetFormatPr defaultRowHeight="14.5" x14ac:dyDescent="0.35"/>
  <cols>
    <col min="1" max="1" width="12.54296875" style="6" customWidth="1"/>
    <col min="2" max="3" width="12.54296875" style="6" bestFit="1" customWidth="1"/>
    <col min="4" max="4" width="14.54296875" style="6" customWidth="1"/>
    <col min="5" max="5" width="16" style="6" customWidth="1"/>
    <col min="6" max="6" width="16.1796875" style="6" bestFit="1" customWidth="1"/>
    <col min="7" max="7" width="13.1796875" style="6" bestFit="1" customWidth="1"/>
    <col min="8" max="8" width="14.7265625" style="6" customWidth="1"/>
    <col min="9" max="10" width="16.1796875" style="6" bestFit="1" customWidth="1"/>
    <col min="11" max="11" width="1.1796875" style="6" customWidth="1"/>
    <col min="12" max="12" width="23.1796875" style="6" bestFit="1" customWidth="1"/>
    <col min="13" max="13" width="12.54296875" style="6" bestFit="1" customWidth="1"/>
    <col min="14" max="14" width="13.7265625" style="6" bestFit="1" customWidth="1"/>
    <col min="15" max="16" width="11.54296875" style="6" bestFit="1" customWidth="1"/>
    <col min="17" max="17" width="12.54296875" style="6" bestFit="1" customWidth="1"/>
    <col min="18" max="18" width="13.7265625" style="6" bestFit="1" customWidth="1"/>
    <col min="19" max="19" width="7.81640625" style="6" bestFit="1" customWidth="1"/>
    <col min="20" max="20" width="10" style="8" bestFit="1" customWidth="1"/>
    <col min="21" max="21" width="13.7265625" style="6" bestFit="1" customWidth="1"/>
    <col min="22" max="22" width="12.1796875" style="6" bestFit="1" customWidth="1"/>
    <col min="23" max="242" width="9.1796875" style="6"/>
    <col min="243" max="243" width="16.26953125" style="6" customWidth="1"/>
    <col min="244" max="245" width="0" style="6" hidden="1" customWidth="1"/>
    <col min="246" max="246" width="13.26953125" style="6" bestFit="1" customWidth="1"/>
    <col min="247" max="248" width="16" style="6" bestFit="1" customWidth="1"/>
    <col min="249" max="249" width="9.1796875" style="6"/>
    <col min="250" max="251" width="16" style="6" bestFit="1" customWidth="1"/>
    <col min="252" max="252" width="9.1796875" style="6"/>
    <col min="253" max="253" width="0" style="6" hidden="1" customWidth="1"/>
    <col min="254" max="254" width="11.26953125" style="6" bestFit="1" customWidth="1"/>
    <col min="255" max="261" width="0" style="6" hidden="1" customWidth="1"/>
    <col min="262" max="262" width="11.26953125" style="6" bestFit="1" customWidth="1"/>
    <col min="263" max="264" width="0" style="6" hidden="1" customWidth="1"/>
    <col min="265" max="265" width="11.54296875" style="6" bestFit="1" customWidth="1"/>
    <col min="266" max="266" width="16" style="6" bestFit="1" customWidth="1"/>
    <col min="267" max="267" width="9.1796875" style="6"/>
    <col min="268" max="268" width="15" style="6" bestFit="1" customWidth="1"/>
    <col min="269" max="269" width="14" style="6" bestFit="1" customWidth="1"/>
    <col min="270" max="498" width="9.1796875" style="6"/>
    <col min="499" max="499" width="16.26953125" style="6" customWidth="1"/>
    <col min="500" max="501" width="0" style="6" hidden="1" customWidth="1"/>
    <col min="502" max="502" width="13.26953125" style="6" bestFit="1" customWidth="1"/>
    <col min="503" max="504" width="16" style="6" bestFit="1" customWidth="1"/>
    <col min="505" max="505" width="9.1796875" style="6"/>
    <col min="506" max="507" width="16" style="6" bestFit="1" customWidth="1"/>
    <col min="508" max="508" width="9.1796875" style="6"/>
    <col min="509" max="509" width="0" style="6" hidden="1" customWidth="1"/>
    <col min="510" max="510" width="11.26953125" style="6" bestFit="1" customWidth="1"/>
    <col min="511" max="517" width="0" style="6" hidden="1" customWidth="1"/>
    <col min="518" max="518" width="11.26953125" style="6" bestFit="1" customWidth="1"/>
    <col min="519" max="520" width="0" style="6" hidden="1" customWidth="1"/>
    <col min="521" max="521" width="11.54296875" style="6" bestFit="1" customWidth="1"/>
    <col min="522" max="522" width="16" style="6" bestFit="1" customWidth="1"/>
    <col min="523" max="523" width="9.1796875" style="6"/>
    <col min="524" max="524" width="15" style="6" bestFit="1" customWidth="1"/>
    <col min="525" max="525" width="14" style="6" bestFit="1" customWidth="1"/>
    <col min="526" max="754" width="9.1796875" style="6"/>
    <col min="755" max="755" width="16.26953125" style="6" customWidth="1"/>
    <col min="756" max="757" width="0" style="6" hidden="1" customWidth="1"/>
    <col min="758" max="758" width="13.26953125" style="6" bestFit="1" customWidth="1"/>
    <col min="759" max="760" width="16" style="6" bestFit="1" customWidth="1"/>
    <col min="761" max="761" width="9.1796875" style="6"/>
    <col min="762" max="763" width="16" style="6" bestFit="1" customWidth="1"/>
    <col min="764" max="764" width="9.1796875" style="6"/>
    <col min="765" max="765" width="0" style="6" hidden="1" customWidth="1"/>
    <col min="766" max="766" width="11.26953125" style="6" bestFit="1" customWidth="1"/>
    <col min="767" max="773" width="0" style="6" hidden="1" customWidth="1"/>
    <col min="774" max="774" width="11.26953125" style="6" bestFit="1" customWidth="1"/>
    <col min="775" max="776" width="0" style="6" hidden="1" customWidth="1"/>
    <col min="777" max="777" width="11.54296875" style="6" bestFit="1" customWidth="1"/>
    <col min="778" max="778" width="16" style="6" bestFit="1" customWidth="1"/>
    <col min="779" max="779" width="9.1796875" style="6"/>
    <col min="780" max="780" width="15" style="6" bestFit="1" customWidth="1"/>
    <col min="781" max="781" width="14" style="6" bestFit="1" customWidth="1"/>
    <col min="782" max="1010" width="9.1796875" style="6"/>
    <col min="1011" max="1011" width="16.26953125" style="6" customWidth="1"/>
    <col min="1012" max="1013" width="0" style="6" hidden="1" customWidth="1"/>
    <col min="1014" max="1014" width="13.26953125" style="6" bestFit="1" customWidth="1"/>
    <col min="1015" max="1016" width="16" style="6" bestFit="1" customWidth="1"/>
    <col min="1017" max="1017" width="9.1796875" style="6"/>
    <col min="1018" max="1019" width="16" style="6" bestFit="1" customWidth="1"/>
    <col min="1020" max="1020" width="9.1796875" style="6"/>
    <col min="1021" max="1021" width="0" style="6" hidden="1" customWidth="1"/>
    <col min="1022" max="1022" width="11.26953125" style="6" bestFit="1" customWidth="1"/>
    <col min="1023" max="1029" width="0" style="6" hidden="1" customWidth="1"/>
    <col min="1030" max="1030" width="11.26953125" style="6" bestFit="1" customWidth="1"/>
    <col min="1031" max="1032" width="0" style="6" hidden="1" customWidth="1"/>
    <col min="1033" max="1033" width="11.54296875" style="6" bestFit="1" customWidth="1"/>
    <col min="1034" max="1034" width="16" style="6" bestFit="1" customWidth="1"/>
    <col min="1035" max="1035" width="9.1796875" style="6"/>
    <col min="1036" max="1036" width="15" style="6" bestFit="1" customWidth="1"/>
    <col min="1037" max="1037" width="14" style="6" bestFit="1" customWidth="1"/>
    <col min="1038" max="1266" width="9.1796875" style="6"/>
    <col min="1267" max="1267" width="16.26953125" style="6" customWidth="1"/>
    <col min="1268" max="1269" width="0" style="6" hidden="1" customWidth="1"/>
    <col min="1270" max="1270" width="13.26953125" style="6" bestFit="1" customWidth="1"/>
    <col min="1271" max="1272" width="16" style="6" bestFit="1" customWidth="1"/>
    <col min="1273" max="1273" width="9.1796875" style="6"/>
    <col min="1274" max="1275" width="16" style="6" bestFit="1" customWidth="1"/>
    <col min="1276" max="1276" width="9.1796875" style="6"/>
    <col min="1277" max="1277" width="0" style="6" hidden="1" customWidth="1"/>
    <col min="1278" max="1278" width="11.26953125" style="6" bestFit="1" customWidth="1"/>
    <col min="1279" max="1285" width="0" style="6" hidden="1" customWidth="1"/>
    <col min="1286" max="1286" width="11.26953125" style="6" bestFit="1" customWidth="1"/>
    <col min="1287" max="1288" width="0" style="6" hidden="1" customWidth="1"/>
    <col min="1289" max="1289" width="11.54296875" style="6" bestFit="1" customWidth="1"/>
    <col min="1290" max="1290" width="16" style="6" bestFit="1" customWidth="1"/>
    <col min="1291" max="1291" width="9.1796875" style="6"/>
    <col min="1292" max="1292" width="15" style="6" bestFit="1" customWidth="1"/>
    <col min="1293" max="1293" width="14" style="6" bestFit="1" customWidth="1"/>
    <col min="1294" max="1522" width="9.1796875" style="6"/>
    <col min="1523" max="1523" width="16.26953125" style="6" customWidth="1"/>
    <col min="1524" max="1525" width="0" style="6" hidden="1" customWidth="1"/>
    <col min="1526" max="1526" width="13.26953125" style="6" bestFit="1" customWidth="1"/>
    <col min="1527" max="1528" width="16" style="6" bestFit="1" customWidth="1"/>
    <col min="1529" max="1529" width="9.1796875" style="6"/>
    <col min="1530" max="1531" width="16" style="6" bestFit="1" customWidth="1"/>
    <col min="1532" max="1532" width="9.1796875" style="6"/>
    <col min="1533" max="1533" width="0" style="6" hidden="1" customWidth="1"/>
    <col min="1534" max="1534" width="11.26953125" style="6" bestFit="1" customWidth="1"/>
    <col min="1535" max="1541" width="0" style="6" hidden="1" customWidth="1"/>
    <col min="1542" max="1542" width="11.26953125" style="6" bestFit="1" customWidth="1"/>
    <col min="1543" max="1544" width="0" style="6" hidden="1" customWidth="1"/>
    <col min="1545" max="1545" width="11.54296875" style="6" bestFit="1" customWidth="1"/>
    <col min="1546" max="1546" width="16" style="6" bestFit="1" customWidth="1"/>
    <col min="1547" max="1547" width="9.1796875" style="6"/>
    <col min="1548" max="1548" width="15" style="6" bestFit="1" customWidth="1"/>
    <col min="1549" max="1549" width="14" style="6" bestFit="1" customWidth="1"/>
    <col min="1550" max="1778" width="9.1796875" style="6"/>
    <col min="1779" max="1779" width="16.26953125" style="6" customWidth="1"/>
    <col min="1780" max="1781" width="0" style="6" hidden="1" customWidth="1"/>
    <col min="1782" max="1782" width="13.26953125" style="6" bestFit="1" customWidth="1"/>
    <col min="1783" max="1784" width="16" style="6" bestFit="1" customWidth="1"/>
    <col min="1785" max="1785" width="9.1796875" style="6"/>
    <col min="1786" max="1787" width="16" style="6" bestFit="1" customWidth="1"/>
    <col min="1788" max="1788" width="9.1796875" style="6"/>
    <col min="1789" max="1789" width="0" style="6" hidden="1" customWidth="1"/>
    <col min="1790" max="1790" width="11.26953125" style="6" bestFit="1" customWidth="1"/>
    <col min="1791" max="1797" width="0" style="6" hidden="1" customWidth="1"/>
    <col min="1798" max="1798" width="11.26953125" style="6" bestFit="1" customWidth="1"/>
    <col min="1799" max="1800" width="0" style="6" hidden="1" customWidth="1"/>
    <col min="1801" max="1801" width="11.54296875" style="6" bestFit="1" customWidth="1"/>
    <col min="1802" max="1802" width="16" style="6" bestFit="1" customWidth="1"/>
    <col min="1803" max="1803" width="9.1796875" style="6"/>
    <col min="1804" max="1804" width="15" style="6" bestFit="1" customWidth="1"/>
    <col min="1805" max="1805" width="14" style="6" bestFit="1" customWidth="1"/>
    <col min="1806" max="2034" width="9.1796875" style="6"/>
    <col min="2035" max="2035" width="16.26953125" style="6" customWidth="1"/>
    <col min="2036" max="2037" width="0" style="6" hidden="1" customWidth="1"/>
    <col min="2038" max="2038" width="13.26953125" style="6" bestFit="1" customWidth="1"/>
    <col min="2039" max="2040" width="16" style="6" bestFit="1" customWidth="1"/>
    <col min="2041" max="2041" width="9.1796875" style="6"/>
    <col min="2042" max="2043" width="16" style="6" bestFit="1" customWidth="1"/>
    <col min="2044" max="2044" width="9.1796875" style="6"/>
    <col min="2045" max="2045" width="0" style="6" hidden="1" customWidth="1"/>
    <col min="2046" max="2046" width="11.26953125" style="6" bestFit="1" customWidth="1"/>
    <col min="2047" max="2053" width="0" style="6" hidden="1" customWidth="1"/>
    <col min="2054" max="2054" width="11.26953125" style="6" bestFit="1" customWidth="1"/>
    <col min="2055" max="2056" width="0" style="6" hidden="1" customWidth="1"/>
    <col min="2057" max="2057" width="11.54296875" style="6" bestFit="1" customWidth="1"/>
    <col min="2058" max="2058" width="16" style="6" bestFit="1" customWidth="1"/>
    <col min="2059" max="2059" width="9.1796875" style="6"/>
    <col min="2060" max="2060" width="15" style="6" bestFit="1" customWidth="1"/>
    <col min="2061" max="2061" width="14" style="6" bestFit="1" customWidth="1"/>
    <col min="2062" max="2290" width="9.1796875" style="6"/>
    <col min="2291" max="2291" width="16.26953125" style="6" customWidth="1"/>
    <col min="2292" max="2293" width="0" style="6" hidden="1" customWidth="1"/>
    <col min="2294" max="2294" width="13.26953125" style="6" bestFit="1" customWidth="1"/>
    <col min="2295" max="2296" width="16" style="6" bestFit="1" customWidth="1"/>
    <col min="2297" max="2297" width="9.1796875" style="6"/>
    <col min="2298" max="2299" width="16" style="6" bestFit="1" customWidth="1"/>
    <col min="2300" max="2300" width="9.1796875" style="6"/>
    <col min="2301" max="2301" width="0" style="6" hidden="1" customWidth="1"/>
    <col min="2302" max="2302" width="11.26953125" style="6" bestFit="1" customWidth="1"/>
    <col min="2303" max="2309" width="0" style="6" hidden="1" customWidth="1"/>
    <col min="2310" max="2310" width="11.26953125" style="6" bestFit="1" customWidth="1"/>
    <col min="2311" max="2312" width="0" style="6" hidden="1" customWidth="1"/>
    <col min="2313" max="2313" width="11.54296875" style="6" bestFit="1" customWidth="1"/>
    <col min="2314" max="2314" width="16" style="6" bestFit="1" customWidth="1"/>
    <col min="2315" max="2315" width="9.1796875" style="6"/>
    <col min="2316" max="2316" width="15" style="6" bestFit="1" customWidth="1"/>
    <col min="2317" max="2317" width="14" style="6" bestFit="1" customWidth="1"/>
    <col min="2318" max="2546" width="9.1796875" style="6"/>
    <col min="2547" max="2547" width="16.26953125" style="6" customWidth="1"/>
    <col min="2548" max="2549" width="0" style="6" hidden="1" customWidth="1"/>
    <col min="2550" max="2550" width="13.26953125" style="6" bestFit="1" customWidth="1"/>
    <col min="2551" max="2552" width="16" style="6" bestFit="1" customWidth="1"/>
    <col min="2553" max="2553" width="9.1796875" style="6"/>
    <col min="2554" max="2555" width="16" style="6" bestFit="1" customWidth="1"/>
    <col min="2556" max="2556" width="9.1796875" style="6"/>
    <col min="2557" max="2557" width="0" style="6" hidden="1" customWidth="1"/>
    <col min="2558" max="2558" width="11.26953125" style="6" bestFit="1" customWidth="1"/>
    <col min="2559" max="2565" width="0" style="6" hidden="1" customWidth="1"/>
    <col min="2566" max="2566" width="11.26953125" style="6" bestFit="1" customWidth="1"/>
    <col min="2567" max="2568" width="0" style="6" hidden="1" customWidth="1"/>
    <col min="2569" max="2569" width="11.54296875" style="6" bestFit="1" customWidth="1"/>
    <col min="2570" max="2570" width="16" style="6" bestFit="1" customWidth="1"/>
    <col min="2571" max="2571" width="9.1796875" style="6"/>
    <col min="2572" max="2572" width="15" style="6" bestFit="1" customWidth="1"/>
    <col min="2573" max="2573" width="14" style="6" bestFit="1" customWidth="1"/>
    <col min="2574" max="2802" width="9.1796875" style="6"/>
    <col min="2803" max="2803" width="16.26953125" style="6" customWidth="1"/>
    <col min="2804" max="2805" width="0" style="6" hidden="1" customWidth="1"/>
    <col min="2806" max="2806" width="13.26953125" style="6" bestFit="1" customWidth="1"/>
    <col min="2807" max="2808" width="16" style="6" bestFit="1" customWidth="1"/>
    <col min="2809" max="2809" width="9.1796875" style="6"/>
    <col min="2810" max="2811" width="16" style="6" bestFit="1" customWidth="1"/>
    <col min="2812" max="2812" width="9.1796875" style="6"/>
    <col min="2813" max="2813" width="0" style="6" hidden="1" customWidth="1"/>
    <col min="2814" max="2814" width="11.26953125" style="6" bestFit="1" customWidth="1"/>
    <col min="2815" max="2821" width="0" style="6" hidden="1" customWidth="1"/>
    <col min="2822" max="2822" width="11.26953125" style="6" bestFit="1" customWidth="1"/>
    <col min="2823" max="2824" width="0" style="6" hidden="1" customWidth="1"/>
    <col min="2825" max="2825" width="11.54296875" style="6" bestFit="1" customWidth="1"/>
    <col min="2826" max="2826" width="16" style="6" bestFit="1" customWidth="1"/>
    <col min="2827" max="2827" width="9.1796875" style="6"/>
    <col min="2828" max="2828" width="15" style="6" bestFit="1" customWidth="1"/>
    <col min="2829" max="2829" width="14" style="6" bestFit="1" customWidth="1"/>
    <col min="2830" max="3058" width="9.1796875" style="6"/>
    <col min="3059" max="3059" width="16.26953125" style="6" customWidth="1"/>
    <col min="3060" max="3061" width="0" style="6" hidden="1" customWidth="1"/>
    <col min="3062" max="3062" width="13.26953125" style="6" bestFit="1" customWidth="1"/>
    <col min="3063" max="3064" width="16" style="6" bestFit="1" customWidth="1"/>
    <col min="3065" max="3065" width="9.1796875" style="6"/>
    <col min="3066" max="3067" width="16" style="6" bestFit="1" customWidth="1"/>
    <col min="3068" max="3068" width="9.1796875" style="6"/>
    <col min="3069" max="3069" width="0" style="6" hidden="1" customWidth="1"/>
    <col min="3070" max="3070" width="11.26953125" style="6" bestFit="1" customWidth="1"/>
    <col min="3071" max="3077" width="0" style="6" hidden="1" customWidth="1"/>
    <col min="3078" max="3078" width="11.26953125" style="6" bestFit="1" customWidth="1"/>
    <col min="3079" max="3080" width="0" style="6" hidden="1" customWidth="1"/>
    <col min="3081" max="3081" width="11.54296875" style="6" bestFit="1" customWidth="1"/>
    <col min="3082" max="3082" width="16" style="6" bestFit="1" customWidth="1"/>
    <col min="3083" max="3083" width="9.1796875" style="6"/>
    <col min="3084" max="3084" width="15" style="6" bestFit="1" customWidth="1"/>
    <col min="3085" max="3085" width="14" style="6" bestFit="1" customWidth="1"/>
    <col min="3086" max="3314" width="9.1796875" style="6"/>
    <col min="3315" max="3315" width="16.26953125" style="6" customWidth="1"/>
    <col min="3316" max="3317" width="0" style="6" hidden="1" customWidth="1"/>
    <col min="3318" max="3318" width="13.26953125" style="6" bestFit="1" customWidth="1"/>
    <col min="3319" max="3320" width="16" style="6" bestFit="1" customWidth="1"/>
    <col min="3321" max="3321" width="9.1796875" style="6"/>
    <col min="3322" max="3323" width="16" style="6" bestFit="1" customWidth="1"/>
    <col min="3324" max="3324" width="9.1796875" style="6"/>
    <col min="3325" max="3325" width="0" style="6" hidden="1" customWidth="1"/>
    <col min="3326" max="3326" width="11.26953125" style="6" bestFit="1" customWidth="1"/>
    <col min="3327" max="3333" width="0" style="6" hidden="1" customWidth="1"/>
    <col min="3334" max="3334" width="11.26953125" style="6" bestFit="1" customWidth="1"/>
    <col min="3335" max="3336" width="0" style="6" hidden="1" customWidth="1"/>
    <col min="3337" max="3337" width="11.54296875" style="6" bestFit="1" customWidth="1"/>
    <col min="3338" max="3338" width="16" style="6" bestFit="1" customWidth="1"/>
    <col min="3339" max="3339" width="9.1796875" style="6"/>
    <col min="3340" max="3340" width="15" style="6" bestFit="1" customWidth="1"/>
    <col min="3341" max="3341" width="14" style="6" bestFit="1" customWidth="1"/>
    <col min="3342" max="3570" width="9.1796875" style="6"/>
    <col min="3571" max="3571" width="16.26953125" style="6" customWidth="1"/>
    <col min="3572" max="3573" width="0" style="6" hidden="1" customWidth="1"/>
    <col min="3574" max="3574" width="13.26953125" style="6" bestFit="1" customWidth="1"/>
    <col min="3575" max="3576" width="16" style="6" bestFit="1" customWidth="1"/>
    <col min="3577" max="3577" width="9.1796875" style="6"/>
    <col min="3578" max="3579" width="16" style="6" bestFit="1" customWidth="1"/>
    <col min="3580" max="3580" width="9.1796875" style="6"/>
    <col min="3581" max="3581" width="0" style="6" hidden="1" customWidth="1"/>
    <col min="3582" max="3582" width="11.26953125" style="6" bestFit="1" customWidth="1"/>
    <col min="3583" max="3589" width="0" style="6" hidden="1" customWidth="1"/>
    <col min="3590" max="3590" width="11.26953125" style="6" bestFit="1" customWidth="1"/>
    <col min="3591" max="3592" width="0" style="6" hidden="1" customWidth="1"/>
    <col min="3593" max="3593" width="11.54296875" style="6" bestFit="1" customWidth="1"/>
    <col min="3594" max="3594" width="16" style="6" bestFit="1" customWidth="1"/>
    <col min="3595" max="3595" width="9.1796875" style="6"/>
    <col min="3596" max="3596" width="15" style="6" bestFit="1" customWidth="1"/>
    <col min="3597" max="3597" width="14" style="6" bestFit="1" customWidth="1"/>
    <col min="3598" max="3826" width="9.1796875" style="6"/>
    <col min="3827" max="3827" width="16.26953125" style="6" customWidth="1"/>
    <col min="3828" max="3829" width="0" style="6" hidden="1" customWidth="1"/>
    <col min="3830" max="3830" width="13.26953125" style="6" bestFit="1" customWidth="1"/>
    <col min="3831" max="3832" width="16" style="6" bestFit="1" customWidth="1"/>
    <col min="3833" max="3833" width="9.1796875" style="6"/>
    <col min="3834" max="3835" width="16" style="6" bestFit="1" customWidth="1"/>
    <col min="3836" max="3836" width="9.1796875" style="6"/>
    <col min="3837" max="3837" width="0" style="6" hidden="1" customWidth="1"/>
    <col min="3838" max="3838" width="11.26953125" style="6" bestFit="1" customWidth="1"/>
    <col min="3839" max="3845" width="0" style="6" hidden="1" customWidth="1"/>
    <col min="3846" max="3846" width="11.26953125" style="6" bestFit="1" customWidth="1"/>
    <col min="3847" max="3848" width="0" style="6" hidden="1" customWidth="1"/>
    <col min="3849" max="3849" width="11.54296875" style="6" bestFit="1" customWidth="1"/>
    <col min="3850" max="3850" width="16" style="6" bestFit="1" customWidth="1"/>
    <col min="3851" max="3851" width="9.1796875" style="6"/>
    <col min="3852" max="3852" width="15" style="6" bestFit="1" customWidth="1"/>
    <col min="3853" max="3853" width="14" style="6" bestFit="1" customWidth="1"/>
    <col min="3854" max="4082" width="9.1796875" style="6"/>
    <col min="4083" max="4083" width="16.26953125" style="6" customWidth="1"/>
    <col min="4084" max="4085" width="0" style="6" hidden="1" customWidth="1"/>
    <col min="4086" max="4086" width="13.26953125" style="6" bestFit="1" customWidth="1"/>
    <col min="4087" max="4088" width="16" style="6" bestFit="1" customWidth="1"/>
    <col min="4089" max="4089" width="9.1796875" style="6"/>
    <col min="4090" max="4091" width="16" style="6" bestFit="1" customWidth="1"/>
    <col min="4092" max="4092" width="9.1796875" style="6"/>
    <col min="4093" max="4093" width="0" style="6" hidden="1" customWidth="1"/>
    <col min="4094" max="4094" width="11.26953125" style="6" bestFit="1" customWidth="1"/>
    <col min="4095" max="4101" width="0" style="6" hidden="1" customWidth="1"/>
    <col min="4102" max="4102" width="11.26953125" style="6" bestFit="1" customWidth="1"/>
    <col min="4103" max="4104" width="0" style="6" hidden="1" customWidth="1"/>
    <col min="4105" max="4105" width="11.54296875" style="6" bestFit="1" customWidth="1"/>
    <col min="4106" max="4106" width="16" style="6" bestFit="1" customWidth="1"/>
    <col min="4107" max="4107" width="9.1796875" style="6"/>
    <col min="4108" max="4108" width="15" style="6" bestFit="1" customWidth="1"/>
    <col min="4109" max="4109" width="14" style="6" bestFit="1" customWidth="1"/>
    <col min="4110" max="4338" width="9.1796875" style="6"/>
    <col min="4339" max="4339" width="16.26953125" style="6" customWidth="1"/>
    <col min="4340" max="4341" width="0" style="6" hidden="1" customWidth="1"/>
    <col min="4342" max="4342" width="13.26953125" style="6" bestFit="1" customWidth="1"/>
    <col min="4343" max="4344" width="16" style="6" bestFit="1" customWidth="1"/>
    <col min="4345" max="4345" width="9.1796875" style="6"/>
    <col min="4346" max="4347" width="16" style="6" bestFit="1" customWidth="1"/>
    <col min="4348" max="4348" width="9.1796875" style="6"/>
    <col min="4349" max="4349" width="0" style="6" hidden="1" customWidth="1"/>
    <col min="4350" max="4350" width="11.26953125" style="6" bestFit="1" customWidth="1"/>
    <col min="4351" max="4357" width="0" style="6" hidden="1" customWidth="1"/>
    <col min="4358" max="4358" width="11.26953125" style="6" bestFit="1" customWidth="1"/>
    <col min="4359" max="4360" width="0" style="6" hidden="1" customWidth="1"/>
    <col min="4361" max="4361" width="11.54296875" style="6" bestFit="1" customWidth="1"/>
    <col min="4362" max="4362" width="16" style="6" bestFit="1" customWidth="1"/>
    <col min="4363" max="4363" width="9.1796875" style="6"/>
    <col min="4364" max="4364" width="15" style="6" bestFit="1" customWidth="1"/>
    <col min="4365" max="4365" width="14" style="6" bestFit="1" customWidth="1"/>
    <col min="4366" max="4594" width="9.1796875" style="6"/>
    <col min="4595" max="4595" width="16.26953125" style="6" customWidth="1"/>
    <col min="4596" max="4597" width="0" style="6" hidden="1" customWidth="1"/>
    <col min="4598" max="4598" width="13.26953125" style="6" bestFit="1" customWidth="1"/>
    <col min="4599" max="4600" width="16" style="6" bestFit="1" customWidth="1"/>
    <col min="4601" max="4601" width="9.1796875" style="6"/>
    <col min="4602" max="4603" width="16" style="6" bestFit="1" customWidth="1"/>
    <col min="4604" max="4604" width="9.1796875" style="6"/>
    <col min="4605" max="4605" width="0" style="6" hidden="1" customWidth="1"/>
    <col min="4606" max="4606" width="11.26953125" style="6" bestFit="1" customWidth="1"/>
    <col min="4607" max="4613" width="0" style="6" hidden="1" customWidth="1"/>
    <col min="4614" max="4614" width="11.26953125" style="6" bestFit="1" customWidth="1"/>
    <col min="4615" max="4616" width="0" style="6" hidden="1" customWidth="1"/>
    <col min="4617" max="4617" width="11.54296875" style="6" bestFit="1" customWidth="1"/>
    <col min="4618" max="4618" width="16" style="6" bestFit="1" customWidth="1"/>
    <col min="4619" max="4619" width="9.1796875" style="6"/>
    <col min="4620" max="4620" width="15" style="6" bestFit="1" customWidth="1"/>
    <col min="4621" max="4621" width="14" style="6" bestFit="1" customWidth="1"/>
    <col min="4622" max="4850" width="9.1796875" style="6"/>
    <col min="4851" max="4851" width="16.26953125" style="6" customWidth="1"/>
    <col min="4852" max="4853" width="0" style="6" hidden="1" customWidth="1"/>
    <col min="4854" max="4854" width="13.26953125" style="6" bestFit="1" customWidth="1"/>
    <col min="4855" max="4856" width="16" style="6" bestFit="1" customWidth="1"/>
    <col min="4857" max="4857" width="9.1796875" style="6"/>
    <col min="4858" max="4859" width="16" style="6" bestFit="1" customWidth="1"/>
    <col min="4860" max="4860" width="9.1796875" style="6"/>
    <col min="4861" max="4861" width="0" style="6" hidden="1" customWidth="1"/>
    <col min="4862" max="4862" width="11.26953125" style="6" bestFit="1" customWidth="1"/>
    <col min="4863" max="4869" width="0" style="6" hidden="1" customWidth="1"/>
    <col min="4870" max="4870" width="11.26953125" style="6" bestFit="1" customWidth="1"/>
    <col min="4871" max="4872" width="0" style="6" hidden="1" customWidth="1"/>
    <col min="4873" max="4873" width="11.54296875" style="6" bestFit="1" customWidth="1"/>
    <col min="4874" max="4874" width="16" style="6" bestFit="1" customWidth="1"/>
    <col min="4875" max="4875" width="9.1796875" style="6"/>
    <col min="4876" max="4876" width="15" style="6" bestFit="1" customWidth="1"/>
    <col min="4877" max="4877" width="14" style="6" bestFit="1" customWidth="1"/>
    <col min="4878" max="5106" width="9.1796875" style="6"/>
    <col min="5107" max="5107" width="16.26953125" style="6" customWidth="1"/>
    <col min="5108" max="5109" width="0" style="6" hidden="1" customWidth="1"/>
    <col min="5110" max="5110" width="13.26953125" style="6" bestFit="1" customWidth="1"/>
    <col min="5111" max="5112" width="16" style="6" bestFit="1" customWidth="1"/>
    <col min="5113" max="5113" width="9.1796875" style="6"/>
    <col min="5114" max="5115" width="16" style="6" bestFit="1" customWidth="1"/>
    <col min="5116" max="5116" width="9.1796875" style="6"/>
    <col min="5117" max="5117" width="0" style="6" hidden="1" customWidth="1"/>
    <col min="5118" max="5118" width="11.26953125" style="6" bestFit="1" customWidth="1"/>
    <col min="5119" max="5125" width="0" style="6" hidden="1" customWidth="1"/>
    <col min="5126" max="5126" width="11.26953125" style="6" bestFit="1" customWidth="1"/>
    <col min="5127" max="5128" width="0" style="6" hidden="1" customWidth="1"/>
    <col min="5129" max="5129" width="11.54296875" style="6" bestFit="1" customWidth="1"/>
    <col min="5130" max="5130" width="16" style="6" bestFit="1" customWidth="1"/>
    <col min="5131" max="5131" width="9.1796875" style="6"/>
    <col min="5132" max="5132" width="15" style="6" bestFit="1" customWidth="1"/>
    <col min="5133" max="5133" width="14" style="6" bestFit="1" customWidth="1"/>
    <col min="5134" max="5362" width="9.1796875" style="6"/>
    <col min="5363" max="5363" width="16.26953125" style="6" customWidth="1"/>
    <col min="5364" max="5365" width="0" style="6" hidden="1" customWidth="1"/>
    <col min="5366" max="5366" width="13.26953125" style="6" bestFit="1" customWidth="1"/>
    <col min="5367" max="5368" width="16" style="6" bestFit="1" customWidth="1"/>
    <col min="5369" max="5369" width="9.1796875" style="6"/>
    <col min="5370" max="5371" width="16" style="6" bestFit="1" customWidth="1"/>
    <col min="5372" max="5372" width="9.1796875" style="6"/>
    <col min="5373" max="5373" width="0" style="6" hidden="1" customWidth="1"/>
    <col min="5374" max="5374" width="11.26953125" style="6" bestFit="1" customWidth="1"/>
    <col min="5375" max="5381" width="0" style="6" hidden="1" customWidth="1"/>
    <col min="5382" max="5382" width="11.26953125" style="6" bestFit="1" customWidth="1"/>
    <col min="5383" max="5384" width="0" style="6" hidden="1" customWidth="1"/>
    <col min="5385" max="5385" width="11.54296875" style="6" bestFit="1" customWidth="1"/>
    <col min="5386" max="5386" width="16" style="6" bestFit="1" customWidth="1"/>
    <col min="5387" max="5387" width="9.1796875" style="6"/>
    <col min="5388" max="5388" width="15" style="6" bestFit="1" customWidth="1"/>
    <col min="5389" max="5389" width="14" style="6" bestFit="1" customWidth="1"/>
    <col min="5390" max="5618" width="9.1796875" style="6"/>
    <col min="5619" max="5619" width="16.26953125" style="6" customWidth="1"/>
    <col min="5620" max="5621" width="0" style="6" hidden="1" customWidth="1"/>
    <col min="5622" max="5622" width="13.26953125" style="6" bestFit="1" customWidth="1"/>
    <col min="5623" max="5624" width="16" style="6" bestFit="1" customWidth="1"/>
    <col min="5625" max="5625" width="9.1796875" style="6"/>
    <col min="5626" max="5627" width="16" style="6" bestFit="1" customWidth="1"/>
    <col min="5628" max="5628" width="9.1796875" style="6"/>
    <col min="5629" max="5629" width="0" style="6" hidden="1" customWidth="1"/>
    <col min="5630" max="5630" width="11.26953125" style="6" bestFit="1" customWidth="1"/>
    <col min="5631" max="5637" width="0" style="6" hidden="1" customWidth="1"/>
    <col min="5638" max="5638" width="11.26953125" style="6" bestFit="1" customWidth="1"/>
    <col min="5639" max="5640" width="0" style="6" hidden="1" customWidth="1"/>
    <col min="5641" max="5641" width="11.54296875" style="6" bestFit="1" customWidth="1"/>
    <col min="5642" max="5642" width="16" style="6" bestFit="1" customWidth="1"/>
    <col min="5643" max="5643" width="9.1796875" style="6"/>
    <col min="5644" max="5644" width="15" style="6" bestFit="1" customWidth="1"/>
    <col min="5645" max="5645" width="14" style="6" bestFit="1" customWidth="1"/>
    <col min="5646" max="5874" width="9.1796875" style="6"/>
    <col min="5875" max="5875" width="16.26953125" style="6" customWidth="1"/>
    <col min="5876" max="5877" width="0" style="6" hidden="1" customWidth="1"/>
    <col min="5878" max="5878" width="13.26953125" style="6" bestFit="1" customWidth="1"/>
    <col min="5879" max="5880" width="16" style="6" bestFit="1" customWidth="1"/>
    <col min="5881" max="5881" width="9.1796875" style="6"/>
    <col min="5882" max="5883" width="16" style="6" bestFit="1" customWidth="1"/>
    <col min="5884" max="5884" width="9.1796875" style="6"/>
    <col min="5885" max="5885" width="0" style="6" hidden="1" customWidth="1"/>
    <col min="5886" max="5886" width="11.26953125" style="6" bestFit="1" customWidth="1"/>
    <col min="5887" max="5893" width="0" style="6" hidden="1" customWidth="1"/>
    <col min="5894" max="5894" width="11.26953125" style="6" bestFit="1" customWidth="1"/>
    <col min="5895" max="5896" width="0" style="6" hidden="1" customWidth="1"/>
    <col min="5897" max="5897" width="11.54296875" style="6" bestFit="1" customWidth="1"/>
    <col min="5898" max="5898" width="16" style="6" bestFit="1" customWidth="1"/>
    <col min="5899" max="5899" width="9.1796875" style="6"/>
    <col min="5900" max="5900" width="15" style="6" bestFit="1" customWidth="1"/>
    <col min="5901" max="5901" width="14" style="6" bestFit="1" customWidth="1"/>
    <col min="5902" max="6130" width="9.1796875" style="6"/>
    <col min="6131" max="6131" width="16.26953125" style="6" customWidth="1"/>
    <col min="6132" max="6133" width="0" style="6" hidden="1" customWidth="1"/>
    <col min="6134" max="6134" width="13.26953125" style="6" bestFit="1" customWidth="1"/>
    <col min="6135" max="6136" width="16" style="6" bestFit="1" customWidth="1"/>
    <col min="6137" max="6137" width="9.1796875" style="6"/>
    <col min="6138" max="6139" width="16" style="6" bestFit="1" customWidth="1"/>
    <col min="6140" max="6140" width="9.1796875" style="6"/>
    <col min="6141" max="6141" width="0" style="6" hidden="1" customWidth="1"/>
    <col min="6142" max="6142" width="11.26953125" style="6" bestFit="1" customWidth="1"/>
    <col min="6143" max="6149" width="0" style="6" hidden="1" customWidth="1"/>
    <col min="6150" max="6150" width="11.26953125" style="6" bestFit="1" customWidth="1"/>
    <col min="6151" max="6152" width="0" style="6" hidden="1" customWidth="1"/>
    <col min="6153" max="6153" width="11.54296875" style="6" bestFit="1" customWidth="1"/>
    <col min="6154" max="6154" width="16" style="6" bestFit="1" customWidth="1"/>
    <col min="6155" max="6155" width="9.1796875" style="6"/>
    <col min="6156" max="6156" width="15" style="6" bestFit="1" customWidth="1"/>
    <col min="6157" max="6157" width="14" style="6" bestFit="1" customWidth="1"/>
    <col min="6158" max="6386" width="9.1796875" style="6"/>
    <col min="6387" max="6387" width="16.26953125" style="6" customWidth="1"/>
    <col min="6388" max="6389" width="0" style="6" hidden="1" customWidth="1"/>
    <col min="6390" max="6390" width="13.26953125" style="6" bestFit="1" customWidth="1"/>
    <col min="6391" max="6392" width="16" style="6" bestFit="1" customWidth="1"/>
    <col min="6393" max="6393" width="9.1796875" style="6"/>
    <col min="6394" max="6395" width="16" style="6" bestFit="1" customWidth="1"/>
    <col min="6396" max="6396" width="9.1796875" style="6"/>
    <col min="6397" max="6397" width="0" style="6" hidden="1" customWidth="1"/>
    <col min="6398" max="6398" width="11.26953125" style="6" bestFit="1" customWidth="1"/>
    <col min="6399" max="6405" width="0" style="6" hidden="1" customWidth="1"/>
    <col min="6406" max="6406" width="11.26953125" style="6" bestFit="1" customWidth="1"/>
    <col min="6407" max="6408" width="0" style="6" hidden="1" customWidth="1"/>
    <col min="6409" max="6409" width="11.54296875" style="6" bestFit="1" customWidth="1"/>
    <col min="6410" max="6410" width="16" style="6" bestFit="1" customWidth="1"/>
    <col min="6411" max="6411" width="9.1796875" style="6"/>
    <col min="6412" max="6412" width="15" style="6" bestFit="1" customWidth="1"/>
    <col min="6413" max="6413" width="14" style="6" bestFit="1" customWidth="1"/>
    <col min="6414" max="6642" width="9.1796875" style="6"/>
    <col min="6643" max="6643" width="16.26953125" style="6" customWidth="1"/>
    <col min="6644" max="6645" width="0" style="6" hidden="1" customWidth="1"/>
    <col min="6646" max="6646" width="13.26953125" style="6" bestFit="1" customWidth="1"/>
    <col min="6647" max="6648" width="16" style="6" bestFit="1" customWidth="1"/>
    <col min="6649" max="6649" width="9.1796875" style="6"/>
    <col min="6650" max="6651" width="16" style="6" bestFit="1" customWidth="1"/>
    <col min="6652" max="6652" width="9.1796875" style="6"/>
    <col min="6653" max="6653" width="0" style="6" hidden="1" customWidth="1"/>
    <col min="6654" max="6654" width="11.26953125" style="6" bestFit="1" customWidth="1"/>
    <col min="6655" max="6661" width="0" style="6" hidden="1" customWidth="1"/>
    <col min="6662" max="6662" width="11.26953125" style="6" bestFit="1" customWidth="1"/>
    <col min="6663" max="6664" width="0" style="6" hidden="1" customWidth="1"/>
    <col min="6665" max="6665" width="11.54296875" style="6" bestFit="1" customWidth="1"/>
    <col min="6666" max="6666" width="16" style="6" bestFit="1" customWidth="1"/>
    <col min="6667" max="6667" width="9.1796875" style="6"/>
    <col min="6668" max="6668" width="15" style="6" bestFit="1" customWidth="1"/>
    <col min="6669" max="6669" width="14" style="6" bestFit="1" customWidth="1"/>
    <col min="6670" max="6898" width="9.1796875" style="6"/>
    <col min="6899" max="6899" width="16.26953125" style="6" customWidth="1"/>
    <col min="6900" max="6901" width="0" style="6" hidden="1" customWidth="1"/>
    <col min="6902" max="6902" width="13.26953125" style="6" bestFit="1" customWidth="1"/>
    <col min="6903" max="6904" width="16" style="6" bestFit="1" customWidth="1"/>
    <col min="6905" max="6905" width="9.1796875" style="6"/>
    <col min="6906" max="6907" width="16" style="6" bestFit="1" customWidth="1"/>
    <col min="6908" max="6908" width="9.1796875" style="6"/>
    <col min="6909" max="6909" width="0" style="6" hidden="1" customWidth="1"/>
    <col min="6910" max="6910" width="11.26953125" style="6" bestFit="1" customWidth="1"/>
    <col min="6911" max="6917" width="0" style="6" hidden="1" customWidth="1"/>
    <col min="6918" max="6918" width="11.26953125" style="6" bestFit="1" customWidth="1"/>
    <col min="6919" max="6920" width="0" style="6" hidden="1" customWidth="1"/>
    <col min="6921" max="6921" width="11.54296875" style="6" bestFit="1" customWidth="1"/>
    <col min="6922" max="6922" width="16" style="6" bestFit="1" customWidth="1"/>
    <col min="6923" max="6923" width="9.1796875" style="6"/>
    <col min="6924" max="6924" width="15" style="6" bestFit="1" customWidth="1"/>
    <col min="6925" max="6925" width="14" style="6" bestFit="1" customWidth="1"/>
    <col min="6926" max="7154" width="9.1796875" style="6"/>
    <col min="7155" max="7155" width="16.26953125" style="6" customWidth="1"/>
    <col min="7156" max="7157" width="0" style="6" hidden="1" customWidth="1"/>
    <col min="7158" max="7158" width="13.26953125" style="6" bestFit="1" customWidth="1"/>
    <col min="7159" max="7160" width="16" style="6" bestFit="1" customWidth="1"/>
    <col min="7161" max="7161" width="9.1796875" style="6"/>
    <col min="7162" max="7163" width="16" style="6" bestFit="1" customWidth="1"/>
    <col min="7164" max="7164" width="9.1796875" style="6"/>
    <col min="7165" max="7165" width="0" style="6" hidden="1" customWidth="1"/>
    <col min="7166" max="7166" width="11.26953125" style="6" bestFit="1" customWidth="1"/>
    <col min="7167" max="7173" width="0" style="6" hidden="1" customWidth="1"/>
    <col min="7174" max="7174" width="11.26953125" style="6" bestFit="1" customWidth="1"/>
    <col min="7175" max="7176" width="0" style="6" hidden="1" customWidth="1"/>
    <col min="7177" max="7177" width="11.54296875" style="6" bestFit="1" customWidth="1"/>
    <col min="7178" max="7178" width="16" style="6" bestFit="1" customWidth="1"/>
    <col min="7179" max="7179" width="9.1796875" style="6"/>
    <col min="7180" max="7180" width="15" style="6" bestFit="1" customWidth="1"/>
    <col min="7181" max="7181" width="14" style="6" bestFit="1" customWidth="1"/>
    <col min="7182" max="7410" width="9.1796875" style="6"/>
    <col min="7411" max="7411" width="16.26953125" style="6" customWidth="1"/>
    <col min="7412" max="7413" width="0" style="6" hidden="1" customWidth="1"/>
    <col min="7414" max="7414" width="13.26953125" style="6" bestFit="1" customWidth="1"/>
    <col min="7415" max="7416" width="16" style="6" bestFit="1" customWidth="1"/>
    <col min="7417" max="7417" width="9.1796875" style="6"/>
    <col min="7418" max="7419" width="16" style="6" bestFit="1" customWidth="1"/>
    <col min="7420" max="7420" width="9.1796875" style="6"/>
    <col min="7421" max="7421" width="0" style="6" hidden="1" customWidth="1"/>
    <col min="7422" max="7422" width="11.26953125" style="6" bestFit="1" customWidth="1"/>
    <col min="7423" max="7429" width="0" style="6" hidden="1" customWidth="1"/>
    <col min="7430" max="7430" width="11.26953125" style="6" bestFit="1" customWidth="1"/>
    <col min="7431" max="7432" width="0" style="6" hidden="1" customWidth="1"/>
    <col min="7433" max="7433" width="11.54296875" style="6" bestFit="1" customWidth="1"/>
    <col min="7434" max="7434" width="16" style="6" bestFit="1" customWidth="1"/>
    <col min="7435" max="7435" width="9.1796875" style="6"/>
    <col min="7436" max="7436" width="15" style="6" bestFit="1" customWidth="1"/>
    <col min="7437" max="7437" width="14" style="6" bestFit="1" customWidth="1"/>
    <col min="7438" max="7666" width="9.1796875" style="6"/>
    <col min="7667" max="7667" width="16.26953125" style="6" customWidth="1"/>
    <col min="7668" max="7669" width="0" style="6" hidden="1" customWidth="1"/>
    <col min="7670" max="7670" width="13.26953125" style="6" bestFit="1" customWidth="1"/>
    <col min="7671" max="7672" width="16" style="6" bestFit="1" customWidth="1"/>
    <col min="7673" max="7673" width="9.1796875" style="6"/>
    <col min="7674" max="7675" width="16" style="6" bestFit="1" customWidth="1"/>
    <col min="7676" max="7676" width="9.1796875" style="6"/>
    <col min="7677" max="7677" width="0" style="6" hidden="1" customWidth="1"/>
    <col min="7678" max="7678" width="11.26953125" style="6" bestFit="1" customWidth="1"/>
    <col min="7679" max="7685" width="0" style="6" hidden="1" customWidth="1"/>
    <col min="7686" max="7686" width="11.26953125" style="6" bestFit="1" customWidth="1"/>
    <col min="7687" max="7688" width="0" style="6" hidden="1" customWidth="1"/>
    <col min="7689" max="7689" width="11.54296875" style="6" bestFit="1" customWidth="1"/>
    <col min="7690" max="7690" width="16" style="6" bestFit="1" customWidth="1"/>
    <col min="7691" max="7691" width="9.1796875" style="6"/>
    <col min="7692" max="7692" width="15" style="6" bestFit="1" customWidth="1"/>
    <col min="7693" max="7693" width="14" style="6" bestFit="1" customWidth="1"/>
    <col min="7694" max="7922" width="9.1796875" style="6"/>
    <col min="7923" max="7923" width="16.26953125" style="6" customWidth="1"/>
    <col min="7924" max="7925" width="0" style="6" hidden="1" customWidth="1"/>
    <col min="7926" max="7926" width="13.26953125" style="6" bestFit="1" customWidth="1"/>
    <col min="7927" max="7928" width="16" style="6" bestFit="1" customWidth="1"/>
    <col min="7929" max="7929" width="9.1796875" style="6"/>
    <col min="7930" max="7931" width="16" style="6" bestFit="1" customWidth="1"/>
    <col min="7932" max="7932" width="9.1796875" style="6"/>
    <col min="7933" max="7933" width="0" style="6" hidden="1" customWidth="1"/>
    <col min="7934" max="7934" width="11.26953125" style="6" bestFit="1" customWidth="1"/>
    <col min="7935" max="7941" width="0" style="6" hidden="1" customWidth="1"/>
    <col min="7942" max="7942" width="11.26953125" style="6" bestFit="1" customWidth="1"/>
    <col min="7943" max="7944" width="0" style="6" hidden="1" customWidth="1"/>
    <col min="7945" max="7945" width="11.54296875" style="6" bestFit="1" customWidth="1"/>
    <col min="7946" max="7946" width="16" style="6" bestFit="1" customWidth="1"/>
    <col min="7947" max="7947" width="9.1796875" style="6"/>
    <col min="7948" max="7948" width="15" style="6" bestFit="1" customWidth="1"/>
    <col min="7949" max="7949" width="14" style="6" bestFit="1" customWidth="1"/>
    <col min="7950" max="8178" width="9.1796875" style="6"/>
    <col min="8179" max="8179" width="16.26953125" style="6" customWidth="1"/>
    <col min="8180" max="8181" width="0" style="6" hidden="1" customWidth="1"/>
    <col min="8182" max="8182" width="13.26953125" style="6" bestFit="1" customWidth="1"/>
    <col min="8183" max="8184" width="16" style="6" bestFit="1" customWidth="1"/>
    <col min="8185" max="8185" width="9.1796875" style="6"/>
    <col min="8186" max="8187" width="16" style="6" bestFit="1" customWidth="1"/>
    <col min="8188" max="8188" width="9.1796875" style="6"/>
    <col min="8189" max="8189" width="0" style="6" hidden="1" customWidth="1"/>
    <col min="8190" max="8190" width="11.26953125" style="6" bestFit="1" customWidth="1"/>
    <col min="8191" max="8197" width="0" style="6" hidden="1" customWidth="1"/>
    <col min="8198" max="8198" width="11.26953125" style="6" bestFit="1" customWidth="1"/>
    <col min="8199" max="8200" width="0" style="6" hidden="1" customWidth="1"/>
    <col min="8201" max="8201" width="11.54296875" style="6" bestFit="1" customWidth="1"/>
    <col min="8202" max="8202" width="16" style="6" bestFit="1" customWidth="1"/>
    <col min="8203" max="8203" width="9.1796875" style="6"/>
    <col min="8204" max="8204" width="15" style="6" bestFit="1" customWidth="1"/>
    <col min="8205" max="8205" width="14" style="6" bestFit="1" customWidth="1"/>
    <col min="8206" max="8434" width="9.1796875" style="6"/>
    <col min="8435" max="8435" width="16.26953125" style="6" customWidth="1"/>
    <col min="8436" max="8437" width="0" style="6" hidden="1" customWidth="1"/>
    <col min="8438" max="8438" width="13.26953125" style="6" bestFit="1" customWidth="1"/>
    <col min="8439" max="8440" width="16" style="6" bestFit="1" customWidth="1"/>
    <col min="8441" max="8441" width="9.1796875" style="6"/>
    <col min="8442" max="8443" width="16" style="6" bestFit="1" customWidth="1"/>
    <col min="8444" max="8444" width="9.1796875" style="6"/>
    <col min="8445" max="8445" width="0" style="6" hidden="1" customWidth="1"/>
    <col min="8446" max="8446" width="11.26953125" style="6" bestFit="1" customWidth="1"/>
    <col min="8447" max="8453" width="0" style="6" hidden="1" customWidth="1"/>
    <col min="8454" max="8454" width="11.26953125" style="6" bestFit="1" customWidth="1"/>
    <col min="8455" max="8456" width="0" style="6" hidden="1" customWidth="1"/>
    <col min="8457" max="8457" width="11.54296875" style="6" bestFit="1" customWidth="1"/>
    <col min="8458" max="8458" width="16" style="6" bestFit="1" customWidth="1"/>
    <col min="8459" max="8459" width="9.1796875" style="6"/>
    <col min="8460" max="8460" width="15" style="6" bestFit="1" customWidth="1"/>
    <col min="8461" max="8461" width="14" style="6" bestFit="1" customWidth="1"/>
    <col min="8462" max="8690" width="9.1796875" style="6"/>
    <col min="8691" max="8691" width="16.26953125" style="6" customWidth="1"/>
    <col min="8692" max="8693" width="0" style="6" hidden="1" customWidth="1"/>
    <col min="8694" max="8694" width="13.26953125" style="6" bestFit="1" customWidth="1"/>
    <col min="8695" max="8696" width="16" style="6" bestFit="1" customWidth="1"/>
    <col min="8697" max="8697" width="9.1796875" style="6"/>
    <col min="8698" max="8699" width="16" style="6" bestFit="1" customWidth="1"/>
    <col min="8700" max="8700" width="9.1796875" style="6"/>
    <col min="8701" max="8701" width="0" style="6" hidden="1" customWidth="1"/>
    <col min="8702" max="8702" width="11.26953125" style="6" bestFit="1" customWidth="1"/>
    <col min="8703" max="8709" width="0" style="6" hidden="1" customWidth="1"/>
    <col min="8710" max="8710" width="11.26953125" style="6" bestFit="1" customWidth="1"/>
    <col min="8711" max="8712" width="0" style="6" hidden="1" customWidth="1"/>
    <col min="8713" max="8713" width="11.54296875" style="6" bestFit="1" customWidth="1"/>
    <col min="8714" max="8714" width="16" style="6" bestFit="1" customWidth="1"/>
    <col min="8715" max="8715" width="9.1796875" style="6"/>
    <col min="8716" max="8716" width="15" style="6" bestFit="1" customWidth="1"/>
    <col min="8717" max="8717" width="14" style="6" bestFit="1" customWidth="1"/>
    <col min="8718" max="8946" width="9.1796875" style="6"/>
    <col min="8947" max="8947" width="16.26953125" style="6" customWidth="1"/>
    <col min="8948" max="8949" width="0" style="6" hidden="1" customWidth="1"/>
    <col min="8950" max="8950" width="13.26953125" style="6" bestFit="1" customWidth="1"/>
    <col min="8951" max="8952" width="16" style="6" bestFit="1" customWidth="1"/>
    <col min="8953" max="8953" width="9.1796875" style="6"/>
    <col min="8954" max="8955" width="16" style="6" bestFit="1" customWidth="1"/>
    <col min="8956" max="8956" width="9.1796875" style="6"/>
    <col min="8957" max="8957" width="0" style="6" hidden="1" customWidth="1"/>
    <col min="8958" max="8958" width="11.26953125" style="6" bestFit="1" customWidth="1"/>
    <col min="8959" max="8965" width="0" style="6" hidden="1" customWidth="1"/>
    <col min="8966" max="8966" width="11.26953125" style="6" bestFit="1" customWidth="1"/>
    <col min="8967" max="8968" width="0" style="6" hidden="1" customWidth="1"/>
    <col min="8969" max="8969" width="11.54296875" style="6" bestFit="1" customWidth="1"/>
    <col min="8970" max="8970" width="16" style="6" bestFit="1" customWidth="1"/>
    <col min="8971" max="8971" width="9.1796875" style="6"/>
    <col min="8972" max="8972" width="15" style="6" bestFit="1" customWidth="1"/>
    <col min="8973" max="8973" width="14" style="6" bestFit="1" customWidth="1"/>
    <col min="8974" max="9202" width="9.1796875" style="6"/>
    <col min="9203" max="9203" width="16.26953125" style="6" customWidth="1"/>
    <col min="9204" max="9205" width="0" style="6" hidden="1" customWidth="1"/>
    <col min="9206" max="9206" width="13.26953125" style="6" bestFit="1" customWidth="1"/>
    <col min="9207" max="9208" width="16" style="6" bestFit="1" customWidth="1"/>
    <col min="9209" max="9209" width="9.1796875" style="6"/>
    <col min="9210" max="9211" width="16" style="6" bestFit="1" customWidth="1"/>
    <col min="9212" max="9212" width="9.1796875" style="6"/>
    <col min="9213" max="9213" width="0" style="6" hidden="1" customWidth="1"/>
    <col min="9214" max="9214" width="11.26953125" style="6" bestFit="1" customWidth="1"/>
    <col min="9215" max="9221" width="0" style="6" hidden="1" customWidth="1"/>
    <col min="9222" max="9222" width="11.26953125" style="6" bestFit="1" customWidth="1"/>
    <col min="9223" max="9224" width="0" style="6" hidden="1" customWidth="1"/>
    <col min="9225" max="9225" width="11.54296875" style="6" bestFit="1" customWidth="1"/>
    <col min="9226" max="9226" width="16" style="6" bestFit="1" customWidth="1"/>
    <col min="9227" max="9227" width="9.1796875" style="6"/>
    <col min="9228" max="9228" width="15" style="6" bestFit="1" customWidth="1"/>
    <col min="9229" max="9229" width="14" style="6" bestFit="1" customWidth="1"/>
    <col min="9230" max="9458" width="9.1796875" style="6"/>
    <col min="9459" max="9459" width="16.26953125" style="6" customWidth="1"/>
    <col min="9460" max="9461" width="0" style="6" hidden="1" customWidth="1"/>
    <col min="9462" max="9462" width="13.26953125" style="6" bestFit="1" customWidth="1"/>
    <col min="9463" max="9464" width="16" style="6" bestFit="1" customWidth="1"/>
    <col min="9465" max="9465" width="9.1796875" style="6"/>
    <col min="9466" max="9467" width="16" style="6" bestFit="1" customWidth="1"/>
    <col min="9468" max="9468" width="9.1796875" style="6"/>
    <col min="9469" max="9469" width="0" style="6" hidden="1" customWidth="1"/>
    <col min="9470" max="9470" width="11.26953125" style="6" bestFit="1" customWidth="1"/>
    <col min="9471" max="9477" width="0" style="6" hidden="1" customWidth="1"/>
    <col min="9478" max="9478" width="11.26953125" style="6" bestFit="1" customWidth="1"/>
    <col min="9479" max="9480" width="0" style="6" hidden="1" customWidth="1"/>
    <col min="9481" max="9481" width="11.54296875" style="6" bestFit="1" customWidth="1"/>
    <col min="9482" max="9482" width="16" style="6" bestFit="1" customWidth="1"/>
    <col min="9483" max="9483" width="9.1796875" style="6"/>
    <col min="9484" max="9484" width="15" style="6" bestFit="1" customWidth="1"/>
    <col min="9485" max="9485" width="14" style="6" bestFit="1" customWidth="1"/>
    <col min="9486" max="9714" width="9.1796875" style="6"/>
    <col min="9715" max="9715" width="16.26953125" style="6" customWidth="1"/>
    <col min="9716" max="9717" width="0" style="6" hidden="1" customWidth="1"/>
    <col min="9718" max="9718" width="13.26953125" style="6" bestFit="1" customWidth="1"/>
    <col min="9719" max="9720" width="16" style="6" bestFit="1" customWidth="1"/>
    <col min="9721" max="9721" width="9.1796875" style="6"/>
    <col min="9722" max="9723" width="16" style="6" bestFit="1" customWidth="1"/>
    <col min="9724" max="9724" width="9.1796875" style="6"/>
    <col min="9725" max="9725" width="0" style="6" hidden="1" customWidth="1"/>
    <col min="9726" max="9726" width="11.26953125" style="6" bestFit="1" customWidth="1"/>
    <col min="9727" max="9733" width="0" style="6" hidden="1" customWidth="1"/>
    <col min="9734" max="9734" width="11.26953125" style="6" bestFit="1" customWidth="1"/>
    <col min="9735" max="9736" width="0" style="6" hidden="1" customWidth="1"/>
    <col min="9737" max="9737" width="11.54296875" style="6" bestFit="1" customWidth="1"/>
    <col min="9738" max="9738" width="16" style="6" bestFit="1" customWidth="1"/>
    <col min="9739" max="9739" width="9.1796875" style="6"/>
    <col min="9740" max="9740" width="15" style="6" bestFit="1" customWidth="1"/>
    <col min="9741" max="9741" width="14" style="6" bestFit="1" customWidth="1"/>
    <col min="9742" max="9970" width="9.1796875" style="6"/>
    <col min="9971" max="9971" width="16.26953125" style="6" customWidth="1"/>
    <col min="9972" max="9973" width="0" style="6" hidden="1" customWidth="1"/>
    <col min="9974" max="9974" width="13.26953125" style="6" bestFit="1" customWidth="1"/>
    <col min="9975" max="9976" width="16" style="6" bestFit="1" customWidth="1"/>
    <col min="9977" max="9977" width="9.1796875" style="6"/>
    <col min="9978" max="9979" width="16" style="6" bestFit="1" customWidth="1"/>
    <col min="9980" max="9980" width="9.1796875" style="6"/>
    <col min="9981" max="9981" width="0" style="6" hidden="1" customWidth="1"/>
    <col min="9982" max="9982" width="11.26953125" style="6" bestFit="1" customWidth="1"/>
    <col min="9983" max="9989" width="0" style="6" hidden="1" customWidth="1"/>
    <col min="9990" max="9990" width="11.26953125" style="6" bestFit="1" customWidth="1"/>
    <col min="9991" max="9992" width="0" style="6" hidden="1" customWidth="1"/>
    <col min="9993" max="9993" width="11.54296875" style="6" bestFit="1" customWidth="1"/>
    <col min="9994" max="9994" width="16" style="6" bestFit="1" customWidth="1"/>
    <col min="9995" max="9995" width="9.1796875" style="6"/>
    <col min="9996" max="9996" width="15" style="6" bestFit="1" customWidth="1"/>
    <col min="9997" max="9997" width="14" style="6" bestFit="1" customWidth="1"/>
    <col min="9998" max="10226" width="9.1796875" style="6"/>
    <col min="10227" max="10227" width="16.26953125" style="6" customWidth="1"/>
    <col min="10228" max="10229" width="0" style="6" hidden="1" customWidth="1"/>
    <col min="10230" max="10230" width="13.26953125" style="6" bestFit="1" customWidth="1"/>
    <col min="10231" max="10232" width="16" style="6" bestFit="1" customWidth="1"/>
    <col min="10233" max="10233" width="9.1796875" style="6"/>
    <col min="10234" max="10235" width="16" style="6" bestFit="1" customWidth="1"/>
    <col min="10236" max="10236" width="9.1796875" style="6"/>
    <col min="10237" max="10237" width="0" style="6" hidden="1" customWidth="1"/>
    <col min="10238" max="10238" width="11.26953125" style="6" bestFit="1" customWidth="1"/>
    <col min="10239" max="10245" width="0" style="6" hidden="1" customWidth="1"/>
    <col min="10246" max="10246" width="11.26953125" style="6" bestFit="1" customWidth="1"/>
    <col min="10247" max="10248" width="0" style="6" hidden="1" customWidth="1"/>
    <col min="10249" max="10249" width="11.54296875" style="6" bestFit="1" customWidth="1"/>
    <col min="10250" max="10250" width="16" style="6" bestFit="1" customWidth="1"/>
    <col min="10251" max="10251" width="9.1796875" style="6"/>
    <col min="10252" max="10252" width="15" style="6" bestFit="1" customWidth="1"/>
    <col min="10253" max="10253" width="14" style="6" bestFit="1" customWidth="1"/>
    <col min="10254" max="10482" width="9.1796875" style="6"/>
    <col min="10483" max="10483" width="16.26953125" style="6" customWidth="1"/>
    <col min="10484" max="10485" width="0" style="6" hidden="1" customWidth="1"/>
    <col min="10486" max="10486" width="13.26953125" style="6" bestFit="1" customWidth="1"/>
    <col min="10487" max="10488" width="16" style="6" bestFit="1" customWidth="1"/>
    <col min="10489" max="10489" width="9.1796875" style="6"/>
    <col min="10490" max="10491" width="16" style="6" bestFit="1" customWidth="1"/>
    <col min="10492" max="10492" width="9.1796875" style="6"/>
    <col min="10493" max="10493" width="0" style="6" hidden="1" customWidth="1"/>
    <col min="10494" max="10494" width="11.26953125" style="6" bestFit="1" customWidth="1"/>
    <col min="10495" max="10501" width="0" style="6" hidden="1" customWidth="1"/>
    <col min="10502" max="10502" width="11.26953125" style="6" bestFit="1" customWidth="1"/>
    <col min="10503" max="10504" width="0" style="6" hidden="1" customWidth="1"/>
    <col min="10505" max="10505" width="11.54296875" style="6" bestFit="1" customWidth="1"/>
    <col min="10506" max="10506" width="16" style="6" bestFit="1" customWidth="1"/>
    <col min="10507" max="10507" width="9.1796875" style="6"/>
    <col min="10508" max="10508" width="15" style="6" bestFit="1" customWidth="1"/>
    <col min="10509" max="10509" width="14" style="6" bestFit="1" customWidth="1"/>
    <col min="10510" max="10738" width="9.1796875" style="6"/>
    <col min="10739" max="10739" width="16.26953125" style="6" customWidth="1"/>
    <col min="10740" max="10741" width="0" style="6" hidden="1" customWidth="1"/>
    <col min="10742" max="10742" width="13.26953125" style="6" bestFit="1" customWidth="1"/>
    <col min="10743" max="10744" width="16" style="6" bestFit="1" customWidth="1"/>
    <col min="10745" max="10745" width="9.1796875" style="6"/>
    <col min="10746" max="10747" width="16" style="6" bestFit="1" customWidth="1"/>
    <col min="10748" max="10748" width="9.1796875" style="6"/>
    <col min="10749" max="10749" width="0" style="6" hidden="1" customWidth="1"/>
    <col min="10750" max="10750" width="11.26953125" style="6" bestFit="1" customWidth="1"/>
    <col min="10751" max="10757" width="0" style="6" hidden="1" customWidth="1"/>
    <col min="10758" max="10758" width="11.26953125" style="6" bestFit="1" customWidth="1"/>
    <col min="10759" max="10760" width="0" style="6" hidden="1" customWidth="1"/>
    <col min="10761" max="10761" width="11.54296875" style="6" bestFit="1" customWidth="1"/>
    <col min="10762" max="10762" width="16" style="6" bestFit="1" customWidth="1"/>
    <col min="10763" max="10763" width="9.1796875" style="6"/>
    <col min="10764" max="10764" width="15" style="6" bestFit="1" customWidth="1"/>
    <col min="10765" max="10765" width="14" style="6" bestFit="1" customWidth="1"/>
    <col min="10766" max="10994" width="9.1796875" style="6"/>
    <col min="10995" max="10995" width="16.26953125" style="6" customWidth="1"/>
    <col min="10996" max="10997" width="0" style="6" hidden="1" customWidth="1"/>
    <col min="10998" max="10998" width="13.26953125" style="6" bestFit="1" customWidth="1"/>
    <col min="10999" max="11000" width="16" style="6" bestFit="1" customWidth="1"/>
    <col min="11001" max="11001" width="9.1796875" style="6"/>
    <col min="11002" max="11003" width="16" style="6" bestFit="1" customWidth="1"/>
    <col min="11004" max="11004" width="9.1796875" style="6"/>
    <col min="11005" max="11005" width="0" style="6" hidden="1" customWidth="1"/>
    <col min="11006" max="11006" width="11.26953125" style="6" bestFit="1" customWidth="1"/>
    <col min="11007" max="11013" width="0" style="6" hidden="1" customWidth="1"/>
    <col min="11014" max="11014" width="11.26953125" style="6" bestFit="1" customWidth="1"/>
    <col min="11015" max="11016" width="0" style="6" hidden="1" customWidth="1"/>
    <col min="11017" max="11017" width="11.54296875" style="6" bestFit="1" customWidth="1"/>
    <col min="11018" max="11018" width="16" style="6" bestFit="1" customWidth="1"/>
    <col min="11019" max="11019" width="9.1796875" style="6"/>
    <col min="11020" max="11020" width="15" style="6" bestFit="1" customWidth="1"/>
    <col min="11021" max="11021" width="14" style="6" bestFit="1" customWidth="1"/>
    <col min="11022" max="11250" width="9.1796875" style="6"/>
    <col min="11251" max="11251" width="16.26953125" style="6" customWidth="1"/>
    <col min="11252" max="11253" width="0" style="6" hidden="1" customWidth="1"/>
    <col min="11254" max="11254" width="13.26953125" style="6" bestFit="1" customWidth="1"/>
    <col min="11255" max="11256" width="16" style="6" bestFit="1" customWidth="1"/>
    <col min="11257" max="11257" width="9.1796875" style="6"/>
    <col min="11258" max="11259" width="16" style="6" bestFit="1" customWidth="1"/>
    <col min="11260" max="11260" width="9.1796875" style="6"/>
    <col min="11261" max="11261" width="0" style="6" hidden="1" customWidth="1"/>
    <col min="11262" max="11262" width="11.26953125" style="6" bestFit="1" customWidth="1"/>
    <col min="11263" max="11269" width="0" style="6" hidden="1" customWidth="1"/>
    <col min="11270" max="11270" width="11.26953125" style="6" bestFit="1" customWidth="1"/>
    <col min="11271" max="11272" width="0" style="6" hidden="1" customWidth="1"/>
    <col min="11273" max="11273" width="11.54296875" style="6" bestFit="1" customWidth="1"/>
    <col min="11274" max="11274" width="16" style="6" bestFit="1" customWidth="1"/>
    <col min="11275" max="11275" width="9.1796875" style="6"/>
    <col min="11276" max="11276" width="15" style="6" bestFit="1" customWidth="1"/>
    <col min="11277" max="11277" width="14" style="6" bestFit="1" customWidth="1"/>
    <col min="11278" max="11506" width="9.1796875" style="6"/>
    <col min="11507" max="11507" width="16.26953125" style="6" customWidth="1"/>
    <col min="11508" max="11509" width="0" style="6" hidden="1" customWidth="1"/>
    <col min="11510" max="11510" width="13.26953125" style="6" bestFit="1" customWidth="1"/>
    <col min="11511" max="11512" width="16" style="6" bestFit="1" customWidth="1"/>
    <col min="11513" max="11513" width="9.1796875" style="6"/>
    <col min="11514" max="11515" width="16" style="6" bestFit="1" customWidth="1"/>
    <col min="11516" max="11516" width="9.1796875" style="6"/>
    <col min="11517" max="11517" width="0" style="6" hidden="1" customWidth="1"/>
    <col min="11518" max="11518" width="11.26953125" style="6" bestFit="1" customWidth="1"/>
    <col min="11519" max="11525" width="0" style="6" hidden="1" customWidth="1"/>
    <col min="11526" max="11526" width="11.26953125" style="6" bestFit="1" customWidth="1"/>
    <col min="11527" max="11528" width="0" style="6" hidden="1" customWidth="1"/>
    <col min="11529" max="11529" width="11.54296875" style="6" bestFit="1" customWidth="1"/>
    <col min="11530" max="11530" width="16" style="6" bestFit="1" customWidth="1"/>
    <col min="11531" max="11531" width="9.1796875" style="6"/>
    <col min="11532" max="11532" width="15" style="6" bestFit="1" customWidth="1"/>
    <col min="11533" max="11533" width="14" style="6" bestFit="1" customWidth="1"/>
    <col min="11534" max="11762" width="9.1796875" style="6"/>
    <col min="11763" max="11763" width="16.26953125" style="6" customWidth="1"/>
    <col min="11764" max="11765" width="0" style="6" hidden="1" customWidth="1"/>
    <col min="11766" max="11766" width="13.26953125" style="6" bestFit="1" customWidth="1"/>
    <col min="11767" max="11768" width="16" style="6" bestFit="1" customWidth="1"/>
    <col min="11769" max="11769" width="9.1796875" style="6"/>
    <col min="11770" max="11771" width="16" style="6" bestFit="1" customWidth="1"/>
    <col min="11772" max="11772" width="9.1796875" style="6"/>
    <col min="11773" max="11773" width="0" style="6" hidden="1" customWidth="1"/>
    <col min="11774" max="11774" width="11.26953125" style="6" bestFit="1" customWidth="1"/>
    <col min="11775" max="11781" width="0" style="6" hidden="1" customWidth="1"/>
    <col min="11782" max="11782" width="11.26953125" style="6" bestFit="1" customWidth="1"/>
    <col min="11783" max="11784" width="0" style="6" hidden="1" customWidth="1"/>
    <col min="11785" max="11785" width="11.54296875" style="6" bestFit="1" customWidth="1"/>
    <col min="11786" max="11786" width="16" style="6" bestFit="1" customWidth="1"/>
    <col min="11787" max="11787" width="9.1796875" style="6"/>
    <col min="11788" max="11788" width="15" style="6" bestFit="1" customWidth="1"/>
    <col min="11789" max="11789" width="14" style="6" bestFit="1" customWidth="1"/>
    <col min="11790" max="12018" width="9.1796875" style="6"/>
    <col min="12019" max="12019" width="16.26953125" style="6" customWidth="1"/>
    <col min="12020" max="12021" width="0" style="6" hidden="1" customWidth="1"/>
    <col min="12022" max="12022" width="13.26953125" style="6" bestFit="1" customWidth="1"/>
    <col min="12023" max="12024" width="16" style="6" bestFit="1" customWidth="1"/>
    <col min="12025" max="12025" width="9.1796875" style="6"/>
    <col min="12026" max="12027" width="16" style="6" bestFit="1" customWidth="1"/>
    <col min="12028" max="12028" width="9.1796875" style="6"/>
    <col min="12029" max="12029" width="0" style="6" hidden="1" customWidth="1"/>
    <col min="12030" max="12030" width="11.26953125" style="6" bestFit="1" customWidth="1"/>
    <col min="12031" max="12037" width="0" style="6" hidden="1" customWidth="1"/>
    <col min="12038" max="12038" width="11.26953125" style="6" bestFit="1" customWidth="1"/>
    <col min="12039" max="12040" width="0" style="6" hidden="1" customWidth="1"/>
    <col min="12041" max="12041" width="11.54296875" style="6" bestFit="1" customWidth="1"/>
    <col min="12042" max="12042" width="16" style="6" bestFit="1" customWidth="1"/>
    <col min="12043" max="12043" width="9.1796875" style="6"/>
    <col min="12044" max="12044" width="15" style="6" bestFit="1" customWidth="1"/>
    <col min="12045" max="12045" width="14" style="6" bestFit="1" customWidth="1"/>
    <col min="12046" max="12274" width="9.1796875" style="6"/>
    <col min="12275" max="12275" width="16.26953125" style="6" customWidth="1"/>
    <col min="12276" max="12277" width="0" style="6" hidden="1" customWidth="1"/>
    <col min="12278" max="12278" width="13.26953125" style="6" bestFit="1" customWidth="1"/>
    <col min="12279" max="12280" width="16" style="6" bestFit="1" customWidth="1"/>
    <col min="12281" max="12281" width="9.1796875" style="6"/>
    <col min="12282" max="12283" width="16" style="6" bestFit="1" customWidth="1"/>
    <col min="12284" max="12284" width="9.1796875" style="6"/>
    <col min="12285" max="12285" width="0" style="6" hidden="1" customWidth="1"/>
    <col min="12286" max="12286" width="11.26953125" style="6" bestFit="1" customWidth="1"/>
    <col min="12287" max="12293" width="0" style="6" hidden="1" customWidth="1"/>
    <col min="12294" max="12294" width="11.26953125" style="6" bestFit="1" customWidth="1"/>
    <col min="12295" max="12296" width="0" style="6" hidden="1" customWidth="1"/>
    <col min="12297" max="12297" width="11.54296875" style="6" bestFit="1" customWidth="1"/>
    <col min="12298" max="12298" width="16" style="6" bestFit="1" customWidth="1"/>
    <col min="12299" max="12299" width="9.1796875" style="6"/>
    <col min="12300" max="12300" width="15" style="6" bestFit="1" customWidth="1"/>
    <col min="12301" max="12301" width="14" style="6" bestFit="1" customWidth="1"/>
    <col min="12302" max="12530" width="9.1796875" style="6"/>
    <col min="12531" max="12531" width="16.26953125" style="6" customWidth="1"/>
    <col min="12532" max="12533" width="0" style="6" hidden="1" customWidth="1"/>
    <col min="12534" max="12534" width="13.26953125" style="6" bestFit="1" customWidth="1"/>
    <col min="12535" max="12536" width="16" style="6" bestFit="1" customWidth="1"/>
    <col min="12537" max="12537" width="9.1796875" style="6"/>
    <col min="12538" max="12539" width="16" style="6" bestFit="1" customWidth="1"/>
    <col min="12540" max="12540" width="9.1796875" style="6"/>
    <col min="12541" max="12541" width="0" style="6" hidden="1" customWidth="1"/>
    <col min="12542" max="12542" width="11.26953125" style="6" bestFit="1" customWidth="1"/>
    <col min="12543" max="12549" width="0" style="6" hidden="1" customWidth="1"/>
    <col min="12550" max="12550" width="11.26953125" style="6" bestFit="1" customWidth="1"/>
    <col min="12551" max="12552" width="0" style="6" hidden="1" customWidth="1"/>
    <col min="12553" max="12553" width="11.54296875" style="6" bestFit="1" customWidth="1"/>
    <col min="12554" max="12554" width="16" style="6" bestFit="1" customWidth="1"/>
    <col min="12555" max="12555" width="9.1796875" style="6"/>
    <col min="12556" max="12556" width="15" style="6" bestFit="1" customWidth="1"/>
    <col min="12557" max="12557" width="14" style="6" bestFit="1" customWidth="1"/>
    <col min="12558" max="12786" width="9.1796875" style="6"/>
    <col min="12787" max="12787" width="16.26953125" style="6" customWidth="1"/>
    <col min="12788" max="12789" width="0" style="6" hidden="1" customWidth="1"/>
    <col min="12790" max="12790" width="13.26953125" style="6" bestFit="1" customWidth="1"/>
    <col min="12791" max="12792" width="16" style="6" bestFit="1" customWidth="1"/>
    <col min="12793" max="12793" width="9.1796875" style="6"/>
    <col min="12794" max="12795" width="16" style="6" bestFit="1" customWidth="1"/>
    <col min="12796" max="12796" width="9.1796875" style="6"/>
    <col min="12797" max="12797" width="0" style="6" hidden="1" customWidth="1"/>
    <col min="12798" max="12798" width="11.26953125" style="6" bestFit="1" customWidth="1"/>
    <col min="12799" max="12805" width="0" style="6" hidden="1" customWidth="1"/>
    <col min="12806" max="12806" width="11.26953125" style="6" bestFit="1" customWidth="1"/>
    <col min="12807" max="12808" width="0" style="6" hidden="1" customWidth="1"/>
    <col min="12809" max="12809" width="11.54296875" style="6" bestFit="1" customWidth="1"/>
    <col min="12810" max="12810" width="16" style="6" bestFit="1" customWidth="1"/>
    <col min="12811" max="12811" width="9.1796875" style="6"/>
    <col min="12812" max="12812" width="15" style="6" bestFit="1" customWidth="1"/>
    <col min="12813" max="12813" width="14" style="6" bestFit="1" customWidth="1"/>
    <col min="12814" max="13042" width="9.1796875" style="6"/>
    <col min="13043" max="13043" width="16.26953125" style="6" customWidth="1"/>
    <col min="13044" max="13045" width="0" style="6" hidden="1" customWidth="1"/>
    <col min="13046" max="13046" width="13.26953125" style="6" bestFit="1" customWidth="1"/>
    <col min="13047" max="13048" width="16" style="6" bestFit="1" customWidth="1"/>
    <col min="13049" max="13049" width="9.1796875" style="6"/>
    <col min="13050" max="13051" width="16" style="6" bestFit="1" customWidth="1"/>
    <col min="13052" max="13052" width="9.1796875" style="6"/>
    <col min="13053" max="13053" width="0" style="6" hidden="1" customWidth="1"/>
    <col min="13054" max="13054" width="11.26953125" style="6" bestFit="1" customWidth="1"/>
    <col min="13055" max="13061" width="0" style="6" hidden="1" customWidth="1"/>
    <col min="13062" max="13062" width="11.26953125" style="6" bestFit="1" customWidth="1"/>
    <col min="13063" max="13064" width="0" style="6" hidden="1" customWidth="1"/>
    <col min="13065" max="13065" width="11.54296875" style="6" bestFit="1" customWidth="1"/>
    <col min="13066" max="13066" width="16" style="6" bestFit="1" customWidth="1"/>
    <col min="13067" max="13067" width="9.1796875" style="6"/>
    <col min="13068" max="13068" width="15" style="6" bestFit="1" customWidth="1"/>
    <col min="13069" max="13069" width="14" style="6" bestFit="1" customWidth="1"/>
    <col min="13070" max="13298" width="9.1796875" style="6"/>
    <col min="13299" max="13299" width="16.26953125" style="6" customWidth="1"/>
    <col min="13300" max="13301" width="0" style="6" hidden="1" customWidth="1"/>
    <col min="13302" max="13302" width="13.26953125" style="6" bestFit="1" customWidth="1"/>
    <col min="13303" max="13304" width="16" style="6" bestFit="1" customWidth="1"/>
    <col min="13305" max="13305" width="9.1796875" style="6"/>
    <col min="13306" max="13307" width="16" style="6" bestFit="1" customWidth="1"/>
    <col min="13308" max="13308" width="9.1796875" style="6"/>
    <col min="13309" max="13309" width="0" style="6" hidden="1" customWidth="1"/>
    <col min="13310" max="13310" width="11.26953125" style="6" bestFit="1" customWidth="1"/>
    <col min="13311" max="13317" width="0" style="6" hidden="1" customWidth="1"/>
    <col min="13318" max="13318" width="11.26953125" style="6" bestFit="1" customWidth="1"/>
    <col min="13319" max="13320" width="0" style="6" hidden="1" customWidth="1"/>
    <col min="13321" max="13321" width="11.54296875" style="6" bestFit="1" customWidth="1"/>
    <col min="13322" max="13322" width="16" style="6" bestFit="1" customWidth="1"/>
    <col min="13323" max="13323" width="9.1796875" style="6"/>
    <col min="13324" max="13324" width="15" style="6" bestFit="1" customWidth="1"/>
    <col min="13325" max="13325" width="14" style="6" bestFit="1" customWidth="1"/>
    <col min="13326" max="13554" width="9.1796875" style="6"/>
    <col min="13555" max="13555" width="16.26953125" style="6" customWidth="1"/>
    <col min="13556" max="13557" width="0" style="6" hidden="1" customWidth="1"/>
    <col min="13558" max="13558" width="13.26953125" style="6" bestFit="1" customWidth="1"/>
    <col min="13559" max="13560" width="16" style="6" bestFit="1" customWidth="1"/>
    <col min="13561" max="13561" width="9.1796875" style="6"/>
    <col min="13562" max="13563" width="16" style="6" bestFit="1" customWidth="1"/>
    <col min="13564" max="13564" width="9.1796875" style="6"/>
    <col min="13565" max="13565" width="0" style="6" hidden="1" customWidth="1"/>
    <col min="13566" max="13566" width="11.26953125" style="6" bestFit="1" customWidth="1"/>
    <col min="13567" max="13573" width="0" style="6" hidden="1" customWidth="1"/>
    <col min="13574" max="13574" width="11.26953125" style="6" bestFit="1" customWidth="1"/>
    <col min="13575" max="13576" width="0" style="6" hidden="1" customWidth="1"/>
    <col min="13577" max="13577" width="11.54296875" style="6" bestFit="1" customWidth="1"/>
    <col min="13578" max="13578" width="16" style="6" bestFit="1" customWidth="1"/>
    <col min="13579" max="13579" width="9.1796875" style="6"/>
    <col min="13580" max="13580" width="15" style="6" bestFit="1" customWidth="1"/>
    <col min="13581" max="13581" width="14" style="6" bestFit="1" customWidth="1"/>
    <col min="13582" max="13810" width="9.1796875" style="6"/>
    <col min="13811" max="13811" width="16.26953125" style="6" customWidth="1"/>
    <col min="13812" max="13813" width="0" style="6" hidden="1" customWidth="1"/>
    <col min="13814" max="13814" width="13.26953125" style="6" bestFit="1" customWidth="1"/>
    <col min="13815" max="13816" width="16" style="6" bestFit="1" customWidth="1"/>
    <col min="13817" max="13817" width="9.1796875" style="6"/>
    <col min="13818" max="13819" width="16" style="6" bestFit="1" customWidth="1"/>
    <col min="13820" max="13820" width="9.1796875" style="6"/>
    <col min="13821" max="13821" width="0" style="6" hidden="1" customWidth="1"/>
    <col min="13822" max="13822" width="11.26953125" style="6" bestFit="1" customWidth="1"/>
    <col min="13823" max="13829" width="0" style="6" hidden="1" customWidth="1"/>
    <col min="13830" max="13830" width="11.26953125" style="6" bestFit="1" customWidth="1"/>
    <col min="13831" max="13832" width="0" style="6" hidden="1" customWidth="1"/>
    <col min="13833" max="13833" width="11.54296875" style="6" bestFit="1" customWidth="1"/>
    <col min="13834" max="13834" width="16" style="6" bestFit="1" customWidth="1"/>
    <col min="13835" max="13835" width="9.1796875" style="6"/>
    <col min="13836" max="13836" width="15" style="6" bestFit="1" customWidth="1"/>
    <col min="13837" max="13837" width="14" style="6" bestFit="1" customWidth="1"/>
    <col min="13838" max="14066" width="9.1796875" style="6"/>
    <col min="14067" max="14067" width="16.26953125" style="6" customWidth="1"/>
    <col min="14068" max="14069" width="0" style="6" hidden="1" customWidth="1"/>
    <col min="14070" max="14070" width="13.26953125" style="6" bestFit="1" customWidth="1"/>
    <col min="14071" max="14072" width="16" style="6" bestFit="1" customWidth="1"/>
    <col min="14073" max="14073" width="9.1796875" style="6"/>
    <col min="14074" max="14075" width="16" style="6" bestFit="1" customWidth="1"/>
    <col min="14076" max="14076" width="9.1796875" style="6"/>
    <col min="14077" max="14077" width="0" style="6" hidden="1" customWidth="1"/>
    <col min="14078" max="14078" width="11.26953125" style="6" bestFit="1" customWidth="1"/>
    <col min="14079" max="14085" width="0" style="6" hidden="1" customWidth="1"/>
    <col min="14086" max="14086" width="11.26953125" style="6" bestFit="1" customWidth="1"/>
    <col min="14087" max="14088" width="0" style="6" hidden="1" customWidth="1"/>
    <col min="14089" max="14089" width="11.54296875" style="6" bestFit="1" customWidth="1"/>
    <col min="14090" max="14090" width="16" style="6" bestFit="1" customWidth="1"/>
    <col min="14091" max="14091" width="9.1796875" style="6"/>
    <col min="14092" max="14092" width="15" style="6" bestFit="1" customWidth="1"/>
    <col min="14093" max="14093" width="14" style="6" bestFit="1" customWidth="1"/>
    <col min="14094" max="14322" width="9.1796875" style="6"/>
    <col min="14323" max="14323" width="16.26953125" style="6" customWidth="1"/>
    <col min="14324" max="14325" width="0" style="6" hidden="1" customWidth="1"/>
    <col min="14326" max="14326" width="13.26953125" style="6" bestFit="1" customWidth="1"/>
    <col min="14327" max="14328" width="16" style="6" bestFit="1" customWidth="1"/>
    <col min="14329" max="14329" width="9.1796875" style="6"/>
    <col min="14330" max="14331" width="16" style="6" bestFit="1" customWidth="1"/>
    <col min="14332" max="14332" width="9.1796875" style="6"/>
    <col min="14333" max="14333" width="0" style="6" hidden="1" customWidth="1"/>
    <col min="14334" max="14334" width="11.26953125" style="6" bestFit="1" customWidth="1"/>
    <col min="14335" max="14341" width="0" style="6" hidden="1" customWidth="1"/>
    <col min="14342" max="14342" width="11.26953125" style="6" bestFit="1" customWidth="1"/>
    <col min="14343" max="14344" width="0" style="6" hidden="1" customWidth="1"/>
    <col min="14345" max="14345" width="11.54296875" style="6" bestFit="1" customWidth="1"/>
    <col min="14346" max="14346" width="16" style="6" bestFit="1" customWidth="1"/>
    <col min="14347" max="14347" width="9.1796875" style="6"/>
    <col min="14348" max="14348" width="15" style="6" bestFit="1" customWidth="1"/>
    <col min="14349" max="14349" width="14" style="6" bestFit="1" customWidth="1"/>
    <col min="14350" max="14578" width="9.1796875" style="6"/>
    <col min="14579" max="14579" width="16.26953125" style="6" customWidth="1"/>
    <col min="14580" max="14581" width="0" style="6" hidden="1" customWidth="1"/>
    <col min="14582" max="14582" width="13.26953125" style="6" bestFit="1" customWidth="1"/>
    <col min="14583" max="14584" width="16" style="6" bestFit="1" customWidth="1"/>
    <col min="14585" max="14585" width="9.1796875" style="6"/>
    <col min="14586" max="14587" width="16" style="6" bestFit="1" customWidth="1"/>
    <col min="14588" max="14588" width="9.1796875" style="6"/>
    <col min="14589" max="14589" width="0" style="6" hidden="1" customWidth="1"/>
    <col min="14590" max="14590" width="11.26953125" style="6" bestFit="1" customWidth="1"/>
    <col min="14591" max="14597" width="0" style="6" hidden="1" customWidth="1"/>
    <col min="14598" max="14598" width="11.26953125" style="6" bestFit="1" customWidth="1"/>
    <col min="14599" max="14600" width="0" style="6" hidden="1" customWidth="1"/>
    <col min="14601" max="14601" width="11.54296875" style="6" bestFit="1" customWidth="1"/>
    <col min="14602" max="14602" width="16" style="6" bestFit="1" customWidth="1"/>
    <col min="14603" max="14603" width="9.1796875" style="6"/>
    <col min="14604" max="14604" width="15" style="6" bestFit="1" customWidth="1"/>
    <col min="14605" max="14605" width="14" style="6" bestFit="1" customWidth="1"/>
    <col min="14606" max="14834" width="9.1796875" style="6"/>
    <col min="14835" max="14835" width="16.26953125" style="6" customWidth="1"/>
    <col min="14836" max="14837" width="0" style="6" hidden="1" customWidth="1"/>
    <col min="14838" max="14838" width="13.26953125" style="6" bestFit="1" customWidth="1"/>
    <col min="14839" max="14840" width="16" style="6" bestFit="1" customWidth="1"/>
    <col min="14841" max="14841" width="9.1796875" style="6"/>
    <col min="14842" max="14843" width="16" style="6" bestFit="1" customWidth="1"/>
    <col min="14844" max="14844" width="9.1796875" style="6"/>
    <col min="14845" max="14845" width="0" style="6" hidden="1" customWidth="1"/>
    <col min="14846" max="14846" width="11.26953125" style="6" bestFit="1" customWidth="1"/>
    <col min="14847" max="14853" width="0" style="6" hidden="1" customWidth="1"/>
    <col min="14854" max="14854" width="11.26953125" style="6" bestFit="1" customWidth="1"/>
    <col min="14855" max="14856" width="0" style="6" hidden="1" customWidth="1"/>
    <col min="14857" max="14857" width="11.54296875" style="6" bestFit="1" customWidth="1"/>
    <col min="14858" max="14858" width="16" style="6" bestFit="1" customWidth="1"/>
    <col min="14859" max="14859" width="9.1796875" style="6"/>
    <col min="14860" max="14860" width="15" style="6" bestFit="1" customWidth="1"/>
    <col min="14861" max="14861" width="14" style="6" bestFit="1" customWidth="1"/>
    <col min="14862" max="15090" width="9.1796875" style="6"/>
    <col min="15091" max="15091" width="16.26953125" style="6" customWidth="1"/>
    <col min="15092" max="15093" width="0" style="6" hidden="1" customWidth="1"/>
    <col min="15094" max="15094" width="13.26953125" style="6" bestFit="1" customWidth="1"/>
    <col min="15095" max="15096" width="16" style="6" bestFit="1" customWidth="1"/>
    <col min="15097" max="15097" width="9.1796875" style="6"/>
    <col min="15098" max="15099" width="16" style="6" bestFit="1" customWidth="1"/>
    <col min="15100" max="15100" width="9.1796875" style="6"/>
    <col min="15101" max="15101" width="0" style="6" hidden="1" customWidth="1"/>
    <col min="15102" max="15102" width="11.26953125" style="6" bestFit="1" customWidth="1"/>
    <col min="15103" max="15109" width="0" style="6" hidden="1" customWidth="1"/>
    <col min="15110" max="15110" width="11.26953125" style="6" bestFit="1" customWidth="1"/>
    <col min="15111" max="15112" width="0" style="6" hidden="1" customWidth="1"/>
    <col min="15113" max="15113" width="11.54296875" style="6" bestFit="1" customWidth="1"/>
    <col min="15114" max="15114" width="16" style="6" bestFit="1" customWidth="1"/>
    <col min="15115" max="15115" width="9.1796875" style="6"/>
    <col min="15116" max="15116" width="15" style="6" bestFit="1" customWidth="1"/>
    <col min="15117" max="15117" width="14" style="6" bestFit="1" customWidth="1"/>
    <col min="15118" max="15346" width="9.1796875" style="6"/>
    <col min="15347" max="15347" width="16.26953125" style="6" customWidth="1"/>
    <col min="15348" max="15349" width="0" style="6" hidden="1" customWidth="1"/>
    <col min="15350" max="15350" width="13.26953125" style="6" bestFit="1" customWidth="1"/>
    <col min="15351" max="15352" width="16" style="6" bestFit="1" customWidth="1"/>
    <col min="15353" max="15353" width="9.1796875" style="6"/>
    <col min="15354" max="15355" width="16" style="6" bestFit="1" customWidth="1"/>
    <col min="15356" max="15356" width="9.1796875" style="6"/>
    <col min="15357" max="15357" width="0" style="6" hidden="1" customWidth="1"/>
    <col min="15358" max="15358" width="11.26953125" style="6" bestFit="1" customWidth="1"/>
    <col min="15359" max="15365" width="0" style="6" hidden="1" customWidth="1"/>
    <col min="15366" max="15366" width="11.26953125" style="6" bestFit="1" customWidth="1"/>
    <col min="15367" max="15368" width="0" style="6" hidden="1" customWidth="1"/>
    <col min="15369" max="15369" width="11.54296875" style="6" bestFit="1" customWidth="1"/>
    <col min="15370" max="15370" width="16" style="6" bestFit="1" customWidth="1"/>
    <col min="15371" max="15371" width="9.1796875" style="6"/>
    <col min="15372" max="15372" width="15" style="6" bestFit="1" customWidth="1"/>
    <col min="15373" max="15373" width="14" style="6" bestFit="1" customWidth="1"/>
    <col min="15374" max="15602" width="9.1796875" style="6"/>
    <col min="15603" max="15603" width="16.26953125" style="6" customWidth="1"/>
    <col min="15604" max="15605" width="0" style="6" hidden="1" customWidth="1"/>
    <col min="15606" max="15606" width="13.26953125" style="6" bestFit="1" customWidth="1"/>
    <col min="15607" max="15608" width="16" style="6" bestFit="1" customWidth="1"/>
    <col min="15609" max="15609" width="9.1796875" style="6"/>
    <col min="15610" max="15611" width="16" style="6" bestFit="1" customWidth="1"/>
    <col min="15612" max="15612" width="9.1796875" style="6"/>
    <col min="15613" max="15613" width="0" style="6" hidden="1" customWidth="1"/>
    <col min="15614" max="15614" width="11.26953125" style="6" bestFit="1" customWidth="1"/>
    <col min="15615" max="15621" width="0" style="6" hidden="1" customWidth="1"/>
    <col min="15622" max="15622" width="11.26953125" style="6" bestFit="1" customWidth="1"/>
    <col min="15623" max="15624" width="0" style="6" hidden="1" customWidth="1"/>
    <col min="15625" max="15625" width="11.54296875" style="6" bestFit="1" customWidth="1"/>
    <col min="15626" max="15626" width="16" style="6" bestFit="1" customWidth="1"/>
    <col min="15627" max="15627" width="9.1796875" style="6"/>
    <col min="15628" max="15628" width="15" style="6" bestFit="1" customWidth="1"/>
    <col min="15629" max="15629" width="14" style="6" bestFit="1" customWidth="1"/>
    <col min="15630" max="15858" width="9.1796875" style="6"/>
    <col min="15859" max="15859" width="16.26953125" style="6" customWidth="1"/>
    <col min="15860" max="15861" width="0" style="6" hidden="1" customWidth="1"/>
    <col min="15862" max="15862" width="13.26953125" style="6" bestFit="1" customWidth="1"/>
    <col min="15863" max="15864" width="16" style="6" bestFit="1" customWidth="1"/>
    <col min="15865" max="15865" width="9.1796875" style="6"/>
    <col min="15866" max="15867" width="16" style="6" bestFit="1" customWidth="1"/>
    <col min="15868" max="15868" width="9.1796875" style="6"/>
    <col min="15869" max="15869" width="0" style="6" hidden="1" customWidth="1"/>
    <col min="15870" max="15870" width="11.26953125" style="6" bestFit="1" customWidth="1"/>
    <col min="15871" max="15877" width="0" style="6" hidden="1" customWidth="1"/>
    <col min="15878" max="15878" width="11.26953125" style="6" bestFit="1" customWidth="1"/>
    <col min="15879" max="15880" width="0" style="6" hidden="1" customWidth="1"/>
    <col min="15881" max="15881" width="11.54296875" style="6" bestFit="1" customWidth="1"/>
    <col min="15882" max="15882" width="16" style="6" bestFit="1" customWidth="1"/>
    <col min="15883" max="15883" width="9.1796875" style="6"/>
    <col min="15884" max="15884" width="15" style="6" bestFit="1" customWidth="1"/>
    <col min="15885" max="15885" width="14" style="6" bestFit="1" customWidth="1"/>
    <col min="15886" max="16114" width="9.1796875" style="6"/>
    <col min="16115" max="16115" width="16.26953125" style="6" customWidth="1"/>
    <col min="16116" max="16117" width="0" style="6" hidden="1" customWidth="1"/>
    <col min="16118" max="16118" width="13.26953125" style="6" bestFit="1" customWidth="1"/>
    <col min="16119" max="16120" width="16" style="6" bestFit="1" customWidth="1"/>
    <col min="16121" max="16121" width="9.1796875" style="6"/>
    <col min="16122" max="16123" width="16" style="6" bestFit="1" customWidth="1"/>
    <col min="16124" max="16124" width="9.1796875" style="6"/>
    <col min="16125" max="16125" width="0" style="6" hidden="1" customWidth="1"/>
    <col min="16126" max="16126" width="11.26953125" style="6" bestFit="1" customWidth="1"/>
    <col min="16127" max="16133" width="0" style="6" hidden="1" customWidth="1"/>
    <col min="16134" max="16134" width="11.26953125" style="6" bestFit="1" customWidth="1"/>
    <col min="16135" max="16136" width="0" style="6" hidden="1" customWidth="1"/>
    <col min="16137" max="16137" width="11.54296875" style="6" bestFit="1" customWidth="1"/>
    <col min="16138" max="16138" width="16" style="6" bestFit="1" customWidth="1"/>
    <col min="16139" max="16139" width="9.1796875" style="6"/>
    <col min="16140" max="16140" width="15" style="6" bestFit="1" customWidth="1"/>
    <col min="16141" max="16141" width="14" style="6" bestFit="1" customWidth="1"/>
    <col min="16142" max="16384" width="9.1796875" style="6"/>
  </cols>
  <sheetData>
    <row r="1" spans="1:22" x14ac:dyDescent="0.35">
      <c r="A1" s="1"/>
      <c r="B1" s="2"/>
      <c r="C1" s="2"/>
      <c r="D1" s="3"/>
      <c r="E1" s="3"/>
      <c r="F1" s="4"/>
      <c r="G1" s="1"/>
      <c r="H1" s="2"/>
      <c r="I1" s="5"/>
      <c r="K1" s="7"/>
    </row>
    <row r="2" spans="1:22" x14ac:dyDescent="0.35">
      <c r="A2" s="1" t="s">
        <v>0</v>
      </c>
      <c r="B2" s="2"/>
      <c r="C2" s="2"/>
      <c r="D2" s="3"/>
      <c r="E2" s="3"/>
      <c r="F2" s="4"/>
      <c r="G2" s="1"/>
      <c r="H2" s="2"/>
      <c r="I2" s="5"/>
    </row>
    <row r="3" spans="1:22" x14ac:dyDescent="0.35">
      <c r="A3" s="134" t="s">
        <v>1</v>
      </c>
      <c r="B3" s="134"/>
      <c r="C3" s="134"/>
      <c r="D3" s="134"/>
      <c r="E3" s="134"/>
      <c r="F3" s="134"/>
      <c r="G3" s="134"/>
      <c r="H3" s="134"/>
      <c r="I3" s="134"/>
    </row>
    <row r="4" spans="1:22" x14ac:dyDescent="0.35">
      <c r="A4" s="9"/>
      <c r="B4" s="9"/>
      <c r="C4" s="9"/>
      <c r="D4" s="9"/>
      <c r="E4" s="9"/>
      <c r="F4" s="9"/>
      <c r="G4" s="9"/>
      <c r="H4" s="9"/>
      <c r="I4" s="9"/>
    </row>
    <row r="5" spans="1:22" x14ac:dyDescent="0.35">
      <c r="A5" s="10" t="s">
        <v>2</v>
      </c>
      <c r="B5" s="2"/>
      <c r="C5" s="2">
        <v>20</v>
      </c>
      <c r="D5" s="11" t="s">
        <v>3</v>
      </c>
      <c r="E5" s="11"/>
      <c r="F5" s="11"/>
      <c r="G5" s="11"/>
      <c r="H5" s="2"/>
      <c r="I5" s="5"/>
      <c r="N5" s="90" t="s">
        <v>62</v>
      </c>
      <c r="O5" s="91">
        <v>3</v>
      </c>
      <c r="P5" s="90" t="s">
        <v>3</v>
      </c>
      <c r="Q5" s="92"/>
      <c r="R5" s="90" t="s">
        <v>63</v>
      </c>
      <c r="S5" s="90">
        <f>+O5*12</f>
        <v>36</v>
      </c>
      <c r="T5" s="93"/>
      <c r="U5" s="94"/>
      <c r="V5" s="95"/>
    </row>
    <row r="6" spans="1:22" x14ac:dyDescent="0.35">
      <c r="A6" s="10"/>
      <c r="B6" s="2"/>
      <c r="C6" s="2"/>
      <c r="D6" s="11"/>
      <c r="E6" s="11"/>
      <c r="F6" s="11"/>
      <c r="G6" s="11"/>
      <c r="H6" s="2"/>
      <c r="I6" s="5"/>
      <c r="N6" s="90" t="s">
        <v>13</v>
      </c>
      <c r="O6" s="96">
        <v>8.299999999999999E-2</v>
      </c>
      <c r="P6" s="90" t="s">
        <v>82</v>
      </c>
      <c r="Q6" s="97" t="s">
        <v>64</v>
      </c>
      <c r="R6" s="98" t="s">
        <v>65</v>
      </c>
      <c r="S6" s="99">
        <f>S13/12</f>
        <v>6.9166666666666656E-3</v>
      </c>
      <c r="T6" s="100"/>
      <c r="U6" s="101"/>
      <c r="V6" s="95"/>
    </row>
    <row r="7" spans="1:22" x14ac:dyDescent="0.35">
      <c r="A7" s="12" t="s">
        <v>4</v>
      </c>
      <c r="B7" s="12"/>
      <c r="C7" s="13">
        <f>'Upfront &amp; Ongoing Costs'!G7</f>
        <v>13838283</v>
      </c>
      <c r="D7" s="14"/>
      <c r="E7" s="14"/>
      <c r="F7" s="14" t="s">
        <v>5</v>
      </c>
      <c r="G7" s="14">
        <f>20*2</f>
        <v>40</v>
      </c>
      <c r="H7" s="15"/>
      <c r="I7" s="14" t="s">
        <v>6</v>
      </c>
      <c r="J7" s="16">
        <f>SUM(G16:G55)</f>
        <v>10976448.564398149</v>
      </c>
      <c r="N7" s="90" t="s">
        <v>66</v>
      </c>
      <c r="O7" s="102">
        <f>PMT(S13/12,S5,-U13,0,1)</f>
        <v>432567.28322661831</v>
      </c>
      <c r="P7" s="103"/>
      <c r="Q7" s="97"/>
      <c r="R7" s="104"/>
      <c r="S7" s="90"/>
      <c r="T7" s="93"/>
      <c r="U7" s="97" t="s">
        <v>68</v>
      </c>
      <c r="V7" s="106"/>
    </row>
    <row r="8" spans="1:22" x14ac:dyDescent="0.35">
      <c r="A8" s="12"/>
      <c r="B8" s="12"/>
      <c r="C8" s="17"/>
      <c r="D8" s="14"/>
      <c r="E8" s="14"/>
      <c r="F8" s="14" t="s">
        <v>7</v>
      </c>
      <c r="G8" s="18">
        <f>+'[3]Assumptions and Inputs'!C17</f>
        <v>5.1659999999999998E-2</v>
      </c>
      <c r="H8" s="19"/>
      <c r="I8" s="14" t="s">
        <v>8</v>
      </c>
      <c r="J8" s="20">
        <f>SUM(I16:I55)</f>
        <v>295798.83645207284</v>
      </c>
      <c r="N8" s="90"/>
      <c r="O8" s="90"/>
      <c r="P8" s="103" t="s">
        <v>68</v>
      </c>
      <c r="Q8" s="97"/>
      <c r="R8" s="104" t="s">
        <v>69</v>
      </c>
      <c r="S8" s="90"/>
      <c r="T8" s="107" t="s">
        <v>70</v>
      </c>
      <c r="U8" s="97" t="s">
        <v>71</v>
      </c>
      <c r="V8" s="106"/>
    </row>
    <row r="9" spans="1:22" ht="30.5" x14ac:dyDescent="0.5">
      <c r="A9" s="12" t="s">
        <v>9</v>
      </c>
      <c r="B9" s="12"/>
      <c r="C9" s="21">
        <f>'Upfront &amp; Ongoing Costs'!I7</f>
        <v>198284.27354977443</v>
      </c>
      <c r="D9" s="12"/>
      <c r="E9" s="12"/>
      <c r="F9" s="22" t="s">
        <v>10</v>
      </c>
      <c r="G9" s="23">
        <f>PMT($G$8/2,$G$7,-$C$10)</f>
        <v>567008.08908158774</v>
      </c>
      <c r="I9" s="14" t="s">
        <v>11</v>
      </c>
      <c r="J9" s="16">
        <f>+J7+J8</f>
        <v>11272247.400850222</v>
      </c>
      <c r="N9" s="104" t="s">
        <v>72</v>
      </c>
      <c r="O9" s="90"/>
      <c r="P9" s="103" t="s">
        <v>71</v>
      </c>
      <c r="Q9" s="97" t="s">
        <v>73</v>
      </c>
      <c r="R9" s="103" t="s">
        <v>71</v>
      </c>
      <c r="S9" s="104" t="s">
        <v>17</v>
      </c>
      <c r="T9" s="107" t="s">
        <v>17</v>
      </c>
      <c r="U9" s="97" t="s">
        <v>74</v>
      </c>
      <c r="V9" s="106" t="s">
        <v>83</v>
      </c>
    </row>
    <row r="10" spans="1:22" x14ac:dyDescent="0.35">
      <c r="A10" s="12" t="s">
        <v>12</v>
      </c>
      <c r="B10" s="12"/>
      <c r="C10" s="17">
        <f>+C9+C8+C7</f>
        <v>14036567.273549775</v>
      </c>
      <c r="D10" s="12"/>
      <c r="E10" s="12"/>
      <c r="F10" s="22" t="s">
        <v>13</v>
      </c>
      <c r="G10" s="24">
        <f>+'[3]Conventional Big Sandy'!B6</f>
        <v>8.299999999999999E-2</v>
      </c>
      <c r="H10" s="15"/>
      <c r="I10" s="22"/>
      <c r="J10" s="14"/>
      <c r="N10" s="108" t="s">
        <v>75</v>
      </c>
      <c r="O10" s="108" t="s">
        <v>76</v>
      </c>
      <c r="P10" s="109" t="s">
        <v>77</v>
      </c>
      <c r="Q10" s="110" t="s">
        <v>78</v>
      </c>
      <c r="R10" s="109" t="s">
        <v>77</v>
      </c>
      <c r="S10" s="108" t="s">
        <v>36</v>
      </c>
      <c r="T10" s="111" t="s">
        <v>79</v>
      </c>
      <c r="U10" s="110" t="s">
        <v>80</v>
      </c>
      <c r="V10" s="112" t="s">
        <v>84</v>
      </c>
    </row>
    <row r="11" spans="1:22" x14ac:dyDescent="0.35">
      <c r="A11" s="15"/>
      <c r="B11" s="15"/>
      <c r="C11" s="15"/>
      <c r="D11" s="25"/>
      <c r="E11" s="15"/>
      <c r="F11" s="26"/>
      <c r="H11" s="26"/>
      <c r="I11" s="26"/>
      <c r="N11" s="105"/>
      <c r="O11" s="105"/>
      <c r="P11" s="113"/>
      <c r="Q11" s="114"/>
      <c r="R11" s="105"/>
      <c r="S11" s="105"/>
      <c r="T11" s="115"/>
      <c r="U11" s="114"/>
      <c r="V11" s="116">
        <f>-SUM(V13:V73)</f>
        <v>13743225.688984526</v>
      </c>
    </row>
    <row r="12" spans="1:22" x14ac:dyDescent="0.35">
      <c r="A12" s="27"/>
      <c r="B12" s="15"/>
      <c r="C12" s="28"/>
      <c r="D12" s="29"/>
      <c r="E12" s="29"/>
      <c r="F12" s="26"/>
      <c r="G12" s="27"/>
      <c r="H12" s="26"/>
      <c r="I12" s="26"/>
      <c r="N12" s="117"/>
      <c r="O12" s="117"/>
      <c r="P12" s="118"/>
      <c r="Q12" s="118"/>
      <c r="R12" s="118"/>
      <c r="S12" s="119"/>
      <c r="T12" s="120"/>
      <c r="U12" s="118"/>
      <c r="V12" s="95"/>
    </row>
    <row r="13" spans="1:22" x14ac:dyDescent="0.35">
      <c r="A13" s="30" t="s">
        <v>14</v>
      </c>
      <c r="B13" s="30" t="s">
        <v>15</v>
      </c>
      <c r="C13" s="30" t="s">
        <v>16</v>
      </c>
      <c r="D13" s="30" t="s">
        <v>17</v>
      </c>
      <c r="E13" s="30" t="s">
        <v>18</v>
      </c>
      <c r="F13" s="30" t="s">
        <v>19</v>
      </c>
      <c r="G13" s="30" t="s">
        <v>20</v>
      </c>
      <c r="H13" s="30" t="s">
        <v>21</v>
      </c>
      <c r="I13" s="30" t="s">
        <v>20</v>
      </c>
      <c r="J13" s="14"/>
      <c r="K13" s="14"/>
      <c r="L13" s="30" t="s">
        <v>22</v>
      </c>
      <c r="N13" s="95"/>
      <c r="O13" s="121">
        <v>45108</v>
      </c>
      <c r="P13" s="118"/>
      <c r="Q13" s="118"/>
      <c r="R13" s="118"/>
      <c r="S13" s="122">
        <f>+O6</f>
        <v>8.299999999999999E-2</v>
      </c>
      <c r="T13" s="123"/>
      <c r="U13" s="123">
        <v>13838283</v>
      </c>
      <c r="V13" s="125"/>
    </row>
    <row r="14" spans="1:22" x14ac:dyDescent="0.35">
      <c r="A14" s="30"/>
      <c r="B14" s="30"/>
      <c r="C14" s="30"/>
      <c r="D14" s="30"/>
      <c r="E14" s="30"/>
      <c r="F14" s="30"/>
      <c r="G14" s="30" t="s">
        <v>5</v>
      </c>
      <c r="H14" s="30" t="s">
        <v>23</v>
      </c>
      <c r="I14" s="30" t="s">
        <v>21</v>
      </c>
      <c r="J14" s="14"/>
      <c r="K14" s="14"/>
      <c r="L14" s="30" t="s">
        <v>24</v>
      </c>
      <c r="N14" s="95">
        <v>1</v>
      </c>
      <c r="O14" s="121">
        <f>O13+31</f>
        <v>45139</v>
      </c>
      <c r="P14" s="124">
        <f>U13</f>
        <v>13838283</v>
      </c>
      <c r="Q14" s="124">
        <f>-$O$7</f>
        <v>-432567.28322661831</v>
      </c>
      <c r="R14" s="124">
        <f t="shared" ref="R14:R73" si="0">+Q14+P14</f>
        <v>13405715.716773381</v>
      </c>
      <c r="S14" s="122">
        <f>S13</f>
        <v>8.299999999999999E-2</v>
      </c>
      <c r="T14" s="123">
        <f t="shared" ref="T14:T73" si="1">ROUND(((+R14))*S$13/12,4)</f>
        <v>92722.866999999998</v>
      </c>
      <c r="U14" s="124">
        <f t="shared" ref="U14:U45" si="2">R14+T14</f>
        <v>13498438.583773382</v>
      </c>
      <c r="V14" s="88">
        <f>IF(N14&gt;$S$5,"",((1/((1+($O$6/12))^N14))*Q14))</f>
        <v>-429595.91150537285</v>
      </c>
    </row>
    <row r="15" spans="1:22" x14ac:dyDescent="0.35">
      <c r="A15" s="31"/>
      <c r="B15" s="31"/>
      <c r="C15" s="31"/>
      <c r="D15" s="31"/>
      <c r="E15" s="31"/>
      <c r="F15" s="31"/>
      <c r="G15" s="31"/>
      <c r="H15" s="31"/>
      <c r="I15" s="31" t="s">
        <v>23</v>
      </c>
      <c r="J15" s="32"/>
      <c r="K15" s="32"/>
      <c r="L15" s="31" t="s">
        <v>25</v>
      </c>
      <c r="N15" s="95">
        <v>2</v>
      </c>
      <c r="O15" s="121">
        <f>O14+28</f>
        <v>45167</v>
      </c>
      <c r="P15" s="124">
        <f t="shared" ref="P15:P22" si="3">U14</f>
        <v>13498438.583773382</v>
      </c>
      <c r="Q15" s="124">
        <f>+Q14</f>
        <v>-432567.28322661831</v>
      </c>
      <c r="R15" s="124">
        <f t="shared" si="0"/>
        <v>13065871.300546763</v>
      </c>
      <c r="S15" s="122">
        <f t="shared" ref="S15:S22" si="4">S14</f>
        <v>8.299999999999999E-2</v>
      </c>
      <c r="T15" s="123">
        <f t="shared" si="1"/>
        <v>90372.276500000007</v>
      </c>
      <c r="U15" s="124">
        <f t="shared" si="2"/>
        <v>13156243.577046763</v>
      </c>
      <c r="V15" s="88">
        <f t="shared" ref="V15:V73" si="5">IF(N15&gt;$S$5,"",((1/((1+($O$6/12))^N15))*Q15))</f>
        <v>-426644.95059707639</v>
      </c>
    </row>
    <row r="16" spans="1:22" x14ac:dyDescent="0.35">
      <c r="A16" s="6">
        <v>1</v>
      </c>
      <c r="B16" s="33">
        <f>+C10</f>
        <v>14036567.273549775</v>
      </c>
      <c r="C16" s="34">
        <f t="shared" ref="C16:C55" si="6">PMT($G$8/2,$G$7,-$C$10)</f>
        <v>567008.08908158774</v>
      </c>
      <c r="D16" s="33">
        <f t="shared" ref="D16:D55" si="7">+B16*$G$8/2</f>
        <v>362564.53267579066</v>
      </c>
      <c r="E16" s="34">
        <f>+C16-D16</f>
        <v>204443.55640579708</v>
      </c>
      <c r="F16" s="34">
        <f>+B16+D16-C16</f>
        <v>13832123.717143979</v>
      </c>
      <c r="G16" s="35">
        <f t="shared" ref="G16:G55" si="8">IF(A16&gt;$G$7,"",((1/((1+($G$10/2))^A16))*C16))</f>
        <v>544414.87189782783</v>
      </c>
      <c r="H16" s="35">
        <f>'Upfront &amp; Ongoing Costs'!H7/2</f>
        <v>15280.018124736978</v>
      </c>
      <c r="I16" s="35">
        <f t="shared" ref="I16:I55" si="9">IF(A16&gt;$G$7,"",((1/((1+($G$10/2))^A16))*H16))</f>
        <v>14671.164786113275</v>
      </c>
      <c r="L16" s="36">
        <f>+C16+H16</f>
        <v>582288.1072063247</v>
      </c>
      <c r="M16" s="35"/>
      <c r="N16" s="95">
        <v>3</v>
      </c>
      <c r="O16" s="121">
        <f>O15+31</f>
        <v>45198</v>
      </c>
      <c r="P16" s="124">
        <f t="shared" si="3"/>
        <v>13156243.577046763</v>
      </c>
      <c r="Q16" s="124">
        <f>+Q15</f>
        <v>-432567.28322661831</v>
      </c>
      <c r="R16" s="124">
        <f t="shared" si="0"/>
        <v>12723676.293820145</v>
      </c>
      <c r="S16" s="122">
        <f t="shared" si="4"/>
        <v>8.299999999999999E-2</v>
      </c>
      <c r="T16" s="123">
        <f t="shared" si="1"/>
        <v>88005.4277</v>
      </c>
      <c r="U16" s="124">
        <f t="shared" si="2"/>
        <v>12811681.721520144</v>
      </c>
      <c r="V16" s="88">
        <f t="shared" si="5"/>
        <v>-423714.26029669092</v>
      </c>
    </row>
    <row r="17" spans="1:22" x14ac:dyDescent="0.35">
      <c r="A17" s="6">
        <v>2</v>
      </c>
      <c r="B17" s="33">
        <f t="shared" ref="B17:B55" si="10">+F16</f>
        <v>13832123.717143979</v>
      </c>
      <c r="C17" s="34">
        <f t="shared" si="6"/>
        <v>567008.08908158774</v>
      </c>
      <c r="D17" s="33">
        <f t="shared" si="7"/>
        <v>357283.75561382895</v>
      </c>
      <c r="E17" s="34">
        <f t="shared" ref="E17:E55" si="11">+C17-D17</f>
        <v>209724.33346775878</v>
      </c>
      <c r="F17" s="34">
        <f t="shared" ref="F17:F55" si="12">+B17+D17-C17</f>
        <v>13622399.38367622</v>
      </c>
      <c r="G17" s="35">
        <f t="shared" si="8"/>
        <v>522721.91252791911</v>
      </c>
      <c r="H17" s="35">
        <f>H16</f>
        <v>15280.018124736978</v>
      </c>
      <c r="I17" s="35">
        <f t="shared" si="9"/>
        <v>14086.572046196134</v>
      </c>
      <c r="L17" s="36">
        <f t="shared" ref="L17:L55" si="13">+C17+H17</f>
        <v>582288.1072063247</v>
      </c>
      <c r="M17" s="35"/>
      <c r="N17" s="95">
        <v>4</v>
      </c>
      <c r="O17" s="121">
        <f t="shared" ref="O17:O22" si="14">O16+30</f>
        <v>45228</v>
      </c>
      <c r="P17" s="124">
        <f t="shared" si="3"/>
        <v>12811681.721520144</v>
      </c>
      <c r="Q17" s="124">
        <f>+Q16</f>
        <v>-432567.28322661831</v>
      </c>
      <c r="R17" s="124">
        <f t="shared" si="0"/>
        <v>12379114.438293526</v>
      </c>
      <c r="S17" s="122">
        <f t="shared" si="4"/>
        <v>8.299999999999999E-2</v>
      </c>
      <c r="T17" s="123">
        <f t="shared" si="1"/>
        <v>85622.208199999994</v>
      </c>
      <c r="U17" s="124">
        <f t="shared" si="2"/>
        <v>12464736.646493526</v>
      </c>
      <c r="V17" s="88">
        <f t="shared" si="5"/>
        <v>-420803.70136226865</v>
      </c>
    </row>
    <row r="18" spans="1:22" x14ac:dyDescent="0.35">
      <c r="A18" s="6">
        <v>3</v>
      </c>
      <c r="B18" s="33">
        <f t="shared" si="10"/>
        <v>13622399.38367622</v>
      </c>
      <c r="C18" s="34">
        <f t="shared" si="6"/>
        <v>567008.08908158774</v>
      </c>
      <c r="D18" s="33">
        <f t="shared" si="7"/>
        <v>351866.57608035672</v>
      </c>
      <c r="E18" s="34">
        <f t="shared" si="11"/>
        <v>215141.51300123101</v>
      </c>
      <c r="F18" s="34">
        <f t="shared" si="12"/>
        <v>13407257.870674988</v>
      </c>
      <c r="G18" s="35">
        <f t="shared" si="8"/>
        <v>501893.33896103606</v>
      </c>
      <c r="H18" s="35">
        <f t="shared" ref="H18:H55" si="15">H17</f>
        <v>15280.018124736978</v>
      </c>
      <c r="I18" s="35">
        <f t="shared" si="9"/>
        <v>13525.273208061577</v>
      </c>
      <c r="L18" s="36">
        <f t="shared" si="13"/>
        <v>582288.1072063247</v>
      </c>
      <c r="M18" s="35"/>
      <c r="N18" s="95">
        <v>5</v>
      </c>
      <c r="O18" s="121">
        <f>O17+31</f>
        <v>45259</v>
      </c>
      <c r="P18" s="124">
        <f t="shared" si="3"/>
        <v>12464736.646493526</v>
      </c>
      <c r="Q18" s="124">
        <f>Q17</f>
        <v>-432567.28322661831</v>
      </c>
      <c r="R18" s="124">
        <f t="shared" si="0"/>
        <v>12032169.363266908</v>
      </c>
      <c r="S18" s="122">
        <f t="shared" si="4"/>
        <v>8.299999999999999E-2</v>
      </c>
      <c r="T18" s="123">
        <f t="shared" si="1"/>
        <v>83222.504799999995</v>
      </c>
      <c r="U18" s="124">
        <f t="shared" si="2"/>
        <v>12115391.868066907</v>
      </c>
      <c r="V18" s="88">
        <f t="shared" si="5"/>
        <v>-417913.13550833601</v>
      </c>
    </row>
    <row r="19" spans="1:22" x14ac:dyDescent="0.35">
      <c r="A19" s="6">
        <v>4</v>
      </c>
      <c r="B19" s="33">
        <f t="shared" si="10"/>
        <v>13407257.870674988</v>
      </c>
      <c r="C19" s="34">
        <f t="shared" si="6"/>
        <v>567008.08908158774</v>
      </c>
      <c r="D19" s="33">
        <f t="shared" si="7"/>
        <v>346309.47079953493</v>
      </c>
      <c r="E19" s="34">
        <f t="shared" si="11"/>
        <v>220698.6182820528</v>
      </c>
      <c r="F19" s="34">
        <f t="shared" si="12"/>
        <v>13186559.252392936</v>
      </c>
      <c r="G19" s="35">
        <f t="shared" si="8"/>
        <v>481894.70855596353</v>
      </c>
      <c r="H19" s="35">
        <f t="shared" si="15"/>
        <v>15280.018124736978</v>
      </c>
      <c r="I19" s="35">
        <f t="shared" si="9"/>
        <v>12986.340094154179</v>
      </c>
      <c r="L19" s="36">
        <f t="shared" si="13"/>
        <v>582288.1072063247</v>
      </c>
      <c r="M19" s="35"/>
      <c r="N19" s="95">
        <v>6</v>
      </c>
      <c r="O19" s="121">
        <f t="shared" si="14"/>
        <v>45289</v>
      </c>
      <c r="P19" s="124">
        <f t="shared" si="3"/>
        <v>12115391.868066907</v>
      </c>
      <c r="Q19" s="124">
        <f t="shared" ref="Q19:Q22" si="16">Q18</f>
        <v>-432567.28322661831</v>
      </c>
      <c r="R19" s="124">
        <f t="shared" si="0"/>
        <v>11682824.584840288</v>
      </c>
      <c r="S19" s="122">
        <f t="shared" si="4"/>
        <v>8.299999999999999E-2</v>
      </c>
      <c r="T19" s="123">
        <f t="shared" si="1"/>
        <v>80806.203399999999</v>
      </c>
      <c r="U19" s="124">
        <f t="shared" si="2"/>
        <v>11763630.788240287</v>
      </c>
      <c r="V19" s="88">
        <f t="shared" si="5"/>
        <v>-415042.42539932398</v>
      </c>
    </row>
    <row r="20" spans="1:22" x14ac:dyDescent="0.35">
      <c r="A20" s="6">
        <v>5</v>
      </c>
      <c r="B20" s="33">
        <f t="shared" si="10"/>
        <v>13186559.252392936</v>
      </c>
      <c r="C20" s="34">
        <f t="shared" si="6"/>
        <v>567008.08908158774</v>
      </c>
      <c r="D20" s="33">
        <f t="shared" si="7"/>
        <v>340608.82548930956</v>
      </c>
      <c r="E20" s="34">
        <f t="shared" si="11"/>
        <v>226399.26359227818</v>
      </c>
      <c r="F20" s="34">
        <f t="shared" si="12"/>
        <v>12960159.988800658</v>
      </c>
      <c r="G20" s="35">
        <f t="shared" si="8"/>
        <v>462692.95108589879</v>
      </c>
      <c r="H20" s="35">
        <f t="shared" si="15"/>
        <v>15280.018124736978</v>
      </c>
      <c r="I20" s="35">
        <f t="shared" si="9"/>
        <v>12468.881511429841</v>
      </c>
      <c r="L20" s="36">
        <f t="shared" si="13"/>
        <v>582288.1072063247</v>
      </c>
      <c r="M20" s="35"/>
      <c r="N20" s="95">
        <v>7</v>
      </c>
      <c r="O20" s="121">
        <f>O19+31</f>
        <v>45320</v>
      </c>
      <c r="P20" s="124">
        <f t="shared" si="3"/>
        <v>11763630.788240287</v>
      </c>
      <c r="Q20" s="124">
        <f t="shared" si="16"/>
        <v>-432567.28322661831</v>
      </c>
      <c r="R20" s="124">
        <f t="shared" si="0"/>
        <v>11331063.505013669</v>
      </c>
      <c r="S20" s="122">
        <f t="shared" si="4"/>
        <v>8.299999999999999E-2</v>
      </c>
      <c r="T20" s="123">
        <f t="shared" si="1"/>
        <v>78373.189199999993</v>
      </c>
      <c r="U20" s="124">
        <f t="shared" si="2"/>
        <v>11409436.69421367</v>
      </c>
      <c r="V20" s="88">
        <f t="shared" si="5"/>
        <v>-412191.43464304297</v>
      </c>
    </row>
    <row r="21" spans="1:22" x14ac:dyDescent="0.35">
      <c r="A21" s="6">
        <v>6</v>
      </c>
      <c r="B21" s="33">
        <f t="shared" si="10"/>
        <v>12960159.988800658</v>
      </c>
      <c r="C21" s="34">
        <f t="shared" si="6"/>
        <v>567008.08908158774</v>
      </c>
      <c r="D21" s="33">
        <f t="shared" si="7"/>
        <v>334760.93251072097</v>
      </c>
      <c r="E21" s="34">
        <f t="shared" si="11"/>
        <v>232247.15657086676</v>
      </c>
      <c r="F21" s="34">
        <f t="shared" si="12"/>
        <v>12727912.832229791</v>
      </c>
      <c r="G21" s="35">
        <f t="shared" si="8"/>
        <v>444256.31405271112</v>
      </c>
      <c r="H21" s="35">
        <f t="shared" si="15"/>
        <v>15280.018124736978</v>
      </c>
      <c r="I21" s="35">
        <f t="shared" si="9"/>
        <v>11972.041777657068</v>
      </c>
      <c r="L21" s="36">
        <f t="shared" si="13"/>
        <v>582288.1072063247</v>
      </c>
      <c r="M21" s="35"/>
      <c r="N21" s="95">
        <v>8</v>
      </c>
      <c r="O21" s="121">
        <f>O20+31</f>
        <v>45351</v>
      </c>
      <c r="P21" s="124">
        <f t="shared" si="3"/>
        <v>11409436.69421367</v>
      </c>
      <c r="Q21" s="124">
        <f t="shared" si="16"/>
        <v>-432567.28322661831</v>
      </c>
      <c r="R21" s="124">
        <f t="shared" si="0"/>
        <v>10976869.410987051</v>
      </c>
      <c r="S21" s="122">
        <f t="shared" si="4"/>
        <v>8.299999999999999E-2</v>
      </c>
      <c r="T21" s="123">
        <f t="shared" si="1"/>
        <v>75923.346799999999</v>
      </c>
      <c r="U21" s="124">
        <f t="shared" si="2"/>
        <v>11052792.757787051</v>
      </c>
      <c r="V21" s="88">
        <f t="shared" si="5"/>
        <v>-409360.02778420231</v>
      </c>
    </row>
    <row r="22" spans="1:22" x14ac:dyDescent="0.35">
      <c r="A22" s="6">
        <v>7</v>
      </c>
      <c r="B22" s="33">
        <f t="shared" si="10"/>
        <v>12727912.832229791</v>
      </c>
      <c r="C22" s="34">
        <f t="shared" si="6"/>
        <v>567008.08908158774</v>
      </c>
      <c r="D22" s="33">
        <f t="shared" si="7"/>
        <v>328761.98845649551</v>
      </c>
      <c r="E22" s="34">
        <f t="shared" si="11"/>
        <v>238246.10062509222</v>
      </c>
      <c r="F22" s="34">
        <f t="shared" si="12"/>
        <v>12489666.731604699</v>
      </c>
      <c r="G22" s="35">
        <f t="shared" si="8"/>
        <v>426554.31018023146</v>
      </c>
      <c r="H22" s="35">
        <f t="shared" si="15"/>
        <v>15280.018124736978</v>
      </c>
      <c r="I22" s="35">
        <f t="shared" si="9"/>
        <v>11494.999306439815</v>
      </c>
      <c r="L22" s="36">
        <f t="shared" si="13"/>
        <v>582288.1072063247</v>
      </c>
      <c r="M22" s="35"/>
      <c r="N22" s="95">
        <v>9</v>
      </c>
      <c r="O22" s="121">
        <f t="shared" si="14"/>
        <v>45381</v>
      </c>
      <c r="P22" s="124">
        <f t="shared" si="3"/>
        <v>11052792.757787051</v>
      </c>
      <c r="Q22" s="124">
        <f t="shared" si="16"/>
        <v>-432567.28322661831</v>
      </c>
      <c r="R22" s="124">
        <f t="shared" si="0"/>
        <v>10620225.474560432</v>
      </c>
      <c r="S22" s="122">
        <f t="shared" si="4"/>
        <v>8.299999999999999E-2</v>
      </c>
      <c r="T22" s="123">
        <f t="shared" si="1"/>
        <v>73456.559500000003</v>
      </c>
      <c r="U22" s="124">
        <f t="shared" si="2"/>
        <v>10693682.034060432</v>
      </c>
      <c r="V22" s="88">
        <f t="shared" si="5"/>
        <v>-406548.07029797463</v>
      </c>
    </row>
    <row r="23" spans="1:22" x14ac:dyDescent="0.35">
      <c r="A23" s="6">
        <v>8</v>
      </c>
      <c r="B23" s="33">
        <f t="shared" si="10"/>
        <v>12489666.731604699</v>
      </c>
      <c r="C23" s="34">
        <f t="shared" si="6"/>
        <v>567008.08908158774</v>
      </c>
      <c r="D23" s="33">
        <f t="shared" si="7"/>
        <v>322608.09167734935</v>
      </c>
      <c r="E23" s="34">
        <f t="shared" si="11"/>
        <v>244399.99740423838</v>
      </c>
      <c r="F23" s="34">
        <f t="shared" si="12"/>
        <v>12245266.734200461</v>
      </c>
      <c r="G23" s="35">
        <f t="shared" si="8"/>
        <v>409557.66699974221</v>
      </c>
      <c r="H23" s="35">
        <f t="shared" si="15"/>
        <v>15280.018124736978</v>
      </c>
      <c r="I23" s="35">
        <f t="shared" si="9"/>
        <v>11036.965248622004</v>
      </c>
      <c r="L23" s="36">
        <f t="shared" si="13"/>
        <v>582288.1072063247</v>
      </c>
      <c r="M23" s="35"/>
      <c r="N23" s="95">
        <v>10</v>
      </c>
      <c r="O23" s="121">
        <f>O22+31</f>
        <v>45412</v>
      </c>
      <c r="P23" s="124">
        <f>U22</f>
        <v>10693682.034060432</v>
      </c>
      <c r="Q23" s="124">
        <f>Q22</f>
        <v>-432567.28322661831</v>
      </c>
      <c r="R23" s="124">
        <f t="shared" si="0"/>
        <v>10261114.750833813</v>
      </c>
      <c r="S23" s="122">
        <f>S22</f>
        <v>8.299999999999999E-2</v>
      </c>
      <c r="T23" s="123">
        <f t="shared" si="1"/>
        <v>70972.710399999996</v>
      </c>
      <c r="U23" s="124">
        <f t="shared" si="2"/>
        <v>10332087.461233813</v>
      </c>
      <c r="V23" s="88">
        <f t="shared" si="5"/>
        <v>-403755.42858360463</v>
      </c>
    </row>
    <row r="24" spans="1:22" x14ac:dyDescent="0.35">
      <c r="A24" s="6">
        <v>9</v>
      </c>
      <c r="B24" s="33">
        <f t="shared" si="10"/>
        <v>12245266.734200461</v>
      </c>
      <c r="C24" s="34">
        <f t="shared" si="6"/>
        <v>567008.08908158774</v>
      </c>
      <c r="D24" s="33">
        <f t="shared" si="7"/>
        <v>316295.23974439787</v>
      </c>
      <c r="E24" s="34">
        <f t="shared" si="11"/>
        <v>250712.84933718987</v>
      </c>
      <c r="F24" s="34">
        <f t="shared" si="12"/>
        <v>11994553.884863272</v>
      </c>
      <c r="G24" s="35">
        <f t="shared" si="8"/>
        <v>393238.27844430361</v>
      </c>
      <c r="H24" s="35">
        <f t="shared" si="15"/>
        <v>15280.018124736978</v>
      </c>
      <c r="I24" s="35">
        <f t="shared" si="9"/>
        <v>10597.182187827175</v>
      </c>
      <c r="L24" s="36">
        <f t="shared" si="13"/>
        <v>582288.1072063247</v>
      </c>
      <c r="M24" s="35"/>
      <c r="N24" s="95">
        <v>11</v>
      </c>
      <c r="O24" s="121">
        <f>O23+30</f>
        <v>45442</v>
      </c>
      <c r="P24" s="124">
        <f>U23</f>
        <v>10332087.461233813</v>
      </c>
      <c r="Q24" s="124">
        <f>Q23</f>
        <v>-432567.28322661831</v>
      </c>
      <c r="R24" s="124">
        <f t="shared" si="0"/>
        <v>9899520.1780071948</v>
      </c>
      <c r="S24" s="122">
        <f>S23</f>
        <v>8.299999999999999E-2</v>
      </c>
      <c r="T24" s="123">
        <f t="shared" si="1"/>
        <v>68471.681200000006</v>
      </c>
      <c r="U24" s="124">
        <f t="shared" si="2"/>
        <v>9967991.8592071943</v>
      </c>
      <c r="V24" s="88">
        <f t="shared" si="5"/>
        <v>-400981.96995806141</v>
      </c>
    </row>
    <row r="25" spans="1:22" x14ac:dyDescent="0.35">
      <c r="A25" s="6">
        <v>10</v>
      </c>
      <c r="B25" s="33">
        <f t="shared" si="10"/>
        <v>11994553.884863272</v>
      </c>
      <c r="C25" s="34">
        <f t="shared" si="6"/>
        <v>567008.08908158774</v>
      </c>
      <c r="D25" s="33">
        <f t="shared" si="7"/>
        <v>309819.32684601832</v>
      </c>
      <c r="E25" s="34">
        <f t="shared" si="11"/>
        <v>257188.76223556942</v>
      </c>
      <c r="F25" s="34">
        <f t="shared" si="12"/>
        <v>11737365.122627703</v>
      </c>
      <c r="G25" s="35">
        <f t="shared" si="8"/>
        <v>377569.15837187093</v>
      </c>
      <c r="H25" s="35">
        <f t="shared" si="15"/>
        <v>15280.018124736978</v>
      </c>
      <c r="I25" s="35">
        <f t="shared" si="9"/>
        <v>10174.922887976163</v>
      </c>
      <c r="L25" s="36">
        <f t="shared" si="13"/>
        <v>582288.1072063247</v>
      </c>
      <c r="M25" s="35"/>
      <c r="N25" s="95">
        <v>12</v>
      </c>
      <c r="O25" s="121">
        <f>O24+31</f>
        <v>45473</v>
      </c>
      <c r="P25" s="124">
        <f t="shared" ref="P25:P34" si="17">U24</f>
        <v>9967991.8592071943</v>
      </c>
      <c r="Q25" s="124">
        <f t="shared" ref="Q25:Q30" si="18">Q24</f>
        <v>-432567.28322661831</v>
      </c>
      <c r="R25" s="124">
        <f t="shared" si="0"/>
        <v>9535424.5759805758</v>
      </c>
      <c r="S25" s="122">
        <f t="shared" ref="S25:S73" si="19">S24</f>
        <v>8.299999999999999E-2</v>
      </c>
      <c r="T25" s="123">
        <f t="shared" si="1"/>
        <v>65953.353300000002</v>
      </c>
      <c r="U25" s="124">
        <f t="shared" si="2"/>
        <v>9601377.9292805754</v>
      </c>
      <c r="V25" s="88">
        <f t="shared" si="5"/>
        <v>-398227.56264973414</v>
      </c>
    </row>
    <row r="26" spans="1:22" x14ac:dyDescent="0.35">
      <c r="A26" s="6">
        <v>11</v>
      </c>
      <c r="B26" s="33">
        <f t="shared" si="10"/>
        <v>11737365.122627703</v>
      </c>
      <c r="C26" s="34">
        <f t="shared" si="6"/>
        <v>567008.08908158774</v>
      </c>
      <c r="D26" s="33">
        <f t="shared" si="7"/>
        <v>303176.14111747354</v>
      </c>
      <c r="E26" s="34">
        <f t="shared" si="11"/>
        <v>263831.9479641142</v>
      </c>
      <c r="F26" s="34">
        <f t="shared" si="12"/>
        <v>11473533.17466359</v>
      </c>
      <c r="G26" s="35">
        <f t="shared" si="8"/>
        <v>362524.39594034647</v>
      </c>
      <c r="H26" s="35">
        <f t="shared" si="15"/>
        <v>15280.018124736978</v>
      </c>
      <c r="I26" s="35">
        <f t="shared" si="9"/>
        <v>9769.4890907116296</v>
      </c>
      <c r="L26" s="36">
        <f t="shared" si="13"/>
        <v>582288.1072063247</v>
      </c>
      <c r="M26" s="35"/>
      <c r="N26" s="95">
        <v>13</v>
      </c>
      <c r="O26" s="121">
        <f>O25+31</f>
        <v>45504</v>
      </c>
      <c r="P26" s="124">
        <f t="shared" si="17"/>
        <v>9601377.9292805754</v>
      </c>
      <c r="Q26" s="124">
        <f t="shared" si="18"/>
        <v>-432567.28322661831</v>
      </c>
      <c r="R26" s="124">
        <f t="shared" si="0"/>
        <v>9168810.6460539568</v>
      </c>
      <c r="S26" s="122">
        <f t="shared" si="19"/>
        <v>8.299999999999999E-2</v>
      </c>
      <c r="T26" s="123">
        <f t="shared" si="1"/>
        <v>63417.607000000004</v>
      </c>
      <c r="U26" s="124">
        <f t="shared" si="2"/>
        <v>9232228.2530539576</v>
      </c>
      <c r="V26" s="88">
        <f t="shared" si="5"/>
        <v>-395492.0757921717</v>
      </c>
    </row>
    <row r="27" spans="1:22" x14ac:dyDescent="0.35">
      <c r="A27" s="6">
        <v>12</v>
      </c>
      <c r="B27" s="33">
        <f t="shared" si="10"/>
        <v>11473533.17466359</v>
      </c>
      <c r="C27" s="34">
        <f t="shared" si="6"/>
        <v>567008.08908158774</v>
      </c>
      <c r="D27" s="33">
        <f t="shared" si="7"/>
        <v>296361.36190156051</v>
      </c>
      <c r="E27" s="34">
        <f t="shared" si="11"/>
        <v>270646.72718002723</v>
      </c>
      <c r="F27" s="34">
        <f t="shared" si="12"/>
        <v>11202886.447483564</v>
      </c>
      <c r="G27" s="35">
        <f t="shared" si="8"/>
        <v>348079.11276077433</v>
      </c>
      <c r="H27" s="35">
        <f t="shared" si="15"/>
        <v>15280.018124736978</v>
      </c>
      <c r="I27" s="35">
        <f t="shared" si="9"/>
        <v>9380.2103607408826</v>
      </c>
      <c r="L27" s="36">
        <f t="shared" si="13"/>
        <v>582288.1072063247</v>
      </c>
      <c r="M27" s="35"/>
      <c r="N27" s="95">
        <v>14</v>
      </c>
      <c r="O27" s="121">
        <f>O26+29</f>
        <v>45533</v>
      </c>
      <c r="P27" s="124">
        <f t="shared" si="17"/>
        <v>9232228.2530539576</v>
      </c>
      <c r="Q27" s="124">
        <f t="shared" si="18"/>
        <v>-432567.28322661831</v>
      </c>
      <c r="R27" s="124">
        <f t="shared" si="0"/>
        <v>8799660.9698273391</v>
      </c>
      <c r="S27" s="122">
        <f t="shared" si="19"/>
        <v>8.299999999999999E-2</v>
      </c>
      <c r="T27" s="123">
        <f t="shared" si="1"/>
        <v>60864.3217</v>
      </c>
      <c r="U27" s="124">
        <f t="shared" si="2"/>
        <v>8860525.2915273383</v>
      </c>
      <c r="V27" s="88">
        <f t="shared" si="5"/>
        <v>-392775.37941786472</v>
      </c>
    </row>
    <row r="28" spans="1:22" x14ac:dyDescent="0.35">
      <c r="A28" s="6">
        <v>13</v>
      </c>
      <c r="B28" s="33">
        <f t="shared" si="10"/>
        <v>11202886.447483564</v>
      </c>
      <c r="C28" s="34">
        <f t="shared" si="6"/>
        <v>567008.08908158774</v>
      </c>
      <c r="D28" s="33">
        <f t="shared" si="7"/>
        <v>289370.55693850043</v>
      </c>
      <c r="E28" s="34">
        <f t="shared" si="11"/>
        <v>277637.5321430873</v>
      </c>
      <c r="F28" s="34">
        <f t="shared" si="12"/>
        <v>10925248.915340478</v>
      </c>
      <c r="G28" s="35">
        <f t="shared" si="8"/>
        <v>334209.4217578246</v>
      </c>
      <c r="H28" s="35">
        <f t="shared" si="15"/>
        <v>15280.018124736978</v>
      </c>
      <c r="I28" s="35">
        <f t="shared" si="9"/>
        <v>9006.4429771875966</v>
      </c>
      <c r="L28" s="36">
        <f t="shared" si="13"/>
        <v>582288.1072063247</v>
      </c>
      <c r="M28" s="35"/>
      <c r="N28" s="95">
        <v>15</v>
      </c>
      <c r="O28" s="121">
        <f>O27+31</f>
        <v>45564</v>
      </c>
      <c r="P28" s="124">
        <f t="shared" si="17"/>
        <v>8860525.2915273383</v>
      </c>
      <c r="Q28" s="124">
        <f t="shared" si="18"/>
        <v>-432567.28322661831</v>
      </c>
      <c r="R28" s="124">
        <f t="shared" si="0"/>
        <v>8427958.0083007198</v>
      </c>
      <c r="S28" s="122">
        <f t="shared" si="19"/>
        <v>8.299999999999999E-2</v>
      </c>
      <c r="T28" s="123">
        <f t="shared" si="1"/>
        <v>58293.376199999999</v>
      </c>
      <c r="U28" s="124">
        <f t="shared" si="2"/>
        <v>8486251.3845007196</v>
      </c>
      <c r="V28" s="88">
        <f t="shared" si="5"/>
        <v>-390077.34445207124</v>
      </c>
    </row>
    <row r="29" spans="1:22" x14ac:dyDescent="0.35">
      <c r="A29" s="6">
        <v>14</v>
      </c>
      <c r="B29" s="33">
        <f t="shared" si="10"/>
        <v>10925248.915340478</v>
      </c>
      <c r="C29" s="34">
        <f t="shared" si="6"/>
        <v>567008.08908158774</v>
      </c>
      <c r="D29" s="33">
        <f t="shared" si="7"/>
        <v>282199.17948324454</v>
      </c>
      <c r="E29" s="34">
        <f t="shared" si="11"/>
        <v>284808.90959834319</v>
      </c>
      <c r="F29" s="34">
        <f t="shared" si="12"/>
        <v>10640440.005742135</v>
      </c>
      <c r="G29" s="35">
        <f t="shared" si="8"/>
        <v>320892.38766953873</v>
      </c>
      <c r="H29" s="35">
        <f t="shared" si="15"/>
        <v>15280.018124736978</v>
      </c>
      <c r="I29" s="35">
        <f t="shared" si="9"/>
        <v>8647.5688691191499</v>
      </c>
      <c r="L29" s="36">
        <f t="shared" si="13"/>
        <v>582288.1072063247</v>
      </c>
      <c r="M29" s="35"/>
      <c r="N29" s="95">
        <v>16</v>
      </c>
      <c r="O29" s="121">
        <f t="shared" ref="O29:O34" si="20">O28+30</f>
        <v>45594</v>
      </c>
      <c r="P29" s="124">
        <f t="shared" si="17"/>
        <v>8486251.3845007196</v>
      </c>
      <c r="Q29" s="124">
        <f t="shared" si="18"/>
        <v>-432567.28322661831</v>
      </c>
      <c r="R29" s="124">
        <f t="shared" si="0"/>
        <v>8053684.1012741011</v>
      </c>
      <c r="S29" s="122">
        <f t="shared" si="19"/>
        <v>8.299999999999999E-2</v>
      </c>
      <c r="T29" s="123">
        <f t="shared" si="1"/>
        <v>55704.648399999998</v>
      </c>
      <c r="U29" s="124">
        <f t="shared" si="2"/>
        <v>8109388.7496741014</v>
      </c>
      <c r="V29" s="88">
        <f t="shared" si="5"/>
        <v>-387397.84270668344</v>
      </c>
    </row>
    <row r="30" spans="1:22" x14ac:dyDescent="0.35">
      <c r="A30" s="6">
        <v>15</v>
      </c>
      <c r="B30" s="33">
        <f t="shared" si="10"/>
        <v>10640440.005742135</v>
      </c>
      <c r="C30" s="34">
        <f t="shared" si="6"/>
        <v>567008.08908158774</v>
      </c>
      <c r="D30" s="33">
        <f t="shared" si="7"/>
        <v>274842.5653483193</v>
      </c>
      <c r="E30" s="34">
        <f t="shared" si="11"/>
        <v>292165.52373326843</v>
      </c>
      <c r="F30" s="34">
        <f t="shared" si="12"/>
        <v>10348274.482008867</v>
      </c>
      <c r="G30" s="35">
        <f t="shared" si="8"/>
        <v>308105.98912101646</v>
      </c>
      <c r="H30" s="35">
        <f t="shared" si="15"/>
        <v>15280.018124736978</v>
      </c>
      <c r="I30" s="35">
        <f t="shared" si="9"/>
        <v>8302.9945934893422</v>
      </c>
      <c r="L30" s="36">
        <f t="shared" si="13"/>
        <v>582288.1072063247</v>
      </c>
      <c r="M30" s="35"/>
      <c r="N30" s="95">
        <v>17</v>
      </c>
      <c r="O30" s="121">
        <f>O29+31</f>
        <v>45625</v>
      </c>
      <c r="P30" s="124">
        <f t="shared" si="17"/>
        <v>8109388.7496741014</v>
      </c>
      <c r="Q30" s="124">
        <f t="shared" si="18"/>
        <v>-432567.28322661831</v>
      </c>
      <c r="R30" s="124">
        <f t="shared" si="0"/>
        <v>7676821.4664474828</v>
      </c>
      <c r="S30" s="122">
        <f t="shared" si="19"/>
        <v>8.299999999999999E-2</v>
      </c>
      <c r="T30" s="123">
        <f t="shared" si="1"/>
        <v>53098.015099999997</v>
      </c>
      <c r="U30" s="124">
        <f t="shared" si="2"/>
        <v>7729919.4815474832</v>
      </c>
      <c r="V30" s="88">
        <f t="shared" si="5"/>
        <v>-384736.74687413732</v>
      </c>
    </row>
    <row r="31" spans="1:22" x14ac:dyDescent="0.35">
      <c r="A31" s="6">
        <v>16</v>
      </c>
      <c r="B31" s="33">
        <f t="shared" si="10"/>
        <v>10348274.482008867</v>
      </c>
      <c r="C31" s="34">
        <f t="shared" si="6"/>
        <v>567008.08908158774</v>
      </c>
      <c r="D31" s="33">
        <f t="shared" si="7"/>
        <v>267295.92987028899</v>
      </c>
      <c r="E31" s="34">
        <f t="shared" si="11"/>
        <v>299712.15921129874</v>
      </c>
      <c r="F31" s="34">
        <f t="shared" si="12"/>
        <v>10048562.322797569</v>
      </c>
      <c r="G31" s="35">
        <f t="shared" si="8"/>
        <v>295829.08220932935</v>
      </c>
      <c r="H31" s="35">
        <f t="shared" si="15"/>
        <v>15280.018124736978</v>
      </c>
      <c r="I31" s="35">
        <f t="shared" si="9"/>
        <v>7972.150353806378</v>
      </c>
      <c r="L31" s="36">
        <f t="shared" si="13"/>
        <v>582288.1072063247</v>
      </c>
      <c r="M31" s="35"/>
      <c r="N31" s="95">
        <v>18</v>
      </c>
      <c r="O31" s="121">
        <f t="shared" si="20"/>
        <v>45655</v>
      </c>
      <c r="P31" s="124">
        <f t="shared" si="17"/>
        <v>7729919.4815474832</v>
      </c>
      <c r="Q31" s="124">
        <f>Q30</f>
        <v>-432567.28322661831</v>
      </c>
      <c r="R31" s="124">
        <f t="shared" si="0"/>
        <v>7297352.1983208647</v>
      </c>
      <c r="S31" s="122">
        <f t="shared" si="19"/>
        <v>8.299999999999999E-2</v>
      </c>
      <c r="T31" s="123">
        <f t="shared" si="1"/>
        <v>50473.352700000003</v>
      </c>
      <c r="U31" s="124">
        <f t="shared" si="2"/>
        <v>7347825.5510208644</v>
      </c>
      <c r="V31" s="88">
        <f t="shared" si="5"/>
        <v>-382093.93052136456</v>
      </c>
    </row>
    <row r="32" spans="1:22" x14ac:dyDescent="0.35">
      <c r="A32" s="6">
        <v>17</v>
      </c>
      <c r="B32" s="33">
        <f t="shared" si="10"/>
        <v>10048562.322797569</v>
      </c>
      <c r="C32" s="34">
        <f t="shared" si="6"/>
        <v>567008.08908158774</v>
      </c>
      <c r="D32" s="33">
        <f t="shared" si="7"/>
        <v>259554.36479786117</v>
      </c>
      <c r="E32" s="34">
        <f t="shared" si="11"/>
        <v>307453.72428372654</v>
      </c>
      <c r="F32" s="34">
        <f t="shared" si="12"/>
        <v>9741108.5985138416</v>
      </c>
      <c r="G32" s="35">
        <f t="shared" si="8"/>
        <v>284041.3655394424</v>
      </c>
      <c r="H32" s="35">
        <f t="shared" si="15"/>
        <v>15280.018124736978</v>
      </c>
      <c r="I32" s="35">
        <f t="shared" si="9"/>
        <v>7654.4890579033854</v>
      </c>
      <c r="L32" s="36">
        <f t="shared" si="13"/>
        <v>582288.1072063247</v>
      </c>
      <c r="M32" s="35"/>
      <c r="N32" s="95">
        <v>19</v>
      </c>
      <c r="O32" s="121">
        <f>O31+31</f>
        <v>45686</v>
      </c>
      <c r="P32" s="124">
        <f t="shared" si="17"/>
        <v>7347825.5510208644</v>
      </c>
      <c r="Q32" s="124">
        <f t="shared" ref="Q32:Q34" si="21">Q31</f>
        <v>-432567.28322661831</v>
      </c>
      <c r="R32" s="124">
        <f t="shared" si="0"/>
        <v>6915258.2677942459</v>
      </c>
      <c r="S32" s="122">
        <f t="shared" si="19"/>
        <v>8.299999999999999E-2</v>
      </c>
      <c r="T32" s="123">
        <f t="shared" si="1"/>
        <v>47830.536399999997</v>
      </c>
      <c r="U32" s="124">
        <f t="shared" si="2"/>
        <v>6963088.8041942455</v>
      </c>
      <c r="V32" s="88">
        <f t="shared" si="5"/>
        <v>-379469.26808378502</v>
      </c>
    </row>
    <row r="33" spans="1:22" x14ac:dyDescent="0.35">
      <c r="A33" s="6">
        <v>18</v>
      </c>
      <c r="B33" s="33">
        <f t="shared" si="10"/>
        <v>9741108.5985138416</v>
      </c>
      <c r="C33" s="34">
        <f t="shared" si="6"/>
        <v>567008.08908158774</v>
      </c>
      <c r="D33" s="33">
        <f t="shared" si="7"/>
        <v>251612.83509961251</v>
      </c>
      <c r="E33" s="34">
        <f t="shared" si="11"/>
        <v>315395.25398197526</v>
      </c>
      <c r="F33" s="34">
        <f t="shared" si="12"/>
        <v>9425713.3445318677</v>
      </c>
      <c r="G33" s="35">
        <f t="shared" si="8"/>
        <v>272723.34665332927</v>
      </c>
      <c r="H33" s="35">
        <f t="shared" si="15"/>
        <v>15280.018124736978</v>
      </c>
      <c r="I33" s="35">
        <f t="shared" si="9"/>
        <v>7349.485413253371</v>
      </c>
      <c r="L33" s="36">
        <f t="shared" si="13"/>
        <v>582288.1072063247</v>
      </c>
      <c r="M33" s="35"/>
      <c r="N33" s="95">
        <v>20</v>
      </c>
      <c r="O33" s="121">
        <f>O32+31</f>
        <v>45717</v>
      </c>
      <c r="P33" s="124">
        <f t="shared" si="17"/>
        <v>6963088.8041942455</v>
      </c>
      <c r="Q33" s="124">
        <f t="shared" si="21"/>
        <v>-432567.28322661831</v>
      </c>
      <c r="R33" s="124">
        <f t="shared" si="0"/>
        <v>6530521.5209676269</v>
      </c>
      <c r="S33" s="122">
        <f t="shared" si="19"/>
        <v>8.299999999999999E-2</v>
      </c>
      <c r="T33" s="123">
        <f t="shared" si="1"/>
        <v>45169.440499999997</v>
      </c>
      <c r="U33" s="124">
        <f t="shared" si="2"/>
        <v>6575690.9614676265</v>
      </c>
      <c r="V33" s="88">
        <f t="shared" si="5"/>
        <v>-376862.63485934125</v>
      </c>
    </row>
    <row r="34" spans="1:22" x14ac:dyDescent="0.35">
      <c r="A34" s="6">
        <v>19</v>
      </c>
      <c r="B34" s="33">
        <f t="shared" si="10"/>
        <v>9425713.3445318677</v>
      </c>
      <c r="C34" s="34">
        <f t="shared" si="6"/>
        <v>567008.08908158774</v>
      </c>
      <c r="D34" s="33">
        <f t="shared" si="7"/>
        <v>243466.17568925812</v>
      </c>
      <c r="E34" s="34">
        <f t="shared" si="11"/>
        <v>323541.91339232959</v>
      </c>
      <c r="F34" s="34">
        <f t="shared" si="12"/>
        <v>9102171.4311395381</v>
      </c>
      <c r="G34" s="35">
        <f t="shared" si="8"/>
        <v>261856.30979676353</v>
      </c>
      <c r="H34" s="35">
        <f t="shared" si="15"/>
        <v>15280.018124736978</v>
      </c>
      <c r="I34" s="35">
        <f t="shared" si="9"/>
        <v>7056.6350583325675</v>
      </c>
      <c r="L34" s="36">
        <f t="shared" si="13"/>
        <v>582288.1072063247</v>
      </c>
      <c r="M34" s="35"/>
      <c r="N34" s="95">
        <v>21</v>
      </c>
      <c r="O34" s="121">
        <f t="shared" si="20"/>
        <v>45747</v>
      </c>
      <c r="P34" s="124">
        <f t="shared" si="17"/>
        <v>6575690.9614676265</v>
      </c>
      <c r="Q34" s="124">
        <f t="shared" si="21"/>
        <v>-432567.28322661831</v>
      </c>
      <c r="R34" s="124">
        <f t="shared" si="0"/>
        <v>6143123.678241008</v>
      </c>
      <c r="S34" s="122">
        <f t="shared" si="19"/>
        <v>8.299999999999999E-2</v>
      </c>
      <c r="T34" s="123">
        <f t="shared" si="1"/>
        <v>42489.938800000004</v>
      </c>
      <c r="U34" s="124">
        <f t="shared" si="2"/>
        <v>6185613.6170410076</v>
      </c>
      <c r="V34" s="88">
        <f t="shared" si="5"/>
        <v>-374273.90700257354</v>
      </c>
    </row>
    <row r="35" spans="1:22" x14ac:dyDescent="0.35">
      <c r="A35" s="6">
        <v>20</v>
      </c>
      <c r="B35" s="33">
        <f t="shared" si="10"/>
        <v>9102171.4311395381</v>
      </c>
      <c r="C35" s="34">
        <f t="shared" si="6"/>
        <v>567008.08908158774</v>
      </c>
      <c r="D35" s="33">
        <f t="shared" si="7"/>
        <v>235109.08806633425</v>
      </c>
      <c r="E35" s="34">
        <f t="shared" si="11"/>
        <v>331899.00101525348</v>
      </c>
      <c r="F35" s="34">
        <f t="shared" si="12"/>
        <v>8770272.4301242847</v>
      </c>
      <c r="G35" s="35">
        <f t="shared" si="8"/>
        <v>251422.28497048825</v>
      </c>
      <c r="H35" s="35">
        <f t="shared" si="15"/>
        <v>15280.018124736978</v>
      </c>
      <c r="I35" s="35">
        <f t="shared" si="9"/>
        <v>6775.4537285958404</v>
      </c>
      <c r="L35" s="36">
        <f t="shared" si="13"/>
        <v>582288.1072063247</v>
      </c>
      <c r="M35" s="35"/>
      <c r="N35" s="95">
        <v>22</v>
      </c>
      <c r="O35" s="121">
        <f>O34+31</f>
        <v>45778</v>
      </c>
      <c r="P35" s="124">
        <f>U34</f>
        <v>6185613.6170410076</v>
      </c>
      <c r="Q35" s="124">
        <f>Q34</f>
        <v>-432567.28322661831</v>
      </c>
      <c r="R35" s="124">
        <f t="shared" si="0"/>
        <v>5753046.3338143891</v>
      </c>
      <c r="S35" s="122">
        <f t="shared" si="19"/>
        <v>8.299999999999999E-2</v>
      </c>
      <c r="T35" s="123">
        <f t="shared" si="1"/>
        <v>39791.9038</v>
      </c>
      <c r="U35" s="124">
        <f t="shared" si="2"/>
        <v>5792838.2376143895</v>
      </c>
      <c r="V35" s="88">
        <f t="shared" si="5"/>
        <v>-371702.96151873557</v>
      </c>
    </row>
    <row r="36" spans="1:22" x14ac:dyDescent="0.35">
      <c r="A36" s="6">
        <v>21</v>
      </c>
      <c r="B36" s="33">
        <f t="shared" si="10"/>
        <v>8770272.4301242847</v>
      </c>
      <c r="C36" s="34">
        <f t="shared" si="6"/>
        <v>567008.08908158774</v>
      </c>
      <c r="D36" s="33">
        <f t="shared" si="7"/>
        <v>226536.13687011026</v>
      </c>
      <c r="E36" s="34">
        <f t="shared" si="11"/>
        <v>340471.95221147744</v>
      </c>
      <c r="F36" s="34">
        <f t="shared" si="12"/>
        <v>8429800.4779128078</v>
      </c>
      <c r="G36" s="35">
        <f t="shared" si="8"/>
        <v>241404.01821458305</v>
      </c>
      <c r="H36" s="35">
        <f t="shared" si="15"/>
        <v>15280.018124736978</v>
      </c>
      <c r="I36" s="35">
        <f t="shared" si="9"/>
        <v>6505.4764556849159</v>
      </c>
      <c r="L36" s="36">
        <f t="shared" si="13"/>
        <v>582288.1072063247</v>
      </c>
      <c r="M36" s="35"/>
      <c r="N36" s="95">
        <v>23</v>
      </c>
      <c r="O36" s="121">
        <f>O35+30</f>
        <v>45808</v>
      </c>
      <c r="P36" s="124">
        <f>U35</f>
        <v>5792838.2376143895</v>
      </c>
      <c r="Q36" s="124">
        <f>Q35</f>
        <v>-432567.28322661831</v>
      </c>
      <c r="R36" s="124">
        <f t="shared" si="0"/>
        <v>5360270.954387771</v>
      </c>
      <c r="S36" s="122">
        <f t="shared" si="19"/>
        <v>8.299999999999999E-2</v>
      </c>
      <c r="T36" s="123">
        <f t="shared" si="1"/>
        <v>37075.207399999999</v>
      </c>
      <c r="U36" s="124">
        <f t="shared" si="2"/>
        <v>5397346.1617877707</v>
      </c>
      <c r="V36" s="88">
        <f t="shared" si="5"/>
        <v>-369149.67625795142</v>
      </c>
    </row>
    <row r="37" spans="1:22" x14ac:dyDescent="0.35">
      <c r="A37" s="6">
        <v>22</v>
      </c>
      <c r="B37" s="33">
        <f t="shared" si="10"/>
        <v>8429800.4779128078</v>
      </c>
      <c r="C37" s="34">
        <f t="shared" si="6"/>
        <v>567008.08908158774</v>
      </c>
      <c r="D37" s="33">
        <f t="shared" si="7"/>
        <v>217741.74634448782</v>
      </c>
      <c r="E37" s="34">
        <f t="shared" si="11"/>
        <v>349266.34273709991</v>
      </c>
      <c r="F37" s="34">
        <f t="shared" si="12"/>
        <v>8080534.1351757087</v>
      </c>
      <c r="G37" s="35">
        <f t="shared" si="8"/>
        <v>231784.94307689194</v>
      </c>
      <c r="H37" s="35">
        <f t="shared" si="15"/>
        <v>15280.018124736978</v>
      </c>
      <c r="I37" s="35">
        <f t="shared" si="9"/>
        <v>6246.2567985452843</v>
      </c>
      <c r="L37" s="36">
        <f t="shared" si="13"/>
        <v>582288.1072063247</v>
      </c>
      <c r="M37" s="35"/>
      <c r="N37" s="95">
        <v>24</v>
      </c>
      <c r="O37" s="121">
        <f>O36+31</f>
        <v>45839</v>
      </c>
      <c r="P37" s="124">
        <f t="shared" ref="P37:P46" si="22">U36</f>
        <v>5397346.1617877707</v>
      </c>
      <c r="Q37" s="124">
        <f t="shared" ref="Q37:Q58" si="23">Q36</f>
        <v>-432567.28322661831</v>
      </c>
      <c r="R37" s="124">
        <f t="shared" si="0"/>
        <v>4964778.8785611521</v>
      </c>
      <c r="S37" s="122">
        <f t="shared" si="19"/>
        <v>8.299999999999999E-2</v>
      </c>
      <c r="T37" s="123">
        <f t="shared" si="1"/>
        <v>34339.720600000001</v>
      </c>
      <c r="U37" s="124">
        <f t="shared" si="2"/>
        <v>4999118.5991611518</v>
      </c>
      <c r="V37" s="88">
        <f t="shared" si="5"/>
        <v>-366613.92990941141</v>
      </c>
    </row>
    <row r="38" spans="1:22" x14ac:dyDescent="0.35">
      <c r="A38" s="6">
        <v>23</v>
      </c>
      <c r="B38" s="33">
        <f t="shared" si="10"/>
        <v>8080534.1351757087</v>
      </c>
      <c r="C38" s="34">
        <f t="shared" si="6"/>
        <v>567008.08908158774</v>
      </c>
      <c r="D38" s="33">
        <f t="shared" si="7"/>
        <v>208720.19671158853</v>
      </c>
      <c r="E38" s="34">
        <f t="shared" si="11"/>
        <v>358287.8923699992</v>
      </c>
      <c r="F38" s="34">
        <f t="shared" si="12"/>
        <v>7722246.2428057101</v>
      </c>
      <c r="G38" s="35">
        <f t="shared" si="8"/>
        <v>222549.15321833122</v>
      </c>
      <c r="H38" s="35">
        <f t="shared" si="15"/>
        <v>15280.018124736978</v>
      </c>
      <c r="I38" s="35">
        <f t="shared" si="9"/>
        <v>5997.3661051803028</v>
      </c>
      <c r="L38" s="36">
        <f t="shared" si="13"/>
        <v>582288.1072063247</v>
      </c>
      <c r="M38" s="35"/>
      <c r="N38" s="95">
        <v>25</v>
      </c>
      <c r="O38" s="121">
        <f>O37+31</f>
        <v>45870</v>
      </c>
      <c r="P38" s="124">
        <f t="shared" si="22"/>
        <v>4999118.5991611518</v>
      </c>
      <c r="Q38" s="124">
        <f t="shared" si="23"/>
        <v>-432567.28322661831</v>
      </c>
      <c r="R38" s="124">
        <f t="shared" si="0"/>
        <v>4566551.3159345333</v>
      </c>
      <c r="S38" s="122">
        <f t="shared" si="19"/>
        <v>8.299999999999999E-2</v>
      </c>
      <c r="T38" s="123">
        <f t="shared" si="1"/>
        <v>31585.313300000002</v>
      </c>
      <c r="U38" s="124">
        <f t="shared" si="2"/>
        <v>4598136.6292345328</v>
      </c>
      <c r="V38" s="88">
        <f t="shared" si="5"/>
        <v>-364095.60199560842</v>
      </c>
    </row>
    <row r="39" spans="1:22" x14ac:dyDescent="0.35">
      <c r="A39" s="6">
        <v>24</v>
      </c>
      <c r="B39" s="33">
        <f t="shared" si="10"/>
        <v>7722246.2428057101</v>
      </c>
      <c r="C39" s="34">
        <f t="shared" si="6"/>
        <v>567008.08908158774</v>
      </c>
      <c r="D39" s="33">
        <f t="shared" si="7"/>
        <v>199465.62045167148</v>
      </c>
      <c r="E39" s="34">
        <f t="shared" si="11"/>
        <v>367542.46862991626</v>
      </c>
      <c r="F39" s="34">
        <f t="shared" si="12"/>
        <v>7354703.7741757929</v>
      </c>
      <c r="G39" s="35">
        <f t="shared" si="8"/>
        <v>213681.37610977556</v>
      </c>
      <c r="H39" s="35">
        <f t="shared" si="15"/>
        <v>15280.018124736978</v>
      </c>
      <c r="I39" s="35">
        <f t="shared" si="9"/>
        <v>5758.3928038217027</v>
      </c>
      <c r="L39" s="36">
        <f t="shared" si="13"/>
        <v>582288.1072063247</v>
      </c>
      <c r="M39" s="35"/>
      <c r="N39" s="95">
        <v>26</v>
      </c>
      <c r="O39" s="121">
        <f>O38+28</f>
        <v>45898</v>
      </c>
      <c r="P39" s="124">
        <f t="shared" si="22"/>
        <v>4598136.6292345328</v>
      </c>
      <c r="Q39" s="124">
        <f t="shared" si="23"/>
        <v>-432567.28322661831</v>
      </c>
      <c r="R39" s="124">
        <f t="shared" si="0"/>
        <v>4165569.3460079143</v>
      </c>
      <c r="S39" s="122">
        <f t="shared" si="19"/>
        <v>8.299999999999999E-2</v>
      </c>
      <c r="T39" s="123">
        <f t="shared" si="1"/>
        <v>28811.854599999999</v>
      </c>
      <c r="U39" s="124">
        <f t="shared" si="2"/>
        <v>4194381.2006079145</v>
      </c>
      <c r="V39" s="88">
        <f t="shared" si="5"/>
        <v>-361594.57286661433</v>
      </c>
    </row>
    <row r="40" spans="1:22" x14ac:dyDescent="0.35">
      <c r="A40" s="6">
        <v>25</v>
      </c>
      <c r="B40" s="33">
        <f t="shared" si="10"/>
        <v>7354703.7741757929</v>
      </c>
      <c r="C40" s="34">
        <f t="shared" si="6"/>
        <v>567008.08908158774</v>
      </c>
      <c r="D40" s="33">
        <f t="shared" si="7"/>
        <v>189971.99848696071</v>
      </c>
      <c r="E40" s="34">
        <f t="shared" si="11"/>
        <v>377036.09059462702</v>
      </c>
      <c r="F40" s="34">
        <f t="shared" si="12"/>
        <v>6977667.683581166</v>
      </c>
      <c r="G40" s="35">
        <f t="shared" si="8"/>
        <v>205166.94777702884</v>
      </c>
      <c r="H40" s="35">
        <f t="shared" si="15"/>
        <v>15280.018124736978</v>
      </c>
      <c r="I40" s="35">
        <f t="shared" si="9"/>
        <v>5528.9417223444088</v>
      </c>
      <c r="L40" s="36">
        <f t="shared" si="13"/>
        <v>582288.1072063247</v>
      </c>
      <c r="M40" s="35"/>
      <c r="N40" s="95">
        <v>27</v>
      </c>
      <c r="O40" s="121">
        <f>O39+31</f>
        <v>45929</v>
      </c>
      <c r="P40" s="124">
        <f t="shared" si="22"/>
        <v>4194381.2006079145</v>
      </c>
      <c r="Q40" s="124">
        <f t="shared" si="23"/>
        <v>-432567.28322661831</v>
      </c>
      <c r="R40" s="124">
        <f t="shared" si="0"/>
        <v>3761813.9173812959</v>
      </c>
      <c r="S40" s="122">
        <f t="shared" si="19"/>
        <v>8.299999999999999E-2</v>
      </c>
      <c r="T40" s="123">
        <f t="shared" si="1"/>
        <v>26019.212899999999</v>
      </c>
      <c r="U40" s="124">
        <f t="shared" si="2"/>
        <v>3787833.1302812961</v>
      </c>
      <c r="V40" s="88">
        <f t="shared" si="5"/>
        <v>-359110.72369439475</v>
      </c>
    </row>
    <row r="41" spans="1:22" x14ac:dyDescent="0.35">
      <c r="A41" s="6">
        <v>26</v>
      </c>
      <c r="B41" s="33">
        <f t="shared" si="10"/>
        <v>6977667.683581166</v>
      </c>
      <c r="C41" s="34">
        <f t="shared" si="6"/>
        <v>567008.08908158774</v>
      </c>
      <c r="D41" s="33">
        <f t="shared" si="7"/>
        <v>180233.1562669015</v>
      </c>
      <c r="E41" s="34">
        <f t="shared" si="11"/>
        <v>386774.93281468621</v>
      </c>
      <c r="F41" s="34">
        <f t="shared" si="12"/>
        <v>6590892.7507664803</v>
      </c>
      <c r="G41" s="35">
        <f t="shared" si="8"/>
        <v>196991.78855211599</v>
      </c>
      <c r="H41" s="35">
        <f t="shared" si="15"/>
        <v>15280.018124736978</v>
      </c>
      <c r="I41" s="35">
        <f t="shared" si="9"/>
        <v>5308.6334348002001</v>
      </c>
      <c r="L41" s="36">
        <f t="shared" si="13"/>
        <v>582288.1072063247</v>
      </c>
      <c r="M41" s="35"/>
      <c r="N41" s="95">
        <v>28</v>
      </c>
      <c r="O41" s="121">
        <f t="shared" ref="O41:O46" si="24">O40+30</f>
        <v>45959</v>
      </c>
      <c r="P41" s="124">
        <f t="shared" si="22"/>
        <v>3787833.1302812961</v>
      </c>
      <c r="Q41" s="124">
        <f t="shared" si="23"/>
        <v>-432567.28322661831</v>
      </c>
      <c r="R41" s="124">
        <f t="shared" si="0"/>
        <v>3355265.847054678</v>
      </c>
      <c r="S41" s="122">
        <f t="shared" si="19"/>
        <v>8.299999999999999E-2</v>
      </c>
      <c r="T41" s="123">
        <f t="shared" si="1"/>
        <v>23207.255399999998</v>
      </c>
      <c r="U41" s="124">
        <f t="shared" si="2"/>
        <v>3378473.1024546782</v>
      </c>
      <c r="V41" s="88">
        <f t="shared" si="5"/>
        <v>-356643.93646716356</v>
      </c>
    </row>
    <row r="42" spans="1:22" x14ac:dyDescent="0.35">
      <c r="A42" s="6">
        <v>27</v>
      </c>
      <c r="B42" s="33">
        <f t="shared" si="10"/>
        <v>6590892.7507664803</v>
      </c>
      <c r="C42" s="34">
        <f t="shared" si="6"/>
        <v>567008.08908158774</v>
      </c>
      <c r="D42" s="33">
        <f t="shared" si="7"/>
        <v>170242.75975229818</v>
      </c>
      <c r="E42" s="34">
        <f t="shared" si="11"/>
        <v>396765.32932928955</v>
      </c>
      <c r="F42" s="34">
        <f t="shared" si="12"/>
        <v>6194127.4214371908</v>
      </c>
      <c r="G42" s="35">
        <f t="shared" si="8"/>
        <v>189142.37979079786</v>
      </c>
      <c r="H42" s="35">
        <f t="shared" si="15"/>
        <v>15280.018124736978</v>
      </c>
      <c r="I42" s="35">
        <f t="shared" si="9"/>
        <v>5097.1036339896291</v>
      </c>
      <c r="L42" s="36">
        <f t="shared" si="13"/>
        <v>582288.1072063247</v>
      </c>
      <c r="M42" s="35"/>
      <c r="N42" s="95">
        <v>29</v>
      </c>
      <c r="O42" s="121">
        <f>O41+31</f>
        <v>45990</v>
      </c>
      <c r="P42" s="124">
        <f t="shared" si="22"/>
        <v>3378473.1024546782</v>
      </c>
      <c r="Q42" s="124">
        <f t="shared" si="23"/>
        <v>-432567.28322661831</v>
      </c>
      <c r="R42" s="124">
        <f t="shared" si="0"/>
        <v>2945905.8192280596</v>
      </c>
      <c r="S42" s="122">
        <f t="shared" si="19"/>
        <v>8.299999999999999E-2</v>
      </c>
      <c r="T42" s="123">
        <f t="shared" si="1"/>
        <v>20375.848600000001</v>
      </c>
      <c r="U42" s="124">
        <f t="shared" si="2"/>
        <v>2966281.6678280598</v>
      </c>
      <c r="V42" s="88">
        <f t="shared" si="5"/>
        <v>-354194.09398377588</v>
      </c>
    </row>
    <row r="43" spans="1:22" x14ac:dyDescent="0.35">
      <c r="A43" s="6">
        <v>28</v>
      </c>
      <c r="B43" s="33">
        <f t="shared" si="10"/>
        <v>6194127.4214371908</v>
      </c>
      <c r="C43" s="34">
        <f t="shared" si="6"/>
        <v>567008.08908158774</v>
      </c>
      <c r="D43" s="33">
        <f t="shared" si="7"/>
        <v>159994.31129572264</v>
      </c>
      <c r="E43" s="34">
        <f t="shared" si="11"/>
        <v>407013.77778586512</v>
      </c>
      <c r="F43" s="34">
        <f t="shared" si="12"/>
        <v>5787113.6436513253</v>
      </c>
      <c r="G43" s="35">
        <f t="shared" si="8"/>
        <v>181605.74151780878</v>
      </c>
      <c r="H43" s="35">
        <f t="shared" si="15"/>
        <v>15280.018124736978</v>
      </c>
      <c r="I43" s="35">
        <f t="shared" si="9"/>
        <v>4894.0025290346903</v>
      </c>
      <c r="L43" s="36">
        <f t="shared" si="13"/>
        <v>582288.1072063247</v>
      </c>
      <c r="M43" s="35"/>
      <c r="N43" s="95">
        <v>30</v>
      </c>
      <c r="O43" s="121">
        <f t="shared" si="24"/>
        <v>46020</v>
      </c>
      <c r="P43" s="124">
        <f t="shared" si="22"/>
        <v>2966281.6678280598</v>
      </c>
      <c r="Q43" s="124">
        <f t="shared" si="23"/>
        <v>-432567.28322661831</v>
      </c>
      <c r="R43" s="124">
        <f t="shared" si="0"/>
        <v>2533714.3846014412</v>
      </c>
      <c r="S43" s="122">
        <f t="shared" si="19"/>
        <v>8.299999999999999E-2</v>
      </c>
      <c r="T43" s="123">
        <f t="shared" si="1"/>
        <v>17524.857800000002</v>
      </c>
      <c r="U43" s="124">
        <f t="shared" si="2"/>
        <v>2551239.2424014411</v>
      </c>
      <c r="V43" s="88">
        <f t="shared" si="5"/>
        <v>-351761.0798481594</v>
      </c>
    </row>
    <row r="44" spans="1:22" x14ac:dyDescent="0.35">
      <c r="A44" s="6">
        <v>29</v>
      </c>
      <c r="B44" s="33">
        <f t="shared" si="10"/>
        <v>5787113.6436513253</v>
      </c>
      <c r="C44" s="34">
        <f t="shared" si="6"/>
        <v>567008.08908158774</v>
      </c>
      <c r="D44" s="33">
        <f t="shared" si="7"/>
        <v>149481.14541551372</v>
      </c>
      <c r="E44" s="34">
        <f t="shared" si="11"/>
        <v>417526.94366607402</v>
      </c>
      <c r="F44" s="34">
        <f t="shared" si="12"/>
        <v>5369586.6999852508</v>
      </c>
      <c r="G44" s="35">
        <f t="shared" si="8"/>
        <v>174369.4109628505</v>
      </c>
      <c r="H44" s="35">
        <f t="shared" si="15"/>
        <v>15280.018124736978</v>
      </c>
      <c r="I44" s="35">
        <f t="shared" si="9"/>
        <v>4698.9942669560151</v>
      </c>
      <c r="L44" s="36">
        <f t="shared" si="13"/>
        <v>582288.1072063247</v>
      </c>
      <c r="M44" s="35"/>
      <c r="N44" s="95">
        <v>31</v>
      </c>
      <c r="O44" s="121">
        <f>O43+31</f>
        <v>46051</v>
      </c>
      <c r="P44" s="124">
        <f t="shared" si="22"/>
        <v>2551239.2424014411</v>
      </c>
      <c r="Q44" s="124">
        <f t="shared" si="23"/>
        <v>-432567.28322661831</v>
      </c>
      <c r="R44" s="124">
        <f t="shared" si="0"/>
        <v>2118671.959174823</v>
      </c>
      <c r="S44" s="122">
        <f t="shared" si="19"/>
        <v>8.299999999999999E-2</v>
      </c>
      <c r="T44" s="123">
        <f t="shared" si="1"/>
        <v>14654.1477</v>
      </c>
      <c r="U44" s="124">
        <f t="shared" si="2"/>
        <v>2133326.1068748231</v>
      </c>
      <c r="V44" s="88">
        <f t="shared" si="5"/>
        <v>-349344.77846378495</v>
      </c>
    </row>
    <row r="45" spans="1:22" x14ac:dyDescent="0.35">
      <c r="A45" s="6">
        <v>30</v>
      </c>
      <c r="B45" s="33">
        <f t="shared" si="10"/>
        <v>5369586.6999852508</v>
      </c>
      <c r="C45" s="34">
        <f t="shared" si="6"/>
        <v>567008.08908158774</v>
      </c>
      <c r="D45" s="33">
        <f t="shared" si="7"/>
        <v>138696.42446061902</v>
      </c>
      <c r="E45" s="34">
        <f t="shared" si="11"/>
        <v>428311.66462096875</v>
      </c>
      <c r="F45" s="34">
        <f t="shared" si="12"/>
        <v>4941275.0353642814</v>
      </c>
      <c r="G45" s="35">
        <f t="shared" si="8"/>
        <v>167421.42195184872</v>
      </c>
      <c r="H45" s="35">
        <f t="shared" si="15"/>
        <v>15280.018124736978</v>
      </c>
      <c r="I45" s="35">
        <f t="shared" si="9"/>
        <v>4511.7563772981412</v>
      </c>
      <c r="L45" s="36">
        <f t="shared" si="13"/>
        <v>582288.1072063247</v>
      </c>
      <c r="M45" s="35"/>
      <c r="N45" s="95">
        <v>32</v>
      </c>
      <c r="O45" s="121">
        <f>O44+31</f>
        <v>46082</v>
      </c>
      <c r="P45" s="124">
        <f t="shared" si="22"/>
        <v>2133326.1068748231</v>
      </c>
      <c r="Q45" s="124">
        <f t="shared" si="23"/>
        <v>-432567.28322661831</v>
      </c>
      <c r="R45" s="124">
        <f t="shared" si="0"/>
        <v>1700758.8236482048</v>
      </c>
      <c r="S45" s="122">
        <f t="shared" si="19"/>
        <v>8.299999999999999E-2</v>
      </c>
      <c r="T45" s="123">
        <f t="shared" si="1"/>
        <v>11763.581899999999</v>
      </c>
      <c r="U45" s="124">
        <f t="shared" si="2"/>
        <v>1712522.4055482049</v>
      </c>
      <c r="V45" s="88">
        <f t="shared" si="5"/>
        <v>-346945.07502817339</v>
      </c>
    </row>
    <row r="46" spans="1:22" x14ac:dyDescent="0.35">
      <c r="A46" s="6">
        <v>31</v>
      </c>
      <c r="B46" s="33">
        <f t="shared" si="10"/>
        <v>4941275.0353642814</v>
      </c>
      <c r="C46" s="34">
        <f t="shared" si="6"/>
        <v>567008.08908158774</v>
      </c>
      <c r="D46" s="33">
        <f t="shared" si="7"/>
        <v>127633.13416345938</v>
      </c>
      <c r="E46" s="34">
        <f t="shared" si="11"/>
        <v>439374.95491812832</v>
      </c>
      <c r="F46" s="34">
        <f t="shared" si="12"/>
        <v>4501900.0804461539</v>
      </c>
      <c r="G46" s="35">
        <f t="shared" si="8"/>
        <v>160750.28511939387</v>
      </c>
      <c r="H46" s="35">
        <f t="shared" si="15"/>
        <v>15280.018124736978</v>
      </c>
      <c r="I46" s="35">
        <f t="shared" si="9"/>
        <v>4331.9792388844371</v>
      </c>
      <c r="L46" s="36">
        <f t="shared" si="13"/>
        <v>582288.1072063247</v>
      </c>
      <c r="M46" s="35"/>
      <c r="N46" s="95">
        <v>33</v>
      </c>
      <c r="O46" s="121">
        <f t="shared" si="24"/>
        <v>46112</v>
      </c>
      <c r="P46" s="124">
        <f t="shared" si="22"/>
        <v>1712522.4055482049</v>
      </c>
      <c r="Q46" s="124">
        <f t="shared" si="23"/>
        <v>-432567.28322661831</v>
      </c>
      <c r="R46" s="124">
        <f t="shared" si="0"/>
        <v>1279955.1223215866</v>
      </c>
      <c r="S46" s="122">
        <f t="shared" si="19"/>
        <v>8.299999999999999E-2</v>
      </c>
      <c r="T46" s="123">
        <f t="shared" si="1"/>
        <v>8853.0228999999999</v>
      </c>
      <c r="U46" s="124">
        <f t="shared" ref="U46:U77" si="25">R46+T46</f>
        <v>1288808.1452215866</v>
      </c>
      <c r="V46" s="88">
        <f t="shared" si="5"/>
        <v>-344561.85552744189</v>
      </c>
    </row>
    <row r="47" spans="1:22" x14ac:dyDescent="0.35">
      <c r="A47" s="6">
        <v>32</v>
      </c>
      <c r="B47" s="33">
        <f t="shared" si="10"/>
        <v>4501900.0804461539</v>
      </c>
      <c r="C47" s="34">
        <f t="shared" si="6"/>
        <v>567008.08908158774</v>
      </c>
      <c r="D47" s="33">
        <f t="shared" si="7"/>
        <v>116284.07907792415</v>
      </c>
      <c r="E47" s="34">
        <f t="shared" si="11"/>
        <v>450724.0100036636</v>
      </c>
      <c r="F47" s="34">
        <f t="shared" si="12"/>
        <v>4051176.0704424907</v>
      </c>
      <c r="G47" s="35">
        <f t="shared" si="8"/>
        <v>154344.96890964365</v>
      </c>
      <c r="H47" s="35">
        <f t="shared" si="15"/>
        <v>15280.018124736978</v>
      </c>
      <c r="I47" s="35">
        <f t="shared" si="9"/>
        <v>4159.3655678199102</v>
      </c>
      <c r="L47" s="36">
        <f t="shared" si="13"/>
        <v>582288.1072063247</v>
      </c>
      <c r="M47" s="35"/>
      <c r="N47" s="95">
        <v>34</v>
      </c>
      <c r="O47" s="121">
        <f>O46+31</f>
        <v>46143</v>
      </c>
      <c r="P47" s="124">
        <f>U46</f>
        <v>1288808.1452215866</v>
      </c>
      <c r="Q47" s="124">
        <f>Q46</f>
        <v>-432567.28322661831</v>
      </c>
      <c r="R47" s="124">
        <f t="shared" si="0"/>
        <v>856240.86199496826</v>
      </c>
      <c r="S47" s="122">
        <f t="shared" si="19"/>
        <v>8.299999999999999E-2</v>
      </c>
      <c r="T47" s="123">
        <f t="shared" si="1"/>
        <v>5922.3325999999997</v>
      </c>
      <c r="U47" s="124">
        <f t="shared" si="25"/>
        <v>862163.19459496823</v>
      </c>
      <c r="V47" s="88">
        <f t="shared" si="5"/>
        <v>-342195.00673088664</v>
      </c>
    </row>
    <row r="48" spans="1:22" x14ac:dyDescent="0.35">
      <c r="A48" s="6">
        <v>33</v>
      </c>
      <c r="B48" s="33">
        <f t="shared" si="10"/>
        <v>4051176.0704424907</v>
      </c>
      <c r="C48" s="34">
        <f t="shared" si="6"/>
        <v>567008.08908158774</v>
      </c>
      <c r="D48" s="33">
        <f t="shared" si="7"/>
        <v>104641.87789952953</v>
      </c>
      <c r="E48" s="34">
        <f t="shared" si="11"/>
        <v>462366.21118205821</v>
      </c>
      <c r="F48" s="34">
        <f t="shared" si="12"/>
        <v>3588809.8592604324</v>
      </c>
      <c r="G48" s="35">
        <f t="shared" si="8"/>
        <v>148194.8813342714</v>
      </c>
      <c r="H48" s="35">
        <f t="shared" si="15"/>
        <v>15280.018124736978</v>
      </c>
      <c r="I48" s="35">
        <f t="shared" si="9"/>
        <v>3993.6299258952567</v>
      </c>
      <c r="L48" s="36">
        <f t="shared" si="13"/>
        <v>582288.1072063247</v>
      </c>
      <c r="M48" s="35"/>
      <c r="N48" s="95">
        <v>35</v>
      </c>
      <c r="O48" s="121">
        <f>O47+30</f>
        <v>46173</v>
      </c>
      <c r="P48" s="124">
        <f>U47</f>
        <v>862163.19459496823</v>
      </c>
      <c r="Q48" s="124">
        <f t="shared" si="23"/>
        <v>-432567.28322661831</v>
      </c>
      <c r="R48" s="124">
        <f t="shared" si="0"/>
        <v>429595.91136834992</v>
      </c>
      <c r="S48" s="122">
        <f t="shared" si="19"/>
        <v>8.299999999999999E-2</v>
      </c>
      <c r="T48" s="123">
        <f t="shared" si="1"/>
        <v>2971.3717000000001</v>
      </c>
      <c r="U48" s="124">
        <f t="shared" si="25"/>
        <v>432567.28306834993</v>
      </c>
      <c r="V48" s="88">
        <f t="shared" si="5"/>
        <v>-339844.41618560289</v>
      </c>
    </row>
    <row r="49" spans="1:22" x14ac:dyDescent="0.35">
      <c r="A49" s="6">
        <v>34</v>
      </c>
      <c r="B49" s="33">
        <f t="shared" si="10"/>
        <v>3588809.8592604324</v>
      </c>
      <c r="C49" s="34">
        <f t="shared" si="6"/>
        <v>567008.08908158774</v>
      </c>
      <c r="D49" s="33">
        <f t="shared" si="7"/>
        <v>92698.958664696969</v>
      </c>
      <c r="E49" s="34">
        <f t="shared" si="11"/>
        <v>474309.13041689078</v>
      </c>
      <c r="F49" s="34">
        <f t="shared" si="12"/>
        <v>3114500.7288435418</v>
      </c>
      <c r="G49" s="35">
        <f t="shared" si="8"/>
        <v>142289.85245729366</v>
      </c>
      <c r="H49" s="35">
        <f t="shared" si="15"/>
        <v>15280.018124736978</v>
      </c>
      <c r="I49" s="35">
        <f t="shared" si="9"/>
        <v>3834.4982485792189</v>
      </c>
      <c r="L49" s="36">
        <f t="shared" si="13"/>
        <v>582288.1072063247</v>
      </c>
      <c r="M49" s="35"/>
      <c r="N49" s="95">
        <v>36</v>
      </c>
      <c r="O49" s="121">
        <f>O48+31</f>
        <v>46204</v>
      </c>
      <c r="P49" s="124">
        <f t="shared" ref="P49:P58" si="26">U48</f>
        <v>432567.28306834993</v>
      </c>
      <c r="Q49" s="124">
        <f t="shared" si="23"/>
        <v>-432567.28322661831</v>
      </c>
      <c r="R49" s="124">
        <f t="shared" si="0"/>
        <v>-1.5826837625354528E-4</v>
      </c>
      <c r="S49" s="122">
        <f t="shared" si="19"/>
        <v>8.299999999999999E-2</v>
      </c>
      <c r="T49" s="123">
        <f t="shared" si="1"/>
        <v>0</v>
      </c>
      <c r="U49" s="124">
        <f t="shared" si="25"/>
        <v>-1.5826837625354528E-4</v>
      </c>
      <c r="V49" s="88">
        <f t="shared" si="5"/>
        <v>-337509.97221114254</v>
      </c>
    </row>
    <row r="50" spans="1:22" x14ac:dyDescent="0.35">
      <c r="A50" s="6">
        <v>35</v>
      </c>
      <c r="B50" s="33">
        <f t="shared" si="10"/>
        <v>3114500.7288435418</v>
      </c>
      <c r="C50" s="34">
        <f t="shared" si="6"/>
        <v>567008.08908158774</v>
      </c>
      <c r="D50" s="33">
        <f t="shared" si="7"/>
        <v>80447.553826028685</v>
      </c>
      <c r="E50" s="34">
        <f t="shared" si="11"/>
        <v>486560.53525555902</v>
      </c>
      <c r="F50" s="34">
        <f t="shared" si="12"/>
        <v>2627940.1935879826</v>
      </c>
      <c r="G50" s="35">
        <f t="shared" si="8"/>
        <v>136620.11757781435</v>
      </c>
      <c r="H50" s="35">
        <f t="shared" si="15"/>
        <v>15280.018124736978</v>
      </c>
      <c r="I50" s="35">
        <f t="shared" si="9"/>
        <v>3681.7073918187407</v>
      </c>
      <c r="L50" s="36">
        <f t="shared" si="13"/>
        <v>582288.1072063247</v>
      </c>
      <c r="M50" s="35"/>
      <c r="N50" s="95"/>
      <c r="O50" s="121"/>
      <c r="P50" s="124"/>
      <c r="Q50" s="124"/>
      <c r="R50" s="124"/>
      <c r="S50" s="122"/>
      <c r="T50" s="123"/>
      <c r="U50" s="124"/>
      <c r="V50" s="88"/>
    </row>
    <row r="51" spans="1:22" x14ac:dyDescent="0.35">
      <c r="A51" s="6">
        <v>36</v>
      </c>
      <c r="B51" s="33">
        <f t="shared" si="10"/>
        <v>2627940.1935879826</v>
      </c>
      <c r="C51" s="34">
        <f t="shared" si="6"/>
        <v>567008.08908158774</v>
      </c>
      <c r="D51" s="33">
        <f t="shared" si="7"/>
        <v>67879.69520037758</v>
      </c>
      <c r="E51" s="34">
        <f t="shared" si="11"/>
        <v>499128.39388121013</v>
      </c>
      <c r="F51" s="34">
        <f t="shared" si="12"/>
        <v>2128811.7997067724</v>
      </c>
      <c r="G51" s="35">
        <f t="shared" si="8"/>
        <v>131176.30108287506</v>
      </c>
      <c r="H51" s="35">
        <f t="shared" si="15"/>
        <v>15280.018124736978</v>
      </c>
      <c r="I51" s="35">
        <f t="shared" si="9"/>
        <v>3535.0046968974948</v>
      </c>
      <c r="L51" s="36">
        <f t="shared" si="13"/>
        <v>582288.1072063247</v>
      </c>
      <c r="M51" s="35"/>
      <c r="N51" s="95"/>
      <c r="O51" s="121"/>
      <c r="P51" s="124"/>
      <c r="Q51" s="124"/>
      <c r="R51" s="124"/>
      <c r="S51" s="122"/>
      <c r="T51" s="123"/>
      <c r="U51" s="124"/>
      <c r="V51" s="88"/>
    </row>
    <row r="52" spans="1:22" x14ac:dyDescent="0.35">
      <c r="A52" s="6">
        <v>37</v>
      </c>
      <c r="B52" s="33">
        <f t="shared" si="10"/>
        <v>2128811.7997067724</v>
      </c>
      <c r="C52" s="34">
        <f t="shared" si="6"/>
        <v>567008.08908158774</v>
      </c>
      <c r="D52" s="33">
        <f t="shared" si="7"/>
        <v>54987.20878642593</v>
      </c>
      <c r="E52" s="34">
        <f t="shared" si="11"/>
        <v>512020.8802951618</v>
      </c>
      <c r="F52" s="34">
        <f t="shared" si="12"/>
        <v>1616790.9194116108</v>
      </c>
      <c r="G52" s="35">
        <f t="shared" si="8"/>
        <v>125949.40094371104</v>
      </c>
      <c r="H52" s="35">
        <f t="shared" si="15"/>
        <v>15280.018124736978</v>
      </c>
      <c r="I52" s="35">
        <f t="shared" si="9"/>
        <v>3394.147572633216</v>
      </c>
      <c r="L52" s="36">
        <f t="shared" si="13"/>
        <v>582288.1072063247</v>
      </c>
      <c r="M52" s="35"/>
      <c r="N52" s="95"/>
      <c r="O52" s="121"/>
      <c r="P52" s="124"/>
      <c r="Q52" s="124"/>
      <c r="R52" s="124"/>
      <c r="S52" s="122"/>
      <c r="T52" s="123"/>
      <c r="U52" s="124"/>
      <c r="V52" s="88"/>
    </row>
    <row r="53" spans="1:22" x14ac:dyDescent="0.35">
      <c r="A53" s="6">
        <v>38</v>
      </c>
      <c r="B53" s="33">
        <f t="shared" si="10"/>
        <v>1616790.9194116108</v>
      </c>
      <c r="C53" s="34">
        <f t="shared" si="6"/>
        <v>567008.08908158774</v>
      </c>
      <c r="D53" s="33">
        <f t="shared" si="7"/>
        <v>41761.709448401904</v>
      </c>
      <c r="E53" s="34">
        <f t="shared" si="11"/>
        <v>525246.3796331858</v>
      </c>
      <c r="F53" s="34">
        <f t="shared" si="12"/>
        <v>1091544.5397784249</v>
      </c>
      <c r="G53" s="35">
        <f t="shared" si="8"/>
        <v>120930.77382977535</v>
      </c>
      <c r="H53" s="35">
        <f t="shared" si="15"/>
        <v>15280.018124736978</v>
      </c>
      <c r="I53" s="35">
        <f t="shared" si="9"/>
        <v>3258.9030942229629</v>
      </c>
      <c r="L53" s="36">
        <f t="shared" si="13"/>
        <v>582288.1072063247</v>
      </c>
      <c r="M53" s="35"/>
      <c r="N53" s="95"/>
      <c r="O53" s="121"/>
      <c r="P53" s="124"/>
      <c r="Q53" s="124"/>
      <c r="R53" s="124"/>
      <c r="S53" s="122"/>
      <c r="T53" s="123"/>
      <c r="U53" s="124"/>
      <c r="V53" s="88"/>
    </row>
    <row r="54" spans="1:22" x14ac:dyDescent="0.35">
      <c r="A54" s="6">
        <v>39</v>
      </c>
      <c r="B54" s="33">
        <f t="shared" si="10"/>
        <v>1091544.5397784249</v>
      </c>
      <c r="C54" s="34">
        <f t="shared" si="6"/>
        <v>567008.08908158774</v>
      </c>
      <c r="D54" s="33">
        <f t="shared" si="7"/>
        <v>28194.595462476715</v>
      </c>
      <c r="E54" s="34">
        <f t="shared" si="11"/>
        <v>538813.49361911102</v>
      </c>
      <c r="F54" s="34">
        <f t="shared" si="12"/>
        <v>552731.04615931376</v>
      </c>
      <c r="G54" s="35">
        <f t="shared" si="8"/>
        <v>116112.12081591485</v>
      </c>
      <c r="H54" s="35">
        <f t="shared" si="15"/>
        <v>15280.018124736978</v>
      </c>
      <c r="I54" s="35">
        <f t="shared" si="9"/>
        <v>3129.0476180729352</v>
      </c>
      <c r="L54" s="36">
        <f t="shared" si="13"/>
        <v>582288.1072063247</v>
      </c>
      <c r="M54" s="35"/>
      <c r="N54" s="95"/>
      <c r="O54" s="121"/>
      <c r="P54" s="124"/>
      <c r="Q54" s="124"/>
      <c r="R54" s="124"/>
      <c r="S54" s="122"/>
      <c r="T54" s="123"/>
      <c r="U54" s="124"/>
      <c r="V54" s="88"/>
    </row>
    <row r="55" spans="1:22" x14ac:dyDescent="0.35">
      <c r="A55" s="6">
        <v>40</v>
      </c>
      <c r="B55" s="33">
        <f t="shared" si="10"/>
        <v>552731.04615931376</v>
      </c>
      <c r="C55" s="34">
        <f t="shared" si="6"/>
        <v>567008.08908158774</v>
      </c>
      <c r="D55" s="33">
        <f t="shared" si="7"/>
        <v>14277.042922295073</v>
      </c>
      <c r="E55" s="34">
        <f t="shared" si="11"/>
        <v>552731.04615929269</v>
      </c>
      <c r="F55" s="34">
        <f t="shared" si="12"/>
        <v>2.1071173250675201E-8</v>
      </c>
      <c r="G55" s="35">
        <f t="shared" si="8"/>
        <v>111485.47365906372</v>
      </c>
      <c r="H55" s="35">
        <f t="shared" si="15"/>
        <v>15280.018124736978</v>
      </c>
      <c r="I55" s="35">
        <f t="shared" si="9"/>
        <v>3004.3664119759342</v>
      </c>
      <c r="L55" s="36">
        <f t="shared" si="13"/>
        <v>582288.1072063247</v>
      </c>
      <c r="M55" s="35"/>
      <c r="N55" s="95"/>
      <c r="O55" s="121"/>
      <c r="P55" s="124"/>
      <c r="Q55" s="124"/>
      <c r="R55" s="124"/>
      <c r="S55" s="122"/>
      <c r="T55" s="123"/>
      <c r="U55" s="124"/>
      <c r="V55" s="88"/>
    </row>
    <row r="56" spans="1:22" x14ac:dyDescent="0.35">
      <c r="A56" s="8"/>
      <c r="B56" s="8"/>
      <c r="C56" s="37"/>
      <c r="D56" s="33"/>
      <c r="E56" s="33"/>
      <c r="F56" s="38"/>
      <c r="G56" s="33"/>
      <c r="H56" s="33"/>
      <c r="I56" s="33"/>
      <c r="J56" s="35"/>
      <c r="M56" s="33"/>
      <c r="N56" s="95"/>
      <c r="O56" s="121"/>
      <c r="P56" s="124"/>
      <c r="Q56" s="124"/>
      <c r="R56" s="124"/>
      <c r="S56" s="122"/>
      <c r="T56" s="123"/>
      <c r="U56" s="124"/>
      <c r="V56" s="88"/>
    </row>
    <row r="57" spans="1:22" x14ac:dyDescent="0.35">
      <c r="A57" s="8"/>
      <c r="B57" s="8"/>
      <c r="C57" s="37"/>
      <c r="D57" s="33"/>
      <c r="E57" s="33"/>
      <c r="F57" s="38"/>
      <c r="G57" s="33"/>
      <c r="H57" s="33"/>
      <c r="I57" s="33"/>
      <c r="J57" s="35"/>
      <c r="L57" s="36"/>
      <c r="M57" s="34"/>
      <c r="N57" s="95"/>
      <c r="O57" s="121"/>
      <c r="P57" s="124"/>
      <c r="Q57" s="124"/>
      <c r="R57" s="124"/>
      <c r="S57" s="122"/>
      <c r="T57" s="123"/>
      <c r="U57" s="124"/>
      <c r="V57" s="88"/>
    </row>
    <row r="58" spans="1:22" x14ac:dyDescent="0.35">
      <c r="A58" s="8"/>
      <c r="B58" s="8"/>
      <c r="C58" s="37"/>
      <c r="D58" s="33"/>
      <c r="E58" s="33"/>
      <c r="F58" s="38"/>
      <c r="G58" s="33"/>
      <c r="H58" s="33"/>
      <c r="I58" s="33"/>
      <c r="J58" s="35"/>
      <c r="M58" s="34"/>
      <c r="N58" s="95"/>
      <c r="O58" s="121"/>
      <c r="P58" s="124"/>
      <c r="Q58" s="124"/>
      <c r="R58" s="124"/>
      <c r="S58" s="122"/>
      <c r="T58" s="123"/>
      <c r="U58" s="124"/>
      <c r="V58" s="88"/>
    </row>
    <row r="59" spans="1:22" x14ac:dyDescent="0.35">
      <c r="A59" s="8"/>
      <c r="B59" s="8"/>
      <c r="C59" s="37"/>
      <c r="D59" s="33"/>
      <c r="E59" s="33"/>
      <c r="F59" s="38"/>
      <c r="G59" s="33"/>
      <c r="H59" s="33"/>
      <c r="I59" s="33"/>
      <c r="J59" s="35"/>
      <c r="M59" s="34"/>
      <c r="N59" s="95"/>
      <c r="O59" s="121"/>
      <c r="P59" s="124"/>
      <c r="Q59" s="124"/>
      <c r="R59" s="124"/>
      <c r="S59" s="122"/>
      <c r="T59" s="123"/>
      <c r="U59" s="124"/>
      <c r="V59" s="88"/>
    </row>
    <row r="60" spans="1:22" x14ac:dyDescent="0.35">
      <c r="A60" s="8"/>
      <c r="B60" s="8"/>
      <c r="C60" s="37"/>
      <c r="D60" s="33"/>
      <c r="E60" s="33"/>
      <c r="F60" s="38"/>
      <c r="G60" s="33"/>
      <c r="H60" s="33"/>
      <c r="I60" s="33"/>
      <c r="J60" s="35"/>
      <c r="M60" s="34"/>
      <c r="N60" s="95"/>
      <c r="O60" s="121"/>
      <c r="P60" s="124"/>
      <c r="Q60" s="124"/>
      <c r="R60" s="124"/>
      <c r="S60" s="122"/>
      <c r="T60" s="123"/>
      <c r="U60" s="124"/>
      <c r="V60" s="88"/>
    </row>
    <row r="61" spans="1:22" x14ac:dyDescent="0.35">
      <c r="A61" s="8"/>
      <c r="B61" s="8"/>
      <c r="C61" s="37"/>
      <c r="D61" s="33"/>
      <c r="E61" s="33"/>
      <c r="F61" s="38"/>
      <c r="G61" s="33"/>
      <c r="H61" s="33"/>
      <c r="I61" s="33"/>
      <c r="J61" s="35"/>
      <c r="M61" s="34"/>
      <c r="N61" s="95"/>
      <c r="O61" s="121"/>
      <c r="P61" s="124"/>
      <c r="Q61" s="124"/>
      <c r="R61" s="124"/>
      <c r="S61" s="122"/>
      <c r="T61" s="123"/>
      <c r="U61" s="124"/>
      <c r="V61" s="88"/>
    </row>
    <row r="62" spans="1:22" x14ac:dyDescent="0.35">
      <c r="A62" s="8"/>
      <c r="B62" s="8"/>
      <c r="C62" s="37"/>
      <c r="D62" s="33"/>
      <c r="E62" s="33"/>
      <c r="F62" s="38"/>
      <c r="G62" s="33"/>
      <c r="H62" s="33"/>
      <c r="I62" s="33"/>
      <c r="J62" s="35"/>
      <c r="M62" s="34"/>
      <c r="N62" s="95"/>
      <c r="O62" s="121"/>
      <c r="P62" s="124"/>
      <c r="Q62" s="124"/>
      <c r="R62" s="124"/>
      <c r="S62" s="122"/>
      <c r="T62" s="123"/>
      <c r="U62" s="124"/>
      <c r="V62" s="88"/>
    </row>
    <row r="63" spans="1:22" x14ac:dyDescent="0.35">
      <c r="A63" s="8"/>
      <c r="B63" s="8"/>
      <c r="C63" s="37"/>
      <c r="D63" s="33"/>
      <c r="E63" s="33"/>
      <c r="F63" s="38"/>
      <c r="G63" s="33"/>
      <c r="H63" s="33"/>
      <c r="I63" s="33"/>
      <c r="J63" s="35"/>
      <c r="M63" s="34"/>
      <c r="N63" s="95"/>
      <c r="O63" s="121"/>
      <c r="P63" s="124"/>
      <c r="Q63" s="124"/>
      <c r="R63" s="124"/>
      <c r="S63" s="122"/>
      <c r="T63" s="123"/>
      <c r="U63" s="124"/>
      <c r="V63" s="88"/>
    </row>
    <row r="64" spans="1:22" x14ac:dyDescent="0.35">
      <c r="A64" s="8"/>
      <c r="B64" s="8"/>
      <c r="C64" s="37"/>
      <c r="D64" s="33"/>
      <c r="E64" s="33"/>
      <c r="F64" s="38"/>
      <c r="G64" s="33"/>
      <c r="H64" s="33"/>
      <c r="I64" s="33"/>
      <c r="J64" s="35"/>
      <c r="M64" s="34"/>
      <c r="N64" s="95"/>
      <c r="O64" s="121"/>
      <c r="P64" s="124"/>
      <c r="Q64" s="124"/>
      <c r="R64" s="124"/>
      <c r="S64" s="122"/>
      <c r="T64" s="123"/>
      <c r="U64" s="124"/>
      <c r="V64" s="88"/>
    </row>
    <row r="65" spans="1:22" x14ac:dyDescent="0.35">
      <c r="A65" s="8"/>
      <c r="B65" s="8"/>
      <c r="C65" s="37"/>
      <c r="D65" s="33"/>
      <c r="E65" s="33"/>
      <c r="F65" s="38"/>
      <c r="G65" s="33"/>
      <c r="H65" s="33"/>
      <c r="I65" s="33"/>
      <c r="J65" s="35"/>
      <c r="M65" s="34"/>
      <c r="N65" s="95"/>
      <c r="O65" s="121"/>
      <c r="P65" s="124"/>
      <c r="Q65" s="124"/>
      <c r="R65" s="124"/>
      <c r="S65" s="122"/>
      <c r="T65" s="123"/>
      <c r="U65" s="124"/>
      <c r="V65" s="88"/>
    </row>
    <row r="66" spans="1:22" x14ac:dyDescent="0.35">
      <c r="A66" s="8"/>
      <c r="B66" s="8"/>
      <c r="C66" s="37"/>
      <c r="D66" s="33"/>
      <c r="E66" s="33"/>
      <c r="F66" s="38"/>
      <c r="G66" s="33"/>
      <c r="H66" s="33"/>
      <c r="I66" s="33"/>
      <c r="J66" s="35"/>
      <c r="M66" s="34"/>
      <c r="N66" s="95"/>
      <c r="O66" s="121"/>
      <c r="P66" s="124"/>
      <c r="Q66" s="124"/>
      <c r="R66" s="124"/>
      <c r="S66" s="122"/>
      <c r="T66" s="123"/>
      <c r="U66" s="124"/>
      <c r="V66" s="88"/>
    </row>
    <row r="67" spans="1:22" x14ac:dyDescent="0.35">
      <c r="A67" s="8"/>
      <c r="B67" s="8"/>
      <c r="C67" s="37"/>
      <c r="D67" s="33"/>
      <c r="E67" s="33"/>
      <c r="F67" s="38"/>
      <c r="G67" s="33"/>
      <c r="H67" s="33"/>
      <c r="I67" s="33"/>
      <c r="J67" s="35"/>
      <c r="M67" s="34"/>
      <c r="N67" s="95"/>
      <c r="O67" s="121"/>
      <c r="P67" s="124"/>
      <c r="Q67" s="124"/>
      <c r="R67" s="124"/>
      <c r="S67" s="122"/>
      <c r="T67" s="123"/>
      <c r="U67" s="124"/>
      <c r="V67" s="88"/>
    </row>
    <row r="68" spans="1:22" x14ac:dyDescent="0.35">
      <c r="A68" s="8"/>
      <c r="B68" s="8"/>
      <c r="C68" s="37"/>
      <c r="D68" s="33"/>
      <c r="E68" s="33"/>
      <c r="F68" s="38"/>
      <c r="G68" s="33"/>
      <c r="H68" s="33"/>
      <c r="I68" s="33"/>
      <c r="J68" s="35"/>
      <c r="M68" s="34"/>
      <c r="N68" s="95"/>
      <c r="O68" s="121"/>
      <c r="P68" s="124"/>
      <c r="Q68" s="124"/>
      <c r="R68" s="124"/>
      <c r="S68" s="122"/>
      <c r="T68" s="123"/>
      <c r="U68" s="124"/>
      <c r="V68" s="88"/>
    </row>
    <row r="69" spans="1:22" x14ac:dyDescent="0.35">
      <c r="A69" s="8"/>
      <c r="B69" s="8"/>
      <c r="C69" s="37"/>
      <c r="D69" s="33"/>
      <c r="E69" s="33"/>
      <c r="F69" s="38"/>
      <c r="G69" s="33"/>
      <c r="H69" s="33"/>
      <c r="I69" s="33"/>
      <c r="J69" s="35"/>
      <c r="M69" s="34"/>
      <c r="N69" s="95"/>
      <c r="O69" s="121"/>
      <c r="P69" s="124"/>
      <c r="Q69" s="124"/>
      <c r="R69" s="124"/>
      <c r="S69" s="122"/>
      <c r="T69" s="123"/>
      <c r="U69" s="124"/>
      <c r="V69" s="88"/>
    </row>
    <row r="70" spans="1:22" x14ac:dyDescent="0.35">
      <c r="A70" s="8"/>
      <c r="B70" s="8"/>
      <c r="C70" s="37"/>
      <c r="D70" s="33"/>
      <c r="E70" s="33"/>
      <c r="F70" s="38"/>
      <c r="G70" s="33"/>
      <c r="H70" s="33"/>
      <c r="I70" s="33"/>
      <c r="J70" s="35"/>
      <c r="M70" s="34"/>
      <c r="N70" s="95"/>
      <c r="O70" s="121"/>
      <c r="P70" s="124"/>
      <c r="Q70" s="124"/>
      <c r="R70" s="124"/>
      <c r="S70" s="122"/>
      <c r="T70" s="123"/>
      <c r="U70" s="124"/>
      <c r="V70" s="88"/>
    </row>
    <row r="71" spans="1:22" x14ac:dyDescent="0.35">
      <c r="A71" s="8"/>
      <c r="B71" s="8"/>
      <c r="C71" s="37"/>
      <c r="D71" s="33"/>
      <c r="E71" s="33"/>
      <c r="F71" s="38"/>
      <c r="G71" s="33"/>
      <c r="H71" s="33"/>
      <c r="I71" s="33"/>
      <c r="J71" s="35"/>
      <c r="M71" s="34"/>
      <c r="N71" s="95"/>
      <c r="O71" s="121"/>
      <c r="P71" s="124"/>
      <c r="Q71" s="124"/>
      <c r="R71" s="124"/>
      <c r="S71" s="122"/>
      <c r="T71" s="123"/>
      <c r="U71" s="124"/>
      <c r="V71" s="88"/>
    </row>
    <row r="72" spans="1:22" x14ac:dyDescent="0.35">
      <c r="A72" s="8"/>
      <c r="B72" s="8"/>
      <c r="C72" s="37"/>
      <c r="D72" s="33"/>
      <c r="E72" s="33"/>
      <c r="F72" s="38"/>
      <c r="G72" s="33"/>
      <c r="H72" s="33"/>
      <c r="I72" s="33"/>
      <c r="J72" s="35"/>
      <c r="M72" s="34"/>
      <c r="N72" s="95"/>
      <c r="O72" s="121"/>
      <c r="P72" s="124"/>
      <c r="Q72" s="124"/>
      <c r="R72" s="124"/>
      <c r="S72" s="122"/>
      <c r="T72" s="123"/>
      <c r="U72" s="124"/>
      <c r="V72" s="88"/>
    </row>
    <row r="73" spans="1:22" x14ac:dyDescent="0.35">
      <c r="A73" s="8"/>
      <c r="B73" s="8"/>
      <c r="C73" s="37"/>
      <c r="D73" s="33"/>
      <c r="E73" s="33"/>
      <c r="F73" s="38"/>
      <c r="G73" s="33"/>
      <c r="H73" s="33"/>
      <c r="I73" s="33"/>
      <c r="J73" s="35"/>
      <c r="M73" s="34"/>
      <c r="N73" s="95"/>
      <c r="O73" s="121"/>
      <c r="P73" s="124"/>
      <c r="Q73" s="124"/>
      <c r="R73" s="124"/>
      <c r="S73" s="122"/>
      <c r="T73" s="123"/>
      <c r="U73" s="124"/>
      <c r="V73" s="88"/>
    </row>
    <row r="74" spans="1:22" x14ac:dyDescent="0.35">
      <c r="A74" s="8"/>
      <c r="B74" s="8"/>
      <c r="C74" s="37"/>
      <c r="D74" s="33"/>
      <c r="E74" s="33"/>
      <c r="F74" s="38"/>
      <c r="G74" s="33"/>
      <c r="H74" s="33"/>
      <c r="I74" s="33"/>
      <c r="J74" s="35"/>
      <c r="M74" s="34"/>
      <c r="N74" s="95"/>
      <c r="O74" s="117"/>
      <c r="P74" s="117"/>
      <c r="Q74" s="117"/>
      <c r="R74" s="117"/>
      <c r="S74" s="117"/>
      <c r="T74" s="117"/>
      <c r="U74" s="117"/>
      <c r="V74" s="95"/>
    </row>
    <row r="75" spans="1:22" x14ac:dyDescent="0.35">
      <c r="A75" s="8"/>
      <c r="B75" s="8"/>
      <c r="C75" s="37"/>
      <c r="D75" s="33"/>
      <c r="E75" s="33"/>
      <c r="F75" s="38"/>
      <c r="G75" s="33"/>
      <c r="H75" s="33"/>
      <c r="I75" s="33"/>
      <c r="J75" s="35"/>
      <c r="M75" s="34"/>
      <c r="N75" s="95"/>
      <c r="O75" s="117"/>
      <c r="P75" s="117"/>
      <c r="Q75" s="126">
        <f>SUM(Q13:Q73)</f>
        <v>-15572422.196158266</v>
      </c>
      <c r="R75" s="117"/>
      <c r="S75" s="117"/>
      <c r="T75" s="117"/>
      <c r="U75" s="117"/>
      <c r="V75" s="127">
        <f>SUM(V13:V73)</f>
        <v>-13743225.688984526</v>
      </c>
    </row>
    <row r="76" spans="1:22" x14ac:dyDescent="0.35">
      <c r="A76" s="8"/>
      <c r="B76" s="8"/>
      <c r="C76" s="37"/>
      <c r="D76" s="33"/>
      <c r="E76" s="33"/>
      <c r="F76" s="38"/>
      <c r="G76" s="33"/>
      <c r="H76" s="33"/>
      <c r="I76" s="33"/>
      <c r="J76" s="35"/>
      <c r="M76" s="34"/>
      <c r="N76" s="34"/>
      <c r="O76" s="33"/>
      <c r="P76" s="34"/>
      <c r="Q76" s="34"/>
    </row>
    <row r="77" spans="1:22" x14ac:dyDescent="0.35">
      <c r="A77" s="8"/>
      <c r="B77" s="8"/>
      <c r="C77" s="37"/>
      <c r="D77" s="33"/>
      <c r="E77" s="33"/>
      <c r="F77" s="38"/>
      <c r="G77" s="33"/>
      <c r="H77" s="33"/>
      <c r="I77" s="33"/>
      <c r="J77" s="35"/>
      <c r="M77" s="34"/>
      <c r="N77" s="34"/>
      <c r="O77" s="33"/>
      <c r="P77" s="34"/>
      <c r="Q77" s="34"/>
    </row>
    <row r="78" spans="1:22" x14ac:dyDescent="0.35">
      <c r="A78" s="8"/>
      <c r="B78" s="8"/>
      <c r="C78" s="37"/>
      <c r="D78" s="33"/>
      <c r="E78" s="33"/>
      <c r="F78" s="38"/>
      <c r="G78" s="33"/>
      <c r="H78" s="33"/>
      <c r="I78" s="33"/>
      <c r="J78" s="35"/>
      <c r="M78" s="34"/>
      <c r="N78" s="34"/>
      <c r="O78" s="33"/>
      <c r="P78" s="34"/>
      <c r="Q78" s="34"/>
    </row>
    <row r="79" spans="1:22" x14ac:dyDescent="0.35">
      <c r="A79" s="8"/>
      <c r="B79" s="8"/>
      <c r="C79" s="37"/>
      <c r="D79" s="33"/>
      <c r="E79" s="33"/>
      <c r="F79" s="38"/>
      <c r="G79" s="33"/>
      <c r="H79" s="33"/>
      <c r="I79" s="33"/>
      <c r="J79" s="35"/>
      <c r="M79" s="34"/>
      <c r="N79" s="34"/>
      <c r="O79" s="33"/>
      <c r="P79" s="34"/>
      <c r="Q79" s="34"/>
    </row>
    <row r="80" spans="1:22" x14ac:dyDescent="0.35">
      <c r="A80" s="8"/>
      <c r="B80" s="8"/>
      <c r="C80" s="37"/>
      <c r="D80" s="33"/>
      <c r="E80" s="33"/>
      <c r="F80" s="38"/>
      <c r="G80" s="33"/>
      <c r="H80" s="33"/>
      <c r="I80" s="33"/>
      <c r="J80" s="35"/>
      <c r="M80" s="34"/>
      <c r="N80" s="34"/>
      <c r="O80" s="33"/>
      <c r="P80" s="34"/>
      <c r="Q80" s="34"/>
    </row>
    <row r="81" spans="1:17" x14ac:dyDescent="0.35">
      <c r="A81" s="8"/>
      <c r="B81" s="8"/>
      <c r="C81" s="37"/>
      <c r="D81" s="33"/>
      <c r="E81" s="33"/>
      <c r="F81" s="38"/>
      <c r="G81" s="33"/>
      <c r="H81" s="33"/>
      <c r="I81" s="33"/>
      <c r="J81" s="35"/>
      <c r="M81" s="34"/>
      <c r="N81" s="34"/>
      <c r="O81" s="33"/>
      <c r="P81" s="34"/>
      <c r="Q81" s="34"/>
    </row>
    <row r="82" spans="1:17" x14ac:dyDescent="0.35">
      <c r="A82" s="8"/>
      <c r="B82" s="8"/>
      <c r="C82" s="37"/>
      <c r="D82" s="33"/>
      <c r="E82" s="33"/>
      <c r="F82" s="38"/>
      <c r="G82" s="33"/>
      <c r="H82" s="33"/>
      <c r="I82" s="33"/>
      <c r="J82" s="35"/>
      <c r="M82" s="34"/>
      <c r="N82" s="34"/>
      <c r="O82" s="33"/>
      <c r="P82" s="34"/>
      <c r="Q82" s="34"/>
    </row>
    <row r="83" spans="1:17" x14ac:dyDescent="0.35">
      <c r="A83" s="8"/>
      <c r="B83" s="8"/>
      <c r="C83" s="37"/>
      <c r="D83" s="33"/>
      <c r="E83" s="33"/>
      <c r="F83" s="38"/>
      <c r="G83" s="33"/>
      <c r="H83" s="33"/>
      <c r="I83" s="33"/>
      <c r="J83" s="35"/>
      <c r="M83" s="34"/>
      <c r="N83" s="34"/>
      <c r="O83" s="33"/>
      <c r="P83" s="34"/>
      <c r="Q83" s="34"/>
    </row>
    <row r="84" spans="1:17" x14ac:dyDescent="0.35">
      <c r="A84" s="8"/>
      <c r="B84" s="8"/>
      <c r="C84" s="37"/>
      <c r="D84" s="33"/>
      <c r="E84" s="33"/>
      <c r="F84" s="38"/>
      <c r="G84" s="33"/>
      <c r="H84" s="33"/>
      <c r="I84" s="33"/>
      <c r="J84" s="35"/>
      <c r="M84" s="34"/>
      <c r="N84" s="34"/>
      <c r="O84" s="33"/>
      <c r="P84" s="34"/>
      <c r="Q84" s="34"/>
    </row>
    <row r="85" spans="1:17" x14ac:dyDescent="0.35">
      <c r="A85" s="8"/>
      <c r="B85" s="8"/>
      <c r="C85" s="37"/>
      <c r="D85" s="33"/>
      <c r="E85" s="33"/>
      <c r="F85" s="38"/>
      <c r="G85" s="33"/>
      <c r="H85" s="33"/>
      <c r="I85" s="33"/>
      <c r="J85" s="35"/>
      <c r="M85" s="34"/>
      <c r="N85" s="34"/>
      <c r="O85" s="33"/>
      <c r="P85" s="34"/>
      <c r="Q85" s="34"/>
    </row>
    <row r="86" spans="1:17" x14ac:dyDescent="0.35">
      <c r="A86" s="8"/>
      <c r="B86" s="8"/>
      <c r="C86" s="37"/>
      <c r="D86" s="33"/>
      <c r="E86" s="33"/>
      <c r="F86" s="38"/>
      <c r="G86" s="33"/>
      <c r="H86" s="33"/>
      <c r="I86" s="33"/>
      <c r="J86" s="35"/>
      <c r="M86" s="34"/>
      <c r="N86" s="34"/>
      <c r="O86" s="33"/>
      <c r="P86" s="34"/>
      <c r="Q86" s="34"/>
    </row>
    <row r="87" spans="1:17" x14ac:dyDescent="0.35">
      <c r="A87" s="8"/>
      <c r="B87" s="8"/>
      <c r="C87" s="37"/>
      <c r="D87" s="33"/>
      <c r="E87" s="33"/>
      <c r="F87" s="38"/>
      <c r="G87" s="33"/>
      <c r="H87" s="33"/>
      <c r="I87" s="33"/>
      <c r="J87" s="35"/>
      <c r="M87" s="34"/>
      <c r="N87" s="34"/>
      <c r="O87" s="33"/>
      <c r="P87" s="34"/>
      <c r="Q87" s="34"/>
    </row>
    <row r="88" spans="1:17" x14ac:dyDescent="0.35">
      <c r="A88" s="8"/>
      <c r="B88" s="8"/>
      <c r="D88" s="33"/>
      <c r="E88" s="33"/>
      <c r="F88" s="38"/>
      <c r="G88" s="33"/>
      <c r="H88" s="33"/>
      <c r="I88" s="33"/>
      <c r="J88" s="35"/>
      <c r="M88" s="34"/>
      <c r="N88" s="34"/>
      <c r="O88" s="33"/>
      <c r="P88" s="34"/>
      <c r="Q88" s="34"/>
    </row>
    <row r="89" spans="1:17" x14ac:dyDescent="0.35">
      <c r="A89" s="8"/>
      <c r="B89" s="8"/>
      <c r="D89" s="33"/>
      <c r="E89" s="33"/>
      <c r="F89" s="38"/>
      <c r="G89" s="33"/>
      <c r="H89" s="33"/>
      <c r="I89" s="33"/>
      <c r="J89" s="35"/>
      <c r="M89" s="34"/>
      <c r="N89" s="34"/>
      <c r="O89" s="33"/>
      <c r="P89" s="34"/>
      <c r="Q89" s="34"/>
    </row>
    <row r="90" spans="1:17" x14ac:dyDescent="0.35">
      <c r="A90" s="8"/>
      <c r="B90" s="8"/>
      <c r="D90" s="33"/>
      <c r="E90" s="33"/>
      <c r="F90" s="38"/>
      <c r="G90" s="33"/>
      <c r="H90" s="33"/>
      <c r="I90" s="33"/>
      <c r="J90" s="35"/>
      <c r="M90" s="34"/>
      <c r="N90" s="34"/>
      <c r="O90" s="33"/>
      <c r="P90" s="34"/>
      <c r="Q90" s="34"/>
    </row>
    <row r="91" spans="1:17" x14ac:dyDescent="0.35">
      <c r="A91" s="8"/>
      <c r="B91" s="8"/>
      <c r="D91" s="33"/>
      <c r="E91" s="33"/>
      <c r="F91" s="38"/>
      <c r="G91" s="33"/>
      <c r="H91" s="33"/>
      <c r="I91" s="33"/>
      <c r="J91" s="35"/>
      <c r="M91" s="34"/>
      <c r="N91" s="34"/>
      <c r="O91" s="33"/>
      <c r="P91" s="34"/>
      <c r="Q91" s="34"/>
    </row>
    <row r="92" spans="1:17" x14ac:dyDescent="0.35">
      <c r="A92" s="8"/>
      <c r="B92" s="8"/>
      <c r="D92" s="33"/>
      <c r="E92" s="33"/>
      <c r="F92" s="38"/>
      <c r="G92" s="33"/>
      <c r="H92" s="33"/>
      <c r="I92" s="33"/>
      <c r="J92" s="35"/>
      <c r="M92" s="34"/>
      <c r="N92" s="34"/>
      <c r="O92" s="33"/>
      <c r="P92" s="34"/>
      <c r="Q92" s="34"/>
    </row>
    <row r="93" spans="1:17" x14ac:dyDescent="0.35">
      <c r="A93" s="8"/>
      <c r="B93" s="8"/>
      <c r="D93" s="33"/>
      <c r="E93" s="33"/>
      <c r="F93" s="38"/>
      <c r="G93" s="33"/>
      <c r="H93" s="33"/>
      <c r="I93" s="33"/>
      <c r="J93" s="35"/>
      <c r="M93" s="34"/>
      <c r="N93" s="34"/>
      <c r="O93" s="33"/>
      <c r="P93" s="34"/>
      <c r="Q93" s="34"/>
    </row>
    <row r="94" spans="1:17" x14ac:dyDescent="0.35">
      <c r="A94" s="8"/>
      <c r="B94" s="8"/>
      <c r="D94" s="33"/>
      <c r="E94" s="33"/>
      <c r="F94" s="38"/>
      <c r="G94" s="33"/>
      <c r="H94" s="33"/>
      <c r="I94" s="33"/>
      <c r="J94" s="35"/>
      <c r="M94" s="34"/>
      <c r="N94" s="34"/>
      <c r="O94" s="33"/>
      <c r="P94" s="34"/>
      <c r="Q94" s="34"/>
    </row>
    <row r="95" spans="1:17" x14ac:dyDescent="0.35">
      <c r="A95" s="8"/>
      <c r="B95" s="8"/>
      <c r="D95" s="33"/>
      <c r="E95" s="33"/>
      <c r="F95" s="38"/>
      <c r="G95" s="33"/>
      <c r="H95" s="33"/>
      <c r="I95" s="33"/>
      <c r="J95" s="35"/>
      <c r="M95" s="34"/>
      <c r="N95" s="34"/>
      <c r="O95" s="33"/>
      <c r="P95" s="34"/>
      <c r="Q95" s="34"/>
    </row>
    <row r="96" spans="1:17" x14ac:dyDescent="0.35">
      <c r="A96" s="8"/>
      <c r="B96" s="8"/>
      <c r="D96" s="33"/>
      <c r="E96" s="33"/>
      <c r="F96" s="38"/>
      <c r="G96" s="33"/>
      <c r="H96" s="33"/>
      <c r="I96" s="33"/>
      <c r="J96" s="35"/>
      <c r="M96" s="34"/>
      <c r="N96" s="34"/>
      <c r="O96" s="33"/>
      <c r="P96" s="34"/>
      <c r="Q96" s="34"/>
    </row>
    <row r="97" spans="1:17" x14ac:dyDescent="0.35">
      <c r="A97" s="8"/>
      <c r="B97" s="8"/>
      <c r="D97" s="33"/>
      <c r="E97" s="33"/>
      <c r="F97" s="38"/>
      <c r="G97" s="33"/>
      <c r="H97" s="33"/>
      <c r="I97" s="33"/>
      <c r="J97" s="35"/>
      <c r="M97" s="34"/>
      <c r="N97" s="34"/>
      <c r="O97" s="33"/>
      <c r="P97" s="34"/>
      <c r="Q97" s="34"/>
    </row>
    <row r="98" spans="1:17" x14ac:dyDescent="0.35">
      <c r="A98" s="8"/>
      <c r="B98" s="8"/>
      <c r="D98" s="33"/>
      <c r="E98" s="33"/>
      <c r="F98" s="38"/>
      <c r="G98" s="33"/>
      <c r="H98" s="33"/>
      <c r="I98" s="33"/>
      <c r="J98" s="35"/>
      <c r="M98" s="34"/>
      <c r="N98" s="34"/>
      <c r="O98" s="33"/>
      <c r="P98" s="34"/>
      <c r="Q98" s="34"/>
    </row>
    <row r="99" spans="1:17" x14ac:dyDescent="0.35">
      <c r="A99" s="8"/>
      <c r="B99" s="8"/>
      <c r="D99" s="33"/>
      <c r="E99" s="33"/>
      <c r="F99" s="38"/>
      <c r="G99" s="33"/>
      <c r="H99" s="33"/>
      <c r="I99" s="33"/>
      <c r="J99" s="35"/>
      <c r="M99" s="34"/>
      <c r="N99" s="34"/>
      <c r="O99" s="33"/>
      <c r="P99" s="34"/>
      <c r="Q99" s="34"/>
    </row>
    <row r="100" spans="1:17" x14ac:dyDescent="0.35">
      <c r="A100" s="8"/>
      <c r="B100" s="8"/>
      <c r="D100" s="33"/>
      <c r="E100" s="33"/>
      <c r="F100" s="38"/>
      <c r="G100" s="33"/>
      <c r="H100" s="33"/>
      <c r="I100" s="33"/>
      <c r="J100" s="35"/>
      <c r="M100" s="34"/>
      <c r="N100" s="34"/>
      <c r="O100" s="33"/>
      <c r="P100" s="34"/>
      <c r="Q100" s="34"/>
    </row>
    <row r="101" spans="1:17" x14ac:dyDescent="0.35">
      <c r="A101" s="8"/>
      <c r="B101" s="8"/>
      <c r="D101" s="33"/>
      <c r="E101" s="33"/>
      <c r="F101" s="38"/>
      <c r="G101" s="33"/>
      <c r="H101" s="33"/>
      <c r="I101" s="33"/>
      <c r="J101" s="35"/>
      <c r="M101" s="34"/>
      <c r="N101" s="34"/>
      <c r="O101" s="33"/>
      <c r="P101" s="34"/>
      <c r="Q101" s="34"/>
    </row>
    <row r="102" spans="1:17" x14ac:dyDescent="0.35">
      <c r="A102" s="8"/>
      <c r="B102" s="8"/>
      <c r="D102" s="33"/>
      <c r="E102" s="33"/>
      <c r="F102" s="38"/>
      <c r="G102" s="33"/>
      <c r="H102" s="33"/>
      <c r="I102" s="33"/>
      <c r="J102" s="35"/>
      <c r="M102" s="34"/>
      <c r="N102" s="34"/>
      <c r="O102" s="33"/>
      <c r="P102" s="34"/>
      <c r="Q102" s="34"/>
    </row>
    <row r="103" spans="1:17" x14ac:dyDescent="0.35">
      <c r="A103" s="8"/>
      <c r="B103" s="8"/>
      <c r="D103" s="33"/>
      <c r="E103" s="33"/>
      <c r="F103" s="38"/>
      <c r="G103" s="33"/>
      <c r="H103" s="33"/>
      <c r="I103" s="33"/>
      <c r="J103" s="35"/>
      <c r="M103" s="34"/>
      <c r="N103" s="34"/>
      <c r="O103" s="33"/>
      <c r="P103" s="34"/>
      <c r="Q103" s="34"/>
    </row>
    <row r="104" spans="1:17" x14ac:dyDescent="0.35">
      <c r="A104" s="8"/>
      <c r="B104" s="8"/>
      <c r="D104" s="33"/>
      <c r="E104" s="33"/>
      <c r="F104" s="38"/>
      <c r="G104" s="33"/>
      <c r="H104" s="33"/>
      <c r="I104" s="33"/>
      <c r="J104" s="35"/>
      <c r="M104" s="34"/>
      <c r="N104" s="34"/>
      <c r="O104" s="33"/>
      <c r="P104" s="34"/>
      <c r="Q104" s="34"/>
    </row>
    <row r="105" spans="1:17" x14ac:dyDescent="0.35">
      <c r="A105" s="8"/>
      <c r="B105" s="8"/>
      <c r="D105" s="33"/>
      <c r="E105" s="33"/>
      <c r="F105" s="38"/>
      <c r="G105" s="33"/>
      <c r="H105" s="33"/>
      <c r="I105" s="33"/>
      <c r="J105" s="35"/>
      <c r="M105" s="34"/>
      <c r="N105" s="34"/>
      <c r="O105" s="33"/>
      <c r="P105" s="34"/>
      <c r="Q105" s="34"/>
    </row>
    <row r="106" spans="1:17" x14ac:dyDescent="0.35">
      <c r="A106" s="8"/>
      <c r="B106" s="8"/>
      <c r="D106" s="33"/>
      <c r="E106" s="33"/>
      <c r="F106" s="38"/>
      <c r="G106" s="33"/>
      <c r="H106" s="33"/>
      <c r="I106" s="33"/>
      <c r="J106" s="35"/>
      <c r="M106" s="34"/>
      <c r="N106" s="34"/>
      <c r="O106" s="33"/>
      <c r="P106" s="34"/>
      <c r="Q106" s="34"/>
    </row>
    <row r="107" spans="1:17" x14ac:dyDescent="0.35">
      <c r="A107" s="8"/>
      <c r="B107" s="8"/>
      <c r="D107" s="33"/>
      <c r="E107" s="33"/>
      <c r="F107" s="38"/>
      <c r="G107" s="33"/>
      <c r="H107" s="33"/>
      <c r="I107" s="33"/>
      <c r="J107" s="35"/>
      <c r="M107" s="34"/>
      <c r="N107" s="34"/>
      <c r="O107" s="33"/>
      <c r="P107" s="34"/>
      <c r="Q107" s="34"/>
    </row>
    <row r="108" spans="1:17" x14ac:dyDescent="0.35">
      <c r="A108" s="8"/>
      <c r="B108" s="8"/>
      <c r="D108" s="33"/>
      <c r="E108" s="33"/>
      <c r="F108" s="38"/>
      <c r="G108" s="33"/>
      <c r="H108" s="33"/>
      <c r="I108" s="33"/>
      <c r="J108" s="35"/>
      <c r="M108" s="34"/>
      <c r="N108" s="34"/>
      <c r="O108" s="33"/>
      <c r="P108" s="34"/>
      <c r="Q108" s="34"/>
    </row>
    <row r="109" spans="1:17" x14ac:dyDescent="0.35">
      <c r="A109" s="8"/>
      <c r="B109" s="8"/>
      <c r="D109" s="33"/>
      <c r="E109" s="33"/>
      <c r="F109" s="38"/>
      <c r="G109" s="33"/>
      <c r="H109" s="33"/>
      <c r="I109" s="33"/>
      <c r="J109" s="35"/>
      <c r="M109" s="34"/>
      <c r="N109" s="34"/>
      <c r="O109" s="33"/>
      <c r="P109" s="34"/>
      <c r="Q109" s="34"/>
    </row>
    <row r="110" spans="1:17" x14ac:dyDescent="0.35">
      <c r="A110" s="8"/>
      <c r="B110" s="8"/>
      <c r="D110" s="33"/>
      <c r="E110" s="33"/>
      <c r="F110" s="38"/>
      <c r="G110" s="33"/>
      <c r="H110" s="33"/>
      <c r="I110" s="33"/>
      <c r="J110" s="35"/>
      <c r="M110" s="34"/>
      <c r="N110" s="34"/>
      <c r="O110" s="33"/>
      <c r="P110" s="34"/>
      <c r="Q110" s="34"/>
    </row>
    <row r="111" spans="1:17" x14ac:dyDescent="0.35">
      <c r="A111" s="8"/>
      <c r="B111" s="8"/>
      <c r="D111" s="33"/>
      <c r="E111" s="33"/>
      <c r="F111" s="38"/>
      <c r="G111" s="33"/>
      <c r="H111" s="33"/>
      <c r="I111" s="33"/>
      <c r="J111" s="35"/>
      <c r="M111" s="34"/>
      <c r="N111" s="34"/>
      <c r="O111" s="33"/>
      <c r="P111" s="34"/>
      <c r="Q111" s="34"/>
    </row>
    <row r="112" spans="1:17" x14ac:dyDescent="0.35">
      <c r="A112" s="8"/>
      <c r="B112" s="8"/>
      <c r="D112" s="33"/>
      <c r="E112" s="33"/>
      <c r="F112" s="38"/>
      <c r="G112" s="33"/>
      <c r="H112" s="33"/>
      <c r="I112" s="33"/>
      <c r="J112" s="35"/>
      <c r="M112" s="34"/>
      <c r="N112" s="34"/>
      <c r="O112" s="33"/>
      <c r="P112" s="34"/>
      <c r="Q112" s="34"/>
    </row>
    <row r="113" spans="1:17" x14ac:dyDescent="0.35">
      <c r="A113" s="8"/>
      <c r="B113" s="8"/>
      <c r="D113" s="33"/>
      <c r="E113" s="33"/>
      <c r="F113" s="38"/>
      <c r="G113" s="33"/>
      <c r="H113" s="33"/>
      <c r="I113" s="33"/>
      <c r="J113" s="35"/>
      <c r="M113" s="34"/>
      <c r="N113" s="34"/>
      <c r="O113" s="33"/>
      <c r="P113" s="34"/>
      <c r="Q113" s="34"/>
    </row>
    <row r="114" spans="1:17" x14ac:dyDescent="0.35">
      <c r="A114" s="8"/>
      <c r="B114" s="8"/>
      <c r="D114" s="33"/>
      <c r="E114" s="33"/>
      <c r="F114" s="38"/>
      <c r="G114" s="33"/>
      <c r="H114" s="33"/>
      <c r="I114" s="33"/>
      <c r="J114" s="35"/>
      <c r="M114" s="34"/>
      <c r="N114" s="34"/>
      <c r="O114" s="33"/>
      <c r="P114" s="34"/>
      <c r="Q114" s="34"/>
    </row>
    <row r="115" spans="1:17" x14ac:dyDescent="0.35">
      <c r="A115" s="8"/>
      <c r="B115" s="8"/>
      <c r="D115" s="33"/>
      <c r="E115" s="33"/>
      <c r="F115" s="38"/>
      <c r="G115" s="33"/>
      <c r="H115" s="33"/>
      <c r="I115" s="33"/>
      <c r="J115" s="35"/>
      <c r="M115" s="34"/>
      <c r="N115" s="34"/>
      <c r="O115" s="33"/>
      <c r="P115" s="34"/>
      <c r="Q115" s="34"/>
    </row>
    <row r="116" spans="1:17" x14ac:dyDescent="0.35">
      <c r="A116" s="8"/>
      <c r="B116" s="8"/>
      <c r="D116" s="33"/>
      <c r="E116" s="33"/>
      <c r="F116" s="38"/>
      <c r="G116" s="33"/>
      <c r="H116" s="33"/>
      <c r="I116" s="33"/>
      <c r="J116" s="35"/>
      <c r="M116" s="34"/>
      <c r="N116" s="34"/>
      <c r="O116" s="33"/>
      <c r="P116" s="34"/>
      <c r="Q116" s="34"/>
    </row>
    <row r="117" spans="1:17" x14ac:dyDescent="0.35">
      <c r="A117" s="8"/>
      <c r="B117" s="8"/>
      <c r="D117" s="33"/>
      <c r="E117" s="33"/>
      <c r="F117" s="38"/>
      <c r="G117" s="33"/>
      <c r="H117" s="33"/>
      <c r="I117" s="33"/>
      <c r="J117" s="35"/>
      <c r="M117" s="34"/>
      <c r="N117" s="34"/>
      <c r="O117" s="33"/>
      <c r="P117" s="34"/>
      <c r="Q117" s="34"/>
    </row>
    <row r="118" spans="1:17" x14ac:dyDescent="0.35">
      <c r="A118" s="8"/>
      <c r="B118" s="8"/>
      <c r="D118" s="33"/>
      <c r="E118" s="33"/>
      <c r="F118" s="38"/>
      <c r="G118" s="33"/>
      <c r="H118" s="33"/>
      <c r="I118" s="33"/>
      <c r="J118" s="35"/>
      <c r="M118" s="34"/>
      <c r="N118" s="34"/>
      <c r="O118" s="33"/>
      <c r="P118" s="34"/>
      <c r="Q118" s="34"/>
    </row>
    <row r="119" spans="1:17" x14ac:dyDescent="0.35">
      <c r="A119" s="8"/>
      <c r="B119" s="8"/>
      <c r="D119" s="33"/>
      <c r="E119" s="33"/>
      <c r="F119" s="38"/>
      <c r="G119" s="33"/>
      <c r="H119" s="33"/>
      <c r="I119" s="33"/>
      <c r="J119" s="35"/>
      <c r="M119" s="34"/>
      <c r="N119" s="34"/>
      <c r="O119" s="33"/>
      <c r="P119" s="34"/>
      <c r="Q119" s="34"/>
    </row>
    <row r="120" spans="1:17" x14ac:dyDescent="0.35">
      <c r="A120" s="8"/>
      <c r="B120" s="8"/>
      <c r="D120" s="33"/>
      <c r="E120" s="33"/>
      <c r="F120" s="38"/>
      <c r="G120" s="33"/>
      <c r="H120" s="33"/>
      <c r="I120" s="33"/>
      <c r="J120" s="35"/>
      <c r="M120" s="34"/>
      <c r="N120" s="34"/>
      <c r="O120" s="33"/>
      <c r="P120" s="34"/>
      <c r="Q120" s="34"/>
    </row>
    <row r="121" spans="1:17" x14ac:dyDescent="0.35">
      <c r="A121" s="8"/>
      <c r="B121" s="8"/>
      <c r="D121" s="33"/>
      <c r="E121" s="33"/>
      <c r="F121" s="38"/>
      <c r="G121" s="33"/>
      <c r="H121" s="33"/>
      <c r="I121" s="33"/>
      <c r="J121" s="35"/>
      <c r="M121" s="34"/>
      <c r="N121" s="34"/>
      <c r="O121" s="33"/>
      <c r="P121" s="34"/>
      <c r="Q121" s="34"/>
    </row>
    <row r="122" spans="1:17" x14ac:dyDescent="0.35">
      <c r="A122" s="8"/>
      <c r="B122" s="8"/>
      <c r="D122" s="33"/>
      <c r="E122" s="33"/>
      <c r="F122" s="38"/>
      <c r="G122" s="33"/>
      <c r="H122" s="33"/>
      <c r="I122" s="33"/>
      <c r="J122" s="35"/>
      <c r="M122" s="34"/>
      <c r="N122" s="34"/>
      <c r="O122" s="33"/>
      <c r="P122" s="34"/>
      <c r="Q122" s="34"/>
    </row>
    <row r="123" spans="1:17" x14ac:dyDescent="0.35">
      <c r="A123" s="8"/>
      <c r="B123" s="8"/>
      <c r="D123" s="33"/>
      <c r="E123" s="33"/>
      <c r="F123" s="38"/>
      <c r="G123" s="33"/>
      <c r="H123" s="33"/>
      <c r="I123" s="33"/>
      <c r="J123" s="35"/>
      <c r="M123" s="34"/>
      <c r="N123" s="34"/>
      <c r="O123" s="33"/>
      <c r="P123" s="34"/>
      <c r="Q123" s="34"/>
    </row>
    <row r="124" spans="1:17" x14ac:dyDescent="0.35">
      <c r="A124" s="8"/>
      <c r="B124" s="8"/>
      <c r="D124" s="33"/>
      <c r="E124" s="33"/>
      <c r="F124" s="38"/>
      <c r="G124" s="33"/>
      <c r="H124" s="33"/>
      <c r="I124" s="33"/>
      <c r="J124" s="35"/>
      <c r="M124" s="34"/>
      <c r="N124" s="34"/>
      <c r="O124" s="33"/>
      <c r="P124" s="34"/>
      <c r="Q124" s="34"/>
    </row>
    <row r="125" spans="1:17" x14ac:dyDescent="0.35">
      <c r="A125" s="8"/>
      <c r="B125" s="8"/>
      <c r="D125" s="33"/>
      <c r="E125" s="33"/>
      <c r="F125" s="38"/>
      <c r="G125" s="33"/>
      <c r="H125" s="33"/>
      <c r="I125" s="33"/>
      <c r="J125" s="35"/>
      <c r="M125" s="34"/>
      <c r="N125" s="34"/>
      <c r="O125" s="33"/>
      <c r="P125" s="34"/>
      <c r="Q125" s="34"/>
    </row>
    <row r="126" spans="1:17" x14ac:dyDescent="0.35">
      <c r="A126" s="8"/>
      <c r="B126" s="8"/>
      <c r="D126" s="33"/>
      <c r="E126" s="33"/>
      <c r="F126" s="38"/>
      <c r="G126" s="33"/>
      <c r="H126" s="33"/>
      <c r="I126" s="33"/>
      <c r="J126" s="35"/>
      <c r="M126" s="34"/>
      <c r="N126" s="34"/>
      <c r="O126" s="33"/>
      <c r="P126" s="34"/>
      <c r="Q126" s="34"/>
    </row>
    <row r="127" spans="1:17" x14ac:dyDescent="0.35">
      <c r="A127" s="8"/>
      <c r="B127" s="8"/>
      <c r="D127" s="33"/>
      <c r="E127" s="33"/>
      <c r="F127" s="38"/>
      <c r="G127" s="33"/>
      <c r="H127" s="33"/>
      <c r="I127" s="33"/>
      <c r="J127" s="35"/>
      <c r="M127" s="34"/>
      <c r="N127" s="34"/>
      <c r="O127" s="33"/>
      <c r="P127" s="34"/>
      <c r="Q127" s="34"/>
    </row>
    <row r="128" spans="1:17" x14ac:dyDescent="0.35">
      <c r="A128" s="8"/>
      <c r="B128" s="8"/>
      <c r="D128" s="33"/>
      <c r="E128" s="33"/>
      <c r="F128" s="38"/>
      <c r="G128" s="33"/>
      <c r="H128" s="33"/>
      <c r="I128" s="33"/>
      <c r="J128" s="35"/>
      <c r="M128" s="34"/>
      <c r="N128" s="34"/>
      <c r="O128" s="33"/>
      <c r="P128" s="34"/>
      <c r="Q128" s="34"/>
    </row>
    <row r="129" spans="1:17" x14ac:dyDescent="0.35">
      <c r="A129" s="8"/>
      <c r="B129" s="8"/>
      <c r="D129" s="33"/>
      <c r="E129" s="33"/>
      <c r="F129" s="38"/>
      <c r="G129" s="33"/>
      <c r="H129" s="33"/>
      <c r="I129" s="33"/>
      <c r="J129" s="35"/>
      <c r="M129" s="34"/>
      <c r="N129" s="34"/>
      <c r="O129" s="33"/>
      <c r="P129" s="34"/>
      <c r="Q129" s="34"/>
    </row>
    <row r="130" spans="1:17" x14ac:dyDescent="0.35">
      <c r="A130" s="8"/>
      <c r="B130" s="8"/>
      <c r="D130" s="33"/>
      <c r="E130" s="33"/>
      <c r="F130" s="38"/>
      <c r="G130" s="33"/>
      <c r="H130" s="33"/>
      <c r="I130" s="33"/>
      <c r="J130" s="35"/>
      <c r="M130" s="34"/>
      <c r="N130" s="34"/>
      <c r="O130" s="33"/>
      <c r="P130" s="34"/>
      <c r="Q130" s="34"/>
    </row>
    <row r="131" spans="1:17" x14ac:dyDescent="0.35">
      <c r="A131" s="8"/>
      <c r="B131" s="8"/>
      <c r="D131" s="33"/>
      <c r="E131" s="33"/>
      <c r="F131" s="38"/>
      <c r="G131" s="33"/>
      <c r="H131" s="33"/>
      <c r="I131" s="33"/>
      <c r="J131" s="35"/>
      <c r="M131" s="34"/>
      <c r="N131" s="34"/>
      <c r="O131" s="33"/>
      <c r="P131" s="34"/>
      <c r="Q131" s="34"/>
    </row>
    <row r="132" spans="1:17" x14ac:dyDescent="0.35">
      <c r="A132" s="8"/>
      <c r="B132" s="8"/>
      <c r="D132" s="33"/>
      <c r="E132" s="33"/>
      <c r="F132" s="38"/>
      <c r="G132" s="33"/>
      <c r="H132" s="33"/>
      <c r="I132" s="33"/>
      <c r="J132" s="35"/>
      <c r="M132" s="34"/>
      <c r="N132" s="34"/>
      <c r="O132" s="33"/>
      <c r="P132" s="34"/>
      <c r="Q132" s="34"/>
    </row>
    <row r="133" spans="1:17" x14ac:dyDescent="0.35">
      <c r="A133" s="8"/>
      <c r="B133" s="8"/>
      <c r="D133" s="33"/>
      <c r="E133" s="33"/>
      <c r="F133" s="38"/>
      <c r="G133" s="33"/>
      <c r="H133" s="33"/>
      <c r="I133" s="33"/>
      <c r="J133" s="35"/>
      <c r="M133" s="34"/>
      <c r="N133" s="34"/>
      <c r="O133" s="33"/>
      <c r="P133" s="34"/>
      <c r="Q133" s="34"/>
    </row>
    <row r="134" spans="1:17" x14ac:dyDescent="0.35">
      <c r="A134" s="8"/>
      <c r="B134" s="8"/>
      <c r="D134" s="33"/>
      <c r="E134" s="33"/>
      <c r="F134" s="38"/>
      <c r="G134" s="33"/>
      <c r="H134" s="33"/>
      <c r="I134" s="33"/>
      <c r="J134" s="35"/>
      <c r="M134" s="34"/>
      <c r="N134" s="34"/>
      <c r="O134" s="33"/>
      <c r="P134" s="34"/>
      <c r="Q134" s="34"/>
    </row>
    <row r="135" spans="1:17" x14ac:dyDescent="0.35">
      <c r="A135" s="8"/>
      <c r="B135" s="8"/>
      <c r="D135" s="33"/>
      <c r="E135" s="33"/>
      <c r="F135" s="38"/>
      <c r="G135" s="33"/>
      <c r="H135" s="33"/>
      <c r="I135" s="33"/>
      <c r="J135" s="35"/>
      <c r="M135" s="34"/>
      <c r="N135" s="34"/>
      <c r="O135" s="33"/>
      <c r="P135" s="34"/>
      <c r="Q135" s="34"/>
    </row>
    <row r="136" spans="1:17" x14ac:dyDescent="0.35">
      <c r="A136" s="8"/>
      <c r="B136" s="8"/>
      <c r="C136" s="37"/>
      <c r="D136" s="33"/>
      <c r="E136" s="33"/>
      <c r="F136" s="38"/>
      <c r="G136" s="33"/>
      <c r="H136" s="33"/>
      <c r="I136" s="33"/>
      <c r="J136" s="35"/>
      <c r="M136" s="34"/>
      <c r="N136" s="34"/>
      <c r="O136" s="33"/>
      <c r="P136" s="34"/>
      <c r="Q136" s="34"/>
    </row>
    <row r="137" spans="1:17" x14ac:dyDescent="0.35">
      <c r="A137" s="8"/>
      <c r="B137" s="8"/>
      <c r="C137" s="37"/>
      <c r="D137" s="33"/>
      <c r="E137" s="33"/>
      <c r="F137" s="38"/>
      <c r="G137" s="33"/>
      <c r="H137" s="33"/>
      <c r="I137" s="33"/>
      <c r="J137" s="35"/>
      <c r="M137" s="34"/>
      <c r="N137" s="34"/>
      <c r="O137" s="33"/>
      <c r="P137" s="34"/>
      <c r="Q137" s="34"/>
    </row>
    <row r="138" spans="1:17" x14ac:dyDescent="0.35">
      <c r="A138" s="8"/>
      <c r="B138" s="8"/>
      <c r="C138" s="37"/>
      <c r="D138" s="33"/>
      <c r="E138" s="33"/>
      <c r="F138" s="38"/>
      <c r="G138" s="33"/>
      <c r="H138" s="33"/>
      <c r="I138" s="33"/>
      <c r="J138" s="35"/>
      <c r="M138" s="34"/>
      <c r="N138" s="34"/>
      <c r="O138" s="33"/>
      <c r="P138" s="34"/>
      <c r="Q138" s="34"/>
    </row>
    <row r="139" spans="1:17" x14ac:dyDescent="0.35">
      <c r="A139" s="8"/>
      <c r="B139" s="8"/>
      <c r="C139" s="37"/>
      <c r="D139" s="33"/>
      <c r="E139" s="33"/>
      <c r="F139" s="38"/>
      <c r="G139" s="33"/>
      <c r="H139" s="33"/>
      <c r="I139" s="33"/>
      <c r="J139" s="35"/>
      <c r="M139" s="34"/>
      <c r="N139" s="34"/>
      <c r="O139" s="33"/>
      <c r="P139" s="34"/>
      <c r="Q139" s="34"/>
    </row>
    <row r="140" spans="1:17" x14ac:dyDescent="0.35">
      <c r="A140" s="8"/>
      <c r="B140" s="8"/>
      <c r="C140" s="37"/>
      <c r="D140" s="33"/>
      <c r="E140" s="33"/>
      <c r="F140" s="38"/>
      <c r="G140" s="33"/>
      <c r="H140" s="33"/>
      <c r="I140" s="33"/>
      <c r="J140" s="35"/>
      <c r="M140" s="34"/>
      <c r="N140" s="34"/>
      <c r="O140" s="33"/>
      <c r="P140" s="34"/>
      <c r="Q140" s="34"/>
    </row>
    <row r="141" spans="1:17" x14ac:dyDescent="0.35">
      <c r="A141" s="8"/>
      <c r="B141" s="8"/>
      <c r="C141" s="37"/>
      <c r="D141" s="33"/>
      <c r="E141" s="33"/>
      <c r="F141" s="38"/>
      <c r="G141" s="33"/>
      <c r="H141" s="33"/>
      <c r="I141" s="33"/>
      <c r="J141" s="35"/>
      <c r="M141" s="34"/>
      <c r="N141" s="34"/>
      <c r="O141" s="33"/>
      <c r="P141" s="34"/>
      <c r="Q141" s="34"/>
    </row>
    <row r="142" spans="1:17" x14ac:dyDescent="0.35">
      <c r="A142" s="8"/>
      <c r="B142" s="8"/>
      <c r="C142" s="37"/>
      <c r="D142" s="33"/>
      <c r="E142" s="33"/>
      <c r="F142" s="38"/>
      <c r="G142" s="33"/>
      <c r="H142" s="33"/>
      <c r="I142" s="33"/>
      <c r="J142" s="35"/>
      <c r="M142" s="34"/>
      <c r="N142" s="34"/>
      <c r="O142" s="33"/>
      <c r="P142" s="34"/>
      <c r="Q142" s="34"/>
    </row>
    <row r="143" spans="1:17" x14ac:dyDescent="0.35">
      <c r="A143" s="8"/>
      <c r="B143" s="8"/>
      <c r="C143" s="37"/>
      <c r="D143" s="33"/>
      <c r="E143" s="33"/>
      <c r="F143" s="38"/>
      <c r="G143" s="33"/>
      <c r="H143" s="33"/>
      <c r="I143" s="33"/>
      <c r="J143" s="35"/>
      <c r="M143" s="34"/>
      <c r="N143" s="34"/>
      <c r="O143" s="33"/>
      <c r="P143" s="34"/>
      <c r="Q143" s="34"/>
    </row>
    <row r="144" spans="1:17" x14ac:dyDescent="0.35">
      <c r="A144" s="8"/>
      <c r="B144" s="8"/>
      <c r="C144" s="37"/>
      <c r="D144" s="33"/>
      <c r="E144" s="33"/>
      <c r="F144" s="38"/>
      <c r="G144" s="33"/>
      <c r="H144" s="33"/>
      <c r="I144" s="33"/>
      <c r="J144" s="35"/>
      <c r="M144" s="34"/>
      <c r="N144" s="34"/>
      <c r="O144" s="33"/>
      <c r="P144" s="34"/>
      <c r="Q144" s="34"/>
    </row>
    <row r="145" spans="1:17" x14ac:dyDescent="0.35">
      <c r="A145" s="8"/>
      <c r="B145" s="8"/>
      <c r="C145" s="37"/>
      <c r="D145" s="33"/>
      <c r="E145" s="33"/>
      <c r="F145" s="38"/>
      <c r="G145" s="33"/>
      <c r="H145" s="33"/>
      <c r="I145" s="33"/>
      <c r="J145" s="35"/>
      <c r="M145" s="34"/>
      <c r="N145" s="34"/>
      <c r="O145" s="33"/>
      <c r="P145" s="34"/>
      <c r="Q145" s="34"/>
    </row>
    <row r="146" spans="1:17" x14ac:dyDescent="0.35">
      <c r="A146" s="8"/>
      <c r="B146" s="8"/>
      <c r="C146" s="37"/>
      <c r="D146" s="33"/>
      <c r="E146" s="33"/>
      <c r="F146" s="38"/>
      <c r="G146" s="33"/>
      <c r="H146" s="33"/>
      <c r="I146" s="33"/>
      <c r="J146" s="35"/>
      <c r="M146" s="34"/>
      <c r="N146" s="34"/>
      <c r="O146" s="33"/>
      <c r="P146" s="34"/>
      <c r="Q146" s="34"/>
    </row>
    <row r="147" spans="1:17" x14ac:dyDescent="0.35">
      <c r="A147" s="8"/>
      <c r="B147" s="8"/>
      <c r="C147" s="37"/>
      <c r="D147" s="33"/>
      <c r="E147" s="33"/>
      <c r="F147" s="38"/>
      <c r="G147" s="33"/>
      <c r="H147" s="33"/>
      <c r="I147" s="33"/>
      <c r="J147" s="35"/>
      <c r="M147" s="34"/>
      <c r="N147" s="34"/>
      <c r="O147" s="33"/>
      <c r="P147" s="34"/>
      <c r="Q147" s="34"/>
    </row>
    <row r="148" spans="1:17" x14ac:dyDescent="0.35">
      <c r="A148" s="8"/>
      <c r="B148" s="8"/>
      <c r="C148" s="37"/>
      <c r="D148" s="33"/>
      <c r="E148" s="33"/>
      <c r="F148" s="38"/>
      <c r="G148" s="33"/>
      <c r="H148" s="33"/>
      <c r="I148" s="33"/>
      <c r="J148" s="35"/>
      <c r="M148" s="34"/>
      <c r="N148" s="34"/>
      <c r="O148" s="33"/>
      <c r="P148" s="34"/>
      <c r="Q148" s="34"/>
    </row>
    <row r="149" spans="1:17" x14ac:dyDescent="0.35">
      <c r="A149" s="8"/>
      <c r="B149" s="8"/>
      <c r="C149" s="37"/>
      <c r="D149" s="33"/>
      <c r="E149" s="33"/>
      <c r="F149" s="38"/>
      <c r="G149" s="33"/>
      <c r="H149" s="33"/>
      <c r="I149" s="33"/>
      <c r="J149" s="35"/>
      <c r="M149" s="34"/>
      <c r="N149" s="34"/>
      <c r="O149" s="33"/>
      <c r="P149" s="34"/>
      <c r="Q149" s="34"/>
    </row>
    <row r="150" spans="1:17" x14ac:dyDescent="0.35">
      <c r="A150" s="8"/>
      <c r="B150" s="8"/>
      <c r="C150" s="37"/>
      <c r="D150" s="33"/>
      <c r="E150" s="33"/>
      <c r="F150" s="38"/>
      <c r="G150" s="33"/>
      <c r="H150" s="33"/>
      <c r="I150" s="33"/>
      <c r="J150" s="35"/>
      <c r="M150" s="34"/>
      <c r="N150" s="34"/>
      <c r="O150" s="33"/>
      <c r="P150" s="34"/>
      <c r="Q150" s="34"/>
    </row>
    <row r="151" spans="1:17" x14ac:dyDescent="0.35">
      <c r="A151" s="8"/>
      <c r="B151" s="8"/>
      <c r="C151" s="37"/>
      <c r="D151" s="33"/>
      <c r="E151" s="33"/>
      <c r="F151" s="38"/>
      <c r="G151" s="33"/>
      <c r="H151" s="33"/>
      <c r="I151" s="33"/>
      <c r="J151" s="35"/>
      <c r="M151" s="34"/>
      <c r="N151" s="34"/>
      <c r="O151" s="33"/>
      <c r="P151" s="34"/>
      <c r="Q151" s="34"/>
    </row>
    <row r="152" spans="1:17" x14ac:dyDescent="0.35">
      <c r="A152" s="8"/>
      <c r="B152" s="8"/>
      <c r="C152" s="37"/>
      <c r="D152" s="33"/>
      <c r="E152" s="33"/>
      <c r="F152" s="38"/>
      <c r="G152" s="33"/>
      <c r="H152" s="33"/>
      <c r="I152" s="33"/>
      <c r="J152" s="35"/>
      <c r="M152" s="34"/>
      <c r="N152" s="34"/>
      <c r="O152" s="33"/>
      <c r="P152" s="34"/>
      <c r="Q152" s="34"/>
    </row>
    <row r="153" spans="1:17" x14ac:dyDescent="0.35">
      <c r="A153" s="8"/>
      <c r="B153" s="8"/>
      <c r="C153" s="37"/>
      <c r="D153" s="33"/>
      <c r="E153" s="33"/>
      <c r="F153" s="38"/>
      <c r="G153" s="33"/>
      <c r="H153" s="33"/>
      <c r="I153" s="33"/>
      <c r="J153" s="35"/>
      <c r="M153" s="34"/>
      <c r="N153" s="34"/>
      <c r="O153" s="33"/>
      <c r="P153" s="34"/>
      <c r="Q153" s="34"/>
    </row>
    <row r="154" spans="1:17" x14ac:dyDescent="0.35">
      <c r="A154" s="8"/>
      <c r="B154" s="8"/>
      <c r="C154" s="37"/>
      <c r="D154" s="33"/>
      <c r="E154" s="33"/>
      <c r="F154" s="38"/>
      <c r="G154" s="33"/>
      <c r="H154" s="33"/>
      <c r="I154" s="33"/>
      <c r="J154" s="35"/>
      <c r="M154" s="34"/>
      <c r="N154" s="34"/>
      <c r="O154" s="33"/>
      <c r="P154" s="34"/>
      <c r="Q154" s="34"/>
    </row>
    <row r="155" spans="1:17" x14ac:dyDescent="0.35">
      <c r="A155" s="8"/>
      <c r="B155" s="8"/>
      <c r="C155" s="37"/>
      <c r="D155" s="33"/>
      <c r="E155" s="33"/>
      <c r="F155" s="38"/>
      <c r="G155" s="33"/>
      <c r="H155" s="33"/>
      <c r="I155" s="33"/>
      <c r="J155" s="35"/>
      <c r="M155" s="34"/>
      <c r="N155" s="34"/>
      <c r="O155" s="33"/>
      <c r="P155" s="34"/>
      <c r="Q155" s="34"/>
    </row>
    <row r="156" spans="1:17" x14ac:dyDescent="0.35">
      <c r="A156" s="8"/>
      <c r="B156" s="8"/>
      <c r="C156" s="37"/>
      <c r="D156" s="33"/>
      <c r="E156" s="33"/>
      <c r="F156" s="38"/>
      <c r="G156" s="33"/>
      <c r="H156" s="33"/>
      <c r="I156" s="33"/>
      <c r="J156" s="35"/>
      <c r="K156" s="39"/>
      <c r="M156" s="34"/>
      <c r="N156" s="34"/>
      <c r="O156" s="33"/>
      <c r="P156" s="34"/>
      <c r="Q156" s="34"/>
    </row>
    <row r="157" spans="1:17" x14ac:dyDescent="0.35">
      <c r="A157" s="8"/>
      <c r="B157" s="8"/>
      <c r="C157" s="37"/>
      <c r="D157" s="33"/>
      <c r="E157" s="33"/>
      <c r="F157" s="38"/>
      <c r="G157" s="33"/>
      <c r="H157" s="33"/>
      <c r="I157" s="33"/>
      <c r="J157" s="35"/>
      <c r="M157" s="34"/>
      <c r="N157" s="34"/>
      <c r="O157" s="33"/>
      <c r="P157" s="34"/>
      <c r="Q157" s="34"/>
    </row>
    <row r="158" spans="1:17" x14ac:dyDescent="0.35">
      <c r="A158" s="8"/>
      <c r="B158" s="8"/>
      <c r="C158" s="37"/>
      <c r="D158" s="33"/>
      <c r="E158" s="33"/>
      <c r="F158" s="38"/>
      <c r="G158" s="33"/>
      <c r="H158" s="33"/>
      <c r="I158" s="33"/>
      <c r="J158" s="35"/>
      <c r="M158" s="34"/>
      <c r="N158" s="34"/>
      <c r="O158" s="33"/>
      <c r="P158" s="34"/>
      <c r="Q158" s="34"/>
    </row>
    <row r="159" spans="1:17" x14ac:dyDescent="0.35">
      <c r="A159" s="8"/>
      <c r="B159" s="8"/>
      <c r="C159" s="37"/>
      <c r="D159" s="33"/>
      <c r="E159" s="33"/>
      <c r="F159" s="38"/>
      <c r="G159" s="33"/>
      <c r="H159" s="33"/>
      <c r="I159" s="33"/>
      <c r="J159" s="35"/>
      <c r="K159" s="39"/>
      <c r="M159" s="34"/>
      <c r="N159" s="34"/>
      <c r="O159" s="33"/>
      <c r="P159" s="34"/>
      <c r="Q159" s="34"/>
    </row>
    <row r="160" spans="1:17" x14ac:dyDescent="0.35">
      <c r="A160" s="8"/>
      <c r="B160" s="8"/>
      <c r="C160" s="37"/>
      <c r="D160" s="33"/>
      <c r="E160" s="33"/>
      <c r="F160" s="38"/>
      <c r="G160" s="33"/>
      <c r="H160" s="33"/>
      <c r="I160" s="33"/>
      <c r="J160" s="35"/>
      <c r="L160" s="34"/>
    </row>
    <row r="161" spans="1:12" x14ac:dyDescent="0.35">
      <c r="A161" s="8"/>
      <c r="B161" s="8"/>
      <c r="C161" s="37"/>
      <c r="D161" s="33"/>
      <c r="E161" s="33"/>
      <c r="F161" s="38"/>
      <c r="G161" s="33"/>
      <c r="H161" s="33"/>
      <c r="I161" s="33"/>
      <c r="J161" s="35"/>
      <c r="L161" s="34"/>
    </row>
    <row r="162" spans="1:12" x14ac:dyDescent="0.35">
      <c r="A162" s="8"/>
      <c r="B162" s="8"/>
      <c r="C162" s="37"/>
      <c r="D162" s="33"/>
      <c r="E162" s="33"/>
      <c r="F162" s="38"/>
      <c r="G162" s="33"/>
      <c r="H162" s="33"/>
      <c r="I162" s="33"/>
      <c r="J162" s="35"/>
      <c r="L162" s="34"/>
    </row>
    <row r="163" spans="1:12" x14ac:dyDescent="0.35">
      <c r="A163" s="8"/>
      <c r="B163" s="8"/>
      <c r="C163" s="37"/>
      <c r="D163" s="33"/>
      <c r="E163" s="33"/>
      <c r="F163" s="38"/>
      <c r="G163" s="33"/>
      <c r="H163" s="33"/>
      <c r="I163" s="33"/>
      <c r="J163" s="35"/>
      <c r="L163" s="34"/>
    </row>
    <row r="164" spans="1:12" x14ac:dyDescent="0.35">
      <c r="A164" s="8"/>
      <c r="B164" s="8"/>
      <c r="C164" s="37"/>
      <c r="D164" s="33"/>
      <c r="E164" s="33"/>
      <c r="F164" s="38"/>
      <c r="G164" s="33"/>
      <c r="H164" s="33"/>
      <c r="I164" s="33"/>
      <c r="J164" s="35"/>
      <c r="L164" s="34"/>
    </row>
    <row r="165" spans="1:12" x14ac:dyDescent="0.35">
      <c r="A165" s="8"/>
      <c r="B165" s="8"/>
      <c r="C165" s="37"/>
      <c r="D165" s="33"/>
      <c r="E165" s="33"/>
      <c r="F165" s="38"/>
      <c r="G165" s="33"/>
      <c r="H165" s="33"/>
      <c r="I165" s="33"/>
      <c r="J165" s="35"/>
      <c r="L165" s="34"/>
    </row>
    <row r="166" spans="1:12" x14ac:dyDescent="0.35">
      <c r="A166" s="8"/>
      <c r="B166" s="8"/>
      <c r="C166" s="37"/>
      <c r="D166" s="33"/>
      <c r="E166" s="33"/>
      <c r="F166" s="38"/>
      <c r="G166" s="33"/>
      <c r="H166" s="33"/>
      <c r="I166" s="33"/>
      <c r="J166" s="35"/>
      <c r="K166" s="37"/>
      <c r="L166" s="34"/>
    </row>
    <row r="167" spans="1:12" x14ac:dyDescent="0.35">
      <c r="A167" s="8"/>
      <c r="B167" s="8"/>
      <c r="C167" s="37"/>
      <c r="D167" s="33"/>
      <c r="E167" s="33"/>
      <c r="F167" s="38"/>
      <c r="G167" s="33"/>
      <c r="H167" s="33"/>
      <c r="I167" s="33"/>
      <c r="J167" s="35"/>
      <c r="K167" s="39"/>
      <c r="L167" s="34"/>
    </row>
    <row r="168" spans="1:12" x14ac:dyDescent="0.35">
      <c r="A168" s="8"/>
      <c r="B168" s="8"/>
      <c r="C168" s="37"/>
      <c r="D168" s="33"/>
      <c r="E168" s="33"/>
      <c r="F168" s="38"/>
      <c r="G168" s="33"/>
      <c r="H168" s="33"/>
      <c r="I168" s="33"/>
      <c r="J168" s="35"/>
      <c r="L168" s="34"/>
    </row>
    <row r="169" spans="1:12" x14ac:dyDescent="0.35">
      <c r="A169" s="8"/>
      <c r="B169" s="8"/>
      <c r="C169" s="37"/>
      <c r="D169" s="33"/>
      <c r="E169" s="33"/>
      <c r="F169" s="38"/>
      <c r="G169" s="33"/>
      <c r="H169" s="33"/>
      <c r="I169" s="33"/>
      <c r="J169" s="35"/>
      <c r="L169" s="34"/>
    </row>
    <row r="170" spans="1:12" x14ac:dyDescent="0.35">
      <c r="A170" s="8"/>
      <c r="B170" s="8"/>
      <c r="C170" s="37"/>
      <c r="D170" s="33"/>
      <c r="E170" s="33"/>
      <c r="F170" s="38"/>
      <c r="G170" s="33"/>
      <c r="H170" s="33"/>
      <c r="I170" s="33"/>
      <c r="J170" s="35"/>
      <c r="L170" s="34"/>
    </row>
    <row r="171" spans="1:12" x14ac:dyDescent="0.35">
      <c r="A171" s="8"/>
      <c r="B171" s="8"/>
      <c r="C171" s="37"/>
      <c r="D171" s="33"/>
      <c r="E171" s="33"/>
      <c r="F171" s="38"/>
      <c r="G171" s="33"/>
      <c r="H171" s="33"/>
      <c r="I171" s="33"/>
      <c r="J171" s="35"/>
      <c r="L171" s="34"/>
    </row>
    <row r="172" spans="1:12" x14ac:dyDescent="0.35">
      <c r="A172" s="8"/>
      <c r="B172" s="8"/>
      <c r="C172" s="37"/>
      <c r="D172" s="33"/>
      <c r="E172" s="33"/>
      <c r="F172" s="38"/>
      <c r="G172" s="33"/>
      <c r="H172" s="33"/>
      <c r="I172" s="33"/>
      <c r="J172" s="35"/>
      <c r="L172" s="34"/>
    </row>
    <row r="173" spans="1:12" x14ac:dyDescent="0.35">
      <c r="A173" s="8"/>
      <c r="B173" s="8"/>
      <c r="C173" s="37"/>
      <c r="D173" s="33"/>
      <c r="E173" s="33"/>
      <c r="F173" s="38"/>
      <c r="G173" s="33"/>
      <c r="H173" s="33"/>
      <c r="I173" s="33"/>
      <c r="J173" s="35"/>
      <c r="L173" s="34"/>
    </row>
    <row r="174" spans="1:12" x14ac:dyDescent="0.35">
      <c r="A174" s="8"/>
      <c r="B174" s="8"/>
      <c r="C174" s="37"/>
      <c r="D174" s="33"/>
      <c r="E174" s="33"/>
      <c r="F174" s="38"/>
      <c r="G174" s="33"/>
      <c r="H174" s="33"/>
      <c r="I174" s="33"/>
      <c r="J174" s="35"/>
      <c r="L174" s="34"/>
    </row>
    <row r="175" spans="1:12" x14ac:dyDescent="0.35">
      <c r="A175" s="8"/>
      <c r="B175" s="8"/>
      <c r="C175" s="37"/>
      <c r="D175" s="33"/>
      <c r="E175" s="33"/>
      <c r="F175" s="38"/>
      <c r="G175" s="33"/>
      <c r="H175" s="33"/>
      <c r="I175" s="33"/>
      <c r="J175" s="35"/>
      <c r="L175" s="34"/>
    </row>
    <row r="176" spans="1:12" x14ac:dyDescent="0.35">
      <c r="A176" s="8"/>
      <c r="B176" s="8"/>
      <c r="C176" s="37"/>
      <c r="D176" s="33"/>
      <c r="E176" s="33"/>
      <c r="F176" s="38"/>
      <c r="G176" s="33"/>
      <c r="H176" s="33"/>
      <c r="I176" s="33"/>
      <c r="J176" s="35"/>
      <c r="L176" s="34"/>
    </row>
    <row r="177" spans="1:12" x14ac:dyDescent="0.35">
      <c r="A177" s="8"/>
      <c r="B177" s="8"/>
      <c r="C177" s="37"/>
      <c r="D177" s="33"/>
      <c r="E177" s="33"/>
      <c r="F177" s="38"/>
      <c r="G177" s="33"/>
      <c r="H177" s="33"/>
      <c r="I177" s="33"/>
      <c r="J177" s="35"/>
      <c r="L177" s="34"/>
    </row>
    <row r="178" spans="1:12" x14ac:dyDescent="0.35">
      <c r="A178" s="8"/>
      <c r="B178" s="8"/>
      <c r="C178" s="37"/>
      <c r="D178" s="33"/>
      <c r="E178" s="33"/>
      <c r="F178" s="38"/>
      <c r="G178" s="33"/>
      <c r="H178" s="33"/>
      <c r="I178" s="33"/>
      <c r="J178" s="35"/>
      <c r="L178" s="34"/>
    </row>
    <row r="179" spans="1:12" x14ac:dyDescent="0.35">
      <c r="A179" s="8"/>
      <c r="B179" s="8"/>
      <c r="C179" s="37"/>
      <c r="D179" s="33"/>
      <c r="E179" s="33"/>
      <c r="F179" s="38"/>
      <c r="G179" s="33"/>
      <c r="H179" s="33"/>
      <c r="I179" s="33"/>
      <c r="J179" s="35"/>
      <c r="L179" s="34"/>
    </row>
    <row r="180" spans="1:12" x14ac:dyDescent="0.35">
      <c r="A180" s="8"/>
      <c r="B180" s="8"/>
      <c r="C180" s="37"/>
      <c r="D180" s="33"/>
      <c r="E180" s="33"/>
      <c r="F180" s="38"/>
      <c r="G180" s="33"/>
      <c r="H180" s="33"/>
      <c r="I180" s="33"/>
      <c r="J180" s="35"/>
      <c r="L180" s="34"/>
    </row>
    <row r="181" spans="1:12" x14ac:dyDescent="0.35">
      <c r="A181" s="8"/>
      <c r="B181" s="8"/>
      <c r="C181" s="37"/>
      <c r="D181" s="33"/>
      <c r="E181" s="33"/>
      <c r="F181" s="38"/>
      <c r="G181" s="33"/>
      <c r="H181" s="33"/>
      <c r="I181" s="33"/>
      <c r="J181" s="35"/>
      <c r="L181" s="34"/>
    </row>
    <row r="182" spans="1:12" x14ac:dyDescent="0.35">
      <c r="A182" s="8"/>
      <c r="B182" s="8"/>
      <c r="C182" s="37"/>
      <c r="D182" s="33"/>
      <c r="E182" s="33"/>
      <c r="F182" s="38"/>
      <c r="G182" s="33"/>
      <c r="H182" s="33"/>
      <c r="I182" s="33"/>
      <c r="J182" s="35"/>
      <c r="L182" s="34"/>
    </row>
    <row r="183" spans="1:12" x14ac:dyDescent="0.35">
      <c r="A183" s="8"/>
      <c r="B183" s="8"/>
      <c r="C183" s="37"/>
      <c r="D183" s="33"/>
      <c r="E183" s="33"/>
      <c r="F183" s="38"/>
      <c r="G183" s="33"/>
      <c r="H183" s="33"/>
      <c r="I183" s="33"/>
      <c r="J183" s="35"/>
      <c r="L183" s="34"/>
    </row>
    <row r="184" spans="1:12" x14ac:dyDescent="0.35">
      <c r="A184" s="8"/>
      <c r="B184" s="8"/>
      <c r="C184" s="37"/>
      <c r="D184" s="33"/>
      <c r="E184" s="33"/>
      <c r="F184" s="38"/>
      <c r="G184" s="33"/>
      <c r="H184" s="33"/>
      <c r="I184" s="33"/>
      <c r="J184" s="35"/>
      <c r="L184" s="34"/>
    </row>
    <row r="185" spans="1:12" x14ac:dyDescent="0.35">
      <c r="A185" s="8"/>
      <c r="B185" s="8"/>
      <c r="C185" s="37"/>
      <c r="D185" s="33"/>
      <c r="E185" s="33"/>
      <c r="F185" s="38"/>
      <c r="G185" s="33"/>
      <c r="H185" s="33"/>
      <c r="I185" s="33"/>
      <c r="J185" s="35"/>
      <c r="L185" s="34"/>
    </row>
    <row r="186" spans="1:12" x14ac:dyDescent="0.35">
      <c r="A186" s="8"/>
      <c r="B186" s="8"/>
      <c r="C186" s="37"/>
      <c r="D186" s="33"/>
      <c r="E186" s="33"/>
      <c r="F186" s="38"/>
      <c r="G186" s="33"/>
      <c r="H186" s="33"/>
      <c r="I186" s="33"/>
      <c r="J186" s="35"/>
      <c r="L186" s="34"/>
    </row>
    <row r="187" spans="1:12" x14ac:dyDescent="0.35">
      <c r="A187" s="8"/>
      <c r="B187" s="8"/>
      <c r="C187" s="37"/>
      <c r="D187" s="33"/>
      <c r="E187" s="33"/>
      <c r="F187" s="38"/>
      <c r="G187" s="33"/>
      <c r="H187" s="33"/>
      <c r="I187" s="33"/>
      <c r="J187" s="35"/>
      <c r="L187" s="34"/>
    </row>
    <row r="188" spans="1:12" x14ac:dyDescent="0.35">
      <c r="A188" s="8"/>
      <c r="B188" s="8"/>
      <c r="C188" s="37"/>
      <c r="D188" s="33"/>
      <c r="E188" s="33"/>
      <c r="F188" s="38"/>
      <c r="G188" s="33"/>
      <c r="H188" s="33"/>
      <c r="I188" s="33"/>
      <c r="J188" s="35"/>
      <c r="L188" s="34"/>
    </row>
    <row r="189" spans="1:12" x14ac:dyDescent="0.35">
      <c r="A189" s="8"/>
      <c r="B189" s="8"/>
      <c r="C189" s="37"/>
      <c r="D189" s="33"/>
      <c r="E189" s="33"/>
      <c r="F189" s="38"/>
      <c r="G189" s="33"/>
      <c r="H189" s="33"/>
      <c r="I189" s="33"/>
      <c r="J189" s="35"/>
      <c r="L189" s="34"/>
    </row>
    <row r="190" spans="1:12" x14ac:dyDescent="0.35">
      <c r="A190" s="8"/>
      <c r="B190" s="8"/>
      <c r="C190" s="37"/>
      <c r="D190" s="33"/>
      <c r="E190" s="33"/>
      <c r="F190" s="38"/>
      <c r="G190" s="33"/>
      <c r="H190" s="33"/>
      <c r="I190" s="33"/>
      <c r="J190" s="35"/>
      <c r="L190" s="34"/>
    </row>
    <row r="191" spans="1:12" x14ac:dyDescent="0.35">
      <c r="A191" s="8"/>
      <c r="B191" s="8"/>
      <c r="C191" s="37"/>
      <c r="D191" s="33"/>
      <c r="E191" s="33"/>
      <c r="F191" s="38"/>
      <c r="G191" s="33"/>
      <c r="H191" s="33"/>
      <c r="I191" s="33"/>
      <c r="J191" s="35"/>
      <c r="L191" s="34"/>
    </row>
    <row r="192" spans="1:12" x14ac:dyDescent="0.35">
      <c r="A192" s="8"/>
      <c r="B192" s="8"/>
      <c r="C192" s="37"/>
      <c r="D192" s="33"/>
      <c r="E192" s="33"/>
      <c r="F192" s="38"/>
      <c r="G192" s="33"/>
      <c r="H192" s="33"/>
      <c r="I192" s="33"/>
      <c r="J192" s="35"/>
      <c r="L192" s="34"/>
    </row>
    <row r="193" spans="1:12" x14ac:dyDescent="0.35">
      <c r="A193" s="8"/>
      <c r="B193" s="8"/>
      <c r="C193" s="37"/>
      <c r="D193" s="33"/>
      <c r="E193" s="33"/>
      <c r="F193" s="38"/>
      <c r="G193" s="33"/>
      <c r="H193" s="33"/>
      <c r="I193" s="33"/>
      <c r="J193" s="35"/>
      <c r="L193" s="34"/>
    </row>
    <row r="194" spans="1:12" x14ac:dyDescent="0.35">
      <c r="A194" s="8"/>
      <c r="B194" s="8"/>
      <c r="C194" s="37"/>
      <c r="D194" s="33"/>
      <c r="E194" s="33"/>
      <c r="F194" s="38"/>
      <c r="G194" s="33"/>
      <c r="H194" s="33"/>
      <c r="I194" s="33"/>
      <c r="J194" s="35"/>
      <c r="L194" s="34"/>
    </row>
    <row r="195" spans="1:12" x14ac:dyDescent="0.35">
      <c r="A195" s="8"/>
      <c r="B195" s="8"/>
      <c r="C195" s="37"/>
      <c r="D195" s="33"/>
      <c r="E195" s="33"/>
      <c r="F195" s="38"/>
      <c r="G195" s="33"/>
      <c r="H195" s="33"/>
      <c r="I195" s="33"/>
      <c r="J195" s="35"/>
      <c r="L195" s="34"/>
    </row>
    <row r="196" spans="1:12" x14ac:dyDescent="0.35">
      <c r="A196" s="8"/>
      <c r="B196" s="8"/>
      <c r="C196" s="37"/>
      <c r="D196" s="33"/>
      <c r="E196" s="33"/>
      <c r="F196" s="38"/>
      <c r="G196" s="33"/>
      <c r="H196" s="33"/>
      <c r="I196" s="33"/>
      <c r="J196" s="35"/>
      <c r="L196" s="34"/>
    </row>
    <row r="197" spans="1:12" x14ac:dyDescent="0.35">
      <c r="A197" s="8"/>
      <c r="B197" s="8"/>
      <c r="C197" s="37"/>
      <c r="D197" s="33"/>
      <c r="E197" s="33"/>
      <c r="F197" s="38"/>
      <c r="G197" s="33"/>
      <c r="H197" s="33"/>
      <c r="I197" s="33"/>
      <c r="J197" s="35"/>
      <c r="L197" s="34"/>
    </row>
    <row r="198" spans="1:12" x14ac:dyDescent="0.35">
      <c r="A198" s="8"/>
      <c r="B198" s="8"/>
      <c r="C198" s="37"/>
      <c r="D198" s="33"/>
      <c r="E198" s="33"/>
      <c r="F198" s="38"/>
      <c r="G198" s="33"/>
      <c r="H198" s="33"/>
      <c r="I198" s="33"/>
      <c r="J198" s="35"/>
      <c r="L198" s="34"/>
    </row>
    <row r="199" spans="1:12" x14ac:dyDescent="0.35">
      <c r="A199" s="8"/>
      <c r="B199" s="8"/>
      <c r="C199" s="37"/>
      <c r="D199" s="33"/>
      <c r="E199" s="33"/>
      <c r="F199" s="38"/>
      <c r="G199" s="33"/>
      <c r="H199" s="33"/>
      <c r="I199" s="33"/>
      <c r="J199" s="35"/>
      <c r="L199" s="34"/>
    </row>
    <row r="200" spans="1:12" x14ac:dyDescent="0.35">
      <c r="A200" s="8"/>
      <c r="B200" s="8"/>
      <c r="C200" s="37"/>
      <c r="D200" s="33"/>
      <c r="E200" s="33"/>
      <c r="F200" s="38"/>
      <c r="G200" s="33"/>
      <c r="H200" s="33"/>
      <c r="I200" s="33"/>
      <c r="J200" s="35"/>
      <c r="L200" s="34"/>
    </row>
    <row r="201" spans="1:12" x14ac:dyDescent="0.35">
      <c r="A201" s="8"/>
      <c r="B201" s="8"/>
      <c r="C201" s="37"/>
      <c r="D201" s="33"/>
      <c r="E201" s="33"/>
      <c r="F201" s="38"/>
      <c r="G201" s="33"/>
      <c r="H201" s="33"/>
      <c r="I201" s="33"/>
      <c r="J201" s="35"/>
      <c r="L201" s="34"/>
    </row>
    <row r="202" spans="1:12" x14ac:dyDescent="0.35">
      <c r="A202" s="8"/>
      <c r="B202" s="8"/>
      <c r="C202" s="37"/>
      <c r="D202" s="33"/>
      <c r="E202" s="33"/>
      <c r="F202" s="38"/>
      <c r="G202" s="33"/>
      <c r="H202" s="33"/>
      <c r="I202" s="33"/>
      <c r="J202" s="35"/>
      <c r="L202" s="34"/>
    </row>
    <row r="203" spans="1:12" x14ac:dyDescent="0.35">
      <c r="A203" s="8"/>
      <c r="B203" s="8"/>
      <c r="C203" s="37"/>
      <c r="D203" s="33"/>
      <c r="E203" s="33"/>
      <c r="F203" s="38"/>
      <c r="G203" s="33"/>
      <c r="H203" s="33"/>
      <c r="I203" s="33"/>
      <c r="J203" s="35"/>
      <c r="L203" s="34"/>
    </row>
    <row r="204" spans="1:12" x14ac:dyDescent="0.35">
      <c r="A204" s="8"/>
      <c r="B204" s="8"/>
      <c r="C204" s="37"/>
      <c r="D204" s="33"/>
      <c r="E204" s="33"/>
      <c r="F204" s="38"/>
      <c r="G204" s="33"/>
      <c r="H204" s="33"/>
      <c r="I204" s="33"/>
      <c r="J204" s="35"/>
      <c r="L204" s="34"/>
    </row>
    <row r="205" spans="1:12" x14ac:dyDescent="0.35">
      <c r="A205" s="8"/>
      <c r="B205" s="8"/>
      <c r="C205" s="37"/>
      <c r="D205" s="33"/>
      <c r="E205" s="33"/>
      <c r="F205" s="38"/>
      <c r="G205" s="33"/>
      <c r="H205" s="33"/>
      <c r="I205" s="33"/>
      <c r="J205" s="35"/>
      <c r="L205" s="34"/>
    </row>
    <row r="206" spans="1:12" x14ac:dyDescent="0.35">
      <c r="A206" s="8"/>
      <c r="B206" s="8"/>
      <c r="C206" s="37"/>
      <c r="D206" s="33"/>
      <c r="E206" s="33"/>
      <c r="F206" s="38"/>
      <c r="G206" s="33"/>
      <c r="H206" s="33"/>
      <c r="I206" s="33"/>
      <c r="J206" s="35"/>
      <c r="L206" s="34"/>
    </row>
    <row r="207" spans="1:12" x14ac:dyDescent="0.35">
      <c r="A207" s="8"/>
      <c r="B207" s="8"/>
      <c r="C207" s="37"/>
      <c r="D207" s="33"/>
      <c r="E207" s="33"/>
      <c r="F207" s="38"/>
      <c r="G207" s="33"/>
      <c r="H207" s="33"/>
      <c r="I207" s="33"/>
      <c r="J207" s="35"/>
      <c r="L207" s="34"/>
    </row>
    <row r="208" spans="1:12" x14ac:dyDescent="0.35">
      <c r="A208" s="8"/>
      <c r="B208" s="8"/>
      <c r="D208" s="33"/>
      <c r="E208" s="33"/>
      <c r="F208" s="38"/>
      <c r="G208" s="33"/>
      <c r="H208" s="33"/>
      <c r="I208" s="33"/>
      <c r="J208" s="35"/>
      <c r="L208" s="34"/>
    </row>
    <row r="209" spans="1:12" x14ac:dyDescent="0.35">
      <c r="A209" s="8"/>
      <c r="B209" s="8"/>
      <c r="D209" s="33"/>
      <c r="E209" s="33"/>
      <c r="F209" s="38"/>
      <c r="G209" s="33"/>
      <c r="H209" s="33"/>
      <c r="I209" s="33"/>
      <c r="J209" s="35"/>
      <c r="L209" s="34"/>
    </row>
    <row r="210" spans="1:12" x14ac:dyDescent="0.35">
      <c r="A210" s="8"/>
      <c r="B210" s="8"/>
      <c r="D210" s="33"/>
      <c r="E210" s="33"/>
      <c r="F210" s="38"/>
      <c r="G210" s="33"/>
      <c r="H210" s="33"/>
      <c r="I210" s="33"/>
      <c r="J210" s="35"/>
      <c r="L210" s="34"/>
    </row>
    <row r="211" spans="1:12" x14ac:dyDescent="0.35">
      <c r="A211" s="8"/>
      <c r="B211" s="8"/>
      <c r="D211" s="33"/>
      <c r="E211" s="33"/>
      <c r="F211" s="38"/>
      <c r="G211" s="33"/>
      <c r="H211" s="33"/>
      <c r="I211" s="33"/>
      <c r="J211" s="35"/>
      <c r="L211" s="34"/>
    </row>
    <row r="212" spans="1:12" x14ac:dyDescent="0.35">
      <c r="A212" s="8"/>
      <c r="B212" s="8"/>
      <c r="D212" s="33"/>
      <c r="E212" s="33"/>
      <c r="F212" s="38"/>
      <c r="G212" s="33"/>
      <c r="H212" s="33"/>
      <c r="I212" s="33"/>
      <c r="J212" s="35"/>
      <c r="L212" s="34"/>
    </row>
    <row r="213" spans="1:12" x14ac:dyDescent="0.35">
      <c r="A213" s="8"/>
      <c r="B213" s="8"/>
      <c r="D213" s="33"/>
      <c r="E213" s="33"/>
      <c r="F213" s="38"/>
      <c r="G213" s="33"/>
      <c r="H213" s="33"/>
      <c r="I213" s="33"/>
      <c r="J213" s="35"/>
      <c r="L213" s="34"/>
    </row>
    <row r="214" spans="1:12" x14ac:dyDescent="0.35">
      <c r="A214" s="8"/>
      <c r="B214" s="8"/>
      <c r="D214" s="33"/>
      <c r="E214" s="33"/>
      <c r="F214" s="38"/>
      <c r="G214" s="33"/>
      <c r="H214" s="33"/>
      <c r="I214" s="33"/>
      <c r="J214" s="35"/>
      <c r="L214" s="34"/>
    </row>
    <row r="215" spans="1:12" x14ac:dyDescent="0.35">
      <c r="A215" s="8"/>
      <c r="B215" s="8"/>
      <c r="D215" s="33"/>
      <c r="E215" s="33"/>
      <c r="F215" s="38"/>
      <c r="G215" s="33"/>
      <c r="H215" s="33"/>
      <c r="I215" s="33"/>
      <c r="J215" s="35"/>
      <c r="L215" s="34"/>
    </row>
    <row r="216" spans="1:12" x14ac:dyDescent="0.35">
      <c r="A216" s="8"/>
      <c r="B216" s="8"/>
      <c r="D216" s="33"/>
      <c r="E216" s="33"/>
      <c r="F216" s="38"/>
      <c r="G216" s="33"/>
      <c r="H216" s="33"/>
      <c r="I216" s="33"/>
      <c r="J216" s="35"/>
      <c r="L216" s="34"/>
    </row>
    <row r="217" spans="1:12" x14ac:dyDescent="0.35">
      <c r="A217" s="8"/>
      <c r="B217" s="8"/>
      <c r="D217" s="33"/>
      <c r="E217" s="33"/>
      <c r="F217" s="38"/>
      <c r="G217" s="33"/>
      <c r="H217" s="33"/>
      <c r="I217" s="33"/>
      <c r="J217" s="35"/>
      <c r="L217" s="34"/>
    </row>
    <row r="218" spans="1:12" x14ac:dyDescent="0.35">
      <c r="A218" s="8"/>
      <c r="B218" s="8"/>
      <c r="D218" s="33"/>
      <c r="E218" s="33"/>
      <c r="F218" s="38"/>
      <c r="G218" s="33"/>
      <c r="H218" s="33"/>
      <c r="I218" s="33"/>
      <c r="J218" s="35"/>
      <c r="L218" s="34"/>
    </row>
    <row r="219" spans="1:12" x14ac:dyDescent="0.35">
      <c r="A219" s="8"/>
      <c r="B219" s="8"/>
      <c r="D219" s="33"/>
      <c r="E219" s="33"/>
      <c r="F219" s="38"/>
      <c r="G219" s="33"/>
      <c r="H219" s="33"/>
      <c r="I219" s="33"/>
      <c r="J219" s="35"/>
      <c r="L219" s="34"/>
    </row>
    <row r="220" spans="1:12" x14ac:dyDescent="0.35">
      <c r="A220" s="8"/>
      <c r="B220" s="8"/>
      <c r="D220" s="33"/>
      <c r="E220" s="33"/>
      <c r="F220" s="38"/>
      <c r="G220" s="33"/>
      <c r="H220" s="33"/>
      <c r="I220" s="33"/>
      <c r="J220" s="35"/>
      <c r="L220" s="34"/>
    </row>
    <row r="221" spans="1:12" x14ac:dyDescent="0.35">
      <c r="A221" s="8"/>
      <c r="B221" s="8"/>
      <c r="D221" s="33"/>
      <c r="E221" s="33"/>
      <c r="F221" s="38"/>
      <c r="G221" s="33"/>
      <c r="H221" s="33"/>
      <c r="I221" s="33"/>
      <c r="J221" s="35"/>
      <c r="L221" s="34"/>
    </row>
    <row r="222" spans="1:12" x14ac:dyDescent="0.35">
      <c r="A222" s="8"/>
      <c r="B222" s="8"/>
      <c r="D222" s="33"/>
      <c r="E222" s="33"/>
      <c r="F222" s="38"/>
      <c r="G222" s="33"/>
      <c r="H222" s="33"/>
      <c r="I222" s="33"/>
      <c r="J222" s="35"/>
      <c r="L222" s="34"/>
    </row>
    <row r="223" spans="1:12" x14ac:dyDescent="0.35">
      <c r="A223" s="8"/>
      <c r="B223" s="8"/>
      <c r="D223" s="33"/>
      <c r="E223" s="33"/>
      <c r="F223" s="38"/>
      <c r="G223" s="33"/>
      <c r="H223" s="33"/>
      <c r="I223" s="33"/>
      <c r="J223" s="35"/>
      <c r="L223" s="34"/>
    </row>
    <row r="224" spans="1:12" x14ac:dyDescent="0.35">
      <c r="A224" s="8"/>
      <c r="B224" s="8"/>
      <c r="D224" s="33"/>
      <c r="E224" s="33"/>
      <c r="F224" s="38"/>
      <c r="G224" s="33"/>
      <c r="H224" s="33"/>
      <c r="I224" s="33"/>
      <c r="J224" s="35"/>
      <c r="L224" s="34"/>
    </row>
    <row r="225" spans="1:12" x14ac:dyDescent="0.35">
      <c r="A225" s="8"/>
      <c r="B225" s="8"/>
      <c r="D225" s="33"/>
      <c r="E225" s="33"/>
      <c r="F225" s="38"/>
      <c r="G225" s="33"/>
      <c r="H225" s="33"/>
      <c r="I225" s="33"/>
      <c r="J225" s="35"/>
      <c r="L225" s="34"/>
    </row>
    <row r="226" spans="1:12" x14ac:dyDescent="0.35">
      <c r="A226" s="8"/>
      <c r="B226" s="8"/>
      <c r="D226" s="33"/>
      <c r="E226" s="33"/>
      <c r="F226" s="38"/>
      <c r="G226" s="33"/>
      <c r="H226" s="33"/>
      <c r="I226" s="33"/>
      <c r="J226" s="35"/>
      <c r="L226" s="34"/>
    </row>
    <row r="227" spans="1:12" x14ac:dyDescent="0.35">
      <c r="A227" s="8"/>
      <c r="B227" s="8"/>
      <c r="D227" s="33"/>
      <c r="E227" s="33"/>
      <c r="F227" s="38"/>
      <c r="G227" s="33"/>
      <c r="H227" s="33"/>
      <c r="I227" s="33"/>
      <c r="J227" s="35"/>
      <c r="L227" s="34"/>
    </row>
    <row r="228" spans="1:12" x14ac:dyDescent="0.35">
      <c r="A228" s="8"/>
      <c r="B228" s="8"/>
      <c r="D228" s="33"/>
      <c r="E228" s="33"/>
      <c r="F228" s="38"/>
      <c r="G228" s="33"/>
      <c r="H228" s="33"/>
      <c r="I228" s="33"/>
      <c r="J228" s="35"/>
      <c r="L228" s="34"/>
    </row>
    <row r="229" spans="1:12" x14ac:dyDescent="0.35">
      <c r="A229" s="8"/>
      <c r="B229" s="8"/>
      <c r="D229" s="33"/>
      <c r="E229" s="33"/>
      <c r="F229" s="38"/>
      <c r="G229" s="33"/>
      <c r="H229" s="33"/>
      <c r="I229" s="33"/>
      <c r="J229" s="35"/>
      <c r="L229" s="34"/>
    </row>
    <row r="230" spans="1:12" x14ac:dyDescent="0.35">
      <c r="A230" s="8"/>
      <c r="B230" s="8"/>
      <c r="D230" s="33"/>
      <c r="E230" s="33"/>
      <c r="F230" s="38"/>
      <c r="G230" s="33"/>
      <c r="H230" s="33"/>
      <c r="I230" s="33"/>
      <c r="J230" s="35"/>
      <c r="L230" s="34"/>
    </row>
    <row r="231" spans="1:12" x14ac:dyDescent="0.35">
      <c r="A231" s="8"/>
      <c r="B231" s="8"/>
      <c r="D231" s="33"/>
      <c r="E231" s="33"/>
      <c r="F231" s="38"/>
      <c r="G231" s="33"/>
      <c r="H231" s="33"/>
      <c r="I231" s="33"/>
      <c r="J231" s="35"/>
      <c r="L231" s="34"/>
    </row>
    <row r="232" spans="1:12" x14ac:dyDescent="0.35">
      <c r="A232" s="8"/>
      <c r="B232" s="8"/>
      <c r="D232" s="33"/>
      <c r="E232" s="33"/>
      <c r="F232" s="38"/>
      <c r="G232" s="33"/>
      <c r="H232" s="33"/>
      <c r="I232" s="33"/>
      <c r="J232" s="35"/>
      <c r="L232" s="34"/>
    </row>
    <row r="233" spans="1:12" x14ac:dyDescent="0.35">
      <c r="A233" s="8"/>
      <c r="B233" s="8"/>
      <c r="D233" s="33"/>
      <c r="E233" s="33"/>
      <c r="F233" s="38"/>
      <c r="G233" s="33"/>
      <c r="H233" s="33"/>
      <c r="I233" s="33"/>
      <c r="J233" s="35"/>
      <c r="L233" s="34"/>
    </row>
    <row r="234" spans="1:12" x14ac:dyDescent="0.35">
      <c r="A234" s="8"/>
      <c r="B234" s="8"/>
      <c r="D234" s="33"/>
      <c r="E234" s="33"/>
      <c r="F234" s="38"/>
      <c r="G234" s="33"/>
      <c r="H234" s="33"/>
      <c r="I234" s="33"/>
      <c r="J234" s="35"/>
      <c r="L234" s="34"/>
    </row>
    <row r="235" spans="1:12" x14ac:dyDescent="0.35">
      <c r="A235" s="8"/>
      <c r="B235" s="8"/>
      <c r="D235" s="33"/>
      <c r="E235" s="33"/>
      <c r="F235" s="38"/>
      <c r="G235" s="33"/>
      <c r="H235" s="33"/>
      <c r="I235" s="33"/>
      <c r="J235" s="35"/>
      <c r="L235" s="34"/>
    </row>
    <row r="236" spans="1:12" x14ac:dyDescent="0.35">
      <c r="A236" s="8"/>
      <c r="B236" s="8"/>
      <c r="D236" s="33"/>
      <c r="E236" s="33"/>
      <c r="F236" s="38"/>
      <c r="G236" s="33"/>
      <c r="H236" s="33"/>
      <c r="I236" s="33"/>
      <c r="J236" s="35"/>
      <c r="L236" s="34"/>
    </row>
    <row r="237" spans="1:12" x14ac:dyDescent="0.35">
      <c r="A237" s="8"/>
      <c r="B237" s="8"/>
      <c r="D237" s="33"/>
      <c r="E237" s="33"/>
      <c r="F237" s="38"/>
      <c r="G237" s="33"/>
      <c r="H237" s="33"/>
      <c r="I237" s="33"/>
      <c r="J237" s="35"/>
      <c r="L237" s="34"/>
    </row>
    <row r="238" spans="1:12" x14ac:dyDescent="0.35">
      <c r="A238" s="8"/>
      <c r="B238" s="8"/>
      <c r="D238" s="33"/>
      <c r="E238" s="33"/>
      <c r="F238" s="38"/>
      <c r="G238" s="33"/>
      <c r="H238" s="33"/>
      <c r="I238" s="33"/>
      <c r="J238" s="35"/>
      <c r="L238" s="34"/>
    </row>
    <row r="239" spans="1:12" x14ac:dyDescent="0.35">
      <c r="A239" s="8"/>
      <c r="B239" s="8"/>
      <c r="D239" s="33"/>
      <c r="E239" s="33"/>
      <c r="F239" s="38"/>
      <c r="G239" s="33"/>
      <c r="H239" s="33"/>
      <c r="I239" s="33"/>
      <c r="J239" s="35"/>
      <c r="L239" s="34"/>
    </row>
    <row r="240" spans="1:12" x14ac:dyDescent="0.35">
      <c r="A240" s="8"/>
      <c r="B240" s="8"/>
      <c r="D240" s="33"/>
      <c r="E240" s="33"/>
      <c r="F240" s="38"/>
      <c r="G240" s="33"/>
      <c r="H240" s="33"/>
      <c r="I240" s="33"/>
      <c r="J240" s="35"/>
      <c r="L240" s="34"/>
    </row>
    <row r="241" spans="1:12" x14ac:dyDescent="0.35">
      <c r="A241" s="8"/>
      <c r="B241" s="8"/>
      <c r="D241" s="33"/>
      <c r="E241" s="33"/>
      <c r="F241" s="38"/>
      <c r="G241" s="33"/>
      <c r="H241" s="33"/>
      <c r="I241" s="33"/>
      <c r="J241" s="35"/>
      <c r="L241" s="34"/>
    </row>
    <row r="242" spans="1:12" x14ac:dyDescent="0.35">
      <c r="A242" s="8"/>
      <c r="B242" s="8"/>
      <c r="D242" s="33"/>
      <c r="E242" s="33"/>
      <c r="F242" s="38"/>
      <c r="G242" s="33"/>
      <c r="H242" s="33"/>
      <c r="I242" s="33"/>
      <c r="J242" s="35"/>
      <c r="L242" s="34"/>
    </row>
    <row r="243" spans="1:12" x14ac:dyDescent="0.35">
      <c r="A243" s="8"/>
      <c r="B243" s="8"/>
      <c r="D243" s="33"/>
      <c r="E243" s="33"/>
      <c r="F243" s="38"/>
      <c r="G243" s="33"/>
      <c r="H243" s="33"/>
      <c r="I243" s="33"/>
      <c r="J243" s="35"/>
      <c r="L243" s="34"/>
    </row>
    <row r="244" spans="1:12" x14ac:dyDescent="0.35">
      <c r="A244" s="8"/>
      <c r="B244" s="8"/>
      <c r="D244" s="33"/>
      <c r="E244" s="33"/>
      <c r="F244" s="38"/>
      <c r="G244" s="33"/>
      <c r="H244" s="33"/>
      <c r="I244" s="33"/>
      <c r="J244" s="35"/>
      <c r="L244" s="34"/>
    </row>
    <row r="245" spans="1:12" x14ac:dyDescent="0.35">
      <c r="A245" s="8"/>
      <c r="B245" s="8"/>
      <c r="D245" s="33"/>
      <c r="E245" s="33"/>
      <c r="F245" s="38"/>
      <c r="G245" s="33"/>
      <c r="H245" s="33"/>
      <c r="I245" s="33"/>
      <c r="J245" s="35"/>
      <c r="L245" s="34"/>
    </row>
    <row r="246" spans="1:12" x14ac:dyDescent="0.35">
      <c r="A246" s="8"/>
      <c r="B246" s="8"/>
      <c r="D246" s="33"/>
      <c r="E246" s="33"/>
      <c r="F246" s="38"/>
      <c r="G246" s="33"/>
      <c r="H246" s="33"/>
      <c r="I246" s="33"/>
      <c r="J246" s="35"/>
      <c r="L246" s="34"/>
    </row>
    <row r="247" spans="1:12" x14ac:dyDescent="0.35">
      <c r="A247" s="8"/>
      <c r="B247" s="8"/>
      <c r="D247" s="33"/>
      <c r="E247" s="33"/>
      <c r="F247" s="38"/>
      <c r="G247" s="33"/>
      <c r="H247" s="33"/>
      <c r="I247" s="33"/>
      <c r="J247" s="35"/>
      <c r="L247" s="34"/>
    </row>
    <row r="248" spans="1:12" x14ac:dyDescent="0.35">
      <c r="A248" s="8"/>
      <c r="B248" s="8"/>
      <c r="D248" s="33"/>
      <c r="E248" s="33"/>
      <c r="F248" s="38"/>
      <c r="G248" s="33"/>
      <c r="H248" s="33"/>
      <c r="I248" s="33"/>
      <c r="J248" s="35"/>
      <c r="L248" s="34"/>
    </row>
    <row r="249" spans="1:12" x14ac:dyDescent="0.35">
      <c r="A249" s="8"/>
      <c r="B249" s="8"/>
      <c r="D249" s="33"/>
      <c r="E249" s="33"/>
      <c r="F249" s="38"/>
      <c r="G249" s="33"/>
      <c r="H249" s="33"/>
      <c r="I249" s="33"/>
      <c r="J249" s="35"/>
      <c r="L249" s="34"/>
    </row>
    <row r="250" spans="1:12" x14ac:dyDescent="0.35">
      <c r="A250" s="8"/>
      <c r="B250" s="8"/>
      <c r="D250" s="33"/>
      <c r="E250" s="33"/>
      <c r="F250" s="38"/>
      <c r="G250" s="33"/>
      <c r="H250" s="33"/>
      <c r="I250" s="33"/>
      <c r="J250" s="35"/>
      <c r="L250" s="34"/>
    </row>
    <row r="251" spans="1:12" x14ac:dyDescent="0.35">
      <c r="A251" s="8"/>
      <c r="B251" s="8"/>
      <c r="D251" s="33"/>
      <c r="E251" s="33"/>
      <c r="F251" s="38"/>
      <c r="G251" s="33"/>
      <c r="H251" s="33"/>
      <c r="I251" s="33"/>
      <c r="J251" s="35"/>
      <c r="L251" s="34"/>
    </row>
    <row r="252" spans="1:12" x14ac:dyDescent="0.35">
      <c r="A252" s="8"/>
      <c r="B252" s="8"/>
      <c r="D252" s="33"/>
      <c r="E252" s="33"/>
      <c r="F252" s="38"/>
      <c r="G252" s="33"/>
      <c r="H252" s="33"/>
      <c r="I252" s="33"/>
      <c r="J252" s="35"/>
      <c r="L252" s="34"/>
    </row>
    <row r="253" spans="1:12" x14ac:dyDescent="0.35">
      <c r="A253" s="8"/>
      <c r="B253" s="8"/>
      <c r="D253" s="33"/>
      <c r="E253" s="33"/>
      <c r="F253" s="38"/>
      <c r="G253" s="33"/>
      <c r="H253" s="33"/>
      <c r="I253" s="33"/>
      <c r="J253" s="35"/>
      <c r="L253" s="34"/>
    </row>
    <row r="254" spans="1:12" x14ac:dyDescent="0.35">
      <c r="A254" s="8"/>
      <c r="B254" s="8"/>
      <c r="D254" s="33"/>
      <c r="E254" s="33"/>
      <c r="F254" s="38"/>
      <c r="G254" s="33"/>
      <c r="H254" s="33"/>
      <c r="I254" s="33"/>
      <c r="J254" s="35"/>
      <c r="L254" s="34"/>
    </row>
    <row r="255" spans="1:12" x14ac:dyDescent="0.35">
      <c r="A255" s="8"/>
      <c r="B255" s="8"/>
      <c r="D255" s="33"/>
      <c r="E255" s="33"/>
      <c r="F255" s="38"/>
      <c r="G255" s="33"/>
      <c r="H255" s="33"/>
      <c r="I255" s="33"/>
      <c r="J255" s="35"/>
      <c r="L255" s="34"/>
    </row>
    <row r="256" spans="1:12" x14ac:dyDescent="0.35">
      <c r="A256" s="8"/>
      <c r="B256" s="40"/>
      <c r="C256" s="37"/>
      <c r="D256" s="33"/>
      <c r="E256" s="33"/>
      <c r="F256" s="38"/>
      <c r="G256" s="33"/>
      <c r="H256" s="33"/>
      <c r="I256" s="33"/>
      <c r="J256" s="35"/>
      <c r="L256" s="34"/>
    </row>
    <row r="257" spans="1:12" x14ac:dyDescent="0.35">
      <c r="A257" s="8"/>
      <c r="B257" s="40"/>
      <c r="C257" s="37"/>
      <c r="D257" s="33"/>
      <c r="E257" s="33"/>
      <c r="F257" s="38"/>
      <c r="G257" s="33"/>
      <c r="H257" s="33">
        <f>NPV('[3]Conventional Big Sandy'!B6/12,F56:F255)</f>
        <v>0</v>
      </c>
      <c r="I257" s="33"/>
      <c r="J257" s="35"/>
      <c r="L257" s="34"/>
    </row>
    <row r="258" spans="1:12" x14ac:dyDescent="0.35">
      <c r="A258" s="8"/>
      <c r="B258" s="40"/>
      <c r="C258" s="37"/>
      <c r="D258" s="33"/>
      <c r="E258" s="33"/>
      <c r="F258" s="38"/>
      <c r="G258" s="33"/>
      <c r="H258" s="33"/>
      <c r="I258" s="33"/>
      <c r="J258" s="35"/>
      <c r="L258" s="34"/>
    </row>
    <row r="259" spans="1:12" x14ac:dyDescent="0.35">
      <c r="A259" s="8"/>
      <c r="B259" s="40"/>
      <c r="C259" s="37"/>
      <c r="D259" s="33"/>
      <c r="E259" s="33"/>
      <c r="F259" s="38"/>
      <c r="G259" s="33"/>
      <c r="H259" s="33"/>
      <c r="I259" s="33"/>
      <c r="J259" s="35"/>
      <c r="L259" s="34"/>
    </row>
    <row r="260" spans="1:12" x14ac:dyDescent="0.35">
      <c r="A260" s="8"/>
      <c r="B260" s="40"/>
      <c r="C260" s="37"/>
      <c r="D260" s="33"/>
      <c r="E260" s="33"/>
      <c r="F260" s="38"/>
      <c r="G260" s="33"/>
      <c r="H260" s="33"/>
      <c r="I260" s="33"/>
      <c r="J260" s="35"/>
      <c r="L260" s="34"/>
    </row>
    <row r="261" spans="1:12" x14ac:dyDescent="0.35">
      <c r="A261" s="8"/>
      <c r="B261" s="40"/>
      <c r="C261" s="37"/>
      <c r="D261" s="33"/>
      <c r="E261" s="33"/>
      <c r="F261" s="38"/>
      <c r="G261" s="33"/>
      <c r="H261" s="33"/>
      <c r="I261" s="33"/>
      <c r="J261" s="35"/>
      <c r="L261" s="34"/>
    </row>
    <row r="262" spans="1:12" x14ac:dyDescent="0.35">
      <c r="A262" s="8"/>
      <c r="B262" s="40"/>
      <c r="C262" s="37"/>
      <c r="D262" s="33"/>
      <c r="E262" s="33"/>
      <c r="F262" s="38"/>
      <c r="G262" s="33"/>
      <c r="H262" s="33"/>
      <c r="I262" s="33"/>
      <c r="J262" s="35"/>
      <c r="L262" s="34"/>
    </row>
    <row r="263" spans="1:12" x14ac:dyDescent="0.35">
      <c r="A263" s="8"/>
      <c r="B263" s="40"/>
      <c r="C263" s="37"/>
      <c r="D263" s="33"/>
      <c r="E263" s="33"/>
      <c r="F263" s="38"/>
      <c r="G263" s="33"/>
      <c r="H263" s="33"/>
      <c r="I263" s="33"/>
      <c r="J263" s="35"/>
      <c r="L263" s="34"/>
    </row>
    <row r="264" spans="1:12" x14ac:dyDescent="0.35">
      <c r="A264" s="8"/>
      <c r="B264" s="40"/>
      <c r="C264" s="37"/>
      <c r="D264" s="33"/>
      <c r="E264" s="33"/>
      <c r="F264" s="38"/>
      <c r="G264" s="33"/>
      <c r="H264" s="33"/>
      <c r="I264" s="33"/>
      <c r="J264" s="35"/>
      <c r="L264" s="34"/>
    </row>
    <row r="265" spans="1:12" x14ac:dyDescent="0.35">
      <c r="A265" s="8"/>
      <c r="B265" s="40"/>
      <c r="C265" s="37"/>
      <c r="D265" s="33"/>
      <c r="E265" s="33"/>
      <c r="F265" s="38"/>
      <c r="G265" s="33"/>
      <c r="H265" s="33"/>
      <c r="I265" s="33"/>
      <c r="J265" s="35"/>
      <c r="L265" s="34"/>
    </row>
    <row r="266" spans="1:12" x14ac:dyDescent="0.35">
      <c r="A266" s="8"/>
      <c r="B266" s="40"/>
      <c r="C266" s="37"/>
      <c r="D266" s="33"/>
      <c r="E266" s="33"/>
      <c r="F266" s="38"/>
      <c r="G266" s="33"/>
      <c r="H266" s="33"/>
      <c r="I266" s="33"/>
      <c r="J266" s="35"/>
      <c r="L266" s="34"/>
    </row>
    <row r="267" spans="1:12" x14ac:dyDescent="0.35">
      <c r="A267" s="8"/>
      <c r="B267" s="40"/>
      <c r="C267" s="37"/>
      <c r="D267" s="33"/>
      <c r="E267" s="33"/>
      <c r="F267" s="38"/>
      <c r="G267" s="33"/>
      <c r="H267" s="33"/>
      <c r="I267" s="33"/>
      <c r="J267" s="35"/>
      <c r="L267" s="34"/>
    </row>
    <row r="268" spans="1:12" x14ac:dyDescent="0.35">
      <c r="A268" s="8"/>
      <c r="B268" s="40"/>
      <c r="D268" s="33"/>
      <c r="E268" s="33"/>
      <c r="F268" s="38"/>
      <c r="G268" s="33"/>
      <c r="H268" s="33"/>
      <c r="I268" s="33"/>
      <c r="J268" s="35"/>
      <c r="L268" s="34"/>
    </row>
    <row r="269" spans="1:12" x14ac:dyDescent="0.35">
      <c r="A269" s="8"/>
      <c r="B269" s="40"/>
      <c r="D269" s="33"/>
      <c r="E269" s="33"/>
      <c r="F269" s="38"/>
      <c r="G269" s="33"/>
      <c r="H269" s="33"/>
      <c r="I269" s="33"/>
      <c r="J269" s="35"/>
      <c r="L269" s="34"/>
    </row>
    <row r="270" spans="1:12" x14ac:dyDescent="0.35">
      <c r="A270" s="8"/>
      <c r="B270" s="40"/>
      <c r="D270" s="33"/>
      <c r="E270" s="33"/>
      <c r="F270" s="38"/>
      <c r="G270" s="33"/>
      <c r="H270" s="33"/>
      <c r="I270" s="33"/>
      <c r="J270" s="35"/>
      <c r="L270" s="34"/>
    </row>
    <row r="271" spans="1:12" x14ac:dyDescent="0.35">
      <c r="A271" s="8"/>
      <c r="B271" s="40"/>
      <c r="D271" s="33"/>
      <c r="E271" s="33"/>
      <c r="F271" s="38"/>
      <c r="G271" s="33"/>
      <c r="H271" s="33"/>
      <c r="I271" s="33"/>
      <c r="J271" s="35"/>
      <c r="L271" s="34"/>
    </row>
    <row r="272" spans="1:12" x14ac:dyDescent="0.35">
      <c r="A272" s="8"/>
      <c r="B272" s="40"/>
      <c r="D272" s="33"/>
      <c r="E272" s="33"/>
      <c r="F272" s="38"/>
      <c r="G272" s="33"/>
      <c r="H272" s="33"/>
      <c r="I272" s="33"/>
      <c r="J272" s="35"/>
      <c r="L272" s="34"/>
    </row>
    <row r="273" spans="1:12" x14ac:dyDescent="0.35">
      <c r="A273" s="8"/>
      <c r="B273" s="40"/>
      <c r="D273" s="33"/>
      <c r="E273" s="33"/>
      <c r="F273" s="38"/>
      <c r="G273" s="33"/>
      <c r="H273" s="33"/>
      <c r="I273" s="33"/>
      <c r="J273" s="35"/>
      <c r="L273" s="34"/>
    </row>
    <row r="274" spans="1:12" x14ac:dyDescent="0.35">
      <c r="A274" s="8"/>
      <c r="B274" s="40"/>
      <c r="D274" s="33"/>
      <c r="E274" s="33"/>
      <c r="F274" s="38"/>
      <c r="G274" s="33"/>
      <c r="H274" s="33"/>
      <c r="I274" s="33"/>
      <c r="J274" s="35"/>
      <c r="L274" s="34"/>
    </row>
    <row r="275" spans="1:12" x14ac:dyDescent="0.35">
      <c r="A275" s="8"/>
      <c r="B275" s="40"/>
      <c r="D275" s="33"/>
      <c r="E275" s="33"/>
      <c r="F275" s="38"/>
      <c r="G275" s="33"/>
      <c r="H275" s="33"/>
      <c r="I275" s="33"/>
      <c r="J275" s="35"/>
      <c r="L275" s="34"/>
    </row>
    <row r="276" spans="1:12" x14ac:dyDescent="0.35">
      <c r="A276" s="8"/>
      <c r="B276" s="40"/>
      <c r="D276" s="33"/>
      <c r="E276" s="33"/>
      <c r="F276" s="38"/>
      <c r="G276" s="33"/>
      <c r="H276" s="33"/>
      <c r="I276" s="33"/>
      <c r="J276" s="35"/>
      <c r="L276" s="34"/>
    </row>
    <row r="277" spans="1:12" x14ac:dyDescent="0.35">
      <c r="A277" s="8"/>
      <c r="B277" s="40"/>
      <c r="D277" s="33"/>
      <c r="E277" s="33"/>
      <c r="F277" s="38"/>
      <c r="G277" s="33"/>
      <c r="H277" s="33"/>
      <c r="I277" s="33"/>
      <c r="J277" s="35"/>
      <c r="L277" s="34"/>
    </row>
    <row r="278" spans="1:12" x14ac:dyDescent="0.35">
      <c r="A278" s="8"/>
      <c r="B278" s="40"/>
      <c r="D278" s="33"/>
      <c r="E278" s="33"/>
      <c r="F278" s="38"/>
      <c r="G278" s="33"/>
      <c r="H278" s="33"/>
      <c r="I278" s="33"/>
      <c r="J278" s="35"/>
      <c r="L278" s="34"/>
    </row>
    <row r="279" spans="1:12" x14ac:dyDescent="0.35">
      <c r="A279" s="8"/>
      <c r="B279" s="40"/>
      <c r="D279" s="33"/>
      <c r="E279" s="33"/>
      <c r="F279" s="38"/>
      <c r="G279" s="33"/>
      <c r="H279" s="33"/>
      <c r="I279" s="33"/>
      <c r="J279" s="35"/>
      <c r="L279" s="34"/>
    </row>
    <row r="280" spans="1:12" x14ac:dyDescent="0.35">
      <c r="A280" s="8"/>
      <c r="B280" s="40"/>
      <c r="D280" s="33"/>
      <c r="E280" s="33"/>
      <c r="F280" s="38"/>
      <c r="G280" s="33"/>
      <c r="H280" s="33"/>
      <c r="I280" s="33"/>
      <c r="J280" s="35"/>
      <c r="L280" s="34"/>
    </row>
    <row r="281" spans="1:12" x14ac:dyDescent="0.35">
      <c r="A281" s="8"/>
      <c r="B281" s="40"/>
      <c r="D281" s="33"/>
      <c r="E281" s="33"/>
      <c r="F281" s="38"/>
      <c r="G281" s="33"/>
      <c r="H281" s="33"/>
      <c r="I281" s="33"/>
      <c r="J281" s="35"/>
      <c r="L281" s="34"/>
    </row>
    <row r="282" spans="1:12" x14ac:dyDescent="0.35">
      <c r="A282" s="8"/>
      <c r="B282" s="40"/>
      <c r="D282" s="33"/>
      <c r="E282" s="33"/>
      <c r="F282" s="38"/>
      <c r="G282" s="33"/>
      <c r="H282" s="33"/>
      <c r="I282" s="33"/>
      <c r="J282" s="35"/>
      <c r="L282" s="34"/>
    </row>
    <row r="283" spans="1:12" x14ac:dyDescent="0.35">
      <c r="A283" s="8"/>
      <c r="B283" s="40"/>
      <c r="D283" s="33"/>
      <c r="E283" s="33"/>
      <c r="F283" s="38"/>
      <c r="G283" s="33"/>
      <c r="H283" s="33"/>
      <c r="I283" s="33"/>
      <c r="J283" s="35"/>
      <c r="L283" s="34"/>
    </row>
    <row r="284" spans="1:12" x14ac:dyDescent="0.35">
      <c r="A284" s="8"/>
      <c r="B284" s="40"/>
      <c r="D284" s="33"/>
      <c r="E284" s="33"/>
      <c r="F284" s="38"/>
      <c r="G284" s="33"/>
      <c r="H284" s="33"/>
      <c r="I284" s="33"/>
      <c r="J284" s="35"/>
      <c r="L284" s="34"/>
    </row>
    <row r="285" spans="1:12" x14ac:dyDescent="0.35">
      <c r="A285" s="8"/>
      <c r="B285" s="40"/>
      <c r="D285" s="33"/>
      <c r="E285" s="33"/>
      <c r="F285" s="38"/>
      <c r="G285" s="33"/>
      <c r="H285" s="33"/>
      <c r="I285" s="33"/>
      <c r="J285" s="35"/>
      <c r="L285" s="34"/>
    </row>
    <row r="286" spans="1:12" x14ac:dyDescent="0.35">
      <c r="A286" s="8"/>
      <c r="B286" s="40"/>
      <c r="D286" s="33"/>
      <c r="E286" s="33"/>
      <c r="F286" s="38"/>
      <c r="G286" s="33"/>
      <c r="H286" s="33"/>
      <c r="I286" s="33"/>
      <c r="J286" s="35"/>
      <c r="L286" s="34"/>
    </row>
    <row r="287" spans="1:12" x14ac:dyDescent="0.35">
      <c r="A287" s="8"/>
      <c r="B287" s="40"/>
      <c r="D287" s="33"/>
      <c r="E287" s="33"/>
      <c r="F287" s="38"/>
      <c r="G287" s="33"/>
      <c r="H287" s="33"/>
      <c r="I287" s="33"/>
      <c r="J287" s="35"/>
      <c r="L287" s="34"/>
    </row>
    <row r="288" spans="1:12" x14ac:dyDescent="0.35">
      <c r="A288" s="8"/>
      <c r="B288" s="40"/>
      <c r="D288" s="33"/>
      <c r="E288" s="33"/>
      <c r="F288" s="38"/>
      <c r="G288" s="33"/>
      <c r="H288" s="33"/>
      <c r="I288" s="33"/>
      <c r="J288" s="35"/>
      <c r="L288" s="34"/>
    </row>
    <row r="289" spans="1:12" x14ac:dyDescent="0.35">
      <c r="A289" s="8"/>
      <c r="B289" s="40"/>
      <c r="D289" s="33"/>
      <c r="E289" s="33"/>
      <c r="F289" s="38"/>
      <c r="G289" s="33"/>
      <c r="H289" s="33"/>
      <c r="I289" s="33"/>
      <c r="J289" s="35"/>
      <c r="L289" s="34"/>
    </row>
    <row r="290" spans="1:12" x14ac:dyDescent="0.35">
      <c r="A290" s="8"/>
      <c r="B290" s="40"/>
      <c r="D290" s="33"/>
      <c r="E290" s="33"/>
      <c r="F290" s="38"/>
      <c r="G290" s="33"/>
      <c r="H290" s="33"/>
      <c r="I290" s="33"/>
      <c r="J290" s="35"/>
      <c r="L290" s="34"/>
    </row>
    <row r="291" spans="1:12" x14ac:dyDescent="0.35">
      <c r="A291" s="8"/>
      <c r="B291" s="40"/>
      <c r="D291" s="33"/>
      <c r="E291" s="33"/>
      <c r="F291" s="38"/>
      <c r="G291" s="33"/>
      <c r="H291" s="33"/>
      <c r="I291" s="33"/>
      <c r="J291" s="35"/>
      <c r="L291" s="34"/>
    </row>
    <row r="292" spans="1:12" x14ac:dyDescent="0.35">
      <c r="A292" s="8"/>
      <c r="B292" s="40"/>
      <c r="D292" s="33"/>
      <c r="E292" s="33"/>
      <c r="F292" s="38"/>
      <c r="G292" s="33"/>
      <c r="H292" s="33"/>
      <c r="I292" s="33"/>
      <c r="J292" s="35"/>
      <c r="L292" s="34"/>
    </row>
    <row r="293" spans="1:12" x14ac:dyDescent="0.35">
      <c r="A293" s="8"/>
      <c r="B293" s="40"/>
      <c r="D293" s="33"/>
      <c r="E293" s="33"/>
      <c r="F293" s="38"/>
      <c r="G293" s="33"/>
      <c r="H293" s="33"/>
      <c r="I293" s="33"/>
      <c r="J293" s="35"/>
      <c r="L293" s="34"/>
    </row>
    <row r="294" spans="1:12" x14ac:dyDescent="0.35">
      <c r="A294" s="8"/>
      <c r="B294" s="40"/>
      <c r="D294" s="33"/>
      <c r="E294" s="33"/>
      <c r="F294" s="38"/>
      <c r="G294" s="33"/>
      <c r="H294" s="33"/>
      <c r="I294" s="33"/>
      <c r="J294" s="35"/>
      <c r="L294" s="34"/>
    </row>
    <row r="295" spans="1:12" x14ac:dyDescent="0.35">
      <c r="A295" s="8"/>
      <c r="B295" s="40"/>
      <c r="D295" s="33"/>
      <c r="E295" s="33"/>
      <c r="F295" s="38"/>
      <c r="G295" s="33"/>
      <c r="H295" s="33"/>
      <c r="I295" s="33"/>
      <c r="J295" s="35"/>
      <c r="L295" s="34"/>
    </row>
    <row r="296" spans="1:12" x14ac:dyDescent="0.35">
      <c r="A296" s="8"/>
      <c r="B296" s="40"/>
      <c r="D296" s="33"/>
      <c r="E296" s="33"/>
      <c r="F296" s="38"/>
      <c r="G296" s="33"/>
      <c r="H296" s="33"/>
      <c r="I296" s="33"/>
      <c r="J296" s="35"/>
      <c r="L296" s="34"/>
    </row>
    <row r="297" spans="1:12" x14ac:dyDescent="0.35">
      <c r="A297" s="8"/>
      <c r="B297" s="40"/>
      <c r="D297" s="33"/>
      <c r="E297" s="33"/>
      <c r="F297" s="38"/>
      <c r="G297" s="33"/>
      <c r="H297" s="33"/>
      <c r="I297" s="33"/>
      <c r="J297" s="35"/>
      <c r="L297" s="34"/>
    </row>
    <row r="298" spans="1:12" x14ac:dyDescent="0.35">
      <c r="A298" s="8"/>
      <c r="B298" s="40"/>
      <c r="D298" s="33"/>
      <c r="E298" s="33"/>
      <c r="F298" s="38"/>
      <c r="G298" s="33"/>
      <c r="H298" s="33"/>
      <c r="I298" s="33"/>
      <c r="J298" s="35"/>
      <c r="L298" s="34"/>
    </row>
    <row r="299" spans="1:12" x14ac:dyDescent="0.35">
      <c r="A299" s="8"/>
      <c r="B299" s="40"/>
      <c r="D299" s="33"/>
      <c r="E299" s="33"/>
      <c r="F299" s="38"/>
      <c r="G299" s="33"/>
      <c r="H299" s="33"/>
      <c r="I299" s="33"/>
      <c r="J299" s="35"/>
      <c r="L299" s="34"/>
    </row>
    <row r="300" spans="1:12" x14ac:dyDescent="0.35">
      <c r="A300" s="8"/>
      <c r="B300" s="40"/>
      <c r="D300" s="33"/>
      <c r="E300" s="33"/>
      <c r="F300" s="38"/>
      <c r="G300" s="33"/>
      <c r="H300" s="33"/>
      <c r="I300" s="33"/>
      <c r="J300" s="35"/>
      <c r="L300" s="34"/>
    </row>
    <row r="301" spans="1:12" x14ac:dyDescent="0.35">
      <c r="A301" s="8"/>
      <c r="B301" s="40"/>
      <c r="D301" s="33"/>
      <c r="E301" s="33"/>
      <c r="F301" s="38"/>
      <c r="G301" s="33"/>
      <c r="H301" s="33"/>
      <c r="I301" s="33"/>
      <c r="J301" s="35"/>
      <c r="L301" s="34"/>
    </row>
    <row r="302" spans="1:12" x14ac:dyDescent="0.35">
      <c r="A302" s="8"/>
      <c r="B302" s="40"/>
      <c r="D302" s="33"/>
      <c r="E302" s="33"/>
      <c r="F302" s="38"/>
      <c r="G302" s="33"/>
      <c r="H302" s="33"/>
      <c r="I302" s="33"/>
      <c r="J302" s="35"/>
      <c r="L302" s="34"/>
    </row>
    <row r="303" spans="1:12" x14ac:dyDescent="0.35">
      <c r="A303" s="8"/>
      <c r="B303" s="40"/>
      <c r="D303" s="33"/>
      <c r="E303" s="33"/>
      <c r="F303" s="38"/>
      <c r="G303" s="33"/>
      <c r="H303" s="33"/>
      <c r="I303" s="33"/>
      <c r="J303" s="35"/>
      <c r="L303" s="34"/>
    </row>
    <row r="304" spans="1:12" x14ac:dyDescent="0.35">
      <c r="A304" s="8"/>
      <c r="B304" s="40"/>
      <c r="D304" s="33"/>
      <c r="E304" s="33"/>
      <c r="F304" s="38"/>
      <c r="G304" s="33"/>
      <c r="H304" s="33"/>
      <c r="I304" s="33"/>
      <c r="J304" s="35"/>
      <c r="L304" s="34"/>
    </row>
    <row r="305" spans="1:12" x14ac:dyDescent="0.35">
      <c r="A305" s="8"/>
      <c r="B305" s="40"/>
      <c r="D305" s="33"/>
      <c r="E305" s="33"/>
      <c r="F305" s="38"/>
      <c r="G305" s="33"/>
      <c r="H305" s="33"/>
      <c r="I305" s="33"/>
      <c r="J305" s="35"/>
      <c r="L305" s="34"/>
    </row>
    <row r="306" spans="1:12" x14ac:dyDescent="0.35">
      <c r="A306" s="8"/>
      <c r="B306" s="40"/>
      <c r="D306" s="33"/>
      <c r="E306" s="33"/>
      <c r="F306" s="38"/>
      <c r="G306" s="33"/>
      <c r="H306" s="33"/>
      <c r="I306" s="33"/>
      <c r="J306" s="35"/>
      <c r="L306" s="34"/>
    </row>
    <row r="307" spans="1:12" x14ac:dyDescent="0.35">
      <c r="A307" s="8"/>
      <c r="B307" s="40"/>
      <c r="D307" s="33"/>
      <c r="E307" s="33"/>
      <c r="F307" s="38"/>
      <c r="G307" s="33"/>
      <c r="H307" s="33"/>
      <c r="I307" s="33"/>
      <c r="J307" s="35"/>
      <c r="L307" s="34"/>
    </row>
    <row r="308" spans="1:12" x14ac:dyDescent="0.35">
      <c r="A308" s="8"/>
      <c r="B308" s="40"/>
      <c r="D308" s="33"/>
      <c r="E308" s="33"/>
      <c r="F308" s="38"/>
      <c r="G308" s="33"/>
      <c r="H308" s="33"/>
      <c r="I308" s="33"/>
      <c r="J308" s="35"/>
      <c r="L308" s="34"/>
    </row>
    <row r="309" spans="1:12" x14ac:dyDescent="0.35">
      <c r="A309" s="8"/>
      <c r="B309" s="40"/>
      <c r="D309" s="33"/>
      <c r="E309" s="33"/>
      <c r="F309" s="38"/>
      <c r="G309" s="33"/>
      <c r="H309" s="33"/>
      <c r="I309" s="33"/>
      <c r="J309" s="35"/>
      <c r="L309" s="34"/>
    </row>
    <row r="310" spans="1:12" x14ac:dyDescent="0.35">
      <c r="A310" s="8"/>
      <c r="B310" s="40"/>
      <c r="D310" s="33"/>
      <c r="E310" s="33"/>
      <c r="F310" s="38"/>
      <c r="G310" s="33"/>
      <c r="H310" s="33"/>
      <c r="I310" s="33"/>
      <c r="J310" s="35"/>
      <c r="L310" s="34"/>
    </row>
    <row r="311" spans="1:12" x14ac:dyDescent="0.35">
      <c r="A311" s="8"/>
      <c r="B311" s="40"/>
      <c r="D311" s="33"/>
      <c r="E311" s="33"/>
      <c r="F311" s="38"/>
      <c r="G311" s="33"/>
      <c r="H311" s="33"/>
      <c r="I311" s="33"/>
      <c r="J311" s="35"/>
      <c r="L311" s="34"/>
    </row>
    <row r="312" spans="1:12" x14ac:dyDescent="0.35">
      <c r="A312" s="8"/>
      <c r="B312" s="40"/>
      <c r="D312" s="33"/>
      <c r="E312" s="33"/>
      <c r="F312" s="38"/>
      <c r="G312" s="33"/>
      <c r="H312" s="33"/>
      <c r="I312" s="33"/>
      <c r="J312" s="35"/>
      <c r="L312" s="34"/>
    </row>
    <row r="313" spans="1:12" x14ac:dyDescent="0.35">
      <c r="A313" s="8"/>
      <c r="B313" s="40"/>
      <c r="D313" s="33"/>
      <c r="E313" s="33"/>
      <c r="F313" s="38"/>
      <c r="G313" s="33"/>
      <c r="H313" s="33"/>
      <c r="I313" s="33"/>
      <c r="J313" s="35"/>
      <c r="L313" s="34"/>
    </row>
    <row r="314" spans="1:12" x14ac:dyDescent="0.35">
      <c r="A314" s="8"/>
      <c r="B314" s="40"/>
      <c r="D314" s="33"/>
      <c r="E314" s="33"/>
      <c r="F314" s="38"/>
      <c r="G314" s="33"/>
      <c r="H314" s="33"/>
      <c r="I314" s="33"/>
      <c r="J314" s="35"/>
      <c r="L314" s="34"/>
    </row>
    <row r="315" spans="1:12" x14ac:dyDescent="0.35">
      <c r="A315" s="8"/>
      <c r="B315" s="40"/>
      <c r="D315" s="33"/>
      <c r="E315" s="33"/>
      <c r="F315" s="38"/>
      <c r="G315" s="33"/>
      <c r="H315" s="33"/>
      <c r="I315" s="33"/>
      <c r="J315" s="35"/>
      <c r="L315" s="34"/>
    </row>
    <row r="316" spans="1:12" x14ac:dyDescent="0.35">
      <c r="L316" s="34"/>
    </row>
    <row r="317" spans="1:12" x14ac:dyDescent="0.35">
      <c r="L317" s="34"/>
    </row>
    <row r="318" spans="1:12" x14ac:dyDescent="0.35">
      <c r="L318" s="34"/>
    </row>
    <row r="319" spans="1:12" x14ac:dyDescent="0.35">
      <c r="L319" s="34"/>
    </row>
  </sheetData>
  <mergeCells count="1">
    <mergeCell ref="A3:I3"/>
  </mergeCells>
  <pageMargins left="0.7" right="0.7" top="0.75" bottom="0.75" header="0.3" footer="0.3"/>
  <pageSetup scale="58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ABF75-3252-43CC-887B-2F2F6159289C}">
  <sheetPr>
    <pageSetUpPr fitToPage="1"/>
  </sheetPr>
  <dimension ref="A1:V319"/>
  <sheetViews>
    <sheetView topLeftCell="F1" zoomScaleNormal="100" workbookViewId="0">
      <selection activeCell="M3" sqref="M3"/>
    </sheetView>
  </sheetViews>
  <sheetFormatPr defaultRowHeight="14.5" x14ac:dyDescent="0.35"/>
  <cols>
    <col min="1" max="1" width="12.54296875" style="6" customWidth="1"/>
    <col min="2" max="3" width="12.54296875" style="6" bestFit="1" customWidth="1"/>
    <col min="4" max="4" width="14.54296875" style="6" customWidth="1"/>
    <col min="5" max="5" width="16" style="6" customWidth="1"/>
    <col min="6" max="6" width="16.1796875" style="6" bestFit="1" customWidth="1"/>
    <col min="7" max="7" width="13.1796875" style="6" bestFit="1" customWidth="1"/>
    <col min="8" max="8" width="14.7265625" style="6" customWidth="1"/>
    <col min="9" max="10" width="16.1796875" style="6" bestFit="1" customWidth="1"/>
    <col min="11" max="11" width="1.1796875" style="6" customWidth="1"/>
    <col min="12" max="12" width="23.1796875" style="6" bestFit="1" customWidth="1"/>
    <col min="13" max="13" width="12.54296875" style="6" bestFit="1" customWidth="1"/>
    <col min="14" max="14" width="13.7265625" style="6" bestFit="1" customWidth="1"/>
    <col min="15" max="15" width="11.54296875" style="6" bestFit="1" customWidth="1"/>
    <col min="16" max="16" width="17.26953125" style="6" bestFit="1" customWidth="1"/>
    <col min="17" max="17" width="12.54296875" style="6" bestFit="1" customWidth="1"/>
    <col min="18" max="18" width="13.7265625" style="6" bestFit="1" customWidth="1"/>
    <col min="19" max="19" width="7.81640625" style="6" bestFit="1" customWidth="1"/>
    <col min="20" max="20" width="10" style="8" bestFit="1" customWidth="1"/>
    <col min="21" max="21" width="13.7265625" style="6" bestFit="1" customWidth="1"/>
    <col min="22" max="22" width="11.1796875" style="6" bestFit="1" customWidth="1"/>
    <col min="23" max="242" width="9.1796875" style="6"/>
    <col min="243" max="243" width="16.26953125" style="6" customWidth="1"/>
    <col min="244" max="245" width="0" style="6" hidden="1" customWidth="1"/>
    <col min="246" max="246" width="13.26953125" style="6" bestFit="1" customWidth="1"/>
    <col min="247" max="248" width="16" style="6" bestFit="1" customWidth="1"/>
    <col min="249" max="249" width="9.1796875" style="6"/>
    <col min="250" max="251" width="16" style="6" bestFit="1" customWidth="1"/>
    <col min="252" max="252" width="9.1796875" style="6"/>
    <col min="253" max="253" width="0" style="6" hidden="1" customWidth="1"/>
    <col min="254" max="254" width="11.26953125" style="6" bestFit="1" customWidth="1"/>
    <col min="255" max="261" width="0" style="6" hidden="1" customWidth="1"/>
    <col min="262" max="262" width="11.26953125" style="6" bestFit="1" customWidth="1"/>
    <col min="263" max="264" width="0" style="6" hidden="1" customWidth="1"/>
    <col min="265" max="265" width="11.54296875" style="6" bestFit="1" customWidth="1"/>
    <col min="266" max="266" width="16" style="6" bestFit="1" customWidth="1"/>
    <col min="267" max="267" width="9.1796875" style="6"/>
    <col min="268" max="268" width="15" style="6" bestFit="1" customWidth="1"/>
    <col min="269" max="269" width="14" style="6" bestFit="1" customWidth="1"/>
    <col min="270" max="498" width="9.1796875" style="6"/>
    <col min="499" max="499" width="16.26953125" style="6" customWidth="1"/>
    <col min="500" max="501" width="0" style="6" hidden="1" customWidth="1"/>
    <col min="502" max="502" width="13.26953125" style="6" bestFit="1" customWidth="1"/>
    <col min="503" max="504" width="16" style="6" bestFit="1" customWidth="1"/>
    <col min="505" max="505" width="9.1796875" style="6"/>
    <col min="506" max="507" width="16" style="6" bestFit="1" customWidth="1"/>
    <col min="508" max="508" width="9.1796875" style="6"/>
    <col min="509" max="509" width="0" style="6" hidden="1" customWidth="1"/>
    <col min="510" max="510" width="11.26953125" style="6" bestFit="1" customWidth="1"/>
    <col min="511" max="517" width="0" style="6" hidden="1" customWidth="1"/>
    <col min="518" max="518" width="11.26953125" style="6" bestFit="1" customWidth="1"/>
    <col min="519" max="520" width="0" style="6" hidden="1" customWidth="1"/>
    <col min="521" max="521" width="11.54296875" style="6" bestFit="1" customWidth="1"/>
    <col min="522" max="522" width="16" style="6" bestFit="1" customWidth="1"/>
    <col min="523" max="523" width="9.1796875" style="6"/>
    <col min="524" max="524" width="15" style="6" bestFit="1" customWidth="1"/>
    <col min="525" max="525" width="14" style="6" bestFit="1" customWidth="1"/>
    <col min="526" max="754" width="9.1796875" style="6"/>
    <col min="755" max="755" width="16.26953125" style="6" customWidth="1"/>
    <col min="756" max="757" width="0" style="6" hidden="1" customWidth="1"/>
    <col min="758" max="758" width="13.26953125" style="6" bestFit="1" customWidth="1"/>
    <col min="759" max="760" width="16" style="6" bestFit="1" customWidth="1"/>
    <col min="761" max="761" width="9.1796875" style="6"/>
    <col min="762" max="763" width="16" style="6" bestFit="1" customWidth="1"/>
    <col min="764" max="764" width="9.1796875" style="6"/>
    <col min="765" max="765" width="0" style="6" hidden="1" customWidth="1"/>
    <col min="766" max="766" width="11.26953125" style="6" bestFit="1" customWidth="1"/>
    <col min="767" max="773" width="0" style="6" hidden="1" customWidth="1"/>
    <col min="774" max="774" width="11.26953125" style="6" bestFit="1" customWidth="1"/>
    <col min="775" max="776" width="0" style="6" hidden="1" customWidth="1"/>
    <col min="777" max="777" width="11.54296875" style="6" bestFit="1" customWidth="1"/>
    <col min="778" max="778" width="16" style="6" bestFit="1" customWidth="1"/>
    <col min="779" max="779" width="9.1796875" style="6"/>
    <col min="780" max="780" width="15" style="6" bestFit="1" customWidth="1"/>
    <col min="781" max="781" width="14" style="6" bestFit="1" customWidth="1"/>
    <col min="782" max="1010" width="9.1796875" style="6"/>
    <col min="1011" max="1011" width="16.26953125" style="6" customWidth="1"/>
    <col min="1012" max="1013" width="0" style="6" hidden="1" customWidth="1"/>
    <col min="1014" max="1014" width="13.26953125" style="6" bestFit="1" customWidth="1"/>
    <col min="1015" max="1016" width="16" style="6" bestFit="1" customWidth="1"/>
    <col min="1017" max="1017" width="9.1796875" style="6"/>
    <col min="1018" max="1019" width="16" style="6" bestFit="1" customWidth="1"/>
    <col min="1020" max="1020" width="9.1796875" style="6"/>
    <col min="1021" max="1021" width="0" style="6" hidden="1" customWidth="1"/>
    <col min="1022" max="1022" width="11.26953125" style="6" bestFit="1" customWidth="1"/>
    <col min="1023" max="1029" width="0" style="6" hidden="1" customWidth="1"/>
    <col min="1030" max="1030" width="11.26953125" style="6" bestFit="1" customWidth="1"/>
    <col min="1031" max="1032" width="0" style="6" hidden="1" customWidth="1"/>
    <col min="1033" max="1033" width="11.54296875" style="6" bestFit="1" customWidth="1"/>
    <col min="1034" max="1034" width="16" style="6" bestFit="1" customWidth="1"/>
    <col min="1035" max="1035" width="9.1796875" style="6"/>
    <col min="1036" max="1036" width="15" style="6" bestFit="1" customWidth="1"/>
    <col min="1037" max="1037" width="14" style="6" bestFit="1" customWidth="1"/>
    <col min="1038" max="1266" width="9.1796875" style="6"/>
    <col min="1267" max="1267" width="16.26953125" style="6" customWidth="1"/>
    <col min="1268" max="1269" width="0" style="6" hidden="1" customWidth="1"/>
    <col min="1270" max="1270" width="13.26953125" style="6" bestFit="1" customWidth="1"/>
    <col min="1271" max="1272" width="16" style="6" bestFit="1" customWidth="1"/>
    <col min="1273" max="1273" width="9.1796875" style="6"/>
    <col min="1274" max="1275" width="16" style="6" bestFit="1" customWidth="1"/>
    <col min="1276" max="1276" width="9.1796875" style="6"/>
    <col min="1277" max="1277" width="0" style="6" hidden="1" customWidth="1"/>
    <col min="1278" max="1278" width="11.26953125" style="6" bestFit="1" customWidth="1"/>
    <col min="1279" max="1285" width="0" style="6" hidden="1" customWidth="1"/>
    <col min="1286" max="1286" width="11.26953125" style="6" bestFit="1" customWidth="1"/>
    <col min="1287" max="1288" width="0" style="6" hidden="1" customWidth="1"/>
    <col min="1289" max="1289" width="11.54296875" style="6" bestFit="1" customWidth="1"/>
    <col min="1290" max="1290" width="16" style="6" bestFit="1" customWidth="1"/>
    <col min="1291" max="1291" width="9.1796875" style="6"/>
    <col min="1292" max="1292" width="15" style="6" bestFit="1" customWidth="1"/>
    <col min="1293" max="1293" width="14" style="6" bestFit="1" customWidth="1"/>
    <col min="1294" max="1522" width="9.1796875" style="6"/>
    <col min="1523" max="1523" width="16.26953125" style="6" customWidth="1"/>
    <col min="1524" max="1525" width="0" style="6" hidden="1" customWidth="1"/>
    <col min="1526" max="1526" width="13.26953125" style="6" bestFit="1" customWidth="1"/>
    <col min="1527" max="1528" width="16" style="6" bestFit="1" customWidth="1"/>
    <col min="1529" max="1529" width="9.1796875" style="6"/>
    <col min="1530" max="1531" width="16" style="6" bestFit="1" customWidth="1"/>
    <col min="1532" max="1532" width="9.1796875" style="6"/>
    <col min="1533" max="1533" width="0" style="6" hidden="1" customWidth="1"/>
    <col min="1534" max="1534" width="11.26953125" style="6" bestFit="1" customWidth="1"/>
    <col min="1535" max="1541" width="0" style="6" hidden="1" customWidth="1"/>
    <col min="1542" max="1542" width="11.26953125" style="6" bestFit="1" customWidth="1"/>
    <col min="1543" max="1544" width="0" style="6" hidden="1" customWidth="1"/>
    <col min="1545" max="1545" width="11.54296875" style="6" bestFit="1" customWidth="1"/>
    <col min="1546" max="1546" width="16" style="6" bestFit="1" customWidth="1"/>
    <col min="1547" max="1547" width="9.1796875" style="6"/>
    <col min="1548" max="1548" width="15" style="6" bestFit="1" customWidth="1"/>
    <col min="1549" max="1549" width="14" style="6" bestFit="1" customWidth="1"/>
    <col min="1550" max="1778" width="9.1796875" style="6"/>
    <col min="1779" max="1779" width="16.26953125" style="6" customWidth="1"/>
    <col min="1780" max="1781" width="0" style="6" hidden="1" customWidth="1"/>
    <col min="1782" max="1782" width="13.26953125" style="6" bestFit="1" customWidth="1"/>
    <col min="1783" max="1784" width="16" style="6" bestFit="1" customWidth="1"/>
    <col min="1785" max="1785" width="9.1796875" style="6"/>
    <col min="1786" max="1787" width="16" style="6" bestFit="1" customWidth="1"/>
    <col min="1788" max="1788" width="9.1796875" style="6"/>
    <col min="1789" max="1789" width="0" style="6" hidden="1" customWidth="1"/>
    <col min="1790" max="1790" width="11.26953125" style="6" bestFit="1" customWidth="1"/>
    <col min="1791" max="1797" width="0" style="6" hidden="1" customWidth="1"/>
    <col min="1798" max="1798" width="11.26953125" style="6" bestFit="1" customWidth="1"/>
    <col min="1799" max="1800" width="0" style="6" hidden="1" customWidth="1"/>
    <col min="1801" max="1801" width="11.54296875" style="6" bestFit="1" customWidth="1"/>
    <col min="1802" max="1802" width="16" style="6" bestFit="1" customWidth="1"/>
    <col min="1803" max="1803" width="9.1796875" style="6"/>
    <col min="1804" max="1804" width="15" style="6" bestFit="1" customWidth="1"/>
    <col min="1805" max="1805" width="14" style="6" bestFit="1" customWidth="1"/>
    <col min="1806" max="2034" width="9.1796875" style="6"/>
    <col min="2035" max="2035" width="16.26953125" style="6" customWidth="1"/>
    <col min="2036" max="2037" width="0" style="6" hidden="1" customWidth="1"/>
    <col min="2038" max="2038" width="13.26953125" style="6" bestFit="1" customWidth="1"/>
    <col min="2039" max="2040" width="16" style="6" bestFit="1" customWidth="1"/>
    <col min="2041" max="2041" width="9.1796875" style="6"/>
    <col min="2042" max="2043" width="16" style="6" bestFit="1" customWidth="1"/>
    <col min="2044" max="2044" width="9.1796875" style="6"/>
    <col min="2045" max="2045" width="0" style="6" hidden="1" customWidth="1"/>
    <col min="2046" max="2046" width="11.26953125" style="6" bestFit="1" customWidth="1"/>
    <col min="2047" max="2053" width="0" style="6" hidden="1" customWidth="1"/>
    <col min="2054" max="2054" width="11.26953125" style="6" bestFit="1" customWidth="1"/>
    <col min="2055" max="2056" width="0" style="6" hidden="1" customWidth="1"/>
    <col min="2057" max="2057" width="11.54296875" style="6" bestFit="1" customWidth="1"/>
    <col min="2058" max="2058" width="16" style="6" bestFit="1" customWidth="1"/>
    <col min="2059" max="2059" width="9.1796875" style="6"/>
    <col min="2060" max="2060" width="15" style="6" bestFit="1" customWidth="1"/>
    <col min="2061" max="2061" width="14" style="6" bestFit="1" customWidth="1"/>
    <col min="2062" max="2290" width="9.1796875" style="6"/>
    <col min="2291" max="2291" width="16.26953125" style="6" customWidth="1"/>
    <col min="2292" max="2293" width="0" style="6" hidden="1" customWidth="1"/>
    <col min="2294" max="2294" width="13.26953125" style="6" bestFit="1" customWidth="1"/>
    <col min="2295" max="2296" width="16" style="6" bestFit="1" customWidth="1"/>
    <col min="2297" max="2297" width="9.1796875" style="6"/>
    <col min="2298" max="2299" width="16" style="6" bestFit="1" customWidth="1"/>
    <col min="2300" max="2300" width="9.1796875" style="6"/>
    <col min="2301" max="2301" width="0" style="6" hidden="1" customWidth="1"/>
    <col min="2302" max="2302" width="11.26953125" style="6" bestFit="1" customWidth="1"/>
    <col min="2303" max="2309" width="0" style="6" hidden="1" customWidth="1"/>
    <col min="2310" max="2310" width="11.26953125" style="6" bestFit="1" customWidth="1"/>
    <col min="2311" max="2312" width="0" style="6" hidden="1" customWidth="1"/>
    <col min="2313" max="2313" width="11.54296875" style="6" bestFit="1" customWidth="1"/>
    <col min="2314" max="2314" width="16" style="6" bestFit="1" customWidth="1"/>
    <col min="2315" max="2315" width="9.1796875" style="6"/>
    <col min="2316" max="2316" width="15" style="6" bestFit="1" customWidth="1"/>
    <col min="2317" max="2317" width="14" style="6" bestFit="1" customWidth="1"/>
    <col min="2318" max="2546" width="9.1796875" style="6"/>
    <col min="2547" max="2547" width="16.26953125" style="6" customWidth="1"/>
    <col min="2548" max="2549" width="0" style="6" hidden="1" customWidth="1"/>
    <col min="2550" max="2550" width="13.26953125" style="6" bestFit="1" customWidth="1"/>
    <col min="2551" max="2552" width="16" style="6" bestFit="1" customWidth="1"/>
    <col min="2553" max="2553" width="9.1796875" style="6"/>
    <col min="2554" max="2555" width="16" style="6" bestFit="1" customWidth="1"/>
    <col min="2556" max="2556" width="9.1796875" style="6"/>
    <col min="2557" max="2557" width="0" style="6" hidden="1" customWidth="1"/>
    <col min="2558" max="2558" width="11.26953125" style="6" bestFit="1" customWidth="1"/>
    <col min="2559" max="2565" width="0" style="6" hidden="1" customWidth="1"/>
    <col min="2566" max="2566" width="11.26953125" style="6" bestFit="1" customWidth="1"/>
    <col min="2567" max="2568" width="0" style="6" hidden="1" customWidth="1"/>
    <col min="2569" max="2569" width="11.54296875" style="6" bestFit="1" customWidth="1"/>
    <col min="2570" max="2570" width="16" style="6" bestFit="1" customWidth="1"/>
    <col min="2571" max="2571" width="9.1796875" style="6"/>
    <col min="2572" max="2572" width="15" style="6" bestFit="1" customWidth="1"/>
    <col min="2573" max="2573" width="14" style="6" bestFit="1" customWidth="1"/>
    <col min="2574" max="2802" width="9.1796875" style="6"/>
    <col min="2803" max="2803" width="16.26953125" style="6" customWidth="1"/>
    <col min="2804" max="2805" width="0" style="6" hidden="1" customWidth="1"/>
    <col min="2806" max="2806" width="13.26953125" style="6" bestFit="1" customWidth="1"/>
    <col min="2807" max="2808" width="16" style="6" bestFit="1" customWidth="1"/>
    <col min="2809" max="2809" width="9.1796875" style="6"/>
    <col min="2810" max="2811" width="16" style="6" bestFit="1" customWidth="1"/>
    <col min="2812" max="2812" width="9.1796875" style="6"/>
    <col min="2813" max="2813" width="0" style="6" hidden="1" customWidth="1"/>
    <col min="2814" max="2814" width="11.26953125" style="6" bestFit="1" customWidth="1"/>
    <col min="2815" max="2821" width="0" style="6" hidden="1" customWidth="1"/>
    <col min="2822" max="2822" width="11.26953125" style="6" bestFit="1" customWidth="1"/>
    <col min="2823" max="2824" width="0" style="6" hidden="1" customWidth="1"/>
    <col min="2825" max="2825" width="11.54296875" style="6" bestFit="1" customWidth="1"/>
    <col min="2826" max="2826" width="16" style="6" bestFit="1" customWidth="1"/>
    <col min="2827" max="2827" width="9.1796875" style="6"/>
    <col min="2828" max="2828" width="15" style="6" bestFit="1" customWidth="1"/>
    <col min="2829" max="2829" width="14" style="6" bestFit="1" customWidth="1"/>
    <col min="2830" max="3058" width="9.1796875" style="6"/>
    <col min="3059" max="3059" width="16.26953125" style="6" customWidth="1"/>
    <col min="3060" max="3061" width="0" style="6" hidden="1" customWidth="1"/>
    <col min="3062" max="3062" width="13.26953125" style="6" bestFit="1" customWidth="1"/>
    <col min="3063" max="3064" width="16" style="6" bestFit="1" customWidth="1"/>
    <col min="3065" max="3065" width="9.1796875" style="6"/>
    <col min="3066" max="3067" width="16" style="6" bestFit="1" customWidth="1"/>
    <col min="3068" max="3068" width="9.1796875" style="6"/>
    <col min="3069" max="3069" width="0" style="6" hidden="1" customWidth="1"/>
    <col min="3070" max="3070" width="11.26953125" style="6" bestFit="1" customWidth="1"/>
    <col min="3071" max="3077" width="0" style="6" hidden="1" customWidth="1"/>
    <col min="3078" max="3078" width="11.26953125" style="6" bestFit="1" customWidth="1"/>
    <col min="3079" max="3080" width="0" style="6" hidden="1" customWidth="1"/>
    <col min="3081" max="3081" width="11.54296875" style="6" bestFit="1" customWidth="1"/>
    <col min="3082" max="3082" width="16" style="6" bestFit="1" customWidth="1"/>
    <col min="3083" max="3083" width="9.1796875" style="6"/>
    <col min="3084" max="3084" width="15" style="6" bestFit="1" customWidth="1"/>
    <col min="3085" max="3085" width="14" style="6" bestFit="1" customWidth="1"/>
    <col min="3086" max="3314" width="9.1796875" style="6"/>
    <col min="3315" max="3315" width="16.26953125" style="6" customWidth="1"/>
    <col min="3316" max="3317" width="0" style="6" hidden="1" customWidth="1"/>
    <col min="3318" max="3318" width="13.26953125" style="6" bestFit="1" customWidth="1"/>
    <col min="3319" max="3320" width="16" style="6" bestFit="1" customWidth="1"/>
    <col min="3321" max="3321" width="9.1796875" style="6"/>
    <col min="3322" max="3323" width="16" style="6" bestFit="1" customWidth="1"/>
    <col min="3324" max="3324" width="9.1796875" style="6"/>
    <col min="3325" max="3325" width="0" style="6" hidden="1" customWidth="1"/>
    <col min="3326" max="3326" width="11.26953125" style="6" bestFit="1" customWidth="1"/>
    <col min="3327" max="3333" width="0" style="6" hidden="1" customWidth="1"/>
    <col min="3334" max="3334" width="11.26953125" style="6" bestFit="1" customWidth="1"/>
    <col min="3335" max="3336" width="0" style="6" hidden="1" customWidth="1"/>
    <col min="3337" max="3337" width="11.54296875" style="6" bestFit="1" customWidth="1"/>
    <col min="3338" max="3338" width="16" style="6" bestFit="1" customWidth="1"/>
    <col min="3339" max="3339" width="9.1796875" style="6"/>
    <col min="3340" max="3340" width="15" style="6" bestFit="1" customWidth="1"/>
    <col min="3341" max="3341" width="14" style="6" bestFit="1" customWidth="1"/>
    <col min="3342" max="3570" width="9.1796875" style="6"/>
    <col min="3571" max="3571" width="16.26953125" style="6" customWidth="1"/>
    <col min="3572" max="3573" width="0" style="6" hidden="1" customWidth="1"/>
    <col min="3574" max="3574" width="13.26953125" style="6" bestFit="1" customWidth="1"/>
    <col min="3575" max="3576" width="16" style="6" bestFit="1" customWidth="1"/>
    <col min="3577" max="3577" width="9.1796875" style="6"/>
    <col min="3578" max="3579" width="16" style="6" bestFit="1" customWidth="1"/>
    <col min="3580" max="3580" width="9.1796875" style="6"/>
    <col min="3581" max="3581" width="0" style="6" hidden="1" customWidth="1"/>
    <col min="3582" max="3582" width="11.26953125" style="6" bestFit="1" customWidth="1"/>
    <col min="3583" max="3589" width="0" style="6" hidden="1" customWidth="1"/>
    <col min="3590" max="3590" width="11.26953125" style="6" bestFit="1" customWidth="1"/>
    <col min="3591" max="3592" width="0" style="6" hidden="1" customWidth="1"/>
    <col min="3593" max="3593" width="11.54296875" style="6" bestFit="1" customWidth="1"/>
    <col min="3594" max="3594" width="16" style="6" bestFit="1" customWidth="1"/>
    <col min="3595" max="3595" width="9.1796875" style="6"/>
    <col min="3596" max="3596" width="15" style="6" bestFit="1" customWidth="1"/>
    <col min="3597" max="3597" width="14" style="6" bestFit="1" customWidth="1"/>
    <col min="3598" max="3826" width="9.1796875" style="6"/>
    <col min="3827" max="3827" width="16.26953125" style="6" customWidth="1"/>
    <col min="3828" max="3829" width="0" style="6" hidden="1" customWidth="1"/>
    <col min="3830" max="3830" width="13.26953125" style="6" bestFit="1" customWidth="1"/>
    <col min="3831" max="3832" width="16" style="6" bestFit="1" customWidth="1"/>
    <col min="3833" max="3833" width="9.1796875" style="6"/>
    <col min="3834" max="3835" width="16" style="6" bestFit="1" customWidth="1"/>
    <col min="3836" max="3836" width="9.1796875" style="6"/>
    <col min="3837" max="3837" width="0" style="6" hidden="1" customWidth="1"/>
    <col min="3838" max="3838" width="11.26953125" style="6" bestFit="1" customWidth="1"/>
    <col min="3839" max="3845" width="0" style="6" hidden="1" customWidth="1"/>
    <col min="3846" max="3846" width="11.26953125" style="6" bestFit="1" customWidth="1"/>
    <col min="3847" max="3848" width="0" style="6" hidden="1" customWidth="1"/>
    <col min="3849" max="3849" width="11.54296875" style="6" bestFit="1" customWidth="1"/>
    <col min="3850" max="3850" width="16" style="6" bestFit="1" customWidth="1"/>
    <col min="3851" max="3851" width="9.1796875" style="6"/>
    <col min="3852" max="3852" width="15" style="6" bestFit="1" customWidth="1"/>
    <col min="3853" max="3853" width="14" style="6" bestFit="1" customWidth="1"/>
    <col min="3854" max="4082" width="9.1796875" style="6"/>
    <col min="4083" max="4083" width="16.26953125" style="6" customWidth="1"/>
    <col min="4084" max="4085" width="0" style="6" hidden="1" customWidth="1"/>
    <col min="4086" max="4086" width="13.26953125" style="6" bestFit="1" customWidth="1"/>
    <col min="4087" max="4088" width="16" style="6" bestFit="1" customWidth="1"/>
    <col min="4089" max="4089" width="9.1796875" style="6"/>
    <col min="4090" max="4091" width="16" style="6" bestFit="1" customWidth="1"/>
    <col min="4092" max="4092" width="9.1796875" style="6"/>
    <col min="4093" max="4093" width="0" style="6" hidden="1" customWidth="1"/>
    <col min="4094" max="4094" width="11.26953125" style="6" bestFit="1" customWidth="1"/>
    <col min="4095" max="4101" width="0" style="6" hidden="1" customWidth="1"/>
    <col min="4102" max="4102" width="11.26953125" style="6" bestFit="1" customWidth="1"/>
    <col min="4103" max="4104" width="0" style="6" hidden="1" customWidth="1"/>
    <col min="4105" max="4105" width="11.54296875" style="6" bestFit="1" customWidth="1"/>
    <col min="4106" max="4106" width="16" style="6" bestFit="1" customWidth="1"/>
    <col min="4107" max="4107" width="9.1796875" style="6"/>
    <col min="4108" max="4108" width="15" style="6" bestFit="1" customWidth="1"/>
    <col min="4109" max="4109" width="14" style="6" bestFit="1" customWidth="1"/>
    <col min="4110" max="4338" width="9.1796875" style="6"/>
    <col min="4339" max="4339" width="16.26953125" style="6" customWidth="1"/>
    <col min="4340" max="4341" width="0" style="6" hidden="1" customWidth="1"/>
    <col min="4342" max="4342" width="13.26953125" style="6" bestFit="1" customWidth="1"/>
    <col min="4343" max="4344" width="16" style="6" bestFit="1" customWidth="1"/>
    <col min="4345" max="4345" width="9.1796875" style="6"/>
    <col min="4346" max="4347" width="16" style="6" bestFit="1" customWidth="1"/>
    <col min="4348" max="4348" width="9.1796875" style="6"/>
    <col min="4349" max="4349" width="0" style="6" hidden="1" customWidth="1"/>
    <col min="4350" max="4350" width="11.26953125" style="6" bestFit="1" customWidth="1"/>
    <col min="4351" max="4357" width="0" style="6" hidden="1" customWidth="1"/>
    <col min="4358" max="4358" width="11.26953125" style="6" bestFit="1" customWidth="1"/>
    <col min="4359" max="4360" width="0" style="6" hidden="1" customWidth="1"/>
    <col min="4361" max="4361" width="11.54296875" style="6" bestFit="1" customWidth="1"/>
    <col min="4362" max="4362" width="16" style="6" bestFit="1" customWidth="1"/>
    <col min="4363" max="4363" width="9.1796875" style="6"/>
    <col min="4364" max="4364" width="15" style="6" bestFit="1" customWidth="1"/>
    <col min="4365" max="4365" width="14" style="6" bestFit="1" customWidth="1"/>
    <col min="4366" max="4594" width="9.1796875" style="6"/>
    <col min="4595" max="4595" width="16.26953125" style="6" customWidth="1"/>
    <col min="4596" max="4597" width="0" style="6" hidden="1" customWidth="1"/>
    <col min="4598" max="4598" width="13.26953125" style="6" bestFit="1" customWidth="1"/>
    <col min="4599" max="4600" width="16" style="6" bestFit="1" customWidth="1"/>
    <col min="4601" max="4601" width="9.1796875" style="6"/>
    <col min="4602" max="4603" width="16" style="6" bestFit="1" customWidth="1"/>
    <col min="4604" max="4604" width="9.1796875" style="6"/>
    <col min="4605" max="4605" width="0" style="6" hidden="1" customWidth="1"/>
    <col min="4606" max="4606" width="11.26953125" style="6" bestFit="1" customWidth="1"/>
    <col min="4607" max="4613" width="0" style="6" hidden="1" customWidth="1"/>
    <col min="4614" max="4614" width="11.26953125" style="6" bestFit="1" customWidth="1"/>
    <col min="4615" max="4616" width="0" style="6" hidden="1" customWidth="1"/>
    <col min="4617" max="4617" width="11.54296875" style="6" bestFit="1" customWidth="1"/>
    <col min="4618" max="4618" width="16" style="6" bestFit="1" customWidth="1"/>
    <col min="4619" max="4619" width="9.1796875" style="6"/>
    <col min="4620" max="4620" width="15" style="6" bestFit="1" customWidth="1"/>
    <col min="4621" max="4621" width="14" style="6" bestFit="1" customWidth="1"/>
    <col min="4622" max="4850" width="9.1796875" style="6"/>
    <col min="4851" max="4851" width="16.26953125" style="6" customWidth="1"/>
    <col min="4852" max="4853" width="0" style="6" hidden="1" customWidth="1"/>
    <col min="4854" max="4854" width="13.26953125" style="6" bestFit="1" customWidth="1"/>
    <col min="4855" max="4856" width="16" style="6" bestFit="1" customWidth="1"/>
    <col min="4857" max="4857" width="9.1796875" style="6"/>
    <col min="4858" max="4859" width="16" style="6" bestFit="1" customWidth="1"/>
    <col min="4860" max="4860" width="9.1796875" style="6"/>
    <col min="4861" max="4861" width="0" style="6" hidden="1" customWidth="1"/>
    <col min="4862" max="4862" width="11.26953125" style="6" bestFit="1" customWidth="1"/>
    <col min="4863" max="4869" width="0" style="6" hidden="1" customWidth="1"/>
    <col min="4870" max="4870" width="11.26953125" style="6" bestFit="1" customWidth="1"/>
    <col min="4871" max="4872" width="0" style="6" hidden="1" customWidth="1"/>
    <col min="4873" max="4873" width="11.54296875" style="6" bestFit="1" customWidth="1"/>
    <col min="4874" max="4874" width="16" style="6" bestFit="1" customWidth="1"/>
    <col min="4875" max="4875" width="9.1796875" style="6"/>
    <col min="4876" max="4876" width="15" style="6" bestFit="1" customWidth="1"/>
    <col min="4877" max="4877" width="14" style="6" bestFit="1" customWidth="1"/>
    <col min="4878" max="5106" width="9.1796875" style="6"/>
    <col min="5107" max="5107" width="16.26953125" style="6" customWidth="1"/>
    <col min="5108" max="5109" width="0" style="6" hidden="1" customWidth="1"/>
    <col min="5110" max="5110" width="13.26953125" style="6" bestFit="1" customWidth="1"/>
    <col min="5111" max="5112" width="16" style="6" bestFit="1" customWidth="1"/>
    <col min="5113" max="5113" width="9.1796875" style="6"/>
    <col min="5114" max="5115" width="16" style="6" bestFit="1" customWidth="1"/>
    <col min="5116" max="5116" width="9.1796875" style="6"/>
    <col min="5117" max="5117" width="0" style="6" hidden="1" customWidth="1"/>
    <col min="5118" max="5118" width="11.26953125" style="6" bestFit="1" customWidth="1"/>
    <col min="5119" max="5125" width="0" style="6" hidden="1" customWidth="1"/>
    <col min="5126" max="5126" width="11.26953125" style="6" bestFit="1" customWidth="1"/>
    <col min="5127" max="5128" width="0" style="6" hidden="1" customWidth="1"/>
    <col min="5129" max="5129" width="11.54296875" style="6" bestFit="1" customWidth="1"/>
    <col min="5130" max="5130" width="16" style="6" bestFit="1" customWidth="1"/>
    <col min="5131" max="5131" width="9.1796875" style="6"/>
    <col min="5132" max="5132" width="15" style="6" bestFit="1" customWidth="1"/>
    <col min="5133" max="5133" width="14" style="6" bestFit="1" customWidth="1"/>
    <col min="5134" max="5362" width="9.1796875" style="6"/>
    <col min="5363" max="5363" width="16.26953125" style="6" customWidth="1"/>
    <col min="5364" max="5365" width="0" style="6" hidden="1" customWidth="1"/>
    <col min="5366" max="5366" width="13.26953125" style="6" bestFit="1" customWidth="1"/>
    <col min="5367" max="5368" width="16" style="6" bestFit="1" customWidth="1"/>
    <col min="5369" max="5369" width="9.1796875" style="6"/>
    <col min="5370" max="5371" width="16" style="6" bestFit="1" customWidth="1"/>
    <col min="5372" max="5372" width="9.1796875" style="6"/>
    <col min="5373" max="5373" width="0" style="6" hidden="1" customWidth="1"/>
    <col min="5374" max="5374" width="11.26953125" style="6" bestFit="1" customWidth="1"/>
    <col min="5375" max="5381" width="0" style="6" hidden="1" customWidth="1"/>
    <col min="5382" max="5382" width="11.26953125" style="6" bestFit="1" customWidth="1"/>
    <col min="5383" max="5384" width="0" style="6" hidden="1" customWidth="1"/>
    <col min="5385" max="5385" width="11.54296875" style="6" bestFit="1" customWidth="1"/>
    <col min="5386" max="5386" width="16" style="6" bestFit="1" customWidth="1"/>
    <col min="5387" max="5387" width="9.1796875" style="6"/>
    <col min="5388" max="5388" width="15" style="6" bestFit="1" customWidth="1"/>
    <col min="5389" max="5389" width="14" style="6" bestFit="1" customWidth="1"/>
    <col min="5390" max="5618" width="9.1796875" style="6"/>
    <col min="5619" max="5619" width="16.26953125" style="6" customWidth="1"/>
    <col min="5620" max="5621" width="0" style="6" hidden="1" customWidth="1"/>
    <col min="5622" max="5622" width="13.26953125" style="6" bestFit="1" customWidth="1"/>
    <col min="5623" max="5624" width="16" style="6" bestFit="1" customWidth="1"/>
    <col min="5625" max="5625" width="9.1796875" style="6"/>
    <col min="5626" max="5627" width="16" style="6" bestFit="1" customWidth="1"/>
    <col min="5628" max="5628" width="9.1796875" style="6"/>
    <col min="5629" max="5629" width="0" style="6" hidden="1" customWidth="1"/>
    <col min="5630" max="5630" width="11.26953125" style="6" bestFit="1" customWidth="1"/>
    <col min="5631" max="5637" width="0" style="6" hidden="1" customWidth="1"/>
    <col min="5638" max="5638" width="11.26953125" style="6" bestFit="1" customWidth="1"/>
    <col min="5639" max="5640" width="0" style="6" hidden="1" customWidth="1"/>
    <col min="5641" max="5641" width="11.54296875" style="6" bestFit="1" customWidth="1"/>
    <col min="5642" max="5642" width="16" style="6" bestFit="1" customWidth="1"/>
    <col min="5643" max="5643" width="9.1796875" style="6"/>
    <col min="5644" max="5644" width="15" style="6" bestFit="1" customWidth="1"/>
    <col min="5645" max="5645" width="14" style="6" bestFit="1" customWidth="1"/>
    <col min="5646" max="5874" width="9.1796875" style="6"/>
    <col min="5875" max="5875" width="16.26953125" style="6" customWidth="1"/>
    <col min="5876" max="5877" width="0" style="6" hidden="1" customWidth="1"/>
    <col min="5878" max="5878" width="13.26953125" style="6" bestFit="1" customWidth="1"/>
    <col min="5879" max="5880" width="16" style="6" bestFit="1" customWidth="1"/>
    <col min="5881" max="5881" width="9.1796875" style="6"/>
    <col min="5882" max="5883" width="16" style="6" bestFit="1" customWidth="1"/>
    <col min="5884" max="5884" width="9.1796875" style="6"/>
    <col min="5885" max="5885" width="0" style="6" hidden="1" customWidth="1"/>
    <col min="5886" max="5886" width="11.26953125" style="6" bestFit="1" customWidth="1"/>
    <col min="5887" max="5893" width="0" style="6" hidden="1" customWidth="1"/>
    <col min="5894" max="5894" width="11.26953125" style="6" bestFit="1" customWidth="1"/>
    <col min="5895" max="5896" width="0" style="6" hidden="1" customWidth="1"/>
    <col min="5897" max="5897" width="11.54296875" style="6" bestFit="1" customWidth="1"/>
    <col min="5898" max="5898" width="16" style="6" bestFit="1" customWidth="1"/>
    <col min="5899" max="5899" width="9.1796875" style="6"/>
    <col min="5900" max="5900" width="15" style="6" bestFit="1" customWidth="1"/>
    <col min="5901" max="5901" width="14" style="6" bestFit="1" customWidth="1"/>
    <col min="5902" max="6130" width="9.1796875" style="6"/>
    <col min="6131" max="6131" width="16.26953125" style="6" customWidth="1"/>
    <col min="6132" max="6133" width="0" style="6" hidden="1" customWidth="1"/>
    <col min="6134" max="6134" width="13.26953125" style="6" bestFit="1" customWidth="1"/>
    <col min="6135" max="6136" width="16" style="6" bestFit="1" customWidth="1"/>
    <col min="6137" max="6137" width="9.1796875" style="6"/>
    <col min="6138" max="6139" width="16" style="6" bestFit="1" customWidth="1"/>
    <col min="6140" max="6140" width="9.1796875" style="6"/>
    <col min="6141" max="6141" width="0" style="6" hidden="1" customWidth="1"/>
    <col min="6142" max="6142" width="11.26953125" style="6" bestFit="1" customWidth="1"/>
    <col min="6143" max="6149" width="0" style="6" hidden="1" customWidth="1"/>
    <col min="6150" max="6150" width="11.26953125" style="6" bestFit="1" customWidth="1"/>
    <col min="6151" max="6152" width="0" style="6" hidden="1" customWidth="1"/>
    <col min="6153" max="6153" width="11.54296875" style="6" bestFit="1" customWidth="1"/>
    <col min="6154" max="6154" width="16" style="6" bestFit="1" customWidth="1"/>
    <col min="6155" max="6155" width="9.1796875" style="6"/>
    <col min="6156" max="6156" width="15" style="6" bestFit="1" customWidth="1"/>
    <col min="6157" max="6157" width="14" style="6" bestFit="1" customWidth="1"/>
    <col min="6158" max="6386" width="9.1796875" style="6"/>
    <col min="6387" max="6387" width="16.26953125" style="6" customWidth="1"/>
    <col min="6388" max="6389" width="0" style="6" hidden="1" customWidth="1"/>
    <col min="6390" max="6390" width="13.26953125" style="6" bestFit="1" customWidth="1"/>
    <col min="6391" max="6392" width="16" style="6" bestFit="1" customWidth="1"/>
    <col min="6393" max="6393" width="9.1796875" style="6"/>
    <col min="6394" max="6395" width="16" style="6" bestFit="1" customWidth="1"/>
    <col min="6396" max="6396" width="9.1796875" style="6"/>
    <col min="6397" max="6397" width="0" style="6" hidden="1" customWidth="1"/>
    <col min="6398" max="6398" width="11.26953125" style="6" bestFit="1" customWidth="1"/>
    <col min="6399" max="6405" width="0" style="6" hidden="1" customWidth="1"/>
    <col min="6406" max="6406" width="11.26953125" style="6" bestFit="1" customWidth="1"/>
    <col min="6407" max="6408" width="0" style="6" hidden="1" customWidth="1"/>
    <col min="6409" max="6409" width="11.54296875" style="6" bestFit="1" customWidth="1"/>
    <col min="6410" max="6410" width="16" style="6" bestFit="1" customWidth="1"/>
    <col min="6411" max="6411" width="9.1796875" style="6"/>
    <col min="6412" max="6412" width="15" style="6" bestFit="1" customWidth="1"/>
    <col min="6413" max="6413" width="14" style="6" bestFit="1" customWidth="1"/>
    <col min="6414" max="6642" width="9.1796875" style="6"/>
    <col min="6643" max="6643" width="16.26953125" style="6" customWidth="1"/>
    <col min="6644" max="6645" width="0" style="6" hidden="1" customWidth="1"/>
    <col min="6646" max="6646" width="13.26953125" style="6" bestFit="1" customWidth="1"/>
    <col min="6647" max="6648" width="16" style="6" bestFit="1" customWidth="1"/>
    <col min="6649" max="6649" width="9.1796875" style="6"/>
    <col min="6650" max="6651" width="16" style="6" bestFit="1" customWidth="1"/>
    <col min="6652" max="6652" width="9.1796875" style="6"/>
    <col min="6653" max="6653" width="0" style="6" hidden="1" customWidth="1"/>
    <col min="6654" max="6654" width="11.26953125" style="6" bestFit="1" customWidth="1"/>
    <col min="6655" max="6661" width="0" style="6" hidden="1" customWidth="1"/>
    <col min="6662" max="6662" width="11.26953125" style="6" bestFit="1" customWidth="1"/>
    <col min="6663" max="6664" width="0" style="6" hidden="1" customWidth="1"/>
    <col min="6665" max="6665" width="11.54296875" style="6" bestFit="1" customWidth="1"/>
    <col min="6666" max="6666" width="16" style="6" bestFit="1" customWidth="1"/>
    <col min="6667" max="6667" width="9.1796875" style="6"/>
    <col min="6668" max="6668" width="15" style="6" bestFit="1" customWidth="1"/>
    <col min="6669" max="6669" width="14" style="6" bestFit="1" customWidth="1"/>
    <col min="6670" max="6898" width="9.1796875" style="6"/>
    <col min="6899" max="6899" width="16.26953125" style="6" customWidth="1"/>
    <col min="6900" max="6901" width="0" style="6" hidden="1" customWidth="1"/>
    <col min="6902" max="6902" width="13.26953125" style="6" bestFit="1" customWidth="1"/>
    <col min="6903" max="6904" width="16" style="6" bestFit="1" customWidth="1"/>
    <col min="6905" max="6905" width="9.1796875" style="6"/>
    <col min="6906" max="6907" width="16" style="6" bestFit="1" customWidth="1"/>
    <col min="6908" max="6908" width="9.1796875" style="6"/>
    <col min="6909" max="6909" width="0" style="6" hidden="1" customWidth="1"/>
    <col min="6910" max="6910" width="11.26953125" style="6" bestFit="1" customWidth="1"/>
    <col min="6911" max="6917" width="0" style="6" hidden="1" customWidth="1"/>
    <col min="6918" max="6918" width="11.26953125" style="6" bestFit="1" customWidth="1"/>
    <col min="6919" max="6920" width="0" style="6" hidden="1" customWidth="1"/>
    <col min="6921" max="6921" width="11.54296875" style="6" bestFit="1" customWidth="1"/>
    <col min="6922" max="6922" width="16" style="6" bestFit="1" customWidth="1"/>
    <col min="6923" max="6923" width="9.1796875" style="6"/>
    <col min="6924" max="6924" width="15" style="6" bestFit="1" customWidth="1"/>
    <col min="6925" max="6925" width="14" style="6" bestFit="1" customWidth="1"/>
    <col min="6926" max="7154" width="9.1796875" style="6"/>
    <col min="7155" max="7155" width="16.26953125" style="6" customWidth="1"/>
    <col min="7156" max="7157" width="0" style="6" hidden="1" customWidth="1"/>
    <col min="7158" max="7158" width="13.26953125" style="6" bestFit="1" customWidth="1"/>
    <col min="7159" max="7160" width="16" style="6" bestFit="1" customWidth="1"/>
    <col min="7161" max="7161" width="9.1796875" style="6"/>
    <col min="7162" max="7163" width="16" style="6" bestFit="1" customWidth="1"/>
    <col min="7164" max="7164" width="9.1796875" style="6"/>
    <col min="7165" max="7165" width="0" style="6" hidden="1" customWidth="1"/>
    <col min="7166" max="7166" width="11.26953125" style="6" bestFit="1" customWidth="1"/>
    <col min="7167" max="7173" width="0" style="6" hidden="1" customWidth="1"/>
    <col min="7174" max="7174" width="11.26953125" style="6" bestFit="1" customWidth="1"/>
    <col min="7175" max="7176" width="0" style="6" hidden="1" customWidth="1"/>
    <col min="7177" max="7177" width="11.54296875" style="6" bestFit="1" customWidth="1"/>
    <col min="7178" max="7178" width="16" style="6" bestFit="1" customWidth="1"/>
    <col min="7179" max="7179" width="9.1796875" style="6"/>
    <col min="7180" max="7180" width="15" style="6" bestFit="1" customWidth="1"/>
    <col min="7181" max="7181" width="14" style="6" bestFit="1" customWidth="1"/>
    <col min="7182" max="7410" width="9.1796875" style="6"/>
    <col min="7411" max="7411" width="16.26953125" style="6" customWidth="1"/>
    <col min="7412" max="7413" width="0" style="6" hidden="1" customWidth="1"/>
    <col min="7414" max="7414" width="13.26953125" style="6" bestFit="1" customWidth="1"/>
    <col min="7415" max="7416" width="16" style="6" bestFit="1" customWidth="1"/>
    <col min="7417" max="7417" width="9.1796875" style="6"/>
    <col min="7418" max="7419" width="16" style="6" bestFit="1" customWidth="1"/>
    <col min="7420" max="7420" width="9.1796875" style="6"/>
    <col min="7421" max="7421" width="0" style="6" hidden="1" customWidth="1"/>
    <col min="7422" max="7422" width="11.26953125" style="6" bestFit="1" customWidth="1"/>
    <col min="7423" max="7429" width="0" style="6" hidden="1" customWidth="1"/>
    <col min="7430" max="7430" width="11.26953125" style="6" bestFit="1" customWidth="1"/>
    <col min="7431" max="7432" width="0" style="6" hidden="1" customWidth="1"/>
    <col min="7433" max="7433" width="11.54296875" style="6" bestFit="1" customWidth="1"/>
    <col min="7434" max="7434" width="16" style="6" bestFit="1" customWidth="1"/>
    <col min="7435" max="7435" width="9.1796875" style="6"/>
    <col min="7436" max="7436" width="15" style="6" bestFit="1" customWidth="1"/>
    <col min="7437" max="7437" width="14" style="6" bestFit="1" customWidth="1"/>
    <col min="7438" max="7666" width="9.1796875" style="6"/>
    <col min="7667" max="7667" width="16.26953125" style="6" customWidth="1"/>
    <col min="7668" max="7669" width="0" style="6" hidden="1" customWidth="1"/>
    <col min="7670" max="7670" width="13.26953125" style="6" bestFit="1" customWidth="1"/>
    <col min="7671" max="7672" width="16" style="6" bestFit="1" customWidth="1"/>
    <col min="7673" max="7673" width="9.1796875" style="6"/>
    <col min="7674" max="7675" width="16" style="6" bestFit="1" customWidth="1"/>
    <col min="7676" max="7676" width="9.1796875" style="6"/>
    <col min="7677" max="7677" width="0" style="6" hidden="1" customWidth="1"/>
    <col min="7678" max="7678" width="11.26953125" style="6" bestFit="1" customWidth="1"/>
    <col min="7679" max="7685" width="0" style="6" hidden="1" customWidth="1"/>
    <col min="7686" max="7686" width="11.26953125" style="6" bestFit="1" customWidth="1"/>
    <col min="7687" max="7688" width="0" style="6" hidden="1" customWidth="1"/>
    <col min="7689" max="7689" width="11.54296875" style="6" bestFit="1" customWidth="1"/>
    <col min="7690" max="7690" width="16" style="6" bestFit="1" customWidth="1"/>
    <col min="7691" max="7691" width="9.1796875" style="6"/>
    <col min="7692" max="7692" width="15" style="6" bestFit="1" customWidth="1"/>
    <col min="7693" max="7693" width="14" style="6" bestFit="1" customWidth="1"/>
    <col min="7694" max="7922" width="9.1796875" style="6"/>
    <col min="7923" max="7923" width="16.26953125" style="6" customWidth="1"/>
    <col min="7924" max="7925" width="0" style="6" hidden="1" customWidth="1"/>
    <col min="7926" max="7926" width="13.26953125" style="6" bestFit="1" customWidth="1"/>
    <col min="7927" max="7928" width="16" style="6" bestFit="1" customWidth="1"/>
    <col min="7929" max="7929" width="9.1796875" style="6"/>
    <col min="7930" max="7931" width="16" style="6" bestFit="1" customWidth="1"/>
    <col min="7932" max="7932" width="9.1796875" style="6"/>
    <col min="7933" max="7933" width="0" style="6" hidden="1" customWidth="1"/>
    <col min="7934" max="7934" width="11.26953125" style="6" bestFit="1" customWidth="1"/>
    <col min="7935" max="7941" width="0" style="6" hidden="1" customWidth="1"/>
    <col min="7942" max="7942" width="11.26953125" style="6" bestFit="1" customWidth="1"/>
    <col min="7943" max="7944" width="0" style="6" hidden="1" customWidth="1"/>
    <col min="7945" max="7945" width="11.54296875" style="6" bestFit="1" customWidth="1"/>
    <col min="7946" max="7946" width="16" style="6" bestFit="1" customWidth="1"/>
    <col min="7947" max="7947" width="9.1796875" style="6"/>
    <col min="7948" max="7948" width="15" style="6" bestFit="1" customWidth="1"/>
    <col min="7949" max="7949" width="14" style="6" bestFit="1" customWidth="1"/>
    <col min="7950" max="8178" width="9.1796875" style="6"/>
    <col min="8179" max="8179" width="16.26953125" style="6" customWidth="1"/>
    <col min="8180" max="8181" width="0" style="6" hidden="1" customWidth="1"/>
    <col min="8182" max="8182" width="13.26953125" style="6" bestFit="1" customWidth="1"/>
    <col min="8183" max="8184" width="16" style="6" bestFit="1" customWidth="1"/>
    <col min="8185" max="8185" width="9.1796875" style="6"/>
    <col min="8186" max="8187" width="16" style="6" bestFit="1" customWidth="1"/>
    <col min="8188" max="8188" width="9.1796875" style="6"/>
    <col min="8189" max="8189" width="0" style="6" hidden="1" customWidth="1"/>
    <col min="8190" max="8190" width="11.26953125" style="6" bestFit="1" customWidth="1"/>
    <col min="8191" max="8197" width="0" style="6" hidden="1" customWidth="1"/>
    <col min="8198" max="8198" width="11.26953125" style="6" bestFit="1" customWidth="1"/>
    <col min="8199" max="8200" width="0" style="6" hidden="1" customWidth="1"/>
    <col min="8201" max="8201" width="11.54296875" style="6" bestFit="1" customWidth="1"/>
    <col min="8202" max="8202" width="16" style="6" bestFit="1" customWidth="1"/>
    <col min="8203" max="8203" width="9.1796875" style="6"/>
    <col min="8204" max="8204" width="15" style="6" bestFit="1" customWidth="1"/>
    <col min="8205" max="8205" width="14" style="6" bestFit="1" customWidth="1"/>
    <col min="8206" max="8434" width="9.1796875" style="6"/>
    <col min="8435" max="8435" width="16.26953125" style="6" customWidth="1"/>
    <col min="8436" max="8437" width="0" style="6" hidden="1" customWidth="1"/>
    <col min="8438" max="8438" width="13.26953125" style="6" bestFit="1" customWidth="1"/>
    <col min="8439" max="8440" width="16" style="6" bestFit="1" customWidth="1"/>
    <col min="8441" max="8441" width="9.1796875" style="6"/>
    <col min="8442" max="8443" width="16" style="6" bestFit="1" customWidth="1"/>
    <col min="8444" max="8444" width="9.1796875" style="6"/>
    <col min="8445" max="8445" width="0" style="6" hidden="1" customWidth="1"/>
    <col min="8446" max="8446" width="11.26953125" style="6" bestFit="1" customWidth="1"/>
    <col min="8447" max="8453" width="0" style="6" hidden="1" customWidth="1"/>
    <col min="8454" max="8454" width="11.26953125" style="6" bestFit="1" customWidth="1"/>
    <col min="8455" max="8456" width="0" style="6" hidden="1" customWidth="1"/>
    <col min="8457" max="8457" width="11.54296875" style="6" bestFit="1" customWidth="1"/>
    <col min="8458" max="8458" width="16" style="6" bestFit="1" customWidth="1"/>
    <col min="8459" max="8459" width="9.1796875" style="6"/>
    <col min="8460" max="8460" width="15" style="6" bestFit="1" customWidth="1"/>
    <col min="8461" max="8461" width="14" style="6" bestFit="1" customWidth="1"/>
    <col min="8462" max="8690" width="9.1796875" style="6"/>
    <col min="8691" max="8691" width="16.26953125" style="6" customWidth="1"/>
    <col min="8692" max="8693" width="0" style="6" hidden="1" customWidth="1"/>
    <col min="8694" max="8694" width="13.26953125" style="6" bestFit="1" customWidth="1"/>
    <col min="8695" max="8696" width="16" style="6" bestFit="1" customWidth="1"/>
    <col min="8697" max="8697" width="9.1796875" style="6"/>
    <col min="8698" max="8699" width="16" style="6" bestFit="1" customWidth="1"/>
    <col min="8700" max="8700" width="9.1796875" style="6"/>
    <col min="8701" max="8701" width="0" style="6" hidden="1" customWidth="1"/>
    <col min="8702" max="8702" width="11.26953125" style="6" bestFit="1" customWidth="1"/>
    <col min="8703" max="8709" width="0" style="6" hidden="1" customWidth="1"/>
    <col min="8710" max="8710" width="11.26953125" style="6" bestFit="1" customWidth="1"/>
    <col min="8711" max="8712" width="0" style="6" hidden="1" customWidth="1"/>
    <col min="8713" max="8713" width="11.54296875" style="6" bestFit="1" customWidth="1"/>
    <col min="8714" max="8714" width="16" style="6" bestFit="1" customWidth="1"/>
    <col min="8715" max="8715" width="9.1796875" style="6"/>
    <col min="8716" max="8716" width="15" style="6" bestFit="1" customWidth="1"/>
    <col min="8717" max="8717" width="14" style="6" bestFit="1" customWidth="1"/>
    <col min="8718" max="8946" width="9.1796875" style="6"/>
    <col min="8947" max="8947" width="16.26953125" style="6" customWidth="1"/>
    <col min="8948" max="8949" width="0" style="6" hidden="1" customWidth="1"/>
    <col min="8950" max="8950" width="13.26953125" style="6" bestFit="1" customWidth="1"/>
    <col min="8951" max="8952" width="16" style="6" bestFit="1" customWidth="1"/>
    <col min="8953" max="8953" width="9.1796875" style="6"/>
    <col min="8954" max="8955" width="16" style="6" bestFit="1" customWidth="1"/>
    <col min="8956" max="8956" width="9.1796875" style="6"/>
    <col min="8957" max="8957" width="0" style="6" hidden="1" customWidth="1"/>
    <col min="8958" max="8958" width="11.26953125" style="6" bestFit="1" customWidth="1"/>
    <col min="8959" max="8965" width="0" style="6" hidden="1" customWidth="1"/>
    <col min="8966" max="8966" width="11.26953125" style="6" bestFit="1" customWidth="1"/>
    <col min="8967" max="8968" width="0" style="6" hidden="1" customWidth="1"/>
    <col min="8969" max="8969" width="11.54296875" style="6" bestFit="1" customWidth="1"/>
    <col min="8970" max="8970" width="16" style="6" bestFit="1" customWidth="1"/>
    <col min="8971" max="8971" width="9.1796875" style="6"/>
    <col min="8972" max="8972" width="15" style="6" bestFit="1" customWidth="1"/>
    <col min="8973" max="8973" width="14" style="6" bestFit="1" customWidth="1"/>
    <col min="8974" max="9202" width="9.1796875" style="6"/>
    <col min="9203" max="9203" width="16.26953125" style="6" customWidth="1"/>
    <col min="9204" max="9205" width="0" style="6" hidden="1" customWidth="1"/>
    <col min="9206" max="9206" width="13.26953125" style="6" bestFit="1" customWidth="1"/>
    <col min="9207" max="9208" width="16" style="6" bestFit="1" customWidth="1"/>
    <col min="9209" max="9209" width="9.1796875" style="6"/>
    <col min="9210" max="9211" width="16" style="6" bestFit="1" customWidth="1"/>
    <col min="9212" max="9212" width="9.1796875" style="6"/>
    <col min="9213" max="9213" width="0" style="6" hidden="1" customWidth="1"/>
    <col min="9214" max="9214" width="11.26953125" style="6" bestFit="1" customWidth="1"/>
    <col min="9215" max="9221" width="0" style="6" hidden="1" customWidth="1"/>
    <col min="9222" max="9222" width="11.26953125" style="6" bestFit="1" customWidth="1"/>
    <col min="9223" max="9224" width="0" style="6" hidden="1" customWidth="1"/>
    <col min="9225" max="9225" width="11.54296875" style="6" bestFit="1" customWidth="1"/>
    <col min="9226" max="9226" width="16" style="6" bestFit="1" customWidth="1"/>
    <col min="9227" max="9227" width="9.1796875" style="6"/>
    <col min="9228" max="9228" width="15" style="6" bestFit="1" customWidth="1"/>
    <col min="9229" max="9229" width="14" style="6" bestFit="1" customWidth="1"/>
    <col min="9230" max="9458" width="9.1796875" style="6"/>
    <col min="9459" max="9459" width="16.26953125" style="6" customWidth="1"/>
    <col min="9460" max="9461" width="0" style="6" hidden="1" customWidth="1"/>
    <col min="9462" max="9462" width="13.26953125" style="6" bestFit="1" customWidth="1"/>
    <col min="9463" max="9464" width="16" style="6" bestFit="1" customWidth="1"/>
    <col min="9465" max="9465" width="9.1796875" style="6"/>
    <col min="9466" max="9467" width="16" style="6" bestFit="1" customWidth="1"/>
    <col min="9468" max="9468" width="9.1796875" style="6"/>
    <col min="9469" max="9469" width="0" style="6" hidden="1" customWidth="1"/>
    <col min="9470" max="9470" width="11.26953125" style="6" bestFit="1" customWidth="1"/>
    <col min="9471" max="9477" width="0" style="6" hidden="1" customWidth="1"/>
    <col min="9478" max="9478" width="11.26953125" style="6" bestFit="1" customWidth="1"/>
    <col min="9479" max="9480" width="0" style="6" hidden="1" customWidth="1"/>
    <col min="9481" max="9481" width="11.54296875" style="6" bestFit="1" customWidth="1"/>
    <col min="9482" max="9482" width="16" style="6" bestFit="1" customWidth="1"/>
    <col min="9483" max="9483" width="9.1796875" style="6"/>
    <col min="9484" max="9484" width="15" style="6" bestFit="1" customWidth="1"/>
    <col min="9485" max="9485" width="14" style="6" bestFit="1" customWidth="1"/>
    <col min="9486" max="9714" width="9.1796875" style="6"/>
    <col min="9715" max="9715" width="16.26953125" style="6" customWidth="1"/>
    <col min="9716" max="9717" width="0" style="6" hidden="1" customWidth="1"/>
    <col min="9718" max="9718" width="13.26953125" style="6" bestFit="1" customWidth="1"/>
    <col min="9719" max="9720" width="16" style="6" bestFit="1" customWidth="1"/>
    <col min="9721" max="9721" width="9.1796875" style="6"/>
    <col min="9722" max="9723" width="16" style="6" bestFit="1" customWidth="1"/>
    <col min="9724" max="9724" width="9.1796875" style="6"/>
    <col min="9725" max="9725" width="0" style="6" hidden="1" customWidth="1"/>
    <col min="9726" max="9726" width="11.26953125" style="6" bestFit="1" customWidth="1"/>
    <col min="9727" max="9733" width="0" style="6" hidden="1" customWidth="1"/>
    <col min="9734" max="9734" width="11.26953125" style="6" bestFit="1" customWidth="1"/>
    <col min="9735" max="9736" width="0" style="6" hidden="1" customWidth="1"/>
    <col min="9737" max="9737" width="11.54296875" style="6" bestFit="1" customWidth="1"/>
    <col min="9738" max="9738" width="16" style="6" bestFit="1" customWidth="1"/>
    <col min="9739" max="9739" width="9.1796875" style="6"/>
    <col min="9740" max="9740" width="15" style="6" bestFit="1" customWidth="1"/>
    <col min="9741" max="9741" width="14" style="6" bestFit="1" customWidth="1"/>
    <col min="9742" max="9970" width="9.1796875" style="6"/>
    <col min="9971" max="9971" width="16.26953125" style="6" customWidth="1"/>
    <col min="9972" max="9973" width="0" style="6" hidden="1" customWidth="1"/>
    <col min="9974" max="9974" width="13.26953125" style="6" bestFit="1" customWidth="1"/>
    <col min="9975" max="9976" width="16" style="6" bestFit="1" customWidth="1"/>
    <col min="9977" max="9977" width="9.1796875" style="6"/>
    <col min="9978" max="9979" width="16" style="6" bestFit="1" customWidth="1"/>
    <col min="9980" max="9980" width="9.1796875" style="6"/>
    <col min="9981" max="9981" width="0" style="6" hidden="1" customWidth="1"/>
    <col min="9982" max="9982" width="11.26953125" style="6" bestFit="1" customWidth="1"/>
    <col min="9983" max="9989" width="0" style="6" hidden="1" customWidth="1"/>
    <col min="9990" max="9990" width="11.26953125" style="6" bestFit="1" customWidth="1"/>
    <col min="9991" max="9992" width="0" style="6" hidden="1" customWidth="1"/>
    <col min="9993" max="9993" width="11.54296875" style="6" bestFit="1" customWidth="1"/>
    <col min="9994" max="9994" width="16" style="6" bestFit="1" customWidth="1"/>
    <col min="9995" max="9995" width="9.1796875" style="6"/>
    <col min="9996" max="9996" width="15" style="6" bestFit="1" customWidth="1"/>
    <col min="9997" max="9997" width="14" style="6" bestFit="1" customWidth="1"/>
    <col min="9998" max="10226" width="9.1796875" style="6"/>
    <col min="10227" max="10227" width="16.26953125" style="6" customWidth="1"/>
    <col min="10228" max="10229" width="0" style="6" hidden="1" customWidth="1"/>
    <col min="10230" max="10230" width="13.26953125" style="6" bestFit="1" customWidth="1"/>
    <col min="10231" max="10232" width="16" style="6" bestFit="1" customWidth="1"/>
    <col min="10233" max="10233" width="9.1796875" style="6"/>
    <col min="10234" max="10235" width="16" style="6" bestFit="1" customWidth="1"/>
    <col min="10236" max="10236" width="9.1796875" style="6"/>
    <col min="10237" max="10237" width="0" style="6" hidden="1" customWidth="1"/>
    <col min="10238" max="10238" width="11.26953125" style="6" bestFit="1" customWidth="1"/>
    <col min="10239" max="10245" width="0" style="6" hidden="1" customWidth="1"/>
    <col min="10246" max="10246" width="11.26953125" style="6" bestFit="1" customWidth="1"/>
    <col min="10247" max="10248" width="0" style="6" hidden="1" customWidth="1"/>
    <col min="10249" max="10249" width="11.54296875" style="6" bestFit="1" customWidth="1"/>
    <col min="10250" max="10250" width="16" style="6" bestFit="1" customWidth="1"/>
    <col min="10251" max="10251" width="9.1796875" style="6"/>
    <col min="10252" max="10252" width="15" style="6" bestFit="1" customWidth="1"/>
    <col min="10253" max="10253" width="14" style="6" bestFit="1" customWidth="1"/>
    <col min="10254" max="10482" width="9.1796875" style="6"/>
    <col min="10483" max="10483" width="16.26953125" style="6" customWidth="1"/>
    <col min="10484" max="10485" width="0" style="6" hidden="1" customWidth="1"/>
    <col min="10486" max="10486" width="13.26953125" style="6" bestFit="1" customWidth="1"/>
    <col min="10487" max="10488" width="16" style="6" bestFit="1" customWidth="1"/>
    <col min="10489" max="10489" width="9.1796875" style="6"/>
    <col min="10490" max="10491" width="16" style="6" bestFit="1" customWidth="1"/>
    <col min="10492" max="10492" width="9.1796875" style="6"/>
    <col min="10493" max="10493" width="0" style="6" hidden="1" customWidth="1"/>
    <col min="10494" max="10494" width="11.26953125" style="6" bestFit="1" customWidth="1"/>
    <col min="10495" max="10501" width="0" style="6" hidden="1" customWidth="1"/>
    <col min="10502" max="10502" width="11.26953125" style="6" bestFit="1" customWidth="1"/>
    <col min="10503" max="10504" width="0" style="6" hidden="1" customWidth="1"/>
    <col min="10505" max="10505" width="11.54296875" style="6" bestFit="1" customWidth="1"/>
    <col min="10506" max="10506" width="16" style="6" bestFit="1" customWidth="1"/>
    <col min="10507" max="10507" width="9.1796875" style="6"/>
    <col min="10508" max="10508" width="15" style="6" bestFit="1" customWidth="1"/>
    <col min="10509" max="10509" width="14" style="6" bestFit="1" customWidth="1"/>
    <col min="10510" max="10738" width="9.1796875" style="6"/>
    <col min="10739" max="10739" width="16.26953125" style="6" customWidth="1"/>
    <col min="10740" max="10741" width="0" style="6" hidden="1" customWidth="1"/>
    <col min="10742" max="10742" width="13.26953125" style="6" bestFit="1" customWidth="1"/>
    <col min="10743" max="10744" width="16" style="6" bestFit="1" customWidth="1"/>
    <col min="10745" max="10745" width="9.1796875" style="6"/>
    <col min="10746" max="10747" width="16" style="6" bestFit="1" customWidth="1"/>
    <col min="10748" max="10748" width="9.1796875" style="6"/>
    <col min="10749" max="10749" width="0" style="6" hidden="1" customWidth="1"/>
    <col min="10750" max="10750" width="11.26953125" style="6" bestFit="1" customWidth="1"/>
    <col min="10751" max="10757" width="0" style="6" hidden="1" customWidth="1"/>
    <col min="10758" max="10758" width="11.26953125" style="6" bestFit="1" customWidth="1"/>
    <col min="10759" max="10760" width="0" style="6" hidden="1" customWidth="1"/>
    <col min="10761" max="10761" width="11.54296875" style="6" bestFit="1" customWidth="1"/>
    <col min="10762" max="10762" width="16" style="6" bestFit="1" customWidth="1"/>
    <col min="10763" max="10763" width="9.1796875" style="6"/>
    <col min="10764" max="10764" width="15" style="6" bestFit="1" customWidth="1"/>
    <col min="10765" max="10765" width="14" style="6" bestFit="1" customWidth="1"/>
    <col min="10766" max="10994" width="9.1796875" style="6"/>
    <col min="10995" max="10995" width="16.26953125" style="6" customWidth="1"/>
    <col min="10996" max="10997" width="0" style="6" hidden="1" customWidth="1"/>
    <col min="10998" max="10998" width="13.26953125" style="6" bestFit="1" customWidth="1"/>
    <col min="10999" max="11000" width="16" style="6" bestFit="1" customWidth="1"/>
    <col min="11001" max="11001" width="9.1796875" style="6"/>
    <col min="11002" max="11003" width="16" style="6" bestFit="1" customWidth="1"/>
    <col min="11004" max="11004" width="9.1796875" style="6"/>
    <col min="11005" max="11005" width="0" style="6" hidden="1" customWidth="1"/>
    <col min="11006" max="11006" width="11.26953125" style="6" bestFit="1" customWidth="1"/>
    <col min="11007" max="11013" width="0" style="6" hidden="1" customWidth="1"/>
    <col min="11014" max="11014" width="11.26953125" style="6" bestFit="1" customWidth="1"/>
    <col min="11015" max="11016" width="0" style="6" hidden="1" customWidth="1"/>
    <col min="11017" max="11017" width="11.54296875" style="6" bestFit="1" customWidth="1"/>
    <col min="11018" max="11018" width="16" style="6" bestFit="1" customWidth="1"/>
    <col min="11019" max="11019" width="9.1796875" style="6"/>
    <col min="11020" max="11020" width="15" style="6" bestFit="1" customWidth="1"/>
    <col min="11021" max="11021" width="14" style="6" bestFit="1" customWidth="1"/>
    <col min="11022" max="11250" width="9.1796875" style="6"/>
    <col min="11251" max="11251" width="16.26953125" style="6" customWidth="1"/>
    <col min="11252" max="11253" width="0" style="6" hidden="1" customWidth="1"/>
    <col min="11254" max="11254" width="13.26953125" style="6" bestFit="1" customWidth="1"/>
    <col min="11255" max="11256" width="16" style="6" bestFit="1" customWidth="1"/>
    <col min="11257" max="11257" width="9.1796875" style="6"/>
    <col min="11258" max="11259" width="16" style="6" bestFit="1" customWidth="1"/>
    <col min="11260" max="11260" width="9.1796875" style="6"/>
    <col min="11261" max="11261" width="0" style="6" hidden="1" customWidth="1"/>
    <col min="11262" max="11262" width="11.26953125" style="6" bestFit="1" customWidth="1"/>
    <col min="11263" max="11269" width="0" style="6" hidden="1" customWidth="1"/>
    <col min="11270" max="11270" width="11.26953125" style="6" bestFit="1" customWidth="1"/>
    <col min="11271" max="11272" width="0" style="6" hidden="1" customWidth="1"/>
    <col min="11273" max="11273" width="11.54296875" style="6" bestFit="1" customWidth="1"/>
    <col min="11274" max="11274" width="16" style="6" bestFit="1" customWidth="1"/>
    <col min="11275" max="11275" width="9.1796875" style="6"/>
    <col min="11276" max="11276" width="15" style="6" bestFit="1" customWidth="1"/>
    <col min="11277" max="11277" width="14" style="6" bestFit="1" customWidth="1"/>
    <col min="11278" max="11506" width="9.1796875" style="6"/>
    <col min="11507" max="11507" width="16.26953125" style="6" customWidth="1"/>
    <col min="11508" max="11509" width="0" style="6" hidden="1" customWidth="1"/>
    <col min="11510" max="11510" width="13.26953125" style="6" bestFit="1" customWidth="1"/>
    <col min="11511" max="11512" width="16" style="6" bestFit="1" customWidth="1"/>
    <col min="11513" max="11513" width="9.1796875" style="6"/>
    <col min="11514" max="11515" width="16" style="6" bestFit="1" customWidth="1"/>
    <col min="11516" max="11516" width="9.1796875" style="6"/>
    <col min="11517" max="11517" width="0" style="6" hidden="1" customWidth="1"/>
    <col min="11518" max="11518" width="11.26953125" style="6" bestFit="1" customWidth="1"/>
    <col min="11519" max="11525" width="0" style="6" hidden="1" customWidth="1"/>
    <col min="11526" max="11526" width="11.26953125" style="6" bestFit="1" customWidth="1"/>
    <col min="11527" max="11528" width="0" style="6" hidden="1" customWidth="1"/>
    <col min="11529" max="11529" width="11.54296875" style="6" bestFit="1" customWidth="1"/>
    <col min="11530" max="11530" width="16" style="6" bestFit="1" customWidth="1"/>
    <col min="11531" max="11531" width="9.1796875" style="6"/>
    <col min="11532" max="11532" width="15" style="6" bestFit="1" customWidth="1"/>
    <col min="11533" max="11533" width="14" style="6" bestFit="1" customWidth="1"/>
    <col min="11534" max="11762" width="9.1796875" style="6"/>
    <col min="11763" max="11763" width="16.26953125" style="6" customWidth="1"/>
    <col min="11764" max="11765" width="0" style="6" hidden="1" customWidth="1"/>
    <col min="11766" max="11766" width="13.26953125" style="6" bestFit="1" customWidth="1"/>
    <col min="11767" max="11768" width="16" style="6" bestFit="1" customWidth="1"/>
    <col min="11769" max="11769" width="9.1796875" style="6"/>
    <col min="11770" max="11771" width="16" style="6" bestFit="1" customWidth="1"/>
    <col min="11772" max="11772" width="9.1796875" style="6"/>
    <col min="11773" max="11773" width="0" style="6" hidden="1" customWidth="1"/>
    <col min="11774" max="11774" width="11.26953125" style="6" bestFit="1" customWidth="1"/>
    <col min="11775" max="11781" width="0" style="6" hidden="1" customWidth="1"/>
    <col min="11782" max="11782" width="11.26953125" style="6" bestFit="1" customWidth="1"/>
    <col min="11783" max="11784" width="0" style="6" hidden="1" customWidth="1"/>
    <col min="11785" max="11785" width="11.54296875" style="6" bestFit="1" customWidth="1"/>
    <col min="11786" max="11786" width="16" style="6" bestFit="1" customWidth="1"/>
    <col min="11787" max="11787" width="9.1796875" style="6"/>
    <col min="11788" max="11788" width="15" style="6" bestFit="1" customWidth="1"/>
    <col min="11789" max="11789" width="14" style="6" bestFit="1" customWidth="1"/>
    <col min="11790" max="12018" width="9.1796875" style="6"/>
    <col min="12019" max="12019" width="16.26953125" style="6" customWidth="1"/>
    <col min="12020" max="12021" width="0" style="6" hidden="1" customWidth="1"/>
    <col min="12022" max="12022" width="13.26953125" style="6" bestFit="1" customWidth="1"/>
    <col min="12023" max="12024" width="16" style="6" bestFit="1" customWidth="1"/>
    <col min="12025" max="12025" width="9.1796875" style="6"/>
    <col min="12026" max="12027" width="16" style="6" bestFit="1" customWidth="1"/>
    <col min="12028" max="12028" width="9.1796875" style="6"/>
    <col min="12029" max="12029" width="0" style="6" hidden="1" customWidth="1"/>
    <col min="12030" max="12030" width="11.26953125" style="6" bestFit="1" customWidth="1"/>
    <col min="12031" max="12037" width="0" style="6" hidden="1" customWidth="1"/>
    <col min="12038" max="12038" width="11.26953125" style="6" bestFit="1" customWidth="1"/>
    <col min="12039" max="12040" width="0" style="6" hidden="1" customWidth="1"/>
    <col min="12041" max="12041" width="11.54296875" style="6" bestFit="1" customWidth="1"/>
    <col min="12042" max="12042" width="16" style="6" bestFit="1" customWidth="1"/>
    <col min="12043" max="12043" width="9.1796875" style="6"/>
    <col min="12044" max="12044" width="15" style="6" bestFit="1" customWidth="1"/>
    <col min="12045" max="12045" width="14" style="6" bestFit="1" customWidth="1"/>
    <col min="12046" max="12274" width="9.1796875" style="6"/>
    <col min="12275" max="12275" width="16.26953125" style="6" customWidth="1"/>
    <col min="12276" max="12277" width="0" style="6" hidden="1" customWidth="1"/>
    <col min="12278" max="12278" width="13.26953125" style="6" bestFit="1" customWidth="1"/>
    <col min="12279" max="12280" width="16" style="6" bestFit="1" customWidth="1"/>
    <col min="12281" max="12281" width="9.1796875" style="6"/>
    <col min="12282" max="12283" width="16" style="6" bestFit="1" customWidth="1"/>
    <col min="12284" max="12284" width="9.1796875" style="6"/>
    <col min="12285" max="12285" width="0" style="6" hidden="1" customWidth="1"/>
    <col min="12286" max="12286" width="11.26953125" style="6" bestFit="1" customWidth="1"/>
    <col min="12287" max="12293" width="0" style="6" hidden="1" customWidth="1"/>
    <col min="12294" max="12294" width="11.26953125" style="6" bestFit="1" customWidth="1"/>
    <col min="12295" max="12296" width="0" style="6" hidden="1" customWidth="1"/>
    <col min="12297" max="12297" width="11.54296875" style="6" bestFit="1" customWidth="1"/>
    <col min="12298" max="12298" width="16" style="6" bestFit="1" customWidth="1"/>
    <col min="12299" max="12299" width="9.1796875" style="6"/>
    <col min="12300" max="12300" width="15" style="6" bestFit="1" customWidth="1"/>
    <col min="12301" max="12301" width="14" style="6" bestFit="1" customWidth="1"/>
    <col min="12302" max="12530" width="9.1796875" style="6"/>
    <col min="12531" max="12531" width="16.26953125" style="6" customWidth="1"/>
    <col min="12532" max="12533" width="0" style="6" hidden="1" customWidth="1"/>
    <col min="12534" max="12534" width="13.26953125" style="6" bestFit="1" customWidth="1"/>
    <col min="12535" max="12536" width="16" style="6" bestFit="1" customWidth="1"/>
    <col min="12537" max="12537" width="9.1796875" style="6"/>
    <col min="12538" max="12539" width="16" style="6" bestFit="1" customWidth="1"/>
    <col min="12540" max="12540" width="9.1796875" style="6"/>
    <col min="12541" max="12541" width="0" style="6" hidden="1" customWidth="1"/>
    <col min="12542" max="12542" width="11.26953125" style="6" bestFit="1" customWidth="1"/>
    <col min="12543" max="12549" width="0" style="6" hidden="1" customWidth="1"/>
    <col min="12550" max="12550" width="11.26953125" style="6" bestFit="1" customWidth="1"/>
    <col min="12551" max="12552" width="0" style="6" hidden="1" customWidth="1"/>
    <col min="12553" max="12553" width="11.54296875" style="6" bestFit="1" customWidth="1"/>
    <col min="12554" max="12554" width="16" style="6" bestFit="1" customWidth="1"/>
    <col min="12555" max="12555" width="9.1796875" style="6"/>
    <col min="12556" max="12556" width="15" style="6" bestFit="1" customWidth="1"/>
    <col min="12557" max="12557" width="14" style="6" bestFit="1" customWidth="1"/>
    <col min="12558" max="12786" width="9.1796875" style="6"/>
    <col min="12787" max="12787" width="16.26953125" style="6" customWidth="1"/>
    <col min="12788" max="12789" width="0" style="6" hidden="1" customWidth="1"/>
    <col min="12790" max="12790" width="13.26953125" style="6" bestFit="1" customWidth="1"/>
    <col min="12791" max="12792" width="16" style="6" bestFit="1" customWidth="1"/>
    <col min="12793" max="12793" width="9.1796875" style="6"/>
    <col min="12794" max="12795" width="16" style="6" bestFit="1" customWidth="1"/>
    <col min="12796" max="12796" width="9.1796875" style="6"/>
    <col min="12797" max="12797" width="0" style="6" hidden="1" customWidth="1"/>
    <col min="12798" max="12798" width="11.26953125" style="6" bestFit="1" customWidth="1"/>
    <col min="12799" max="12805" width="0" style="6" hidden="1" customWidth="1"/>
    <col min="12806" max="12806" width="11.26953125" style="6" bestFit="1" customWidth="1"/>
    <col min="12807" max="12808" width="0" style="6" hidden="1" customWidth="1"/>
    <col min="12809" max="12809" width="11.54296875" style="6" bestFit="1" customWidth="1"/>
    <col min="12810" max="12810" width="16" style="6" bestFit="1" customWidth="1"/>
    <col min="12811" max="12811" width="9.1796875" style="6"/>
    <col min="12812" max="12812" width="15" style="6" bestFit="1" customWidth="1"/>
    <col min="12813" max="12813" width="14" style="6" bestFit="1" customWidth="1"/>
    <col min="12814" max="13042" width="9.1796875" style="6"/>
    <col min="13043" max="13043" width="16.26953125" style="6" customWidth="1"/>
    <col min="13044" max="13045" width="0" style="6" hidden="1" customWidth="1"/>
    <col min="13046" max="13046" width="13.26953125" style="6" bestFit="1" customWidth="1"/>
    <col min="13047" max="13048" width="16" style="6" bestFit="1" customWidth="1"/>
    <col min="13049" max="13049" width="9.1796875" style="6"/>
    <col min="13050" max="13051" width="16" style="6" bestFit="1" customWidth="1"/>
    <col min="13052" max="13052" width="9.1796875" style="6"/>
    <col min="13053" max="13053" width="0" style="6" hidden="1" customWidth="1"/>
    <col min="13054" max="13054" width="11.26953125" style="6" bestFit="1" customWidth="1"/>
    <col min="13055" max="13061" width="0" style="6" hidden="1" customWidth="1"/>
    <col min="13062" max="13062" width="11.26953125" style="6" bestFit="1" customWidth="1"/>
    <col min="13063" max="13064" width="0" style="6" hidden="1" customWidth="1"/>
    <col min="13065" max="13065" width="11.54296875" style="6" bestFit="1" customWidth="1"/>
    <col min="13066" max="13066" width="16" style="6" bestFit="1" customWidth="1"/>
    <col min="13067" max="13067" width="9.1796875" style="6"/>
    <col min="13068" max="13068" width="15" style="6" bestFit="1" customWidth="1"/>
    <col min="13069" max="13069" width="14" style="6" bestFit="1" customWidth="1"/>
    <col min="13070" max="13298" width="9.1796875" style="6"/>
    <col min="13299" max="13299" width="16.26953125" style="6" customWidth="1"/>
    <col min="13300" max="13301" width="0" style="6" hidden="1" customWidth="1"/>
    <col min="13302" max="13302" width="13.26953125" style="6" bestFit="1" customWidth="1"/>
    <col min="13303" max="13304" width="16" style="6" bestFit="1" customWidth="1"/>
    <col min="13305" max="13305" width="9.1796875" style="6"/>
    <col min="13306" max="13307" width="16" style="6" bestFit="1" customWidth="1"/>
    <col min="13308" max="13308" width="9.1796875" style="6"/>
    <col min="13309" max="13309" width="0" style="6" hidden="1" customWidth="1"/>
    <col min="13310" max="13310" width="11.26953125" style="6" bestFit="1" customWidth="1"/>
    <col min="13311" max="13317" width="0" style="6" hidden="1" customWidth="1"/>
    <col min="13318" max="13318" width="11.26953125" style="6" bestFit="1" customWidth="1"/>
    <col min="13319" max="13320" width="0" style="6" hidden="1" customWidth="1"/>
    <col min="13321" max="13321" width="11.54296875" style="6" bestFit="1" customWidth="1"/>
    <col min="13322" max="13322" width="16" style="6" bestFit="1" customWidth="1"/>
    <col min="13323" max="13323" width="9.1796875" style="6"/>
    <col min="13324" max="13324" width="15" style="6" bestFit="1" customWidth="1"/>
    <col min="13325" max="13325" width="14" style="6" bestFit="1" customWidth="1"/>
    <col min="13326" max="13554" width="9.1796875" style="6"/>
    <col min="13555" max="13555" width="16.26953125" style="6" customWidth="1"/>
    <col min="13556" max="13557" width="0" style="6" hidden="1" customWidth="1"/>
    <col min="13558" max="13558" width="13.26953125" style="6" bestFit="1" customWidth="1"/>
    <col min="13559" max="13560" width="16" style="6" bestFit="1" customWidth="1"/>
    <col min="13561" max="13561" width="9.1796875" style="6"/>
    <col min="13562" max="13563" width="16" style="6" bestFit="1" customWidth="1"/>
    <col min="13564" max="13564" width="9.1796875" style="6"/>
    <col min="13565" max="13565" width="0" style="6" hidden="1" customWidth="1"/>
    <col min="13566" max="13566" width="11.26953125" style="6" bestFit="1" customWidth="1"/>
    <col min="13567" max="13573" width="0" style="6" hidden="1" customWidth="1"/>
    <col min="13574" max="13574" width="11.26953125" style="6" bestFit="1" customWidth="1"/>
    <col min="13575" max="13576" width="0" style="6" hidden="1" customWidth="1"/>
    <col min="13577" max="13577" width="11.54296875" style="6" bestFit="1" customWidth="1"/>
    <col min="13578" max="13578" width="16" style="6" bestFit="1" customWidth="1"/>
    <col min="13579" max="13579" width="9.1796875" style="6"/>
    <col min="13580" max="13580" width="15" style="6" bestFit="1" customWidth="1"/>
    <col min="13581" max="13581" width="14" style="6" bestFit="1" customWidth="1"/>
    <col min="13582" max="13810" width="9.1796875" style="6"/>
    <col min="13811" max="13811" width="16.26953125" style="6" customWidth="1"/>
    <col min="13812" max="13813" width="0" style="6" hidden="1" customWidth="1"/>
    <col min="13814" max="13814" width="13.26953125" style="6" bestFit="1" customWidth="1"/>
    <col min="13815" max="13816" width="16" style="6" bestFit="1" customWidth="1"/>
    <col min="13817" max="13817" width="9.1796875" style="6"/>
    <col min="13818" max="13819" width="16" style="6" bestFit="1" customWidth="1"/>
    <col min="13820" max="13820" width="9.1796875" style="6"/>
    <col min="13821" max="13821" width="0" style="6" hidden="1" customWidth="1"/>
    <col min="13822" max="13822" width="11.26953125" style="6" bestFit="1" customWidth="1"/>
    <col min="13823" max="13829" width="0" style="6" hidden="1" customWidth="1"/>
    <col min="13830" max="13830" width="11.26953125" style="6" bestFit="1" customWidth="1"/>
    <col min="13831" max="13832" width="0" style="6" hidden="1" customWidth="1"/>
    <col min="13833" max="13833" width="11.54296875" style="6" bestFit="1" customWidth="1"/>
    <col min="13834" max="13834" width="16" style="6" bestFit="1" customWidth="1"/>
    <col min="13835" max="13835" width="9.1796875" style="6"/>
    <col min="13836" max="13836" width="15" style="6" bestFit="1" customWidth="1"/>
    <col min="13837" max="13837" width="14" style="6" bestFit="1" customWidth="1"/>
    <col min="13838" max="14066" width="9.1796875" style="6"/>
    <col min="14067" max="14067" width="16.26953125" style="6" customWidth="1"/>
    <col min="14068" max="14069" width="0" style="6" hidden="1" customWidth="1"/>
    <col min="14070" max="14070" width="13.26953125" style="6" bestFit="1" customWidth="1"/>
    <col min="14071" max="14072" width="16" style="6" bestFit="1" customWidth="1"/>
    <col min="14073" max="14073" width="9.1796875" style="6"/>
    <col min="14074" max="14075" width="16" style="6" bestFit="1" customWidth="1"/>
    <col min="14076" max="14076" width="9.1796875" style="6"/>
    <col min="14077" max="14077" width="0" style="6" hidden="1" customWidth="1"/>
    <col min="14078" max="14078" width="11.26953125" style="6" bestFit="1" customWidth="1"/>
    <col min="14079" max="14085" width="0" style="6" hidden="1" customWidth="1"/>
    <col min="14086" max="14086" width="11.26953125" style="6" bestFit="1" customWidth="1"/>
    <col min="14087" max="14088" width="0" style="6" hidden="1" customWidth="1"/>
    <col min="14089" max="14089" width="11.54296875" style="6" bestFit="1" customWidth="1"/>
    <col min="14090" max="14090" width="16" style="6" bestFit="1" customWidth="1"/>
    <col min="14091" max="14091" width="9.1796875" style="6"/>
    <col min="14092" max="14092" width="15" style="6" bestFit="1" customWidth="1"/>
    <col min="14093" max="14093" width="14" style="6" bestFit="1" customWidth="1"/>
    <col min="14094" max="14322" width="9.1796875" style="6"/>
    <col min="14323" max="14323" width="16.26953125" style="6" customWidth="1"/>
    <col min="14324" max="14325" width="0" style="6" hidden="1" customWidth="1"/>
    <col min="14326" max="14326" width="13.26953125" style="6" bestFit="1" customWidth="1"/>
    <col min="14327" max="14328" width="16" style="6" bestFit="1" customWidth="1"/>
    <col min="14329" max="14329" width="9.1796875" style="6"/>
    <col min="14330" max="14331" width="16" style="6" bestFit="1" customWidth="1"/>
    <col min="14332" max="14332" width="9.1796875" style="6"/>
    <col min="14333" max="14333" width="0" style="6" hidden="1" customWidth="1"/>
    <col min="14334" max="14334" width="11.26953125" style="6" bestFit="1" customWidth="1"/>
    <col min="14335" max="14341" width="0" style="6" hidden="1" customWidth="1"/>
    <col min="14342" max="14342" width="11.26953125" style="6" bestFit="1" customWidth="1"/>
    <col min="14343" max="14344" width="0" style="6" hidden="1" customWidth="1"/>
    <col min="14345" max="14345" width="11.54296875" style="6" bestFit="1" customWidth="1"/>
    <col min="14346" max="14346" width="16" style="6" bestFit="1" customWidth="1"/>
    <col min="14347" max="14347" width="9.1796875" style="6"/>
    <col min="14348" max="14348" width="15" style="6" bestFit="1" customWidth="1"/>
    <col min="14349" max="14349" width="14" style="6" bestFit="1" customWidth="1"/>
    <col min="14350" max="14578" width="9.1796875" style="6"/>
    <col min="14579" max="14579" width="16.26953125" style="6" customWidth="1"/>
    <col min="14580" max="14581" width="0" style="6" hidden="1" customWidth="1"/>
    <col min="14582" max="14582" width="13.26953125" style="6" bestFit="1" customWidth="1"/>
    <col min="14583" max="14584" width="16" style="6" bestFit="1" customWidth="1"/>
    <col min="14585" max="14585" width="9.1796875" style="6"/>
    <col min="14586" max="14587" width="16" style="6" bestFit="1" customWidth="1"/>
    <col min="14588" max="14588" width="9.1796875" style="6"/>
    <col min="14589" max="14589" width="0" style="6" hidden="1" customWidth="1"/>
    <col min="14590" max="14590" width="11.26953125" style="6" bestFit="1" customWidth="1"/>
    <col min="14591" max="14597" width="0" style="6" hidden="1" customWidth="1"/>
    <col min="14598" max="14598" width="11.26953125" style="6" bestFit="1" customWidth="1"/>
    <col min="14599" max="14600" width="0" style="6" hidden="1" customWidth="1"/>
    <col min="14601" max="14601" width="11.54296875" style="6" bestFit="1" customWidth="1"/>
    <col min="14602" max="14602" width="16" style="6" bestFit="1" customWidth="1"/>
    <col min="14603" max="14603" width="9.1796875" style="6"/>
    <col min="14604" max="14604" width="15" style="6" bestFit="1" customWidth="1"/>
    <col min="14605" max="14605" width="14" style="6" bestFit="1" customWidth="1"/>
    <col min="14606" max="14834" width="9.1796875" style="6"/>
    <col min="14835" max="14835" width="16.26953125" style="6" customWidth="1"/>
    <col min="14836" max="14837" width="0" style="6" hidden="1" customWidth="1"/>
    <col min="14838" max="14838" width="13.26953125" style="6" bestFit="1" customWidth="1"/>
    <col min="14839" max="14840" width="16" style="6" bestFit="1" customWidth="1"/>
    <col min="14841" max="14841" width="9.1796875" style="6"/>
    <col min="14842" max="14843" width="16" style="6" bestFit="1" customWidth="1"/>
    <col min="14844" max="14844" width="9.1796875" style="6"/>
    <col min="14845" max="14845" width="0" style="6" hidden="1" customWidth="1"/>
    <col min="14846" max="14846" width="11.26953125" style="6" bestFit="1" customWidth="1"/>
    <col min="14847" max="14853" width="0" style="6" hidden="1" customWidth="1"/>
    <col min="14854" max="14854" width="11.26953125" style="6" bestFit="1" customWidth="1"/>
    <col min="14855" max="14856" width="0" style="6" hidden="1" customWidth="1"/>
    <col min="14857" max="14857" width="11.54296875" style="6" bestFit="1" customWidth="1"/>
    <col min="14858" max="14858" width="16" style="6" bestFit="1" customWidth="1"/>
    <col min="14859" max="14859" width="9.1796875" style="6"/>
    <col min="14860" max="14860" width="15" style="6" bestFit="1" customWidth="1"/>
    <col min="14861" max="14861" width="14" style="6" bestFit="1" customWidth="1"/>
    <col min="14862" max="15090" width="9.1796875" style="6"/>
    <col min="15091" max="15091" width="16.26953125" style="6" customWidth="1"/>
    <col min="15092" max="15093" width="0" style="6" hidden="1" customWidth="1"/>
    <col min="15094" max="15094" width="13.26953125" style="6" bestFit="1" customWidth="1"/>
    <col min="15095" max="15096" width="16" style="6" bestFit="1" customWidth="1"/>
    <col min="15097" max="15097" width="9.1796875" style="6"/>
    <col min="15098" max="15099" width="16" style="6" bestFit="1" customWidth="1"/>
    <col min="15100" max="15100" width="9.1796875" style="6"/>
    <col min="15101" max="15101" width="0" style="6" hidden="1" customWidth="1"/>
    <col min="15102" max="15102" width="11.26953125" style="6" bestFit="1" customWidth="1"/>
    <col min="15103" max="15109" width="0" style="6" hidden="1" customWidth="1"/>
    <col min="15110" max="15110" width="11.26953125" style="6" bestFit="1" customWidth="1"/>
    <col min="15111" max="15112" width="0" style="6" hidden="1" customWidth="1"/>
    <col min="15113" max="15113" width="11.54296875" style="6" bestFit="1" customWidth="1"/>
    <col min="15114" max="15114" width="16" style="6" bestFit="1" customWidth="1"/>
    <col min="15115" max="15115" width="9.1796875" style="6"/>
    <col min="15116" max="15116" width="15" style="6" bestFit="1" customWidth="1"/>
    <col min="15117" max="15117" width="14" style="6" bestFit="1" customWidth="1"/>
    <col min="15118" max="15346" width="9.1796875" style="6"/>
    <col min="15347" max="15347" width="16.26953125" style="6" customWidth="1"/>
    <col min="15348" max="15349" width="0" style="6" hidden="1" customWidth="1"/>
    <col min="15350" max="15350" width="13.26953125" style="6" bestFit="1" customWidth="1"/>
    <col min="15351" max="15352" width="16" style="6" bestFit="1" customWidth="1"/>
    <col min="15353" max="15353" width="9.1796875" style="6"/>
    <col min="15354" max="15355" width="16" style="6" bestFit="1" customWidth="1"/>
    <col min="15356" max="15356" width="9.1796875" style="6"/>
    <col min="15357" max="15357" width="0" style="6" hidden="1" customWidth="1"/>
    <col min="15358" max="15358" width="11.26953125" style="6" bestFit="1" customWidth="1"/>
    <col min="15359" max="15365" width="0" style="6" hidden="1" customWidth="1"/>
    <col min="15366" max="15366" width="11.26953125" style="6" bestFit="1" customWidth="1"/>
    <col min="15367" max="15368" width="0" style="6" hidden="1" customWidth="1"/>
    <col min="15369" max="15369" width="11.54296875" style="6" bestFit="1" customWidth="1"/>
    <col min="15370" max="15370" width="16" style="6" bestFit="1" customWidth="1"/>
    <col min="15371" max="15371" width="9.1796875" style="6"/>
    <col min="15372" max="15372" width="15" style="6" bestFit="1" customWidth="1"/>
    <col min="15373" max="15373" width="14" style="6" bestFit="1" customWidth="1"/>
    <col min="15374" max="15602" width="9.1796875" style="6"/>
    <col min="15603" max="15603" width="16.26953125" style="6" customWidth="1"/>
    <col min="15604" max="15605" width="0" style="6" hidden="1" customWidth="1"/>
    <col min="15606" max="15606" width="13.26953125" style="6" bestFit="1" customWidth="1"/>
    <col min="15607" max="15608" width="16" style="6" bestFit="1" customWidth="1"/>
    <col min="15609" max="15609" width="9.1796875" style="6"/>
    <col min="15610" max="15611" width="16" style="6" bestFit="1" customWidth="1"/>
    <col min="15612" max="15612" width="9.1796875" style="6"/>
    <col min="15613" max="15613" width="0" style="6" hidden="1" customWidth="1"/>
    <col min="15614" max="15614" width="11.26953125" style="6" bestFit="1" customWidth="1"/>
    <col min="15615" max="15621" width="0" style="6" hidden="1" customWidth="1"/>
    <col min="15622" max="15622" width="11.26953125" style="6" bestFit="1" customWidth="1"/>
    <col min="15623" max="15624" width="0" style="6" hidden="1" customWidth="1"/>
    <col min="15625" max="15625" width="11.54296875" style="6" bestFit="1" customWidth="1"/>
    <col min="15626" max="15626" width="16" style="6" bestFit="1" customWidth="1"/>
    <col min="15627" max="15627" width="9.1796875" style="6"/>
    <col min="15628" max="15628" width="15" style="6" bestFit="1" customWidth="1"/>
    <col min="15629" max="15629" width="14" style="6" bestFit="1" customWidth="1"/>
    <col min="15630" max="15858" width="9.1796875" style="6"/>
    <col min="15859" max="15859" width="16.26953125" style="6" customWidth="1"/>
    <col min="15860" max="15861" width="0" style="6" hidden="1" customWidth="1"/>
    <col min="15862" max="15862" width="13.26953125" style="6" bestFit="1" customWidth="1"/>
    <col min="15863" max="15864" width="16" style="6" bestFit="1" customWidth="1"/>
    <col min="15865" max="15865" width="9.1796875" style="6"/>
    <col min="15866" max="15867" width="16" style="6" bestFit="1" customWidth="1"/>
    <col min="15868" max="15868" width="9.1796875" style="6"/>
    <col min="15869" max="15869" width="0" style="6" hidden="1" customWidth="1"/>
    <col min="15870" max="15870" width="11.26953125" style="6" bestFit="1" customWidth="1"/>
    <col min="15871" max="15877" width="0" style="6" hidden="1" customWidth="1"/>
    <col min="15878" max="15878" width="11.26953125" style="6" bestFit="1" customWidth="1"/>
    <col min="15879" max="15880" width="0" style="6" hidden="1" customWidth="1"/>
    <col min="15881" max="15881" width="11.54296875" style="6" bestFit="1" customWidth="1"/>
    <col min="15882" max="15882" width="16" style="6" bestFit="1" customWidth="1"/>
    <col min="15883" max="15883" width="9.1796875" style="6"/>
    <col min="15884" max="15884" width="15" style="6" bestFit="1" customWidth="1"/>
    <col min="15885" max="15885" width="14" style="6" bestFit="1" customWidth="1"/>
    <col min="15886" max="16114" width="9.1796875" style="6"/>
    <col min="16115" max="16115" width="16.26953125" style="6" customWidth="1"/>
    <col min="16116" max="16117" width="0" style="6" hidden="1" customWidth="1"/>
    <col min="16118" max="16118" width="13.26953125" style="6" bestFit="1" customWidth="1"/>
    <col min="16119" max="16120" width="16" style="6" bestFit="1" customWidth="1"/>
    <col min="16121" max="16121" width="9.1796875" style="6"/>
    <col min="16122" max="16123" width="16" style="6" bestFit="1" customWidth="1"/>
    <col min="16124" max="16124" width="9.1796875" style="6"/>
    <col min="16125" max="16125" width="0" style="6" hidden="1" customWidth="1"/>
    <col min="16126" max="16126" width="11.26953125" style="6" bestFit="1" customWidth="1"/>
    <col min="16127" max="16133" width="0" style="6" hidden="1" customWidth="1"/>
    <col min="16134" max="16134" width="11.26953125" style="6" bestFit="1" customWidth="1"/>
    <col min="16135" max="16136" width="0" style="6" hidden="1" customWidth="1"/>
    <col min="16137" max="16137" width="11.54296875" style="6" bestFit="1" customWidth="1"/>
    <col min="16138" max="16138" width="16" style="6" bestFit="1" customWidth="1"/>
    <col min="16139" max="16139" width="9.1796875" style="6"/>
    <col min="16140" max="16140" width="15" style="6" bestFit="1" customWidth="1"/>
    <col min="16141" max="16141" width="14" style="6" bestFit="1" customWidth="1"/>
    <col min="16142" max="16384" width="9.1796875" style="6"/>
  </cols>
  <sheetData>
    <row r="1" spans="1:22" x14ac:dyDescent="0.35">
      <c r="A1" s="1"/>
      <c r="B1" s="2"/>
      <c r="C1" s="2"/>
      <c r="D1" s="3"/>
      <c r="E1" s="3"/>
      <c r="F1" s="4"/>
      <c r="G1" s="1"/>
      <c r="H1" s="2"/>
      <c r="I1" s="5"/>
      <c r="K1" s="7"/>
    </row>
    <row r="2" spans="1:22" x14ac:dyDescent="0.35">
      <c r="A2" s="1" t="s">
        <v>0</v>
      </c>
      <c r="B2" s="2"/>
      <c r="C2" s="2"/>
      <c r="D2" s="3"/>
      <c r="E2" s="3"/>
      <c r="F2" s="4"/>
      <c r="G2" s="1"/>
      <c r="H2" s="2"/>
      <c r="I2" s="5"/>
    </row>
    <row r="3" spans="1:22" x14ac:dyDescent="0.35">
      <c r="A3" s="134" t="s">
        <v>1</v>
      </c>
      <c r="B3" s="134"/>
      <c r="C3" s="134"/>
      <c r="D3" s="134"/>
      <c r="E3" s="134"/>
      <c r="F3" s="134"/>
      <c r="G3" s="134"/>
      <c r="H3" s="134"/>
      <c r="I3" s="134"/>
    </row>
    <row r="4" spans="1:22" x14ac:dyDescent="0.35">
      <c r="A4" s="9"/>
      <c r="B4" s="9"/>
      <c r="C4" s="9"/>
      <c r="D4" s="9"/>
      <c r="E4" s="9"/>
      <c r="F4" s="9"/>
      <c r="G4" s="9"/>
      <c r="H4" s="9"/>
      <c r="I4" s="9"/>
    </row>
    <row r="5" spans="1:22" x14ac:dyDescent="0.35">
      <c r="A5" s="10" t="s">
        <v>2</v>
      </c>
      <c r="B5" s="2"/>
      <c r="C5" s="2">
        <v>20</v>
      </c>
      <c r="D5" s="11" t="s">
        <v>3</v>
      </c>
      <c r="E5" s="11"/>
      <c r="F5" s="11"/>
      <c r="G5" s="11"/>
      <c r="H5" s="2"/>
      <c r="I5" s="5"/>
      <c r="N5" s="90" t="s">
        <v>62</v>
      </c>
      <c r="O5" s="91">
        <v>3</v>
      </c>
      <c r="P5" s="90" t="s">
        <v>3</v>
      </c>
      <c r="Q5" s="92"/>
      <c r="R5" s="90" t="s">
        <v>63</v>
      </c>
      <c r="S5" s="90">
        <f>+O5*12</f>
        <v>36</v>
      </c>
      <c r="T5" s="93"/>
      <c r="U5" s="94"/>
      <c r="V5" s="95"/>
    </row>
    <row r="6" spans="1:22" x14ac:dyDescent="0.35">
      <c r="A6" s="10"/>
      <c r="B6" s="2"/>
      <c r="C6" s="2"/>
      <c r="D6" s="11"/>
      <c r="E6" s="11"/>
      <c r="F6" s="11"/>
      <c r="G6" s="11"/>
      <c r="H6" s="2"/>
      <c r="I6" s="5"/>
      <c r="N6" s="90" t="s">
        <v>13</v>
      </c>
      <c r="O6" s="96">
        <v>8.299999999999999E-2</v>
      </c>
      <c r="P6" s="90" t="s">
        <v>82</v>
      </c>
      <c r="Q6" s="97" t="s">
        <v>64</v>
      </c>
      <c r="R6" s="98" t="s">
        <v>65</v>
      </c>
      <c r="S6" s="99">
        <f>S13/12</f>
        <v>6.9166666666666656E-3</v>
      </c>
      <c r="T6" s="100"/>
      <c r="U6" s="101"/>
      <c r="V6" s="95"/>
    </row>
    <row r="7" spans="1:22" x14ac:dyDescent="0.35">
      <c r="A7" s="12" t="s">
        <v>4</v>
      </c>
      <c r="B7" s="12"/>
      <c r="C7" s="13">
        <f>'Upfront &amp; Ongoing Costs'!E8</f>
        <v>8954502</v>
      </c>
      <c r="D7" s="14"/>
      <c r="E7" s="14"/>
      <c r="F7" s="14" t="s">
        <v>5</v>
      </c>
      <c r="G7" s="14">
        <f>20*2</f>
        <v>40</v>
      </c>
      <c r="H7" s="15"/>
      <c r="I7" s="14" t="s">
        <v>6</v>
      </c>
      <c r="J7" s="16">
        <f>SUM(G16:G55)</f>
        <v>7102660.8303067926</v>
      </c>
      <c r="N7" s="90" t="s">
        <v>66</v>
      </c>
      <c r="O7" s="102">
        <f>PMT(S13/12,S5,-U13,0,1)</f>
        <v>279906.44524232665</v>
      </c>
      <c r="P7" s="103"/>
      <c r="Q7" s="97"/>
      <c r="R7" s="104"/>
      <c r="S7" s="90"/>
      <c r="T7" s="93"/>
      <c r="U7" s="97" t="s">
        <v>68</v>
      </c>
      <c r="V7" s="106"/>
    </row>
    <row r="8" spans="1:22" x14ac:dyDescent="0.35">
      <c r="A8" s="12"/>
      <c r="B8" s="12"/>
      <c r="C8" s="17"/>
      <c r="D8" s="14"/>
      <c r="E8" s="14"/>
      <c r="F8" s="14" t="s">
        <v>7</v>
      </c>
      <c r="G8" s="18">
        <f>+'[3]Assumptions and Inputs'!C17</f>
        <v>5.1659999999999998E-2</v>
      </c>
      <c r="H8" s="19"/>
      <c r="I8" s="14" t="s">
        <v>8</v>
      </c>
      <c r="J8" s="20">
        <f>SUM(I16:I55)</f>
        <v>191406.06335394058</v>
      </c>
      <c r="N8" s="90"/>
      <c r="O8" s="90"/>
      <c r="P8" s="103" t="s">
        <v>68</v>
      </c>
      <c r="Q8" s="97"/>
      <c r="R8" s="104" t="s">
        <v>69</v>
      </c>
      <c r="S8" s="90"/>
      <c r="T8" s="107" t="s">
        <v>70</v>
      </c>
      <c r="U8" s="97" t="s">
        <v>71</v>
      </c>
      <c r="V8" s="106"/>
    </row>
    <row r="9" spans="1:22" ht="30.5" x14ac:dyDescent="0.5">
      <c r="A9" s="12" t="s">
        <v>9</v>
      </c>
      <c r="B9" s="12"/>
      <c r="C9" s="21">
        <f>'Upfront &amp; Ongoing Costs'!I8</f>
        <v>128306.1579294196</v>
      </c>
      <c r="D9" s="12"/>
      <c r="E9" s="12"/>
      <c r="F9" s="22" t="s">
        <v>10</v>
      </c>
      <c r="G9" s="23">
        <f>PMT($G$8/2,$G$7,-$C$10)</f>
        <v>366900.65289871988</v>
      </c>
      <c r="I9" s="14" t="s">
        <v>11</v>
      </c>
      <c r="J9" s="16">
        <f>+J7+J8</f>
        <v>7294066.8936607335</v>
      </c>
      <c r="N9" s="104" t="s">
        <v>72</v>
      </c>
      <c r="O9" s="90"/>
      <c r="P9" s="103" t="s">
        <v>71</v>
      </c>
      <c r="Q9" s="97" t="s">
        <v>73</v>
      </c>
      <c r="R9" s="103" t="s">
        <v>71</v>
      </c>
      <c r="S9" s="104" t="s">
        <v>17</v>
      </c>
      <c r="T9" s="107" t="s">
        <v>17</v>
      </c>
      <c r="U9" s="97" t="s">
        <v>74</v>
      </c>
      <c r="V9" s="106" t="s">
        <v>83</v>
      </c>
    </row>
    <row r="10" spans="1:22" x14ac:dyDescent="0.35">
      <c r="A10" s="12" t="s">
        <v>12</v>
      </c>
      <c r="B10" s="12"/>
      <c r="C10" s="17">
        <f>+C9+C8+C7</f>
        <v>9082808.1579294205</v>
      </c>
      <c r="D10" s="12"/>
      <c r="E10" s="12"/>
      <c r="F10" s="22" t="s">
        <v>13</v>
      </c>
      <c r="G10" s="24">
        <f>+'[3]Conventional Big Sandy'!B6</f>
        <v>8.299999999999999E-2</v>
      </c>
      <c r="H10" s="15"/>
      <c r="I10" s="22"/>
      <c r="J10" s="14"/>
      <c r="N10" s="108" t="s">
        <v>75</v>
      </c>
      <c r="O10" s="108" t="s">
        <v>76</v>
      </c>
      <c r="P10" s="109" t="s">
        <v>77</v>
      </c>
      <c r="Q10" s="110" t="s">
        <v>78</v>
      </c>
      <c r="R10" s="109" t="s">
        <v>77</v>
      </c>
      <c r="S10" s="108" t="s">
        <v>36</v>
      </c>
      <c r="T10" s="111" t="s">
        <v>79</v>
      </c>
      <c r="U10" s="110" t="s">
        <v>80</v>
      </c>
      <c r="V10" s="112" t="s">
        <v>84</v>
      </c>
    </row>
    <row r="11" spans="1:22" x14ac:dyDescent="0.35">
      <c r="A11" s="15"/>
      <c r="B11" s="15"/>
      <c r="C11" s="15"/>
      <c r="D11" s="25"/>
      <c r="E11" s="15"/>
      <c r="F11" s="26"/>
      <c r="H11" s="26"/>
      <c r="I11" s="26"/>
      <c r="N11" s="105"/>
      <c r="O11" s="105"/>
      <c r="P11" s="113"/>
      <c r="Q11" s="114"/>
      <c r="R11" s="105"/>
      <c r="S11" s="105"/>
      <c r="T11" s="115"/>
      <c r="U11" s="114"/>
      <c r="V11" s="116">
        <f>-SUM(V13:V73)</f>
        <v>8892992.1377141457</v>
      </c>
    </row>
    <row r="12" spans="1:22" x14ac:dyDescent="0.35">
      <c r="A12" s="27"/>
      <c r="B12" s="15"/>
      <c r="C12" s="28"/>
      <c r="D12" s="29"/>
      <c r="E12" s="29"/>
      <c r="F12" s="26"/>
      <c r="G12" s="27"/>
      <c r="H12" s="26"/>
      <c r="I12" s="26"/>
      <c r="N12" s="117"/>
      <c r="O12" s="117"/>
      <c r="P12" s="118"/>
      <c r="Q12" s="118"/>
      <c r="R12" s="118"/>
      <c r="S12" s="119"/>
      <c r="T12" s="120"/>
      <c r="U12" s="118"/>
      <c r="V12" s="95"/>
    </row>
    <row r="13" spans="1:22" x14ac:dyDescent="0.35">
      <c r="A13" s="30" t="s">
        <v>14</v>
      </c>
      <c r="B13" s="30" t="s">
        <v>15</v>
      </c>
      <c r="C13" s="30" t="s">
        <v>16</v>
      </c>
      <c r="D13" s="30" t="s">
        <v>17</v>
      </c>
      <c r="E13" s="30" t="s">
        <v>18</v>
      </c>
      <c r="F13" s="30" t="s">
        <v>19</v>
      </c>
      <c r="G13" s="30" t="s">
        <v>20</v>
      </c>
      <c r="H13" s="30" t="s">
        <v>21</v>
      </c>
      <c r="I13" s="30" t="s">
        <v>20</v>
      </c>
      <c r="J13" s="14"/>
      <c r="K13" s="14"/>
      <c r="L13" s="30" t="s">
        <v>22</v>
      </c>
      <c r="N13" s="95"/>
      <c r="O13" s="121">
        <v>45108</v>
      </c>
      <c r="P13" s="118"/>
      <c r="Q13" s="118"/>
      <c r="R13" s="118"/>
      <c r="S13" s="122">
        <f>+O6</f>
        <v>8.299999999999999E-2</v>
      </c>
      <c r="T13" s="123"/>
      <c r="U13" s="123">
        <v>8954502</v>
      </c>
      <c r="V13" s="125"/>
    </row>
    <row r="14" spans="1:22" x14ac:dyDescent="0.35">
      <c r="A14" s="30"/>
      <c r="B14" s="30"/>
      <c r="C14" s="30"/>
      <c r="D14" s="30"/>
      <c r="E14" s="30"/>
      <c r="F14" s="30"/>
      <c r="G14" s="30" t="s">
        <v>5</v>
      </c>
      <c r="H14" s="30" t="s">
        <v>23</v>
      </c>
      <c r="I14" s="30" t="s">
        <v>21</v>
      </c>
      <c r="J14" s="14"/>
      <c r="K14" s="14"/>
      <c r="L14" s="30" t="s">
        <v>24</v>
      </c>
      <c r="N14" s="95">
        <v>1</v>
      </c>
      <c r="O14" s="121">
        <f>O13+31</f>
        <v>45139</v>
      </c>
      <c r="P14" s="124">
        <f>U13</f>
        <v>8954502</v>
      </c>
      <c r="Q14" s="124">
        <f>-$O$7</f>
        <v>-279906.44524232665</v>
      </c>
      <c r="R14" s="124">
        <f t="shared" ref="R14:R73" si="0">+Q14+P14</f>
        <v>8674595.5547576733</v>
      </c>
      <c r="S14" s="122">
        <f>S13</f>
        <v>8.299999999999999E-2</v>
      </c>
      <c r="T14" s="123">
        <f t="shared" ref="T14:T73" si="1">ROUND(((+R14))*S$13/12,4)</f>
        <v>59999.285900000003</v>
      </c>
      <c r="U14" s="124">
        <f t="shared" ref="U14:U45" si="2">R14+T14</f>
        <v>8734594.8406576738</v>
      </c>
      <c r="V14" s="88">
        <f>IF(N14&gt;$S$5,"",((1/((1+($O$6/12))^N14))*Q14))</f>
        <v>-277983.72448133078</v>
      </c>
    </row>
    <row r="15" spans="1:22" x14ac:dyDescent="0.35">
      <c r="A15" s="31"/>
      <c r="B15" s="31"/>
      <c r="C15" s="31"/>
      <c r="D15" s="31"/>
      <c r="E15" s="31"/>
      <c r="F15" s="31"/>
      <c r="G15" s="31"/>
      <c r="H15" s="31"/>
      <c r="I15" s="31" t="s">
        <v>23</v>
      </c>
      <c r="J15" s="32"/>
      <c r="K15" s="32"/>
      <c r="L15" s="31" t="s">
        <v>25</v>
      </c>
      <c r="N15" s="95">
        <v>2</v>
      </c>
      <c r="O15" s="121">
        <f>O14+28</f>
        <v>45167</v>
      </c>
      <c r="P15" s="124">
        <f t="shared" ref="P15:P22" si="3">U14</f>
        <v>8734594.8406576738</v>
      </c>
      <c r="Q15" s="124">
        <f>+Q14</f>
        <v>-279906.44524232665</v>
      </c>
      <c r="R15" s="124">
        <f t="shared" si="0"/>
        <v>8454688.3954153471</v>
      </c>
      <c r="S15" s="122">
        <f t="shared" ref="S15:S22" si="4">S14</f>
        <v>8.299999999999999E-2</v>
      </c>
      <c r="T15" s="123">
        <f t="shared" si="1"/>
        <v>58478.261400000003</v>
      </c>
      <c r="U15" s="124">
        <f t="shared" si="2"/>
        <v>8513166.6568153463</v>
      </c>
      <c r="V15" s="88">
        <f t="shared" ref="V15:V73" si="5">IF(N15&gt;$S$5,"",((1/((1+($O$6/12))^N15))*Q15))</f>
        <v>-276074.21118728537</v>
      </c>
    </row>
    <row r="16" spans="1:22" x14ac:dyDescent="0.35">
      <c r="A16" s="6">
        <v>1</v>
      </c>
      <c r="B16" s="33">
        <f>+C10</f>
        <v>9082808.1579294205</v>
      </c>
      <c r="C16" s="34">
        <f t="shared" ref="C16:C55" si="6">PMT($G$8/2,$G$7,-$C$10)</f>
        <v>366900.65289871988</v>
      </c>
      <c r="D16" s="33">
        <f t="shared" ref="D16:D55" si="7">+B16*$G$8/2</f>
        <v>234608.93471931692</v>
      </c>
      <c r="E16" s="34">
        <f>+C16-D16</f>
        <v>132291.71817940296</v>
      </c>
      <c r="F16" s="34">
        <f>+B16+D16-C16</f>
        <v>8950516.4397500176</v>
      </c>
      <c r="G16" s="35">
        <f t="shared" ref="G16:G55" si="8">IF(A16&gt;$G$7,"",((1/((1+($G$10/2))^A16))*C16))</f>
        <v>352280.99174144969</v>
      </c>
      <c r="H16" s="35">
        <f>'Upfront &amp; Ongoing Costs'!H8/2</f>
        <v>9887.4226562640415</v>
      </c>
      <c r="I16" s="35">
        <f t="shared" ref="I16:I55" si="9">IF(A16&gt;$G$7,"",((1/((1+($G$10/2))^A16))*H16))</f>
        <v>9493.4447011656648</v>
      </c>
      <c r="L16" s="36">
        <f>+C16+H16</f>
        <v>376788.07555498392</v>
      </c>
      <c r="M16" s="35"/>
      <c r="N16" s="95">
        <v>3</v>
      </c>
      <c r="O16" s="121">
        <f>O15+31</f>
        <v>45198</v>
      </c>
      <c r="P16" s="124">
        <f t="shared" si="3"/>
        <v>8513166.6568153463</v>
      </c>
      <c r="Q16" s="124">
        <f>+Q15</f>
        <v>-279906.44524232665</v>
      </c>
      <c r="R16" s="124">
        <f t="shared" si="0"/>
        <v>8233260.2115730196</v>
      </c>
      <c r="S16" s="122">
        <f t="shared" si="4"/>
        <v>8.299999999999999E-2</v>
      </c>
      <c r="T16" s="123">
        <f t="shared" si="1"/>
        <v>56946.716500000002</v>
      </c>
      <c r="U16" s="124">
        <f t="shared" si="2"/>
        <v>8290206.9280730197</v>
      </c>
      <c r="V16" s="88">
        <f t="shared" si="5"/>
        <v>-274177.8146360527</v>
      </c>
    </row>
    <row r="17" spans="1:22" x14ac:dyDescent="0.35">
      <c r="A17" s="6">
        <v>2</v>
      </c>
      <c r="B17" s="33">
        <f t="shared" ref="B17:B55" si="10">+F16</f>
        <v>8950516.4397500176</v>
      </c>
      <c r="C17" s="34">
        <f t="shared" si="6"/>
        <v>366900.65289871988</v>
      </c>
      <c r="D17" s="33">
        <f t="shared" si="7"/>
        <v>231191.83963874294</v>
      </c>
      <c r="E17" s="34">
        <f t="shared" ref="E17:E55" si="11">+C17-D17</f>
        <v>135708.81325997695</v>
      </c>
      <c r="F17" s="34">
        <f t="shared" ref="F17:F55" si="12">+B17+D17-C17</f>
        <v>8814807.6264900416</v>
      </c>
      <c r="G17" s="35">
        <f t="shared" si="8"/>
        <v>338243.87109116622</v>
      </c>
      <c r="H17" s="35">
        <f>H16</f>
        <v>9887.4226562640415</v>
      </c>
      <c r="I17" s="35">
        <f t="shared" si="9"/>
        <v>9115.1653395733701</v>
      </c>
      <c r="L17" s="36">
        <f t="shared" ref="L17:L55" si="13">+C17+H17</f>
        <v>376788.07555498392</v>
      </c>
      <c r="M17" s="35"/>
      <c r="N17" s="95">
        <v>4</v>
      </c>
      <c r="O17" s="121">
        <f t="shared" ref="O17:O22" si="14">O16+30</f>
        <v>45228</v>
      </c>
      <c r="P17" s="124">
        <f t="shared" si="3"/>
        <v>8290206.9280730197</v>
      </c>
      <c r="Q17" s="124">
        <f>+Q16</f>
        <v>-279906.44524232665</v>
      </c>
      <c r="R17" s="124">
        <f t="shared" si="0"/>
        <v>8010300.482830693</v>
      </c>
      <c r="S17" s="122">
        <f t="shared" si="4"/>
        <v>8.299999999999999E-2</v>
      </c>
      <c r="T17" s="123">
        <f t="shared" si="1"/>
        <v>55404.578300000001</v>
      </c>
      <c r="U17" s="124">
        <f t="shared" si="2"/>
        <v>8065705.0611306932</v>
      </c>
      <c r="V17" s="88">
        <f t="shared" si="5"/>
        <v>-272294.44472669309</v>
      </c>
    </row>
    <row r="18" spans="1:22" x14ac:dyDescent="0.35">
      <c r="A18" s="6">
        <v>3</v>
      </c>
      <c r="B18" s="33">
        <f t="shared" si="10"/>
        <v>8814807.6264900416</v>
      </c>
      <c r="C18" s="34">
        <f t="shared" si="6"/>
        <v>366900.65289871988</v>
      </c>
      <c r="D18" s="33">
        <f t="shared" si="7"/>
        <v>227686.48099223778</v>
      </c>
      <c r="E18" s="34">
        <f t="shared" si="11"/>
        <v>139214.17190648211</v>
      </c>
      <c r="F18" s="34">
        <f t="shared" si="12"/>
        <v>8675593.4545835592</v>
      </c>
      <c r="G18" s="35">
        <f t="shared" si="8"/>
        <v>324766.07882013079</v>
      </c>
      <c r="H18" s="35">
        <f t="shared" ref="H18:H55" si="15">H17</f>
        <v>9887.4226562640415</v>
      </c>
      <c r="I18" s="35">
        <f t="shared" si="9"/>
        <v>8751.9590394367442</v>
      </c>
      <c r="L18" s="36">
        <f t="shared" si="13"/>
        <v>376788.07555498392</v>
      </c>
      <c r="M18" s="35"/>
      <c r="N18" s="95">
        <v>5</v>
      </c>
      <c r="O18" s="121">
        <f>O17+31</f>
        <v>45259</v>
      </c>
      <c r="P18" s="124">
        <f t="shared" si="3"/>
        <v>8065705.0611306932</v>
      </c>
      <c r="Q18" s="124">
        <f>Q17</f>
        <v>-279906.44524232665</v>
      </c>
      <c r="R18" s="124">
        <f t="shared" si="0"/>
        <v>7785798.6158883665</v>
      </c>
      <c r="S18" s="122">
        <f t="shared" si="4"/>
        <v>8.299999999999999E-2</v>
      </c>
      <c r="T18" s="123">
        <f t="shared" si="1"/>
        <v>53851.773800000003</v>
      </c>
      <c r="U18" s="124">
        <f t="shared" si="2"/>
        <v>7839650.3896883661</v>
      </c>
      <c r="V18" s="88">
        <f t="shared" si="5"/>
        <v>-270424.01197718427</v>
      </c>
    </row>
    <row r="19" spans="1:22" x14ac:dyDescent="0.35">
      <c r="A19" s="6">
        <v>4</v>
      </c>
      <c r="B19" s="33">
        <f t="shared" si="10"/>
        <v>8675593.4545835592</v>
      </c>
      <c r="C19" s="34">
        <f t="shared" si="6"/>
        <v>366900.65289871988</v>
      </c>
      <c r="D19" s="33">
        <f t="shared" si="7"/>
        <v>224090.57893189331</v>
      </c>
      <c r="E19" s="34">
        <f t="shared" si="11"/>
        <v>142810.07396682657</v>
      </c>
      <c r="F19" s="34">
        <f t="shared" si="12"/>
        <v>8532783.3806167338</v>
      </c>
      <c r="G19" s="35">
        <f t="shared" si="8"/>
        <v>311825.32771976071</v>
      </c>
      <c r="H19" s="35">
        <f t="shared" si="15"/>
        <v>9887.4226562640415</v>
      </c>
      <c r="I19" s="35">
        <f t="shared" si="9"/>
        <v>8403.2251938902955</v>
      </c>
      <c r="L19" s="36">
        <f t="shared" si="13"/>
        <v>376788.07555498392</v>
      </c>
      <c r="M19" s="35"/>
      <c r="N19" s="95">
        <v>6</v>
      </c>
      <c r="O19" s="121">
        <f t="shared" si="14"/>
        <v>45289</v>
      </c>
      <c r="P19" s="124">
        <f t="shared" si="3"/>
        <v>7839650.3896883661</v>
      </c>
      <c r="Q19" s="124">
        <f t="shared" ref="Q19:Q22" si="16">Q18</f>
        <v>-279906.44524232665</v>
      </c>
      <c r="R19" s="124">
        <f t="shared" si="0"/>
        <v>7559743.9444460394</v>
      </c>
      <c r="S19" s="122">
        <f t="shared" si="4"/>
        <v>8.299999999999999E-2</v>
      </c>
      <c r="T19" s="123">
        <f t="shared" si="1"/>
        <v>52288.228900000002</v>
      </c>
      <c r="U19" s="124">
        <f t="shared" si="2"/>
        <v>7612032.1733460398</v>
      </c>
      <c r="V19" s="88">
        <f t="shared" si="5"/>
        <v>-268566.42752016976</v>
      </c>
    </row>
    <row r="20" spans="1:22" x14ac:dyDescent="0.35">
      <c r="A20" s="6">
        <v>5</v>
      </c>
      <c r="B20" s="33">
        <f t="shared" si="10"/>
        <v>8532783.3806167338</v>
      </c>
      <c r="C20" s="34">
        <f t="shared" si="6"/>
        <v>366900.65289871988</v>
      </c>
      <c r="D20" s="33">
        <f t="shared" si="7"/>
        <v>220401.79472133023</v>
      </c>
      <c r="E20" s="34">
        <f t="shared" si="11"/>
        <v>146498.85817738966</v>
      </c>
      <c r="F20" s="34">
        <f t="shared" si="12"/>
        <v>8386284.5224393439</v>
      </c>
      <c r="G20" s="35">
        <f t="shared" si="8"/>
        <v>299400.21864595363</v>
      </c>
      <c r="H20" s="35">
        <f t="shared" si="15"/>
        <v>9887.4226562640415</v>
      </c>
      <c r="I20" s="35">
        <f t="shared" si="9"/>
        <v>8068.3871280751764</v>
      </c>
      <c r="L20" s="36">
        <f t="shared" si="13"/>
        <v>376788.07555498392</v>
      </c>
      <c r="M20" s="35"/>
      <c r="N20" s="95">
        <v>7</v>
      </c>
      <c r="O20" s="121">
        <f>O19+31</f>
        <v>45320</v>
      </c>
      <c r="P20" s="124">
        <f t="shared" si="3"/>
        <v>7612032.1733460398</v>
      </c>
      <c r="Q20" s="124">
        <f t="shared" si="16"/>
        <v>-279906.44524232665</v>
      </c>
      <c r="R20" s="124">
        <f t="shared" si="0"/>
        <v>7332125.7281037131</v>
      </c>
      <c r="S20" s="122">
        <f t="shared" si="4"/>
        <v>8.299999999999999E-2</v>
      </c>
      <c r="T20" s="123">
        <f t="shared" si="1"/>
        <v>50713.869599999998</v>
      </c>
      <c r="U20" s="124">
        <f t="shared" si="2"/>
        <v>7382839.597703713</v>
      </c>
      <c r="V20" s="88">
        <f t="shared" si="5"/>
        <v>-266721.60309873684</v>
      </c>
    </row>
    <row r="21" spans="1:22" x14ac:dyDescent="0.35">
      <c r="A21" s="6">
        <v>6</v>
      </c>
      <c r="B21" s="33">
        <f t="shared" si="10"/>
        <v>8386284.5224393439</v>
      </c>
      <c r="C21" s="34">
        <f t="shared" si="6"/>
        <v>366900.65289871988</v>
      </c>
      <c r="D21" s="33">
        <f t="shared" si="7"/>
        <v>216617.72921460823</v>
      </c>
      <c r="E21" s="34">
        <f t="shared" si="11"/>
        <v>150282.92368411165</v>
      </c>
      <c r="F21" s="34">
        <f t="shared" si="12"/>
        <v>8236001.598755233</v>
      </c>
      <c r="G21" s="35">
        <f t="shared" si="8"/>
        <v>287470.20513293671</v>
      </c>
      <c r="H21" s="35">
        <f t="shared" si="15"/>
        <v>9887.4226562640415</v>
      </c>
      <c r="I21" s="35">
        <f t="shared" si="9"/>
        <v>7746.8911455354528</v>
      </c>
      <c r="L21" s="36">
        <f t="shared" si="13"/>
        <v>376788.07555498392</v>
      </c>
      <c r="M21" s="35"/>
      <c r="N21" s="95">
        <v>8</v>
      </c>
      <c r="O21" s="121">
        <f>O20+31</f>
        <v>45351</v>
      </c>
      <c r="P21" s="124">
        <f t="shared" si="3"/>
        <v>7382839.597703713</v>
      </c>
      <c r="Q21" s="124">
        <f t="shared" si="16"/>
        <v>-279906.44524232665</v>
      </c>
      <c r="R21" s="124">
        <f t="shared" si="0"/>
        <v>7102933.1524613863</v>
      </c>
      <c r="S21" s="122">
        <f t="shared" si="4"/>
        <v>8.299999999999999E-2</v>
      </c>
      <c r="T21" s="123">
        <f t="shared" si="1"/>
        <v>49128.620999999999</v>
      </c>
      <c r="U21" s="124">
        <f t="shared" si="2"/>
        <v>7152061.7734613866</v>
      </c>
      <c r="V21" s="88">
        <f t="shared" si="5"/>
        <v>-264889.45106222318</v>
      </c>
    </row>
    <row r="22" spans="1:22" x14ac:dyDescent="0.35">
      <c r="A22" s="6">
        <v>7</v>
      </c>
      <c r="B22" s="33">
        <f t="shared" si="10"/>
        <v>8236001.598755233</v>
      </c>
      <c r="C22" s="34">
        <f t="shared" si="6"/>
        <v>366900.65289871988</v>
      </c>
      <c r="D22" s="33">
        <f t="shared" si="7"/>
        <v>212735.92129584766</v>
      </c>
      <c r="E22" s="34">
        <f t="shared" si="11"/>
        <v>154164.73160287223</v>
      </c>
      <c r="F22" s="34">
        <f t="shared" si="12"/>
        <v>8081836.8671523612</v>
      </c>
      <c r="G22" s="35">
        <f t="shared" si="8"/>
        <v>276015.55941712594</v>
      </c>
      <c r="H22" s="35">
        <f t="shared" si="15"/>
        <v>9887.4226562640415</v>
      </c>
      <c r="I22" s="35">
        <f t="shared" si="9"/>
        <v>7438.2056126120524</v>
      </c>
      <c r="L22" s="36">
        <f t="shared" si="13"/>
        <v>376788.07555498392</v>
      </c>
      <c r="M22" s="35"/>
      <c r="N22" s="95">
        <v>9</v>
      </c>
      <c r="O22" s="121">
        <f t="shared" si="14"/>
        <v>45381</v>
      </c>
      <c r="P22" s="124">
        <f t="shared" si="3"/>
        <v>7152061.7734613866</v>
      </c>
      <c r="Q22" s="124">
        <f t="shared" si="16"/>
        <v>-279906.44524232665</v>
      </c>
      <c r="R22" s="124">
        <f t="shared" si="0"/>
        <v>6872155.3282190599</v>
      </c>
      <c r="S22" s="122">
        <f t="shared" si="4"/>
        <v>8.299999999999999E-2</v>
      </c>
      <c r="T22" s="123">
        <f t="shared" si="1"/>
        <v>47532.407700000003</v>
      </c>
      <c r="U22" s="124">
        <f t="shared" si="2"/>
        <v>6919687.7359190602</v>
      </c>
      <c r="V22" s="88">
        <f t="shared" si="5"/>
        <v>-263069.88436205225</v>
      </c>
    </row>
    <row r="23" spans="1:22" x14ac:dyDescent="0.35">
      <c r="A23" s="6">
        <v>8</v>
      </c>
      <c r="B23" s="33">
        <f t="shared" si="10"/>
        <v>8081836.8671523612</v>
      </c>
      <c r="C23" s="34">
        <f t="shared" si="6"/>
        <v>366900.65289871988</v>
      </c>
      <c r="D23" s="33">
        <f t="shared" si="7"/>
        <v>208753.84627854548</v>
      </c>
      <c r="E23" s="34">
        <f t="shared" si="11"/>
        <v>158146.80662017441</v>
      </c>
      <c r="F23" s="34">
        <f t="shared" si="12"/>
        <v>7923690.0605321871</v>
      </c>
      <c r="G23" s="35">
        <f t="shared" si="8"/>
        <v>265017.3398148113</v>
      </c>
      <c r="H23" s="35">
        <f t="shared" si="15"/>
        <v>9887.4226562640415</v>
      </c>
      <c r="I23" s="35">
        <f t="shared" si="9"/>
        <v>7141.8200793202623</v>
      </c>
      <c r="L23" s="36">
        <f t="shared" si="13"/>
        <v>376788.07555498392</v>
      </c>
      <c r="M23" s="35"/>
      <c r="N23" s="95">
        <v>10</v>
      </c>
      <c r="O23" s="121">
        <f>O22+31</f>
        <v>45412</v>
      </c>
      <c r="P23" s="124">
        <f>U22</f>
        <v>6919687.7359190602</v>
      </c>
      <c r="Q23" s="124">
        <f>Q22</f>
        <v>-279906.44524232665</v>
      </c>
      <c r="R23" s="124">
        <f t="shared" si="0"/>
        <v>6639781.2906767335</v>
      </c>
      <c r="S23" s="122">
        <f>S22</f>
        <v>8.299999999999999E-2</v>
      </c>
      <c r="T23" s="123">
        <f t="shared" si="1"/>
        <v>45925.153899999998</v>
      </c>
      <c r="U23" s="124">
        <f t="shared" si="2"/>
        <v>6685706.4445767337</v>
      </c>
      <c r="V23" s="88">
        <f t="shared" si="5"/>
        <v>-261262.81654759805</v>
      </c>
    </row>
    <row r="24" spans="1:22" x14ac:dyDescent="0.35">
      <c r="A24" s="6">
        <v>9</v>
      </c>
      <c r="B24" s="33">
        <f t="shared" si="10"/>
        <v>7923690.0605321871</v>
      </c>
      <c r="C24" s="34">
        <f t="shared" si="6"/>
        <v>366900.65289871988</v>
      </c>
      <c r="D24" s="33">
        <f t="shared" si="7"/>
        <v>204668.91426354638</v>
      </c>
      <c r="E24" s="34">
        <f t="shared" si="11"/>
        <v>162231.7386351735</v>
      </c>
      <c r="F24" s="34">
        <f t="shared" si="12"/>
        <v>7761458.321897014</v>
      </c>
      <c r="G24" s="35">
        <f t="shared" si="8"/>
        <v>254457.3593997228</v>
      </c>
      <c r="H24" s="35">
        <f t="shared" si="15"/>
        <v>9887.4226562640415</v>
      </c>
      <c r="I24" s="35">
        <f t="shared" si="9"/>
        <v>6857.2444352570928</v>
      </c>
      <c r="L24" s="36">
        <f t="shared" si="13"/>
        <v>376788.07555498392</v>
      </c>
      <c r="M24" s="35"/>
      <c r="N24" s="95">
        <v>11</v>
      </c>
      <c r="O24" s="121">
        <f>O23+30</f>
        <v>45442</v>
      </c>
      <c r="P24" s="124">
        <f>U23</f>
        <v>6685706.4445767337</v>
      </c>
      <c r="Q24" s="124">
        <f>Q23</f>
        <v>-279906.44524232665</v>
      </c>
      <c r="R24" s="124">
        <f t="shared" si="0"/>
        <v>6405799.999334407</v>
      </c>
      <c r="S24" s="122">
        <f>S23</f>
        <v>8.299999999999999E-2</v>
      </c>
      <c r="T24" s="123">
        <f t="shared" si="1"/>
        <v>44306.783300000003</v>
      </c>
      <c r="U24" s="124">
        <f t="shared" si="2"/>
        <v>6450106.7826344073</v>
      </c>
      <c r="V24" s="88">
        <f t="shared" si="5"/>
        <v>-259468.16176207704</v>
      </c>
    </row>
    <row r="25" spans="1:22" x14ac:dyDescent="0.35">
      <c r="A25" s="6">
        <v>10</v>
      </c>
      <c r="B25" s="33">
        <f t="shared" si="10"/>
        <v>7761458.321897014</v>
      </c>
      <c r="C25" s="34">
        <f t="shared" si="6"/>
        <v>366900.65289871988</v>
      </c>
      <c r="D25" s="33">
        <f t="shared" si="7"/>
        <v>200478.46845459988</v>
      </c>
      <c r="E25" s="34">
        <f t="shared" si="11"/>
        <v>166422.18444412001</v>
      </c>
      <c r="F25" s="34">
        <f t="shared" si="12"/>
        <v>7595036.1374528948</v>
      </c>
      <c r="G25" s="35">
        <f t="shared" si="8"/>
        <v>244318.15592868242</v>
      </c>
      <c r="H25" s="35">
        <f t="shared" si="15"/>
        <v>9887.4226562640415</v>
      </c>
      <c r="I25" s="35">
        <f t="shared" si="9"/>
        <v>6584.0080991426703</v>
      </c>
      <c r="L25" s="36">
        <f t="shared" si="13"/>
        <v>376788.07555498392</v>
      </c>
      <c r="M25" s="35"/>
      <c r="N25" s="95">
        <v>12</v>
      </c>
      <c r="O25" s="121">
        <f>O24+31</f>
        <v>45473</v>
      </c>
      <c r="P25" s="124">
        <f t="shared" ref="P25:P34" si="17">U24</f>
        <v>6450106.7826344073</v>
      </c>
      <c r="Q25" s="124">
        <f t="shared" ref="Q25:Q30" si="18">Q24</f>
        <v>-279906.44524232665</v>
      </c>
      <c r="R25" s="124">
        <f t="shared" si="0"/>
        <v>6170200.3373920806</v>
      </c>
      <c r="S25" s="122">
        <f t="shared" ref="S25:S73" si="19">S24</f>
        <v>8.299999999999999E-2</v>
      </c>
      <c r="T25" s="123">
        <f t="shared" si="1"/>
        <v>42677.218999999997</v>
      </c>
      <c r="U25" s="124">
        <f t="shared" si="2"/>
        <v>6212877.5563920802</v>
      </c>
      <c r="V25" s="88">
        <f t="shared" si="5"/>
        <v>-257685.8347384693</v>
      </c>
    </row>
    <row r="26" spans="1:22" x14ac:dyDescent="0.35">
      <c r="A26" s="6">
        <v>11</v>
      </c>
      <c r="B26" s="33">
        <f t="shared" si="10"/>
        <v>7595036.1374528948</v>
      </c>
      <c r="C26" s="34">
        <f t="shared" si="6"/>
        <v>366900.65289871988</v>
      </c>
      <c r="D26" s="33">
        <f t="shared" si="7"/>
        <v>196179.78343040825</v>
      </c>
      <c r="E26" s="34">
        <f t="shared" si="11"/>
        <v>170720.86946831163</v>
      </c>
      <c r="F26" s="34">
        <f t="shared" si="12"/>
        <v>7424315.267984584</v>
      </c>
      <c r="G26" s="35">
        <f t="shared" si="8"/>
        <v>234582.96296560959</v>
      </c>
      <c r="H26" s="35">
        <f t="shared" si="15"/>
        <v>9887.4226562640415</v>
      </c>
      <c r="I26" s="35">
        <f t="shared" si="9"/>
        <v>6321.6592406554673</v>
      </c>
      <c r="L26" s="36">
        <f t="shared" si="13"/>
        <v>376788.07555498392</v>
      </c>
      <c r="M26" s="35"/>
      <c r="N26" s="95">
        <v>13</v>
      </c>
      <c r="O26" s="121">
        <f>O25+31</f>
        <v>45504</v>
      </c>
      <c r="P26" s="124">
        <f t="shared" si="17"/>
        <v>6212877.5563920802</v>
      </c>
      <c r="Q26" s="124">
        <f t="shared" si="18"/>
        <v>-279906.44524232665</v>
      </c>
      <c r="R26" s="124">
        <f t="shared" si="0"/>
        <v>5932971.1111497534</v>
      </c>
      <c r="S26" s="122">
        <f t="shared" si="19"/>
        <v>8.299999999999999E-2</v>
      </c>
      <c r="T26" s="123">
        <f t="shared" si="1"/>
        <v>41036.383500000004</v>
      </c>
      <c r="U26" s="124">
        <f t="shared" si="2"/>
        <v>5974007.4946497539</v>
      </c>
      <c r="V26" s="88">
        <f t="shared" si="5"/>
        <v>-255915.75079546738</v>
      </c>
    </row>
    <row r="27" spans="1:22" x14ac:dyDescent="0.35">
      <c r="A27" s="6">
        <v>12</v>
      </c>
      <c r="B27" s="33">
        <f t="shared" si="10"/>
        <v>7424315.267984584</v>
      </c>
      <c r="C27" s="34">
        <f t="shared" si="6"/>
        <v>366900.65289871988</v>
      </c>
      <c r="D27" s="33">
        <f t="shared" si="7"/>
        <v>191770.0633720418</v>
      </c>
      <c r="E27" s="34">
        <f t="shared" si="11"/>
        <v>175130.58952667809</v>
      </c>
      <c r="F27" s="34">
        <f t="shared" si="12"/>
        <v>7249184.6784579065</v>
      </c>
      <c r="G27" s="35">
        <f t="shared" si="8"/>
        <v>225235.68215613021</v>
      </c>
      <c r="H27" s="35">
        <f t="shared" si="15"/>
        <v>9887.4226562640415</v>
      </c>
      <c r="I27" s="35">
        <f t="shared" si="9"/>
        <v>6069.7640332745732</v>
      </c>
      <c r="L27" s="36">
        <f t="shared" si="13"/>
        <v>376788.07555498392</v>
      </c>
      <c r="M27" s="35"/>
      <c r="N27" s="95">
        <v>14</v>
      </c>
      <c r="O27" s="121">
        <f>O26+29</f>
        <v>45533</v>
      </c>
      <c r="P27" s="124">
        <f t="shared" si="17"/>
        <v>5974007.4946497539</v>
      </c>
      <c r="Q27" s="124">
        <f t="shared" si="18"/>
        <v>-279906.44524232665</v>
      </c>
      <c r="R27" s="124">
        <f t="shared" si="0"/>
        <v>5694101.0494074272</v>
      </c>
      <c r="S27" s="122">
        <f t="shared" si="19"/>
        <v>8.299999999999999E-2</v>
      </c>
      <c r="T27" s="123">
        <f t="shared" si="1"/>
        <v>39384.198900000003</v>
      </c>
      <c r="U27" s="124">
        <f t="shared" si="2"/>
        <v>5733485.2483074274</v>
      </c>
      <c r="V27" s="88">
        <f t="shared" si="5"/>
        <v>-254157.8258334526</v>
      </c>
    </row>
    <row r="28" spans="1:22" x14ac:dyDescent="0.35">
      <c r="A28" s="6">
        <v>13</v>
      </c>
      <c r="B28" s="33">
        <f t="shared" si="10"/>
        <v>7249184.6784579065</v>
      </c>
      <c r="C28" s="34">
        <f t="shared" si="6"/>
        <v>366900.65289871988</v>
      </c>
      <c r="D28" s="33">
        <f t="shared" si="7"/>
        <v>187246.44024456773</v>
      </c>
      <c r="E28" s="34">
        <f t="shared" si="11"/>
        <v>179654.21265415216</v>
      </c>
      <c r="F28" s="34">
        <f t="shared" si="12"/>
        <v>7069530.4658037545</v>
      </c>
      <c r="G28" s="35">
        <f t="shared" si="8"/>
        <v>216260.85660694208</v>
      </c>
      <c r="H28" s="35">
        <f t="shared" si="15"/>
        <v>9887.4226562640415</v>
      </c>
      <c r="I28" s="35">
        <f t="shared" si="9"/>
        <v>5827.9059368934923</v>
      </c>
      <c r="L28" s="36">
        <f t="shared" si="13"/>
        <v>376788.07555498392</v>
      </c>
      <c r="M28" s="35"/>
      <c r="N28" s="95">
        <v>15</v>
      </c>
      <c r="O28" s="121">
        <f>O27+31</f>
        <v>45564</v>
      </c>
      <c r="P28" s="124">
        <f t="shared" si="17"/>
        <v>5733485.2483074274</v>
      </c>
      <c r="Q28" s="124">
        <f t="shared" si="18"/>
        <v>-279906.44524232665</v>
      </c>
      <c r="R28" s="124">
        <f t="shared" si="0"/>
        <v>5453578.8030651007</v>
      </c>
      <c r="S28" s="122">
        <f t="shared" si="19"/>
        <v>8.299999999999999E-2</v>
      </c>
      <c r="T28" s="123">
        <f t="shared" si="1"/>
        <v>37720.5867</v>
      </c>
      <c r="U28" s="124">
        <f t="shared" si="2"/>
        <v>5491299.3897651006</v>
      </c>
      <c r="V28" s="88">
        <f t="shared" si="5"/>
        <v>-252411.97633050001</v>
      </c>
    </row>
    <row r="29" spans="1:22" x14ac:dyDescent="0.35">
      <c r="A29" s="6">
        <v>14</v>
      </c>
      <c r="B29" s="33">
        <f t="shared" si="10"/>
        <v>7069530.4658037545</v>
      </c>
      <c r="C29" s="34">
        <f t="shared" si="6"/>
        <v>366900.65289871988</v>
      </c>
      <c r="D29" s="33">
        <f t="shared" si="7"/>
        <v>182605.97193171098</v>
      </c>
      <c r="E29" s="34">
        <f t="shared" si="11"/>
        <v>184294.6809670089</v>
      </c>
      <c r="F29" s="34">
        <f t="shared" si="12"/>
        <v>6885235.7848367458</v>
      </c>
      <c r="G29" s="35">
        <f t="shared" si="8"/>
        <v>207643.64532591653</v>
      </c>
      <c r="H29" s="35">
        <f t="shared" si="15"/>
        <v>9887.4226562640415</v>
      </c>
      <c r="I29" s="35">
        <f t="shared" si="9"/>
        <v>5595.6850090191956</v>
      </c>
      <c r="L29" s="36">
        <f t="shared" si="13"/>
        <v>376788.07555498392</v>
      </c>
      <c r="M29" s="35"/>
      <c r="N29" s="95">
        <v>16</v>
      </c>
      <c r="O29" s="121">
        <f t="shared" ref="O29:O34" si="20">O28+30</f>
        <v>45594</v>
      </c>
      <c r="P29" s="124">
        <f t="shared" si="17"/>
        <v>5491299.3897651006</v>
      </c>
      <c r="Q29" s="124">
        <f t="shared" si="18"/>
        <v>-279906.44524232665</v>
      </c>
      <c r="R29" s="124">
        <f t="shared" si="0"/>
        <v>5211392.9445227738</v>
      </c>
      <c r="S29" s="122">
        <f t="shared" si="19"/>
        <v>8.299999999999999E-2</v>
      </c>
      <c r="T29" s="123">
        <f t="shared" si="1"/>
        <v>36045.467900000003</v>
      </c>
      <c r="U29" s="124">
        <f t="shared" si="2"/>
        <v>5247438.4124227734</v>
      </c>
      <c r="V29" s="88">
        <f t="shared" si="5"/>
        <v>-250678.11933840939</v>
      </c>
    </row>
    <row r="30" spans="1:22" x14ac:dyDescent="0.35">
      <c r="A30" s="6">
        <v>15</v>
      </c>
      <c r="B30" s="33">
        <f t="shared" si="10"/>
        <v>6885235.7848367458</v>
      </c>
      <c r="C30" s="34">
        <f t="shared" si="6"/>
        <v>366900.65289871988</v>
      </c>
      <c r="D30" s="33">
        <f t="shared" si="7"/>
        <v>177845.64032233314</v>
      </c>
      <c r="E30" s="34">
        <f t="shared" si="11"/>
        <v>189055.01257638674</v>
      </c>
      <c r="F30" s="34">
        <f t="shared" si="12"/>
        <v>6696180.7722603595</v>
      </c>
      <c r="G30" s="35">
        <f t="shared" si="8"/>
        <v>199369.79868066873</v>
      </c>
      <c r="H30" s="35">
        <f t="shared" si="15"/>
        <v>9887.4226562640415</v>
      </c>
      <c r="I30" s="35">
        <f t="shared" si="9"/>
        <v>5372.7172434173735</v>
      </c>
      <c r="L30" s="36">
        <f t="shared" si="13"/>
        <v>376788.07555498392</v>
      </c>
      <c r="M30" s="35"/>
      <c r="N30" s="95">
        <v>17</v>
      </c>
      <c r="O30" s="121">
        <f>O29+31</f>
        <v>45625</v>
      </c>
      <c r="P30" s="124">
        <f t="shared" si="17"/>
        <v>5247438.4124227734</v>
      </c>
      <c r="Q30" s="124">
        <f t="shared" si="18"/>
        <v>-279906.44524232665</v>
      </c>
      <c r="R30" s="124">
        <f t="shared" si="0"/>
        <v>4967531.9671804467</v>
      </c>
      <c r="S30" s="122">
        <f t="shared" si="19"/>
        <v>8.299999999999999E-2</v>
      </c>
      <c r="T30" s="123">
        <f t="shared" si="1"/>
        <v>34358.762799999997</v>
      </c>
      <c r="U30" s="124">
        <f t="shared" si="2"/>
        <v>5001890.7299804464</v>
      </c>
      <c r="V30" s="88">
        <f t="shared" si="5"/>
        <v>-248956.17247876461</v>
      </c>
    </row>
    <row r="31" spans="1:22" x14ac:dyDescent="0.35">
      <c r="A31" s="6">
        <v>16</v>
      </c>
      <c r="B31" s="33">
        <f t="shared" si="10"/>
        <v>6696180.7722603595</v>
      </c>
      <c r="C31" s="34">
        <f t="shared" si="6"/>
        <v>366900.65289871988</v>
      </c>
      <c r="D31" s="33">
        <f t="shared" si="7"/>
        <v>172962.34934748508</v>
      </c>
      <c r="E31" s="34">
        <f t="shared" si="11"/>
        <v>193938.3035512348</v>
      </c>
      <c r="F31" s="34">
        <f t="shared" si="12"/>
        <v>6502242.4687091252</v>
      </c>
      <c r="G31" s="35">
        <f t="shared" si="8"/>
        <v>191425.6348350156</v>
      </c>
      <c r="H31" s="35">
        <f t="shared" si="15"/>
        <v>9887.4226562640415</v>
      </c>
      <c r="I31" s="35">
        <f t="shared" si="9"/>
        <v>5158.633935110297</v>
      </c>
      <c r="L31" s="36">
        <f t="shared" si="13"/>
        <v>376788.07555498392</v>
      </c>
      <c r="M31" s="35"/>
      <c r="N31" s="95">
        <v>18</v>
      </c>
      <c r="O31" s="121">
        <f t="shared" si="20"/>
        <v>45655</v>
      </c>
      <c r="P31" s="124">
        <f t="shared" si="17"/>
        <v>5001890.7299804464</v>
      </c>
      <c r="Q31" s="124">
        <f>Q30</f>
        <v>-279906.44524232665</v>
      </c>
      <c r="R31" s="124">
        <f t="shared" si="0"/>
        <v>4721984.2847381197</v>
      </c>
      <c r="S31" s="122">
        <f t="shared" si="19"/>
        <v>8.299999999999999E-2</v>
      </c>
      <c r="T31" s="123">
        <f t="shared" si="1"/>
        <v>32660.391299999999</v>
      </c>
      <c r="U31" s="124">
        <f t="shared" si="2"/>
        <v>4754644.6760381199</v>
      </c>
      <c r="V31" s="88">
        <f t="shared" si="5"/>
        <v>-247246.05393901971</v>
      </c>
    </row>
    <row r="32" spans="1:22" x14ac:dyDescent="0.35">
      <c r="A32" s="6">
        <v>17</v>
      </c>
      <c r="B32" s="33">
        <f t="shared" si="10"/>
        <v>6502242.4687091252</v>
      </c>
      <c r="C32" s="34">
        <f t="shared" si="6"/>
        <v>366900.65289871988</v>
      </c>
      <c r="D32" s="33">
        <f t="shared" si="7"/>
        <v>167952.92296675668</v>
      </c>
      <c r="E32" s="34">
        <f t="shared" si="11"/>
        <v>198947.7299319632</v>
      </c>
      <c r="F32" s="34">
        <f t="shared" si="12"/>
        <v>6303294.7387771625</v>
      </c>
      <c r="G32" s="35">
        <f t="shared" si="8"/>
        <v>183798.01712435484</v>
      </c>
      <c r="H32" s="35">
        <f t="shared" si="15"/>
        <v>9887.4226562640415</v>
      </c>
      <c r="I32" s="35">
        <f t="shared" si="9"/>
        <v>4953.0810706771917</v>
      </c>
      <c r="L32" s="36">
        <f t="shared" si="13"/>
        <v>376788.07555498392</v>
      </c>
      <c r="M32" s="35"/>
      <c r="N32" s="95">
        <v>19</v>
      </c>
      <c r="O32" s="121">
        <f>O31+31</f>
        <v>45686</v>
      </c>
      <c r="P32" s="124">
        <f t="shared" si="17"/>
        <v>4754644.6760381199</v>
      </c>
      <c r="Q32" s="124">
        <f t="shared" ref="Q32:Q34" si="21">Q31</f>
        <v>-279906.44524232665</v>
      </c>
      <c r="R32" s="124">
        <f t="shared" si="0"/>
        <v>4474738.2307957932</v>
      </c>
      <c r="S32" s="122">
        <f t="shared" si="19"/>
        <v>8.299999999999999E-2</v>
      </c>
      <c r="T32" s="123">
        <f t="shared" si="1"/>
        <v>30950.272799999999</v>
      </c>
      <c r="U32" s="124">
        <f t="shared" si="2"/>
        <v>4505688.5035957936</v>
      </c>
      <c r="V32" s="88">
        <f t="shared" si="5"/>
        <v>-245547.68246861181</v>
      </c>
    </row>
    <row r="33" spans="1:22" x14ac:dyDescent="0.35">
      <c r="A33" s="6">
        <v>18</v>
      </c>
      <c r="B33" s="33">
        <f t="shared" si="10"/>
        <v>6303294.7387771625</v>
      </c>
      <c r="C33" s="34">
        <f t="shared" si="6"/>
        <v>366900.65289871988</v>
      </c>
      <c r="D33" s="33">
        <f t="shared" si="7"/>
        <v>162814.10310261411</v>
      </c>
      <c r="E33" s="34">
        <f t="shared" si="11"/>
        <v>204086.54979610577</v>
      </c>
      <c r="F33" s="34">
        <f t="shared" si="12"/>
        <v>6099208.1889810571</v>
      </c>
      <c r="G33" s="35">
        <f t="shared" si="8"/>
        <v>176474.33233255387</v>
      </c>
      <c r="H33" s="35">
        <f t="shared" si="15"/>
        <v>9887.4226562640415</v>
      </c>
      <c r="I33" s="35">
        <f t="shared" si="9"/>
        <v>4755.7187428489606</v>
      </c>
      <c r="L33" s="36">
        <f t="shared" si="13"/>
        <v>376788.07555498392</v>
      </c>
      <c r="M33" s="35"/>
      <c r="N33" s="95">
        <v>20</v>
      </c>
      <c r="O33" s="121">
        <f>O32+31</f>
        <v>45717</v>
      </c>
      <c r="P33" s="124">
        <f t="shared" si="17"/>
        <v>4505688.5035957936</v>
      </c>
      <c r="Q33" s="124">
        <f t="shared" si="21"/>
        <v>-279906.44524232665</v>
      </c>
      <c r="R33" s="124">
        <f t="shared" si="0"/>
        <v>4225782.0583534669</v>
      </c>
      <c r="S33" s="122">
        <f t="shared" si="19"/>
        <v>8.299999999999999E-2</v>
      </c>
      <c r="T33" s="123">
        <f t="shared" si="1"/>
        <v>29228.3259</v>
      </c>
      <c r="U33" s="124">
        <f t="shared" si="2"/>
        <v>4255010.3842534665</v>
      </c>
      <c r="V33" s="88">
        <f t="shared" si="5"/>
        <v>-243860.97737510072</v>
      </c>
    </row>
    <row r="34" spans="1:22" x14ac:dyDescent="0.35">
      <c r="A34" s="6">
        <v>19</v>
      </c>
      <c r="B34" s="33">
        <f t="shared" si="10"/>
        <v>6099208.1889810571</v>
      </c>
      <c r="C34" s="34">
        <f t="shared" si="6"/>
        <v>366900.65289871988</v>
      </c>
      <c r="D34" s="33">
        <f t="shared" si="7"/>
        <v>157542.54752138071</v>
      </c>
      <c r="E34" s="34">
        <f t="shared" si="11"/>
        <v>209358.10537733918</v>
      </c>
      <c r="F34" s="34">
        <f t="shared" si="12"/>
        <v>5889850.0836037183</v>
      </c>
      <c r="G34" s="35">
        <f t="shared" si="8"/>
        <v>169442.46983442517</v>
      </c>
      <c r="H34" s="35">
        <f t="shared" si="15"/>
        <v>9887.4226562640415</v>
      </c>
      <c r="I34" s="35">
        <f t="shared" si="9"/>
        <v>4566.2205884291498</v>
      </c>
      <c r="L34" s="36">
        <f t="shared" si="13"/>
        <v>376788.07555498392</v>
      </c>
      <c r="M34" s="35"/>
      <c r="N34" s="95">
        <v>21</v>
      </c>
      <c r="O34" s="121">
        <f t="shared" si="20"/>
        <v>45747</v>
      </c>
      <c r="P34" s="124">
        <f t="shared" si="17"/>
        <v>4255010.3842534665</v>
      </c>
      <c r="Q34" s="124">
        <f t="shared" si="21"/>
        <v>-279906.44524232665</v>
      </c>
      <c r="R34" s="124">
        <f t="shared" si="0"/>
        <v>3975103.9390111398</v>
      </c>
      <c r="S34" s="122">
        <f t="shared" si="19"/>
        <v>8.299999999999999E-2</v>
      </c>
      <c r="T34" s="123">
        <f t="shared" si="1"/>
        <v>27494.4689</v>
      </c>
      <c r="U34" s="124">
        <f t="shared" si="2"/>
        <v>4002598.40791114</v>
      </c>
      <c r="V34" s="88">
        <f t="shared" si="5"/>
        <v>-242185.85852033511</v>
      </c>
    </row>
    <row r="35" spans="1:22" x14ac:dyDescent="0.35">
      <c r="A35" s="6">
        <v>20</v>
      </c>
      <c r="B35" s="33">
        <f t="shared" si="10"/>
        <v>5889850.0836037183</v>
      </c>
      <c r="C35" s="34">
        <f t="shared" si="6"/>
        <v>366900.65289871988</v>
      </c>
      <c r="D35" s="33">
        <f t="shared" si="7"/>
        <v>152134.82765948403</v>
      </c>
      <c r="E35" s="34">
        <f t="shared" si="11"/>
        <v>214765.82523923586</v>
      </c>
      <c r="F35" s="34">
        <f t="shared" si="12"/>
        <v>5675084.2583644828</v>
      </c>
      <c r="G35" s="35">
        <f t="shared" si="8"/>
        <v>162690.80156929925</v>
      </c>
      <c r="H35" s="35">
        <f t="shared" si="15"/>
        <v>9887.4226562640415</v>
      </c>
      <c r="I35" s="35">
        <f t="shared" si="9"/>
        <v>4384.273248611762</v>
      </c>
      <c r="L35" s="36">
        <f t="shared" si="13"/>
        <v>376788.07555498392</v>
      </c>
      <c r="M35" s="35"/>
      <c r="N35" s="95">
        <v>22</v>
      </c>
      <c r="O35" s="121">
        <f>O34+31</f>
        <v>45778</v>
      </c>
      <c r="P35" s="124">
        <f>U34</f>
        <v>4002598.40791114</v>
      </c>
      <c r="Q35" s="124">
        <f>Q34</f>
        <v>-279906.44524232665</v>
      </c>
      <c r="R35" s="124">
        <f t="shared" si="0"/>
        <v>3722691.9626688133</v>
      </c>
      <c r="S35" s="122">
        <f t="shared" si="19"/>
        <v>8.299999999999999E-2</v>
      </c>
      <c r="T35" s="123">
        <f t="shared" si="1"/>
        <v>25748.6194</v>
      </c>
      <c r="U35" s="124">
        <f t="shared" si="2"/>
        <v>3748440.5820688135</v>
      </c>
      <c r="V35" s="88">
        <f t="shared" si="5"/>
        <v>-240522.24631664495</v>
      </c>
    </row>
    <row r="36" spans="1:22" x14ac:dyDescent="0.35">
      <c r="A36" s="6">
        <v>21</v>
      </c>
      <c r="B36" s="33">
        <f t="shared" si="10"/>
        <v>5675084.2583644828</v>
      </c>
      <c r="C36" s="34">
        <f t="shared" si="6"/>
        <v>366900.65289871988</v>
      </c>
      <c r="D36" s="33">
        <f t="shared" si="7"/>
        <v>146587.42639355458</v>
      </c>
      <c r="E36" s="34">
        <f t="shared" si="11"/>
        <v>220313.22650516531</v>
      </c>
      <c r="F36" s="34">
        <f t="shared" si="12"/>
        <v>5454771.0318593178</v>
      </c>
      <c r="G36" s="35">
        <f t="shared" si="8"/>
        <v>156208.1628125773</v>
      </c>
      <c r="H36" s="35">
        <f t="shared" si="15"/>
        <v>9887.4226562640415</v>
      </c>
      <c r="I36" s="35">
        <f t="shared" si="9"/>
        <v>4209.5758508034196</v>
      </c>
      <c r="L36" s="36">
        <f t="shared" si="13"/>
        <v>376788.07555498392</v>
      </c>
      <c r="M36" s="35"/>
      <c r="N36" s="95">
        <v>23</v>
      </c>
      <c r="O36" s="121">
        <f>O35+30</f>
        <v>45808</v>
      </c>
      <c r="P36" s="124">
        <f>U35</f>
        <v>3748440.5820688135</v>
      </c>
      <c r="Q36" s="124">
        <f>Q35</f>
        <v>-279906.44524232665</v>
      </c>
      <c r="R36" s="124">
        <f t="shared" si="0"/>
        <v>3468534.1368264868</v>
      </c>
      <c r="S36" s="122">
        <f t="shared" si="19"/>
        <v>8.299999999999999E-2</v>
      </c>
      <c r="T36" s="123">
        <f t="shared" si="1"/>
        <v>23990.6944</v>
      </c>
      <c r="U36" s="124">
        <f t="shared" si="2"/>
        <v>3492524.8312264867</v>
      </c>
      <c r="V36" s="88">
        <f t="shared" si="5"/>
        <v>-238870.06172306047</v>
      </c>
    </row>
    <row r="37" spans="1:22" x14ac:dyDescent="0.35">
      <c r="A37" s="6">
        <v>22</v>
      </c>
      <c r="B37" s="33">
        <f t="shared" si="10"/>
        <v>5454771.0318593178</v>
      </c>
      <c r="C37" s="34">
        <f t="shared" si="6"/>
        <v>366900.65289871988</v>
      </c>
      <c r="D37" s="33">
        <f t="shared" si="7"/>
        <v>140896.73575292618</v>
      </c>
      <c r="E37" s="34">
        <f t="shared" si="11"/>
        <v>226003.9171457937</v>
      </c>
      <c r="F37" s="34">
        <f t="shared" si="12"/>
        <v>5228767.1147135245</v>
      </c>
      <c r="G37" s="35">
        <f t="shared" si="8"/>
        <v>149983.83371346831</v>
      </c>
      <c r="H37" s="35">
        <f t="shared" si="15"/>
        <v>9887.4226562640415</v>
      </c>
      <c r="I37" s="35">
        <f t="shared" si="9"/>
        <v>4041.8395110930564</v>
      </c>
      <c r="L37" s="36">
        <f t="shared" si="13"/>
        <v>376788.07555498392</v>
      </c>
      <c r="M37" s="35"/>
      <c r="N37" s="95">
        <v>24</v>
      </c>
      <c r="O37" s="121">
        <f>O36+31</f>
        <v>45839</v>
      </c>
      <c r="P37" s="124">
        <f t="shared" ref="P37:P46" si="22">U36</f>
        <v>3492524.8312264867</v>
      </c>
      <c r="Q37" s="124">
        <f t="shared" ref="Q37:Q58" si="23">Q36</f>
        <v>-279906.44524232665</v>
      </c>
      <c r="R37" s="124">
        <f t="shared" si="0"/>
        <v>3212618.38598416</v>
      </c>
      <c r="S37" s="122">
        <f t="shared" si="19"/>
        <v>8.299999999999999E-2</v>
      </c>
      <c r="T37" s="123">
        <f t="shared" si="1"/>
        <v>22220.610499999999</v>
      </c>
      <c r="U37" s="124">
        <f t="shared" si="2"/>
        <v>3234838.99648416</v>
      </c>
      <c r="V37" s="88">
        <f t="shared" si="5"/>
        <v>-237229.22624155643</v>
      </c>
    </row>
    <row r="38" spans="1:22" x14ac:dyDescent="0.35">
      <c r="A38" s="6">
        <v>23</v>
      </c>
      <c r="B38" s="33">
        <f t="shared" si="10"/>
        <v>5228767.1147135245</v>
      </c>
      <c r="C38" s="34">
        <f t="shared" si="6"/>
        <v>366900.65289871988</v>
      </c>
      <c r="D38" s="33">
        <f t="shared" si="7"/>
        <v>135059.05457305032</v>
      </c>
      <c r="E38" s="34">
        <f t="shared" si="11"/>
        <v>231841.59832566956</v>
      </c>
      <c r="F38" s="34">
        <f t="shared" si="12"/>
        <v>4996925.5163878556</v>
      </c>
      <c r="G38" s="35">
        <f t="shared" si="8"/>
        <v>144007.52156838053</v>
      </c>
      <c r="H38" s="35">
        <f t="shared" si="15"/>
        <v>9887.4226562640415</v>
      </c>
      <c r="I38" s="35">
        <f t="shared" si="9"/>
        <v>3880.7868565463818</v>
      </c>
      <c r="L38" s="36">
        <f t="shared" si="13"/>
        <v>376788.07555498392</v>
      </c>
      <c r="M38" s="35"/>
      <c r="N38" s="95">
        <v>25</v>
      </c>
      <c r="O38" s="121">
        <f>O37+31</f>
        <v>45870</v>
      </c>
      <c r="P38" s="124">
        <f t="shared" si="22"/>
        <v>3234838.99648416</v>
      </c>
      <c r="Q38" s="124">
        <f t="shared" si="23"/>
        <v>-279906.44524232665</v>
      </c>
      <c r="R38" s="124">
        <f t="shared" si="0"/>
        <v>2954932.5512418333</v>
      </c>
      <c r="S38" s="122">
        <f t="shared" si="19"/>
        <v>8.299999999999999E-2</v>
      </c>
      <c r="T38" s="123">
        <f t="shared" si="1"/>
        <v>20438.283500000001</v>
      </c>
      <c r="U38" s="124">
        <f t="shared" si="2"/>
        <v>2975370.8347418332</v>
      </c>
      <c r="V38" s="88">
        <f t="shared" si="5"/>
        <v>-235599.66191332258</v>
      </c>
    </row>
    <row r="39" spans="1:22" x14ac:dyDescent="0.35">
      <c r="A39" s="6">
        <v>24</v>
      </c>
      <c r="B39" s="33">
        <f t="shared" si="10"/>
        <v>4996925.5163878556</v>
      </c>
      <c r="C39" s="34">
        <f t="shared" si="6"/>
        <v>366900.65289871988</v>
      </c>
      <c r="D39" s="33">
        <f t="shared" si="7"/>
        <v>129070.58608829831</v>
      </c>
      <c r="E39" s="34">
        <f t="shared" si="11"/>
        <v>237830.06681042159</v>
      </c>
      <c r="F39" s="34">
        <f t="shared" si="12"/>
        <v>4759095.449577434</v>
      </c>
      <c r="G39" s="35">
        <f t="shared" si="8"/>
        <v>138269.34380065341</v>
      </c>
      <c r="H39" s="35">
        <f t="shared" si="15"/>
        <v>9887.4226562640415</v>
      </c>
      <c r="I39" s="35">
        <f t="shared" si="9"/>
        <v>3726.1515665351726</v>
      </c>
      <c r="L39" s="36">
        <f t="shared" si="13"/>
        <v>376788.07555498392</v>
      </c>
      <c r="M39" s="35"/>
      <c r="N39" s="95">
        <v>26</v>
      </c>
      <c r="O39" s="121">
        <f>O38+28</f>
        <v>45898</v>
      </c>
      <c r="P39" s="124">
        <f t="shared" si="22"/>
        <v>2975370.8347418332</v>
      </c>
      <c r="Q39" s="124">
        <f t="shared" si="23"/>
        <v>-279906.44524232665</v>
      </c>
      <c r="R39" s="124">
        <f t="shared" si="0"/>
        <v>2695464.3894995064</v>
      </c>
      <c r="S39" s="122">
        <f t="shared" si="19"/>
        <v>8.299999999999999E-2</v>
      </c>
      <c r="T39" s="123">
        <f t="shared" si="1"/>
        <v>18643.628700000001</v>
      </c>
      <c r="U39" s="124">
        <f t="shared" si="2"/>
        <v>2714108.0181995062</v>
      </c>
      <c r="V39" s="88">
        <f t="shared" si="5"/>
        <v>-233981.29131506005</v>
      </c>
    </row>
    <row r="40" spans="1:22" x14ac:dyDescent="0.35">
      <c r="A40" s="6">
        <v>25</v>
      </c>
      <c r="B40" s="33">
        <f t="shared" si="10"/>
        <v>4759095.449577434</v>
      </c>
      <c r="C40" s="34">
        <f t="shared" si="6"/>
        <v>366900.65289871988</v>
      </c>
      <c r="D40" s="33">
        <f t="shared" si="7"/>
        <v>122927.43546258511</v>
      </c>
      <c r="E40" s="34">
        <f t="shared" si="11"/>
        <v>243973.21743613476</v>
      </c>
      <c r="F40" s="34">
        <f t="shared" si="12"/>
        <v>4515122.2321412992</v>
      </c>
      <c r="G40" s="35">
        <f t="shared" si="8"/>
        <v>132759.81161848622</v>
      </c>
      <c r="H40" s="35">
        <f t="shared" si="15"/>
        <v>9887.4226562640415</v>
      </c>
      <c r="I40" s="35">
        <f t="shared" si="9"/>
        <v>3577.6779323429396</v>
      </c>
      <c r="L40" s="36">
        <f t="shared" si="13"/>
        <v>376788.07555498392</v>
      </c>
      <c r="M40" s="35"/>
      <c r="N40" s="95">
        <v>27</v>
      </c>
      <c r="O40" s="121">
        <f>O39+31</f>
        <v>45929</v>
      </c>
      <c r="P40" s="124">
        <f t="shared" si="22"/>
        <v>2714108.0181995062</v>
      </c>
      <c r="Q40" s="124">
        <f t="shared" si="23"/>
        <v>-279906.44524232665</v>
      </c>
      <c r="R40" s="124">
        <f t="shared" si="0"/>
        <v>2434201.5729571795</v>
      </c>
      <c r="S40" s="122">
        <f t="shared" si="19"/>
        <v>8.299999999999999E-2</v>
      </c>
      <c r="T40" s="123">
        <f t="shared" si="1"/>
        <v>16836.5609</v>
      </c>
      <c r="U40" s="124">
        <f t="shared" si="2"/>
        <v>2451038.1338571794</v>
      </c>
      <c r="V40" s="88">
        <f t="shared" si="5"/>
        <v>-232374.03755530255</v>
      </c>
    </row>
    <row r="41" spans="1:22" x14ac:dyDescent="0.35">
      <c r="A41" s="6">
        <v>26</v>
      </c>
      <c r="B41" s="33">
        <f t="shared" si="10"/>
        <v>4515122.2321412992</v>
      </c>
      <c r="C41" s="34">
        <f t="shared" si="6"/>
        <v>366900.65289871988</v>
      </c>
      <c r="D41" s="33">
        <f t="shared" si="7"/>
        <v>116625.60725620975</v>
      </c>
      <c r="E41" s="34">
        <f t="shared" si="11"/>
        <v>250275.04564251011</v>
      </c>
      <c r="F41" s="34">
        <f t="shared" si="12"/>
        <v>4264847.1864987891</v>
      </c>
      <c r="G41" s="35">
        <f t="shared" si="8"/>
        <v>127469.81432403861</v>
      </c>
      <c r="H41" s="35">
        <f t="shared" si="15"/>
        <v>9887.4226562640415</v>
      </c>
      <c r="I41" s="35">
        <f t="shared" si="9"/>
        <v>3435.1204343187128</v>
      </c>
      <c r="L41" s="36">
        <f t="shared" si="13"/>
        <v>376788.07555498392</v>
      </c>
      <c r="M41" s="35"/>
      <c r="N41" s="95">
        <v>28</v>
      </c>
      <c r="O41" s="121">
        <f t="shared" ref="O41:O46" si="24">O40+30</f>
        <v>45959</v>
      </c>
      <c r="P41" s="124">
        <f t="shared" si="22"/>
        <v>2451038.1338571794</v>
      </c>
      <c r="Q41" s="124">
        <f t="shared" si="23"/>
        <v>-279906.44524232665</v>
      </c>
      <c r="R41" s="124">
        <f t="shared" si="0"/>
        <v>2171131.6886148527</v>
      </c>
      <c r="S41" s="122">
        <f t="shared" si="19"/>
        <v>8.299999999999999E-2</v>
      </c>
      <c r="T41" s="123">
        <f t="shared" si="1"/>
        <v>15016.994199999999</v>
      </c>
      <c r="U41" s="124">
        <f t="shared" si="2"/>
        <v>2186148.6828148528</v>
      </c>
      <c r="V41" s="88">
        <f t="shared" si="5"/>
        <v>-230777.82427076314</v>
      </c>
    </row>
    <row r="42" spans="1:22" x14ac:dyDescent="0.35">
      <c r="A42" s="6">
        <v>27</v>
      </c>
      <c r="B42" s="33">
        <f t="shared" si="10"/>
        <v>4264847.1864987891</v>
      </c>
      <c r="C42" s="34">
        <f t="shared" si="6"/>
        <v>366900.65289871988</v>
      </c>
      <c r="D42" s="33">
        <f t="shared" si="7"/>
        <v>110161.00282726371</v>
      </c>
      <c r="E42" s="34">
        <f t="shared" si="11"/>
        <v>256739.65007145616</v>
      </c>
      <c r="F42" s="34">
        <f t="shared" si="12"/>
        <v>4008107.5364273326</v>
      </c>
      <c r="G42" s="35">
        <f t="shared" si="8"/>
        <v>122390.6042477567</v>
      </c>
      <c r="H42" s="35">
        <f t="shared" si="15"/>
        <v>9887.4226562640415</v>
      </c>
      <c r="I42" s="35">
        <f t="shared" si="9"/>
        <v>3298.2433358797048</v>
      </c>
      <c r="L42" s="36">
        <f t="shared" si="13"/>
        <v>376788.07555498392</v>
      </c>
      <c r="M42" s="35"/>
      <c r="N42" s="95">
        <v>29</v>
      </c>
      <c r="O42" s="121">
        <f>O41+31</f>
        <v>45990</v>
      </c>
      <c r="P42" s="124">
        <f t="shared" si="22"/>
        <v>2186148.6828148528</v>
      </c>
      <c r="Q42" s="124">
        <f t="shared" si="23"/>
        <v>-279906.44524232665</v>
      </c>
      <c r="R42" s="124">
        <f t="shared" si="0"/>
        <v>1906242.2375725261</v>
      </c>
      <c r="S42" s="122">
        <f t="shared" si="19"/>
        <v>8.299999999999999E-2</v>
      </c>
      <c r="T42" s="123">
        <f t="shared" si="1"/>
        <v>13184.8421</v>
      </c>
      <c r="U42" s="124">
        <f t="shared" si="2"/>
        <v>1919427.0796725261</v>
      </c>
      <c r="V42" s="88">
        <f t="shared" si="5"/>
        <v>-229192.57562270615</v>
      </c>
    </row>
    <row r="43" spans="1:22" x14ac:dyDescent="0.35">
      <c r="A43" s="6">
        <v>28</v>
      </c>
      <c r="B43" s="33">
        <f t="shared" si="10"/>
        <v>4008107.5364273326</v>
      </c>
      <c r="C43" s="34">
        <f t="shared" si="6"/>
        <v>366900.65289871988</v>
      </c>
      <c r="D43" s="33">
        <f t="shared" si="7"/>
        <v>103529.41766591799</v>
      </c>
      <c r="E43" s="34">
        <f t="shared" si="11"/>
        <v>263371.23523280188</v>
      </c>
      <c r="F43" s="34">
        <f t="shared" si="12"/>
        <v>3744736.3011945304</v>
      </c>
      <c r="G43" s="35">
        <f t="shared" si="8"/>
        <v>117513.78228301171</v>
      </c>
      <c r="H43" s="35">
        <f t="shared" si="15"/>
        <v>9887.4226562640415</v>
      </c>
      <c r="I43" s="35">
        <f t="shared" si="9"/>
        <v>3166.8202936915072</v>
      </c>
      <c r="L43" s="36">
        <f t="shared" si="13"/>
        <v>376788.07555498392</v>
      </c>
      <c r="M43" s="35"/>
      <c r="N43" s="95">
        <v>30</v>
      </c>
      <c r="O43" s="121">
        <f t="shared" si="24"/>
        <v>46020</v>
      </c>
      <c r="P43" s="124">
        <f t="shared" si="22"/>
        <v>1919427.0796725261</v>
      </c>
      <c r="Q43" s="124">
        <f t="shared" si="23"/>
        <v>-279906.44524232665</v>
      </c>
      <c r="R43" s="124">
        <f t="shared" si="0"/>
        <v>1639520.6344301994</v>
      </c>
      <c r="S43" s="122">
        <f t="shared" si="19"/>
        <v>8.299999999999999E-2</v>
      </c>
      <c r="T43" s="123">
        <f t="shared" si="1"/>
        <v>11340.0177</v>
      </c>
      <c r="U43" s="124">
        <f t="shared" si="2"/>
        <v>1650860.6521301994</v>
      </c>
      <c r="V43" s="88">
        <f t="shared" si="5"/>
        <v>-227618.21629334384</v>
      </c>
    </row>
    <row r="44" spans="1:22" x14ac:dyDescent="0.35">
      <c r="A44" s="6">
        <v>29</v>
      </c>
      <c r="B44" s="33">
        <f t="shared" si="10"/>
        <v>3744736.3011945304</v>
      </c>
      <c r="C44" s="34">
        <f t="shared" si="6"/>
        <v>366900.65289871988</v>
      </c>
      <c r="D44" s="33">
        <f t="shared" si="7"/>
        <v>96726.538659854719</v>
      </c>
      <c r="E44" s="34">
        <f t="shared" si="11"/>
        <v>270174.11423886515</v>
      </c>
      <c r="F44" s="34">
        <f t="shared" si="12"/>
        <v>3474562.1869556652</v>
      </c>
      <c r="G44" s="35">
        <f t="shared" si="8"/>
        <v>112831.28399713078</v>
      </c>
      <c r="H44" s="35">
        <f t="shared" si="15"/>
        <v>9887.4226562640415</v>
      </c>
      <c r="I44" s="35">
        <f t="shared" si="9"/>
        <v>3040.633983381188</v>
      </c>
      <c r="L44" s="36">
        <f t="shared" si="13"/>
        <v>376788.07555498392</v>
      </c>
      <c r="M44" s="35"/>
      <c r="N44" s="95">
        <v>31</v>
      </c>
      <c r="O44" s="121">
        <f>O43+31</f>
        <v>46051</v>
      </c>
      <c r="P44" s="124">
        <f t="shared" si="22"/>
        <v>1650860.6521301994</v>
      </c>
      <c r="Q44" s="124">
        <f t="shared" si="23"/>
        <v>-279906.44524232665</v>
      </c>
      <c r="R44" s="124">
        <f t="shared" si="0"/>
        <v>1370954.2068878727</v>
      </c>
      <c r="S44" s="122">
        <f t="shared" si="19"/>
        <v>8.299999999999999E-2</v>
      </c>
      <c r="T44" s="123">
        <f t="shared" si="1"/>
        <v>9482.4333000000006</v>
      </c>
      <c r="U44" s="124">
        <f t="shared" si="2"/>
        <v>1380436.6401878726</v>
      </c>
      <c r="V44" s="88">
        <f t="shared" si="5"/>
        <v>-226054.67148225824</v>
      </c>
    </row>
    <row r="45" spans="1:22" x14ac:dyDescent="0.35">
      <c r="A45" s="6">
        <v>30</v>
      </c>
      <c r="B45" s="33">
        <f t="shared" si="10"/>
        <v>3474562.1869556652</v>
      </c>
      <c r="C45" s="34">
        <f t="shared" si="6"/>
        <v>366900.65289871988</v>
      </c>
      <c r="D45" s="33">
        <f t="shared" si="7"/>
        <v>89747.941289064824</v>
      </c>
      <c r="E45" s="34">
        <f t="shared" si="11"/>
        <v>277152.71160965506</v>
      </c>
      <c r="F45" s="34">
        <f t="shared" si="12"/>
        <v>3197409.4753460102</v>
      </c>
      <c r="G45" s="35">
        <f t="shared" si="8"/>
        <v>108335.36629585286</v>
      </c>
      <c r="H45" s="35">
        <f t="shared" si="15"/>
        <v>9887.4226562640415</v>
      </c>
      <c r="I45" s="35">
        <f t="shared" si="9"/>
        <v>2919.475740164366</v>
      </c>
      <c r="L45" s="36">
        <f t="shared" si="13"/>
        <v>376788.07555498392</v>
      </c>
      <c r="M45" s="35"/>
      <c r="N45" s="95">
        <v>32</v>
      </c>
      <c r="O45" s="121">
        <f>O44+31</f>
        <v>46082</v>
      </c>
      <c r="P45" s="124">
        <f t="shared" si="22"/>
        <v>1380436.6401878726</v>
      </c>
      <c r="Q45" s="124">
        <f t="shared" si="23"/>
        <v>-279906.44524232665</v>
      </c>
      <c r="R45" s="124">
        <f t="shared" si="0"/>
        <v>1100530.1949455459</v>
      </c>
      <c r="S45" s="122">
        <f t="shared" si="19"/>
        <v>8.299999999999999E-2</v>
      </c>
      <c r="T45" s="123">
        <f t="shared" si="1"/>
        <v>7612.0005000000001</v>
      </c>
      <c r="U45" s="124">
        <f t="shared" si="2"/>
        <v>1108142.1954455459</v>
      </c>
      <c r="V45" s="88">
        <f t="shared" si="5"/>
        <v>-224501.86690284687</v>
      </c>
    </row>
    <row r="46" spans="1:22" x14ac:dyDescent="0.35">
      <c r="A46" s="6">
        <v>31</v>
      </c>
      <c r="B46" s="33">
        <f t="shared" si="10"/>
        <v>3197409.4753460102</v>
      </c>
      <c r="C46" s="34">
        <f t="shared" si="6"/>
        <v>366900.65289871988</v>
      </c>
      <c r="D46" s="33">
        <f t="shared" si="7"/>
        <v>82589.086748187445</v>
      </c>
      <c r="E46" s="34">
        <f t="shared" si="11"/>
        <v>284311.56615053245</v>
      </c>
      <c r="F46" s="34">
        <f t="shared" si="12"/>
        <v>2913097.9091954776</v>
      </c>
      <c r="G46" s="35">
        <f t="shared" si="8"/>
        <v>104018.5946191578</v>
      </c>
      <c r="H46" s="35">
        <f t="shared" si="15"/>
        <v>9887.4226562640415</v>
      </c>
      <c r="I46" s="35">
        <f t="shared" si="9"/>
        <v>2803.1452137919978</v>
      </c>
      <c r="L46" s="36">
        <f t="shared" si="13"/>
        <v>376788.07555498392</v>
      </c>
      <c r="M46" s="35"/>
      <c r="N46" s="95">
        <v>33</v>
      </c>
      <c r="O46" s="121">
        <f t="shared" si="24"/>
        <v>46112</v>
      </c>
      <c r="P46" s="124">
        <f t="shared" si="22"/>
        <v>1108142.1954455459</v>
      </c>
      <c r="Q46" s="124">
        <f t="shared" si="23"/>
        <v>-279906.44524232665</v>
      </c>
      <c r="R46" s="124">
        <f t="shared" si="0"/>
        <v>828235.75020321924</v>
      </c>
      <c r="S46" s="122">
        <f t="shared" si="19"/>
        <v>8.299999999999999E-2</v>
      </c>
      <c r="T46" s="123">
        <f t="shared" si="1"/>
        <v>5728.6306000000004</v>
      </c>
      <c r="U46" s="124">
        <f t="shared" ref="U46:U77" si="25">R46+T46</f>
        <v>833964.38080321928</v>
      </c>
      <c r="V46" s="88">
        <f t="shared" si="5"/>
        <v>-222959.72877879351</v>
      </c>
    </row>
    <row r="47" spans="1:22" x14ac:dyDescent="0.35">
      <c r="A47" s="6">
        <v>32</v>
      </c>
      <c r="B47" s="33">
        <f t="shared" si="10"/>
        <v>2913097.9091954776</v>
      </c>
      <c r="C47" s="34">
        <f t="shared" si="6"/>
        <v>366900.65289871988</v>
      </c>
      <c r="D47" s="33">
        <f t="shared" si="7"/>
        <v>75245.318994519184</v>
      </c>
      <c r="E47" s="34">
        <f t="shared" si="11"/>
        <v>291655.3339042007</v>
      </c>
      <c r="F47" s="34">
        <f t="shared" si="12"/>
        <v>2621442.5752912769</v>
      </c>
      <c r="G47" s="35">
        <f t="shared" si="8"/>
        <v>99873.83064729505</v>
      </c>
      <c r="H47" s="35">
        <f t="shared" si="15"/>
        <v>9887.4226562640415</v>
      </c>
      <c r="I47" s="35">
        <f t="shared" si="9"/>
        <v>2691.4500372462771</v>
      </c>
      <c r="L47" s="36">
        <f t="shared" si="13"/>
        <v>376788.07555498392</v>
      </c>
      <c r="M47" s="35"/>
      <c r="N47" s="95">
        <v>34</v>
      </c>
      <c r="O47" s="121">
        <f>O46+31</f>
        <v>46143</v>
      </c>
      <c r="P47" s="124">
        <f>U46</f>
        <v>833964.38080321928</v>
      </c>
      <c r="Q47" s="124">
        <f>Q46</f>
        <v>-279906.44524232665</v>
      </c>
      <c r="R47" s="124">
        <f t="shared" si="0"/>
        <v>554057.93556089257</v>
      </c>
      <c r="S47" s="122">
        <f t="shared" si="19"/>
        <v>8.299999999999999E-2</v>
      </c>
      <c r="T47" s="123">
        <f t="shared" si="1"/>
        <v>3832.2341000000001</v>
      </c>
      <c r="U47" s="124">
        <f t="shared" si="25"/>
        <v>557890.16966089257</v>
      </c>
      <c r="V47" s="88">
        <f t="shared" si="5"/>
        <v>-221428.183840563</v>
      </c>
    </row>
    <row r="48" spans="1:22" x14ac:dyDescent="0.35">
      <c r="A48" s="6">
        <v>33</v>
      </c>
      <c r="B48" s="33">
        <f t="shared" si="10"/>
        <v>2621442.5752912769</v>
      </c>
      <c r="C48" s="34">
        <f t="shared" si="6"/>
        <v>366900.65289871988</v>
      </c>
      <c r="D48" s="33">
        <f t="shared" si="7"/>
        <v>67711.861719773675</v>
      </c>
      <c r="E48" s="34">
        <f t="shared" si="11"/>
        <v>299188.79117894621</v>
      </c>
      <c r="F48" s="34">
        <f t="shared" si="12"/>
        <v>2322253.7841123305</v>
      </c>
      <c r="G48" s="35">
        <f t="shared" si="8"/>
        <v>95894.220496682712</v>
      </c>
      <c r="H48" s="35">
        <f t="shared" si="15"/>
        <v>9887.4226562640415</v>
      </c>
      <c r="I48" s="35">
        <f t="shared" si="9"/>
        <v>2584.2055086378082</v>
      </c>
      <c r="L48" s="36">
        <f t="shared" si="13"/>
        <v>376788.07555498392</v>
      </c>
      <c r="M48" s="35"/>
      <c r="N48" s="95">
        <v>35</v>
      </c>
      <c r="O48" s="121">
        <f>O47+30</f>
        <v>46173</v>
      </c>
      <c r="P48" s="124">
        <f>U47</f>
        <v>557890.16966089257</v>
      </c>
      <c r="Q48" s="124">
        <f t="shared" si="23"/>
        <v>-279906.44524232665</v>
      </c>
      <c r="R48" s="124">
        <f t="shared" si="0"/>
        <v>277983.72441856592</v>
      </c>
      <c r="S48" s="122">
        <f t="shared" si="19"/>
        <v>8.299999999999999E-2</v>
      </c>
      <c r="T48" s="123">
        <f t="shared" si="1"/>
        <v>1922.7208000000001</v>
      </c>
      <c r="U48" s="124">
        <f t="shared" si="25"/>
        <v>279906.44521856593</v>
      </c>
      <c r="V48" s="88">
        <f t="shared" si="5"/>
        <v>-219907.15932191972</v>
      </c>
    </row>
    <row r="49" spans="1:22" x14ac:dyDescent="0.35">
      <c r="A49" s="6">
        <v>34</v>
      </c>
      <c r="B49" s="33">
        <f t="shared" si="10"/>
        <v>2322253.7841123305</v>
      </c>
      <c r="C49" s="34">
        <f t="shared" si="6"/>
        <v>366900.65289871988</v>
      </c>
      <c r="D49" s="33">
        <f t="shared" si="7"/>
        <v>59983.815243621495</v>
      </c>
      <c r="E49" s="34">
        <f t="shared" si="11"/>
        <v>306916.83765509841</v>
      </c>
      <c r="F49" s="34">
        <f t="shared" si="12"/>
        <v>2015336.9464572319</v>
      </c>
      <c r="G49" s="35">
        <f t="shared" si="8"/>
        <v>92073.183386157179</v>
      </c>
      <c r="H49" s="35">
        <f t="shared" si="15"/>
        <v>9887.4226562640415</v>
      </c>
      <c r="I49" s="35">
        <f t="shared" si="9"/>
        <v>2481.23428577802</v>
      </c>
      <c r="L49" s="36">
        <f t="shared" si="13"/>
        <v>376788.07555498392</v>
      </c>
      <c r="M49" s="35"/>
      <c r="N49" s="95">
        <v>36</v>
      </c>
      <c r="O49" s="121">
        <f>O48+31</f>
        <v>46204</v>
      </c>
      <c r="P49" s="124">
        <f t="shared" ref="P49:P58" si="26">U48</f>
        <v>279906.44521856593</v>
      </c>
      <c r="Q49" s="124">
        <f t="shared" si="23"/>
        <v>-279906.44524232665</v>
      </c>
      <c r="R49" s="124">
        <f t="shared" si="0"/>
        <v>-2.3760716430842876E-5</v>
      </c>
      <c r="S49" s="122">
        <f t="shared" si="19"/>
        <v>8.299999999999999E-2</v>
      </c>
      <c r="T49" s="123">
        <f t="shared" si="1"/>
        <v>0</v>
      </c>
      <c r="U49" s="124">
        <f t="shared" si="25"/>
        <v>-2.3760716430842876E-5</v>
      </c>
      <c r="V49" s="88">
        <f t="shared" si="5"/>
        <v>-218396.58295647081</v>
      </c>
    </row>
    <row r="50" spans="1:22" x14ac:dyDescent="0.35">
      <c r="A50" s="6">
        <v>35</v>
      </c>
      <c r="B50" s="33">
        <f t="shared" si="10"/>
        <v>2015336.9464572319</v>
      </c>
      <c r="C50" s="34">
        <f t="shared" si="6"/>
        <v>366900.65289871988</v>
      </c>
      <c r="D50" s="33">
        <f t="shared" si="7"/>
        <v>52056.153326990294</v>
      </c>
      <c r="E50" s="34">
        <f t="shared" si="11"/>
        <v>314844.49957172957</v>
      </c>
      <c r="F50" s="34">
        <f t="shared" si="12"/>
        <v>1700492.4468855024</v>
      </c>
      <c r="G50" s="35">
        <f t="shared" si="8"/>
        <v>88404.400754831659</v>
      </c>
      <c r="H50" s="35">
        <f t="shared" si="15"/>
        <v>9887.4226562640415</v>
      </c>
      <c r="I50" s="35">
        <f t="shared" si="9"/>
        <v>2382.3660929217663</v>
      </c>
      <c r="L50" s="36">
        <f t="shared" si="13"/>
        <v>376788.07555498392</v>
      </c>
      <c r="M50" s="35"/>
      <c r="N50" s="95"/>
      <c r="O50" s="121"/>
      <c r="P50" s="124"/>
      <c r="Q50" s="124"/>
      <c r="R50" s="124"/>
      <c r="S50" s="122"/>
      <c r="T50" s="123"/>
      <c r="U50" s="124"/>
      <c r="V50" s="88"/>
    </row>
    <row r="51" spans="1:22" x14ac:dyDescent="0.35">
      <c r="A51" s="6">
        <v>36</v>
      </c>
      <c r="B51" s="33">
        <f t="shared" si="10"/>
        <v>1700492.4468855024</v>
      </c>
      <c r="C51" s="34">
        <f t="shared" si="6"/>
        <v>366900.65289871988</v>
      </c>
      <c r="D51" s="33">
        <f t="shared" si="7"/>
        <v>43923.719903052523</v>
      </c>
      <c r="E51" s="34">
        <f t="shared" si="11"/>
        <v>322976.93299566733</v>
      </c>
      <c r="F51" s="34">
        <f t="shared" si="12"/>
        <v>1377515.5138898352</v>
      </c>
      <c r="G51" s="35">
        <f t="shared" si="8"/>
        <v>84881.805813568571</v>
      </c>
      <c r="H51" s="35">
        <f t="shared" si="15"/>
        <v>9887.4226562640415</v>
      </c>
      <c r="I51" s="35">
        <f t="shared" si="9"/>
        <v>2287.4374391951669</v>
      </c>
      <c r="L51" s="36">
        <f t="shared" si="13"/>
        <v>376788.07555498392</v>
      </c>
      <c r="M51" s="35"/>
      <c r="N51" s="95"/>
      <c r="O51" s="121"/>
      <c r="P51" s="124"/>
      <c r="Q51" s="124"/>
      <c r="R51" s="124"/>
      <c r="S51" s="122"/>
      <c r="T51" s="123"/>
      <c r="U51" s="124"/>
      <c r="V51" s="88"/>
    </row>
    <row r="52" spans="1:22" x14ac:dyDescent="0.35">
      <c r="A52" s="6">
        <v>37</v>
      </c>
      <c r="B52" s="33">
        <f t="shared" si="10"/>
        <v>1377515.5138898352</v>
      </c>
      <c r="C52" s="34">
        <f t="shared" si="6"/>
        <v>366900.65289871988</v>
      </c>
      <c r="D52" s="33">
        <f t="shared" si="7"/>
        <v>35581.225723774442</v>
      </c>
      <c r="E52" s="34">
        <f t="shared" si="11"/>
        <v>331319.42717494542</v>
      </c>
      <c r="F52" s="34">
        <f t="shared" si="12"/>
        <v>1046196.0867148897</v>
      </c>
      <c r="G52" s="35">
        <f t="shared" si="8"/>
        <v>81499.573512787858</v>
      </c>
      <c r="H52" s="35">
        <f t="shared" si="15"/>
        <v>9887.4226562640415</v>
      </c>
      <c r="I52" s="35">
        <f t="shared" si="9"/>
        <v>2196.291348243079</v>
      </c>
      <c r="L52" s="36">
        <f t="shared" si="13"/>
        <v>376788.07555498392</v>
      </c>
      <c r="M52" s="35"/>
      <c r="N52" s="95"/>
      <c r="O52" s="121"/>
      <c r="P52" s="124"/>
      <c r="Q52" s="124"/>
      <c r="R52" s="124"/>
      <c r="S52" s="122"/>
      <c r="T52" s="123"/>
      <c r="U52" s="124"/>
      <c r="V52" s="88"/>
    </row>
    <row r="53" spans="1:22" x14ac:dyDescent="0.35">
      <c r="A53" s="6">
        <v>38</v>
      </c>
      <c r="B53" s="33">
        <f t="shared" si="10"/>
        <v>1046196.0867148897</v>
      </c>
      <c r="C53" s="34">
        <f t="shared" si="6"/>
        <v>366900.65289871988</v>
      </c>
      <c r="D53" s="33">
        <f t="shared" si="7"/>
        <v>27023.244919845602</v>
      </c>
      <c r="E53" s="34">
        <f t="shared" si="11"/>
        <v>339877.40797887428</v>
      </c>
      <c r="F53" s="34">
        <f t="shared" si="12"/>
        <v>706318.67873601534</v>
      </c>
      <c r="G53" s="35">
        <f t="shared" si="8"/>
        <v>78252.110910021947</v>
      </c>
      <c r="H53" s="35">
        <f t="shared" si="15"/>
        <v>9887.4226562640415</v>
      </c>
      <c r="I53" s="35">
        <f t="shared" si="9"/>
        <v>2108.7770986491396</v>
      </c>
      <c r="L53" s="36">
        <f t="shared" si="13"/>
        <v>376788.07555498392</v>
      </c>
      <c r="M53" s="35"/>
      <c r="N53" s="95"/>
      <c r="O53" s="121"/>
      <c r="P53" s="124"/>
      <c r="Q53" s="124"/>
      <c r="R53" s="124"/>
      <c r="S53" s="122"/>
      <c r="T53" s="123"/>
      <c r="U53" s="124"/>
      <c r="V53" s="88"/>
    </row>
    <row r="54" spans="1:22" x14ac:dyDescent="0.35">
      <c r="A54" s="6">
        <v>39</v>
      </c>
      <c r="B54" s="33">
        <f t="shared" si="10"/>
        <v>706318.67873601534</v>
      </c>
      <c r="C54" s="34">
        <f t="shared" si="6"/>
        <v>366900.65289871988</v>
      </c>
      <c r="D54" s="33">
        <f t="shared" si="7"/>
        <v>18244.211471751274</v>
      </c>
      <c r="E54" s="34">
        <f t="shared" si="11"/>
        <v>348656.44142696861</v>
      </c>
      <c r="F54" s="34">
        <f t="shared" si="12"/>
        <v>357662.23730904667</v>
      </c>
      <c r="G54" s="35">
        <f t="shared" si="8"/>
        <v>75134.047921288453</v>
      </c>
      <c r="H54" s="35">
        <f t="shared" si="15"/>
        <v>9887.4226562640415</v>
      </c>
      <c r="I54" s="35">
        <f t="shared" si="9"/>
        <v>2024.7499746991255</v>
      </c>
      <c r="L54" s="36">
        <f t="shared" si="13"/>
        <v>376788.07555498392</v>
      </c>
      <c r="M54" s="35"/>
      <c r="N54" s="95"/>
      <c r="O54" s="121"/>
      <c r="P54" s="124"/>
      <c r="Q54" s="124"/>
      <c r="R54" s="124"/>
      <c r="S54" s="122"/>
      <c r="T54" s="123"/>
      <c r="U54" s="124"/>
      <c r="V54" s="88"/>
    </row>
    <row r="55" spans="1:22" x14ac:dyDescent="0.35">
      <c r="A55" s="6">
        <v>40</v>
      </c>
      <c r="B55" s="33">
        <f t="shared" si="10"/>
        <v>357662.23730904667</v>
      </c>
      <c r="C55" s="34">
        <f t="shared" si="6"/>
        <v>366900.65289871988</v>
      </c>
      <c r="D55" s="33">
        <f t="shared" si="7"/>
        <v>9238.415589692675</v>
      </c>
      <c r="E55" s="34">
        <f t="shared" si="11"/>
        <v>357662.23730902723</v>
      </c>
      <c r="F55" s="34">
        <f t="shared" si="12"/>
        <v>1.9441358745098114E-8</v>
      </c>
      <c r="G55" s="35">
        <f t="shared" si="8"/>
        <v>72140.228440987485</v>
      </c>
      <c r="H55" s="35">
        <f t="shared" si="15"/>
        <v>9887.4226562640415</v>
      </c>
      <c r="I55" s="35">
        <f t="shared" si="9"/>
        <v>1944.0710270754926</v>
      </c>
      <c r="L55" s="36">
        <f t="shared" si="13"/>
        <v>376788.07555498392</v>
      </c>
      <c r="M55" s="35"/>
      <c r="N55" s="95"/>
      <c r="O55" s="121"/>
      <c r="P55" s="124"/>
      <c r="Q55" s="124"/>
      <c r="R55" s="124"/>
      <c r="S55" s="122"/>
      <c r="T55" s="123"/>
      <c r="U55" s="124"/>
      <c r="V55" s="88"/>
    </row>
    <row r="56" spans="1:22" x14ac:dyDescent="0.35">
      <c r="A56" s="8"/>
      <c r="B56" s="8"/>
      <c r="C56" s="37"/>
      <c r="D56" s="33"/>
      <c r="E56" s="33"/>
      <c r="F56" s="38"/>
      <c r="G56" s="33"/>
      <c r="H56" s="33"/>
      <c r="I56" s="33"/>
      <c r="J56" s="35"/>
      <c r="M56" s="33"/>
      <c r="N56" s="95"/>
      <c r="O56" s="121"/>
      <c r="P56" s="124"/>
      <c r="Q56" s="124"/>
      <c r="R56" s="124"/>
      <c r="S56" s="122"/>
      <c r="T56" s="123"/>
      <c r="U56" s="124"/>
      <c r="V56" s="88"/>
    </row>
    <row r="57" spans="1:22" x14ac:dyDescent="0.35">
      <c r="A57" s="8"/>
      <c r="B57" s="8"/>
      <c r="C57" s="37"/>
      <c r="D57" s="33"/>
      <c r="E57" s="33"/>
      <c r="F57" s="38"/>
      <c r="G57" s="33"/>
      <c r="H57" s="33"/>
      <c r="I57" s="33"/>
      <c r="J57" s="35"/>
      <c r="L57" s="36"/>
      <c r="M57" s="34"/>
      <c r="N57" s="95"/>
      <c r="O57" s="121"/>
      <c r="P57" s="124"/>
      <c r="Q57" s="124"/>
      <c r="R57" s="124"/>
      <c r="S57" s="122"/>
      <c r="T57" s="123"/>
      <c r="U57" s="124"/>
      <c r="V57" s="88"/>
    </row>
    <row r="58" spans="1:22" x14ac:dyDescent="0.35">
      <c r="A58" s="8"/>
      <c r="B58" s="8"/>
      <c r="C58" s="37"/>
      <c r="D58" s="33"/>
      <c r="E58" s="33"/>
      <c r="F58" s="38"/>
      <c r="G58" s="33"/>
      <c r="H58" s="33"/>
      <c r="I58" s="33"/>
      <c r="J58" s="35"/>
      <c r="M58" s="34"/>
      <c r="N58" s="95"/>
      <c r="O58" s="121"/>
      <c r="P58" s="124"/>
      <c r="Q58" s="124"/>
      <c r="R58" s="124"/>
      <c r="S58" s="122"/>
      <c r="T58" s="123"/>
      <c r="U58" s="124"/>
      <c r="V58" s="88"/>
    </row>
    <row r="59" spans="1:22" x14ac:dyDescent="0.35">
      <c r="A59" s="8"/>
      <c r="B59" s="8"/>
      <c r="C59" s="37"/>
      <c r="D59" s="33"/>
      <c r="E59" s="33"/>
      <c r="F59" s="38"/>
      <c r="G59" s="33"/>
      <c r="H59" s="33"/>
      <c r="I59" s="33"/>
      <c r="J59" s="35"/>
      <c r="M59" s="34"/>
      <c r="N59" s="95"/>
      <c r="O59" s="121"/>
      <c r="P59" s="124"/>
      <c r="Q59" s="124"/>
      <c r="R59" s="124"/>
      <c r="S59" s="122"/>
      <c r="T59" s="123"/>
      <c r="U59" s="124"/>
      <c r="V59" s="88"/>
    </row>
    <row r="60" spans="1:22" x14ac:dyDescent="0.35">
      <c r="A60" s="8"/>
      <c r="B60" s="8"/>
      <c r="C60" s="37"/>
      <c r="D60" s="33"/>
      <c r="E60" s="33"/>
      <c r="F60" s="38"/>
      <c r="G60" s="33"/>
      <c r="H60" s="33"/>
      <c r="I60" s="33"/>
      <c r="J60" s="35"/>
      <c r="M60" s="34"/>
      <c r="N60" s="95"/>
      <c r="O60" s="121"/>
      <c r="P60" s="124"/>
      <c r="Q60" s="124"/>
      <c r="R60" s="124"/>
      <c r="S60" s="122"/>
      <c r="T60" s="123"/>
      <c r="U60" s="124"/>
      <c r="V60" s="88"/>
    </row>
    <row r="61" spans="1:22" x14ac:dyDescent="0.35">
      <c r="A61" s="8"/>
      <c r="B61" s="8"/>
      <c r="C61" s="37"/>
      <c r="D61" s="33"/>
      <c r="E61" s="33"/>
      <c r="F61" s="38"/>
      <c r="G61" s="33"/>
      <c r="H61" s="33"/>
      <c r="I61" s="33"/>
      <c r="J61" s="35"/>
      <c r="M61" s="34"/>
      <c r="N61" s="95"/>
      <c r="O61" s="121"/>
      <c r="P61" s="124"/>
      <c r="Q61" s="124"/>
      <c r="R61" s="124"/>
      <c r="S61" s="122"/>
      <c r="T61" s="123"/>
      <c r="U61" s="124"/>
      <c r="V61" s="88"/>
    </row>
    <row r="62" spans="1:22" x14ac:dyDescent="0.35">
      <c r="A62" s="8"/>
      <c r="B62" s="8"/>
      <c r="C62" s="37"/>
      <c r="D62" s="33"/>
      <c r="E62" s="33"/>
      <c r="F62" s="38"/>
      <c r="G62" s="33"/>
      <c r="H62" s="33"/>
      <c r="I62" s="33"/>
      <c r="J62" s="35"/>
      <c r="M62" s="34"/>
      <c r="N62" s="95"/>
      <c r="O62" s="121"/>
      <c r="P62" s="124"/>
      <c r="Q62" s="124"/>
      <c r="R62" s="124"/>
      <c r="S62" s="122"/>
      <c r="T62" s="123"/>
      <c r="U62" s="124"/>
      <c r="V62" s="88"/>
    </row>
    <row r="63" spans="1:22" x14ac:dyDescent="0.35">
      <c r="A63" s="8"/>
      <c r="B63" s="8"/>
      <c r="C63" s="37"/>
      <c r="D63" s="33"/>
      <c r="E63" s="33"/>
      <c r="F63" s="38"/>
      <c r="G63" s="33"/>
      <c r="H63" s="33"/>
      <c r="I63" s="33"/>
      <c r="J63" s="35"/>
      <c r="M63" s="34"/>
      <c r="N63" s="95"/>
      <c r="O63" s="121"/>
      <c r="P63" s="124"/>
      <c r="Q63" s="124"/>
      <c r="R63" s="124"/>
      <c r="S63" s="122"/>
      <c r="T63" s="123"/>
      <c r="U63" s="124"/>
      <c r="V63" s="88"/>
    </row>
    <row r="64" spans="1:22" x14ac:dyDescent="0.35">
      <c r="A64" s="8"/>
      <c r="B64" s="8"/>
      <c r="C64" s="37"/>
      <c r="D64" s="33"/>
      <c r="E64" s="33"/>
      <c r="F64" s="38"/>
      <c r="G64" s="33"/>
      <c r="H64" s="33"/>
      <c r="I64" s="33"/>
      <c r="J64" s="35"/>
      <c r="M64" s="34"/>
      <c r="N64" s="95"/>
      <c r="O64" s="121"/>
      <c r="P64" s="124"/>
      <c r="Q64" s="124"/>
      <c r="R64" s="124"/>
      <c r="S64" s="122"/>
      <c r="T64" s="123"/>
      <c r="U64" s="124"/>
      <c r="V64" s="88"/>
    </row>
    <row r="65" spans="1:22" x14ac:dyDescent="0.35">
      <c r="A65" s="8"/>
      <c r="B65" s="8"/>
      <c r="C65" s="37"/>
      <c r="D65" s="33"/>
      <c r="E65" s="33"/>
      <c r="F65" s="38"/>
      <c r="G65" s="33"/>
      <c r="H65" s="33"/>
      <c r="I65" s="33"/>
      <c r="J65" s="35"/>
      <c r="M65" s="34"/>
      <c r="N65" s="95"/>
      <c r="O65" s="121"/>
      <c r="P65" s="124"/>
      <c r="Q65" s="124"/>
      <c r="R65" s="124"/>
      <c r="S65" s="122"/>
      <c r="T65" s="123"/>
      <c r="U65" s="124"/>
      <c r="V65" s="88"/>
    </row>
    <row r="66" spans="1:22" x14ac:dyDescent="0.35">
      <c r="A66" s="8"/>
      <c r="B66" s="8"/>
      <c r="C66" s="37"/>
      <c r="D66" s="33"/>
      <c r="E66" s="33"/>
      <c r="F66" s="38"/>
      <c r="G66" s="33"/>
      <c r="H66" s="33"/>
      <c r="I66" s="33"/>
      <c r="J66" s="35"/>
      <c r="M66" s="34"/>
      <c r="N66" s="95"/>
      <c r="O66" s="121"/>
      <c r="P66" s="124"/>
      <c r="Q66" s="124"/>
      <c r="R66" s="124"/>
      <c r="S66" s="122"/>
      <c r="T66" s="123"/>
      <c r="U66" s="124"/>
      <c r="V66" s="88"/>
    </row>
    <row r="67" spans="1:22" x14ac:dyDescent="0.35">
      <c r="A67" s="8"/>
      <c r="B67" s="8"/>
      <c r="C67" s="37"/>
      <c r="D67" s="33"/>
      <c r="E67" s="33"/>
      <c r="F67" s="38"/>
      <c r="G67" s="33"/>
      <c r="H67" s="33"/>
      <c r="I67" s="33"/>
      <c r="J67" s="35"/>
      <c r="M67" s="34"/>
      <c r="N67" s="95"/>
      <c r="O67" s="121"/>
      <c r="P67" s="124"/>
      <c r="Q67" s="124"/>
      <c r="R67" s="124"/>
      <c r="S67" s="122"/>
      <c r="T67" s="123"/>
      <c r="U67" s="124"/>
      <c r="V67" s="88"/>
    </row>
    <row r="68" spans="1:22" x14ac:dyDescent="0.35">
      <c r="A68" s="8"/>
      <c r="B68" s="8"/>
      <c r="C68" s="37"/>
      <c r="D68" s="33"/>
      <c r="E68" s="33"/>
      <c r="F68" s="38"/>
      <c r="G68" s="33"/>
      <c r="H68" s="33"/>
      <c r="I68" s="33"/>
      <c r="J68" s="35"/>
      <c r="M68" s="34"/>
      <c r="N68" s="95"/>
      <c r="O68" s="121"/>
      <c r="P68" s="124"/>
      <c r="Q68" s="124"/>
      <c r="R68" s="124"/>
      <c r="S68" s="122"/>
      <c r="T68" s="123"/>
      <c r="U68" s="124"/>
      <c r="V68" s="88"/>
    </row>
    <row r="69" spans="1:22" x14ac:dyDescent="0.35">
      <c r="A69" s="8"/>
      <c r="B69" s="8"/>
      <c r="C69" s="37"/>
      <c r="D69" s="33"/>
      <c r="E69" s="33"/>
      <c r="F69" s="38"/>
      <c r="G69" s="33"/>
      <c r="H69" s="33"/>
      <c r="I69" s="33"/>
      <c r="J69" s="35"/>
      <c r="M69" s="34"/>
      <c r="N69" s="95"/>
      <c r="O69" s="121"/>
      <c r="P69" s="124"/>
      <c r="Q69" s="124"/>
      <c r="R69" s="124"/>
      <c r="S69" s="122"/>
      <c r="T69" s="123"/>
      <c r="U69" s="124"/>
      <c r="V69" s="88"/>
    </row>
    <row r="70" spans="1:22" x14ac:dyDescent="0.35">
      <c r="A70" s="8"/>
      <c r="B70" s="8"/>
      <c r="C70" s="37"/>
      <c r="D70" s="33"/>
      <c r="E70" s="33"/>
      <c r="F70" s="38"/>
      <c r="G70" s="33"/>
      <c r="H70" s="33"/>
      <c r="I70" s="33"/>
      <c r="J70" s="35"/>
      <c r="M70" s="34"/>
      <c r="N70" s="95"/>
      <c r="O70" s="121"/>
      <c r="P70" s="124"/>
      <c r="Q70" s="124"/>
      <c r="R70" s="124"/>
      <c r="S70" s="122"/>
      <c r="T70" s="123"/>
      <c r="U70" s="124"/>
      <c r="V70" s="88"/>
    </row>
    <row r="71" spans="1:22" x14ac:dyDescent="0.35">
      <c r="A71" s="8"/>
      <c r="B71" s="8"/>
      <c r="C71" s="37"/>
      <c r="D71" s="33"/>
      <c r="E71" s="33"/>
      <c r="F71" s="38"/>
      <c r="G71" s="33"/>
      <c r="H71" s="33"/>
      <c r="I71" s="33"/>
      <c r="J71" s="35"/>
      <c r="M71" s="34"/>
      <c r="N71" s="95"/>
      <c r="O71" s="121"/>
      <c r="P71" s="124"/>
      <c r="Q71" s="124"/>
      <c r="R71" s="124"/>
      <c r="S71" s="122"/>
      <c r="T71" s="123"/>
      <c r="U71" s="124"/>
      <c r="V71" s="88"/>
    </row>
    <row r="72" spans="1:22" x14ac:dyDescent="0.35">
      <c r="A72" s="8"/>
      <c r="B72" s="8"/>
      <c r="C72" s="37"/>
      <c r="D72" s="33"/>
      <c r="E72" s="33"/>
      <c r="F72" s="38"/>
      <c r="G72" s="33"/>
      <c r="H72" s="33"/>
      <c r="I72" s="33"/>
      <c r="J72" s="35"/>
      <c r="M72" s="34"/>
      <c r="N72" s="95"/>
      <c r="O72" s="121"/>
      <c r="P72" s="124"/>
      <c r="Q72" s="124"/>
      <c r="R72" s="124"/>
      <c r="S72" s="122"/>
      <c r="T72" s="123"/>
      <c r="U72" s="124"/>
      <c r="V72" s="88"/>
    </row>
    <row r="73" spans="1:22" x14ac:dyDescent="0.35">
      <c r="A73" s="8"/>
      <c r="B73" s="8"/>
      <c r="C73" s="37"/>
      <c r="D73" s="33"/>
      <c r="E73" s="33"/>
      <c r="F73" s="38"/>
      <c r="G73" s="33"/>
      <c r="H73" s="33"/>
      <c r="I73" s="33"/>
      <c r="J73" s="35"/>
      <c r="M73" s="34"/>
      <c r="N73" s="95"/>
      <c r="O73" s="121"/>
      <c r="P73" s="124"/>
      <c r="Q73" s="124"/>
      <c r="R73" s="124"/>
      <c r="S73" s="122"/>
      <c r="T73" s="123"/>
      <c r="U73" s="124"/>
      <c r="V73" s="88"/>
    </row>
    <row r="74" spans="1:22" x14ac:dyDescent="0.35">
      <c r="A74" s="8"/>
      <c r="B74" s="8"/>
      <c r="C74" s="37"/>
      <c r="D74" s="33"/>
      <c r="E74" s="33"/>
      <c r="F74" s="38"/>
      <c r="G74" s="33"/>
      <c r="H74" s="33"/>
      <c r="I74" s="33"/>
      <c r="J74" s="35"/>
      <c r="M74" s="34"/>
      <c r="N74" s="95"/>
      <c r="O74" s="117"/>
      <c r="P74" s="117"/>
      <c r="Q74" s="117"/>
      <c r="R74" s="117"/>
      <c r="S74" s="117"/>
      <c r="T74" s="117"/>
      <c r="U74" s="117"/>
      <c r="V74" s="95"/>
    </row>
    <row r="75" spans="1:22" x14ac:dyDescent="0.35">
      <c r="A75" s="8"/>
      <c r="B75" s="8"/>
      <c r="C75" s="37"/>
      <c r="D75" s="33"/>
      <c r="E75" s="33"/>
      <c r="F75" s="38"/>
      <c r="G75" s="33"/>
      <c r="H75" s="33"/>
      <c r="I75" s="33"/>
      <c r="J75" s="35"/>
      <c r="M75" s="34"/>
      <c r="N75" s="95"/>
      <c r="O75" s="117"/>
      <c r="P75" s="117"/>
      <c r="Q75" s="126">
        <f>SUM(Q13:Q73)</f>
        <v>-10076632.02872376</v>
      </c>
      <c r="R75" s="117"/>
      <c r="S75" s="117"/>
      <c r="T75" s="117"/>
      <c r="U75" s="117"/>
      <c r="V75" s="127">
        <f>SUM(V13:V73)</f>
        <v>-8892992.1377141457</v>
      </c>
    </row>
    <row r="76" spans="1:22" x14ac:dyDescent="0.35">
      <c r="A76" s="8"/>
      <c r="B76" s="8"/>
      <c r="C76" s="37"/>
      <c r="D76" s="33"/>
      <c r="E76" s="33"/>
      <c r="F76" s="38"/>
      <c r="G76" s="33"/>
      <c r="H76" s="33"/>
      <c r="I76" s="33"/>
      <c r="J76" s="35"/>
      <c r="M76" s="34"/>
      <c r="N76" s="34"/>
      <c r="O76" s="33"/>
      <c r="P76" s="34"/>
      <c r="Q76" s="34"/>
    </row>
    <row r="77" spans="1:22" x14ac:dyDescent="0.35">
      <c r="A77" s="8"/>
      <c r="B77" s="8"/>
      <c r="C77" s="37"/>
      <c r="D77" s="33"/>
      <c r="E77" s="33"/>
      <c r="F77" s="38"/>
      <c r="G77" s="33"/>
      <c r="H77" s="33"/>
      <c r="I77" s="33"/>
      <c r="J77" s="35"/>
      <c r="M77" s="34"/>
      <c r="N77" s="34"/>
      <c r="O77" s="33"/>
      <c r="P77" s="34"/>
      <c r="Q77" s="34"/>
    </row>
    <row r="78" spans="1:22" x14ac:dyDescent="0.35">
      <c r="A78" s="8"/>
      <c r="B78" s="8"/>
      <c r="C78" s="37"/>
      <c r="D78" s="33"/>
      <c r="E78" s="33"/>
      <c r="F78" s="38"/>
      <c r="G78" s="33"/>
      <c r="H78" s="33"/>
      <c r="I78" s="33"/>
      <c r="J78" s="35"/>
      <c r="M78" s="34"/>
      <c r="N78" s="34"/>
      <c r="O78" s="33"/>
      <c r="P78" s="34"/>
      <c r="Q78" s="34"/>
    </row>
    <row r="79" spans="1:22" x14ac:dyDescent="0.35">
      <c r="A79" s="8"/>
      <c r="B79" s="8"/>
      <c r="C79" s="37"/>
      <c r="D79" s="33"/>
      <c r="E79" s="33"/>
      <c r="F79" s="38"/>
      <c r="G79" s="33"/>
      <c r="H79" s="33"/>
      <c r="I79" s="33"/>
      <c r="J79" s="35"/>
      <c r="M79" s="34"/>
      <c r="N79" s="34"/>
      <c r="O79" s="33"/>
      <c r="P79" s="34"/>
      <c r="Q79" s="34"/>
    </row>
    <row r="80" spans="1:22" x14ac:dyDescent="0.35">
      <c r="A80" s="8"/>
      <c r="B80" s="8"/>
      <c r="C80" s="37"/>
      <c r="D80" s="33"/>
      <c r="E80" s="33"/>
      <c r="F80" s="38"/>
      <c r="G80" s="33"/>
      <c r="H80" s="33"/>
      <c r="I80" s="33"/>
      <c r="J80" s="35"/>
      <c r="M80" s="34"/>
      <c r="N80" s="34"/>
      <c r="O80" s="33"/>
      <c r="P80" s="34"/>
      <c r="Q80" s="34"/>
    </row>
    <row r="81" spans="1:17" x14ac:dyDescent="0.35">
      <c r="A81" s="8"/>
      <c r="B81" s="8"/>
      <c r="C81" s="37"/>
      <c r="D81" s="33"/>
      <c r="E81" s="33"/>
      <c r="F81" s="38"/>
      <c r="G81" s="33"/>
      <c r="H81" s="33"/>
      <c r="I81" s="33"/>
      <c r="J81" s="35"/>
      <c r="M81" s="34"/>
      <c r="N81" s="34"/>
      <c r="O81" s="33"/>
      <c r="P81" s="34"/>
      <c r="Q81" s="34"/>
    </row>
    <row r="82" spans="1:17" x14ac:dyDescent="0.35">
      <c r="A82" s="8"/>
      <c r="B82" s="8"/>
      <c r="C82" s="37"/>
      <c r="D82" s="33"/>
      <c r="E82" s="33"/>
      <c r="F82" s="38"/>
      <c r="G82" s="33"/>
      <c r="H82" s="33"/>
      <c r="I82" s="33"/>
      <c r="J82" s="35"/>
      <c r="M82" s="34"/>
      <c r="N82" s="34"/>
      <c r="O82" s="33"/>
      <c r="P82" s="34"/>
      <c r="Q82" s="34"/>
    </row>
    <row r="83" spans="1:17" x14ac:dyDescent="0.35">
      <c r="A83" s="8"/>
      <c r="B83" s="8"/>
      <c r="C83" s="37"/>
      <c r="D83" s="33"/>
      <c r="E83" s="33"/>
      <c r="F83" s="38"/>
      <c r="G83" s="33"/>
      <c r="H83" s="33"/>
      <c r="I83" s="33"/>
      <c r="J83" s="35"/>
      <c r="M83" s="34"/>
      <c r="N83" s="34"/>
      <c r="O83" s="33"/>
      <c r="P83" s="34"/>
      <c r="Q83" s="34"/>
    </row>
    <row r="84" spans="1:17" x14ac:dyDescent="0.35">
      <c r="A84" s="8"/>
      <c r="B84" s="8"/>
      <c r="C84" s="37"/>
      <c r="D84" s="33"/>
      <c r="E84" s="33"/>
      <c r="F84" s="38"/>
      <c r="G84" s="33"/>
      <c r="H84" s="33"/>
      <c r="I84" s="33"/>
      <c r="J84" s="35"/>
      <c r="M84" s="34"/>
      <c r="N84" s="34"/>
      <c r="O84" s="33"/>
      <c r="P84" s="34"/>
      <c r="Q84" s="34"/>
    </row>
    <row r="85" spans="1:17" x14ac:dyDescent="0.35">
      <c r="A85" s="8"/>
      <c r="B85" s="8"/>
      <c r="C85" s="37"/>
      <c r="D85" s="33"/>
      <c r="E85" s="33"/>
      <c r="F85" s="38"/>
      <c r="G85" s="33"/>
      <c r="H85" s="33"/>
      <c r="I85" s="33"/>
      <c r="J85" s="35"/>
      <c r="M85" s="34"/>
      <c r="N85" s="34"/>
      <c r="O85" s="33"/>
      <c r="P85" s="34"/>
      <c r="Q85" s="34"/>
    </row>
    <row r="86" spans="1:17" x14ac:dyDescent="0.35">
      <c r="A86" s="8"/>
      <c r="B86" s="8"/>
      <c r="C86" s="37"/>
      <c r="D86" s="33"/>
      <c r="E86" s="33"/>
      <c r="F86" s="38"/>
      <c r="G86" s="33"/>
      <c r="H86" s="33"/>
      <c r="I86" s="33"/>
      <c r="J86" s="35"/>
      <c r="M86" s="34"/>
      <c r="N86" s="34"/>
      <c r="O86" s="33"/>
      <c r="P86" s="34"/>
      <c r="Q86" s="34"/>
    </row>
    <row r="87" spans="1:17" x14ac:dyDescent="0.35">
      <c r="A87" s="8"/>
      <c r="B87" s="8"/>
      <c r="C87" s="37"/>
      <c r="D87" s="33"/>
      <c r="E87" s="33"/>
      <c r="F87" s="38"/>
      <c r="G87" s="33"/>
      <c r="H87" s="33"/>
      <c r="I87" s="33"/>
      <c r="J87" s="35"/>
      <c r="M87" s="34"/>
      <c r="N87" s="34"/>
      <c r="O87" s="33"/>
      <c r="P87" s="34"/>
      <c r="Q87" s="34"/>
    </row>
    <row r="88" spans="1:17" x14ac:dyDescent="0.35">
      <c r="A88" s="8"/>
      <c r="B88" s="8"/>
      <c r="D88" s="33"/>
      <c r="E88" s="33"/>
      <c r="F88" s="38"/>
      <c r="G88" s="33"/>
      <c r="H88" s="33"/>
      <c r="I88" s="33"/>
      <c r="J88" s="35"/>
      <c r="M88" s="34"/>
      <c r="N88" s="34"/>
      <c r="O88" s="33"/>
      <c r="P88" s="34"/>
      <c r="Q88" s="34"/>
    </row>
    <row r="89" spans="1:17" x14ac:dyDescent="0.35">
      <c r="A89" s="8"/>
      <c r="B89" s="8"/>
      <c r="D89" s="33"/>
      <c r="E89" s="33"/>
      <c r="F89" s="38"/>
      <c r="G89" s="33"/>
      <c r="H89" s="33"/>
      <c r="I89" s="33"/>
      <c r="J89" s="35"/>
      <c r="M89" s="34"/>
      <c r="N89" s="34"/>
      <c r="O89" s="33"/>
      <c r="P89" s="34"/>
      <c r="Q89" s="34"/>
    </row>
    <row r="90" spans="1:17" x14ac:dyDescent="0.35">
      <c r="A90" s="8"/>
      <c r="B90" s="8"/>
      <c r="D90" s="33"/>
      <c r="E90" s="33"/>
      <c r="F90" s="38"/>
      <c r="G90" s="33"/>
      <c r="H90" s="33"/>
      <c r="I90" s="33"/>
      <c r="J90" s="35"/>
      <c r="M90" s="34"/>
      <c r="N90" s="34"/>
      <c r="O90" s="33"/>
      <c r="P90" s="34"/>
      <c r="Q90" s="34"/>
    </row>
    <row r="91" spans="1:17" x14ac:dyDescent="0.35">
      <c r="A91" s="8"/>
      <c r="B91" s="8"/>
      <c r="D91" s="33"/>
      <c r="E91" s="33"/>
      <c r="F91" s="38"/>
      <c r="G91" s="33"/>
      <c r="H91" s="33"/>
      <c r="I91" s="33"/>
      <c r="J91" s="35"/>
      <c r="M91" s="34"/>
      <c r="N91" s="34"/>
      <c r="O91" s="33"/>
      <c r="P91" s="34"/>
      <c r="Q91" s="34"/>
    </row>
    <row r="92" spans="1:17" x14ac:dyDescent="0.35">
      <c r="A92" s="8"/>
      <c r="B92" s="8"/>
      <c r="D92" s="33"/>
      <c r="E92" s="33"/>
      <c r="F92" s="38"/>
      <c r="G92" s="33"/>
      <c r="H92" s="33"/>
      <c r="I92" s="33"/>
      <c r="J92" s="35"/>
      <c r="M92" s="34"/>
      <c r="N92" s="34"/>
      <c r="O92" s="33"/>
      <c r="P92" s="34"/>
      <c r="Q92" s="34"/>
    </row>
    <row r="93" spans="1:17" x14ac:dyDescent="0.35">
      <c r="A93" s="8"/>
      <c r="B93" s="8"/>
      <c r="D93" s="33"/>
      <c r="E93" s="33"/>
      <c r="F93" s="38"/>
      <c r="G93" s="33"/>
      <c r="H93" s="33"/>
      <c r="I93" s="33"/>
      <c r="J93" s="35"/>
      <c r="M93" s="34"/>
      <c r="N93" s="34"/>
      <c r="O93" s="33"/>
      <c r="P93" s="34"/>
      <c r="Q93" s="34"/>
    </row>
    <row r="94" spans="1:17" x14ac:dyDescent="0.35">
      <c r="A94" s="8"/>
      <c r="B94" s="8"/>
      <c r="D94" s="33"/>
      <c r="E94" s="33"/>
      <c r="F94" s="38"/>
      <c r="G94" s="33"/>
      <c r="H94" s="33"/>
      <c r="I94" s="33"/>
      <c r="J94" s="35"/>
      <c r="M94" s="34"/>
      <c r="N94" s="34"/>
      <c r="O94" s="33"/>
      <c r="P94" s="34"/>
      <c r="Q94" s="34"/>
    </row>
    <row r="95" spans="1:17" x14ac:dyDescent="0.35">
      <c r="A95" s="8"/>
      <c r="B95" s="8"/>
      <c r="D95" s="33"/>
      <c r="E95" s="33"/>
      <c r="F95" s="38"/>
      <c r="G95" s="33"/>
      <c r="H95" s="33"/>
      <c r="I95" s="33"/>
      <c r="J95" s="35"/>
      <c r="M95" s="34"/>
      <c r="N95" s="34"/>
      <c r="O95" s="33"/>
      <c r="P95" s="34"/>
      <c r="Q95" s="34"/>
    </row>
    <row r="96" spans="1:17" x14ac:dyDescent="0.35">
      <c r="A96" s="8"/>
      <c r="B96" s="8"/>
      <c r="D96" s="33"/>
      <c r="E96" s="33"/>
      <c r="F96" s="38"/>
      <c r="G96" s="33"/>
      <c r="H96" s="33"/>
      <c r="I96" s="33"/>
      <c r="J96" s="35"/>
      <c r="M96" s="34"/>
      <c r="N96" s="34"/>
      <c r="O96" s="33"/>
      <c r="P96" s="34"/>
      <c r="Q96" s="34"/>
    </row>
    <row r="97" spans="1:17" x14ac:dyDescent="0.35">
      <c r="A97" s="8"/>
      <c r="B97" s="8"/>
      <c r="D97" s="33"/>
      <c r="E97" s="33"/>
      <c r="F97" s="38"/>
      <c r="G97" s="33"/>
      <c r="H97" s="33"/>
      <c r="I97" s="33"/>
      <c r="J97" s="35"/>
      <c r="M97" s="34"/>
      <c r="N97" s="34"/>
      <c r="O97" s="33"/>
      <c r="P97" s="34"/>
      <c r="Q97" s="34"/>
    </row>
    <row r="98" spans="1:17" x14ac:dyDescent="0.35">
      <c r="A98" s="8"/>
      <c r="B98" s="8"/>
      <c r="D98" s="33"/>
      <c r="E98" s="33"/>
      <c r="F98" s="38"/>
      <c r="G98" s="33"/>
      <c r="H98" s="33"/>
      <c r="I98" s="33"/>
      <c r="J98" s="35"/>
      <c r="M98" s="34"/>
      <c r="N98" s="34"/>
      <c r="O98" s="33"/>
      <c r="P98" s="34"/>
      <c r="Q98" s="34"/>
    </row>
    <row r="99" spans="1:17" x14ac:dyDescent="0.35">
      <c r="A99" s="8"/>
      <c r="B99" s="8"/>
      <c r="D99" s="33"/>
      <c r="E99" s="33"/>
      <c r="F99" s="38"/>
      <c r="G99" s="33"/>
      <c r="H99" s="33"/>
      <c r="I99" s="33"/>
      <c r="J99" s="35"/>
      <c r="M99" s="34"/>
      <c r="N99" s="34"/>
      <c r="O99" s="33"/>
      <c r="P99" s="34"/>
      <c r="Q99" s="34"/>
    </row>
    <row r="100" spans="1:17" x14ac:dyDescent="0.35">
      <c r="A100" s="8"/>
      <c r="B100" s="8"/>
      <c r="D100" s="33"/>
      <c r="E100" s="33"/>
      <c r="F100" s="38"/>
      <c r="G100" s="33"/>
      <c r="H100" s="33"/>
      <c r="I100" s="33"/>
      <c r="J100" s="35"/>
      <c r="M100" s="34"/>
      <c r="N100" s="34"/>
      <c r="O100" s="33"/>
      <c r="P100" s="34"/>
      <c r="Q100" s="34"/>
    </row>
    <row r="101" spans="1:17" x14ac:dyDescent="0.35">
      <c r="A101" s="8"/>
      <c r="B101" s="8"/>
      <c r="D101" s="33"/>
      <c r="E101" s="33"/>
      <c r="F101" s="38"/>
      <c r="G101" s="33"/>
      <c r="H101" s="33"/>
      <c r="I101" s="33"/>
      <c r="J101" s="35"/>
      <c r="M101" s="34"/>
      <c r="N101" s="34"/>
      <c r="O101" s="33"/>
      <c r="P101" s="34"/>
      <c r="Q101" s="34"/>
    </row>
    <row r="102" spans="1:17" x14ac:dyDescent="0.35">
      <c r="A102" s="8"/>
      <c r="B102" s="8"/>
      <c r="D102" s="33"/>
      <c r="E102" s="33"/>
      <c r="F102" s="38"/>
      <c r="G102" s="33"/>
      <c r="H102" s="33"/>
      <c r="I102" s="33"/>
      <c r="J102" s="35"/>
      <c r="M102" s="34"/>
      <c r="N102" s="34"/>
      <c r="O102" s="33"/>
      <c r="P102" s="34"/>
      <c r="Q102" s="34"/>
    </row>
    <row r="103" spans="1:17" x14ac:dyDescent="0.35">
      <c r="A103" s="8"/>
      <c r="B103" s="8"/>
      <c r="D103" s="33"/>
      <c r="E103" s="33"/>
      <c r="F103" s="38"/>
      <c r="G103" s="33"/>
      <c r="H103" s="33"/>
      <c r="I103" s="33"/>
      <c r="J103" s="35"/>
      <c r="M103" s="34"/>
      <c r="N103" s="34"/>
      <c r="O103" s="33"/>
      <c r="P103" s="34"/>
      <c r="Q103" s="34"/>
    </row>
    <row r="104" spans="1:17" x14ac:dyDescent="0.35">
      <c r="A104" s="8"/>
      <c r="B104" s="8"/>
      <c r="D104" s="33"/>
      <c r="E104" s="33"/>
      <c r="F104" s="38"/>
      <c r="G104" s="33"/>
      <c r="H104" s="33"/>
      <c r="I104" s="33"/>
      <c r="J104" s="35"/>
      <c r="M104" s="34"/>
      <c r="N104" s="34"/>
      <c r="O104" s="33"/>
      <c r="P104" s="34"/>
      <c r="Q104" s="34"/>
    </row>
    <row r="105" spans="1:17" x14ac:dyDescent="0.35">
      <c r="A105" s="8"/>
      <c r="B105" s="8"/>
      <c r="D105" s="33"/>
      <c r="E105" s="33"/>
      <c r="F105" s="38"/>
      <c r="G105" s="33"/>
      <c r="H105" s="33"/>
      <c r="I105" s="33"/>
      <c r="J105" s="35"/>
      <c r="M105" s="34"/>
      <c r="N105" s="34"/>
      <c r="O105" s="33"/>
      <c r="P105" s="34"/>
      <c r="Q105" s="34"/>
    </row>
    <row r="106" spans="1:17" x14ac:dyDescent="0.35">
      <c r="A106" s="8"/>
      <c r="B106" s="8"/>
      <c r="D106" s="33"/>
      <c r="E106" s="33"/>
      <c r="F106" s="38"/>
      <c r="G106" s="33"/>
      <c r="H106" s="33"/>
      <c r="I106" s="33"/>
      <c r="J106" s="35"/>
      <c r="M106" s="34"/>
      <c r="N106" s="34"/>
      <c r="O106" s="33"/>
      <c r="P106" s="34"/>
      <c r="Q106" s="34"/>
    </row>
    <row r="107" spans="1:17" x14ac:dyDescent="0.35">
      <c r="A107" s="8"/>
      <c r="B107" s="8"/>
      <c r="D107" s="33"/>
      <c r="E107" s="33"/>
      <c r="F107" s="38"/>
      <c r="G107" s="33"/>
      <c r="H107" s="33"/>
      <c r="I107" s="33"/>
      <c r="J107" s="35"/>
      <c r="M107" s="34"/>
      <c r="N107" s="34"/>
      <c r="O107" s="33"/>
      <c r="P107" s="34"/>
      <c r="Q107" s="34"/>
    </row>
    <row r="108" spans="1:17" x14ac:dyDescent="0.35">
      <c r="A108" s="8"/>
      <c r="B108" s="8"/>
      <c r="D108" s="33"/>
      <c r="E108" s="33"/>
      <c r="F108" s="38"/>
      <c r="G108" s="33"/>
      <c r="H108" s="33"/>
      <c r="I108" s="33"/>
      <c r="J108" s="35"/>
      <c r="M108" s="34"/>
      <c r="N108" s="34"/>
      <c r="O108" s="33"/>
      <c r="P108" s="34"/>
      <c r="Q108" s="34"/>
    </row>
    <row r="109" spans="1:17" x14ac:dyDescent="0.35">
      <c r="A109" s="8"/>
      <c r="B109" s="8"/>
      <c r="D109" s="33"/>
      <c r="E109" s="33"/>
      <c r="F109" s="38"/>
      <c r="G109" s="33"/>
      <c r="H109" s="33"/>
      <c r="I109" s="33"/>
      <c r="J109" s="35"/>
      <c r="M109" s="34"/>
      <c r="N109" s="34"/>
      <c r="O109" s="33"/>
      <c r="P109" s="34"/>
      <c r="Q109" s="34"/>
    </row>
    <row r="110" spans="1:17" x14ac:dyDescent="0.35">
      <c r="A110" s="8"/>
      <c r="B110" s="8"/>
      <c r="D110" s="33"/>
      <c r="E110" s="33"/>
      <c r="F110" s="38"/>
      <c r="G110" s="33"/>
      <c r="H110" s="33"/>
      <c r="I110" s="33"/>
      <c r="J110" s="35"/>
      <c r="M110" s="34"/>
      <c r="N110" s="34"/>
      <c r="O110" s="33"/>
      <c r="P110" s="34"/>
      <c r="Q110" s="34"/>
    </row>
    <row r="111" spans="1:17" x14ac:dyDescent="0.35">
      <c r="A111" s="8"/>
      <c r="B111" s="8"/>
      <c r="D111" s="33"/>
      <c r="E111" s="33"/>
      <c r="F111" s="38"/>
      <c r="G111" s="33"/>
      <c r="H111" s="33"/>
      <c r="I111" s="33"/>
      <c r="J111" s="35"/>
      <c r="M111" s="34"/>
      <c r="N111" s="34"/>
      <c r="O111" s="33"/>
      <c r="P111" s="34"/>
      <c r="Q111" s="34"/>
    </row>
    <row r="112" spans="1:17" x14ac:dyDescent="0.35">
      <c r="A112" s="8"/>
      <c r="B112" s="8"/>
      <c r="D112" s="33"/>
      <c r="E112" s="33"/>
      <c r="F112" s="38"/>
      <c r="G112" s="33"/>
      <c r="H112" s="33"/>
      <c r="I112" s="33"/>
      <c r="J112" s="35"/>
      <c r="M112" s="34"/>
      <c r="N112" s="34"/>
      <c r="O112" s="33"/>
      <c r="P112" s="34"/>
      <c r="Q112" s="34"/>
    </row>
    <row r="113" spans="1:17" x14ac:dyDescent="0.35">
      <c r="A113" s="8"/>
      <c r="B113" s="8"/>
      <c r="D113" s="33"/>
      <c r="E113" s="33"/>
      <c r="F113" s="38"/>
      <c r="G113" s="33"/>
      <c r="H113" s="33"/>
      <c r="I113" s="33"/>
      <c r="J113" s="35"/>
      <c r="M113" s="34"/>
      <c r="N113" s="34"/>
      <c r="O113" s="33"/>
      <c r="P113" s="34"/>
      <c r="Q113" s="34"/>
    </row>
    <row r="114" spans="1:17" x14ac:dyDescent="0.35">
      <c r="A114" s="8"/>
      <c r="B114" s="8"/>
      <c r="D114" s="33"/>
      <c r="E114" s="33"/>
      <c r="F114" s="38"/>
      <c r="G114" s="33"/>
      <c r="H114" s="33"/>
      <c r="I114" s="33"/>
      <c r="J114" s="35"/>
      <c r="M114" s="34"/>
      <c r="N114" s="34"/>
      <c r="O114" s="33"/>
      <c r="P114" s="34"/>
      <c r="Q114" s="34"/>
    </row>
    <row r="115" spans="1:17" x14ac:dyDescent="0.35">
      <c r="A115" s="8"/>
      <c r="B115" s="8"/>
      <c r="D115" s="33"/>
      <c r="E115" s="33"/>
      <c r="F115" s="38"/>
      <c r="G115" s="33"/>
      <c r="H115" s="33"/>
      <c r="I115" s="33"/>
      <c r="J115" s="35"/>
      <c r="M115" s="34"/>
      <c r="N115" s="34"/>
      <c r="O115" s="33"/>
      <c r="P115" s="34"/>
      <c r="Q115" s="34"/>
    </row>
    <row r="116" spans="1:17" x14ac:dyDescent="0.35">
      <c r="A116" s="8"/>
      <c r="B116" s="8"/>
      <c r="D116" s="33"/>
      <c r="E116" s="33"/>
      <c r="F116" s="38"/>
      <c r="G116" s="33"/>
      <c r="H116" s="33"/>
      <c r="I116" s="33"/>
      <c r="J116" s="35"/>
      <c r="M116" s="34"/>
      <c r="N116" s="34"/>
      <c r="O116" s="33"/>
      <c r="P116" s="34"/>
      <c r="Q116" s="34"/>
    </row>
    <row r="117" spans="1:17" x14ac:dyDescent="0.35">
      <c r="A117" s="8"/>
      <c r="B117" s="8"/>
      <c r="D117" s="33"/>
      <c r="E117" s="33"/>
      <c r="F117" s="38"/>
      <c r="G117" s="33"/>
      <c r="H117" s="33"/>
      <c r="I117" s="33"/>
      <c r="J117" s="35"/>
      <c r="M117" s="34"/>
      <c r="N117" s="34"/>
      <c r="O117" s="33"/>
      <c r="P117" s="34"/>
      <c r="Q117" s="34"/>
    </row>
    <row r="118" spans="1:17" x14ac:dyDescent="0.35">
      <c r="A118" s="8"/>
      <c r="B118" s="8"/>
      <c r="D118" s="33"/>
      <c r="E118" s="33"/>
      <c r="F118" s="38"/>
      <c r="G118" s="33"/>
      <c r="H118" s="33"/>
      <c r="I118" s="33"/>
      <c r="J118" s="35"/>
      <c r="M118" s="34"/>
      <c r="N118" s="34"/>
      <c r="O118" s="33"/>
      <c r="P118" s="34"/>
      <c r="Q118" s="34"/>
    </row>
    <row r="119" spans="1:17" x14ac:dyDescent="0.35">
      <c r="A119" s="8"/>
      <c r="B119" s="8"/>
      <c r="D119" s="33"/>
      <c r="E119" s="33"/>
      <c r="F119" s="38"/>
      <c r="G119" s="33"/>
      <c r="H119" s="33"/>
      <c r="I119" s="33"/>
      <c r="J119" s="35"/>
      <c r="M119" s="34"/>
      <c r="N119" s="34"/>
      <c r="O119" s="33"/>
      <c r="P119" s="34"/>
      <c r="Q119" s="34"/>
    </row>
    <row r="120" spans="1:17" x14ac:dyDescent="0.35">
      <c r="A120" s="8"/>
      <c r="B120" s="8"/>
      <c r="D120" s="33"/>
      <c r="E120" s="33"/>
      <c r="F120" s="38"/>
      <c r="G120" s="33"/>
      <c r="H120" s="33"/>
      <c r="I120" s="33"/>
      <c r="J120" s="35"/>
      <c r="M120" s="34"/>
      <c r="N120" s="34"/>
      <c r="O120" s="33"/>
      <c r="P120" s="34"/>
      <c r="Q120" s="34"/>
    </row>
    <row r="121" spans="1:17" x14ac:dyDescent="0.35">
      <c r="A121" s="8"/>
      <c r="B121" s="8"/>
      <c r="D121" s="33"/>
      <c r="E121" s="33"/>
      <c r="F121" s="38"/>
      <c r="G121" s="33"/>
      <c r="H121" s="33"/>
      <c r="I121" s="33"/>
      <c r="J121" s="35"/>
      <c r="M121" s="34"/>
      <c r="N121" s="34"/>
      <c r="O121" s="33"/>
      <c r="P121" s="34"/>
      <c r="Q121" s="34"/>
    </row>
    <row r="122" spans="1:17" x14ac:dyDescent="0.35">
      <c r="A122" s="8"/>
      <c r="B122" s="8"/>
      <c r="D122" s="33"/>
      <c r="E122" s="33"/>
      <c r="F122" s="38"/>
      <c r="G122" s="33"/>
      <c r="H122" s="33"/>
      <c r="I122" s="33"/>
      <c r="J122" s="35"/>
      <c r="M122" s="34"/>
      <c r="N122" s="34"/>
      <c r="O122" s="33"/>
      <c r="P122" s="34"/>
      <c r="Q122" s="34"/>
    </row>
    <row r="123" spans="1:17" x14ac:dyDescent="0.35">
      <c r="A123" s="8"/>
      <c r="B123" s="8"/>
      <c r="D123" s="33"/>
      <c r="E123" s="33"/>
      <c r="F123" s="38"/>
      <c r="G123" s="33"/>
      <c r="H123" s="33"/>
      <c r="I123" s="33"/>
      <c r="J123" s="35"/>
      <c r="M123" s="34"/>
      <c r="N123" s="34"/>
      <c r="O123" s="33"/>
      <c r="P123" s="34"/>
      <c r="Q123" s="34"/>
    </row>
    <row r="124" spans="1:17" x14ac:dyDescent="0.35">
      <c r="A124" s="8"/>
      <c r="B124" s="8"/>
      <c r="D124" s="33"/>
      <c r="E124" s="33"/>
      <c r="F124" s="38"/>
      <c r="G124" s="33"/>
      <c r="H124" s="33"/>
      <c r="I124" s="33"/>
      <c r="J124" s="35"/>
      <c r="M124" s="34"/>
      <c r="N124" s="34"/>
      <c r="O124" s="33"/>
      <c r="P124" s="34"/>
      <c r="Q124" s="34"/>
    </row>
    <row r="125" spans="1:17" x14ac:dyDescent="0.35">
      <c r="A125" s="8"/>
      <c r="B125" s="8"/>
      <c r="D125" s="33"/>
      <c r="E125" s="33"/>
      <c r="F125" s="38"/>
      <c r="G125" s="33"/>
      <c r="H125" s="33"/>
      <c r="I125" s="33"/>
      <c r="J125" s="35"/>
      <c r="M125" s="34"/>
      <c r="N125" s="34"/>
      <c r="O125" s="33"/>
      <c r="P125" s="34"/>
      <c r="Q125" s="34"/>
    </row>
    <row r="126" spans="1:17" x14ac:dyDescent="0.35">
      <c r="A126" s="8"/>
      <c r="B126" s="8"/>
      <c r="D126" s="33"/>
      <c r="E126" s="33"/>
      <c r="F126" s="38"/>
      <c r="G126" s="33"/>
      <c r="H126" s="33"/>
      <c r="I126" s="33"/>
      <c r="J126" s="35"/>
      <c r="M126" s="34"/>
      <c r="N126" s="34"/>
      <c r="O126" s="33"/>
      <c r="P126" s="34"/>
      <c r="Q126" s="34"/>
    </row>
    <row r="127" spans="1:17" x14ac:dyDescent="0.35">
      <c r="A127" s="8"/>
      <c r="B127" s="8"/>
      <c r="D127" s="33"/>
      <c r="E127" s="33"/>
      <c r="F127" s="38"/>
      <c r="G127" s="33"/>
      <c r="H127" s="33"/>
      <c r="I127" s="33"/>
      <c r="J127" s="35"/>
      <c r="M127" s="34"/>
      <c r="N127" s="34"/>
      <c r="O127" s="33"/>
      <c r="P127" s="34"/>
      <c r="Q127" s="34"/>
    </row>
    <row r="128" spans="1:17" x14ac:dyDescent="0.35">
      <c r="A128" s="8"/>
      <c r="B128" s="8"/>
      <c r="D128" s="33"/>
      <c r="E128" s="33"/>
      <c r="F128" s="38"/>
      <c r="G128" s="33"/>
      <c r="H128" s="33"/>
      <c r="I128" s="33"/>
      <c r="J128" s="35"/>
      <c r="M128" s="34"/>
      <c r="N128" s="34"/>
      <c r="O128" s="33"/>
      <c r="P128" s="34"/>
      <c r="Q128" s="34"/>
    </row>
    <row r="129" spans="1:17" x14ac:dyDescent="0.35">
      <c r="A129" s="8"/>
      <c r="B129" s="8"/>
      <c r="D129" s="33"/>
      <c r="E129" s="33"/>
      <c r="F129" s="38"/>
      <c r="G129" s="33"/>
      <c r="H129" s="33"/>
      <c r="I129" s="33"/>
      <c r="J129" s="35"/>
      <c r="M129" s="34"/>
      <c r="N129" s="34"/>
      <c r="O129" s="33"/>
      <c r="P129" s="34"/>
      <c r="Q129" s="34"/>
    </row>
    <row r="130" spans="1:17" x14ac:dyDescent="0.35">
      <c r="A130" s="8"/>
      <c r="B130" s="8"/>
      <c r="D130" s="33"/>
      <c r="E130" s="33"/>
      <c r="F130" s="38"/>
      <c r="G130" s="33"/>
      <c r="H130" s="33"/>
      <c r="I130" s="33"/>
      <c r="J130" s="35"/>
      <c r="M130" s="34"/>
      <c r="N130" s="34"/>
      <c r="O130" s="33"/>
      <c r="P130" s="34"/>
      <c r="Q130" s="34"/>
    </row>
    <row r="131" spans="1:17" x14ac:dyDescent="0.35">
      <c r="A131" s="8"/>
      <c r="B131" s="8"/>
      <c r="D131" s="33"/>
      <c r="E131" s="33"/>
      <c r="F131" s="38"/>
      <c r="G131" s="33"/>
      <c r="H131" s="33"/>
      <c r="I131" s="33"/>
      <c r="J131" s="35"/>
      <c r="M131" s="34"/>
      <c r="N131" s="34"/>
      <c r="O131" s="33"/>
      <c r="P131" s="34"/>
      <c r="Q131" s="34"/>
    </row>
    <row r="132" spans="1:17" x14ac:dyDescent="0.35">
      <c r="A132" s="8"/>
      <c r="B132" s="8"/>
      <c r="D132" s="33"/>
      <c r="E132" s="33"/>
      <c r="F132" s="38"/>
      <c r="G132" s="33"/>
      <c r="H132" s="33"/>
      <c r="I132" s="33"/>
      <c r="J132" s="35"/>
      <c r="M132" s="34"/>
      <c r="N132" s="34"/>
      <c r="O132" s="33"/>
      <c r="P132" s="34"/>
      <c r="Q132" s="34"/>
    </row>
    <row r="133" spans="1:17" x14ac:dyDescent="0.35">
      <c r="A133" s="8"/>
      <c r="B133" s="8"/>
      <c r="D133" s="33"/>
      <c r="E133" s="33"/>
      <c r="F133" s="38"/>
      <c r="G133" s="33"/>
      <c r="H133" s="33"/>
      <c r="I133" s="33"/>
      <c r="J133" s="35"/>
      <c r="M133" s="34"/>
      <c r="N133" s="34"/>
      <c r="O133" s="33"/>
      <c r="P133" s="34"/>
      <c r="Q133" s="34"/>
    </row>
    <row r="134" spans="1:17" x14ac:dyDescent="0.35">
      <c r="A134" s="8"/>
      <c r="B134" s="8"/>
      <c r="D134" s="33"/>
      <c r="E134" s="33"/>
      <c r="F134" s="38"/>
      <c r="G134" s="33"/>
      <c r="H134" s="33"/>
      <c r="I134" s="33"/>
      <c r="J134" s="35"/>
      <c r="M134" s="34"/>
      <c r="N134" s="34"/>
      <c r="O134" s="33"/>
      <c r="P134" s="34"/>
      <c r="Q134" s="34"/>
    </row>
    <row r="135" spans="1:17" x14ac:dyDescent="0.35">
      <c r="A135" s="8"/>
      <c r="B135" s="8"/>
      <c r="D135" s="33"/>
      <c r="E135" s="33"/>
      <c r="F135" s="38"/>
      <c r="G135" s="33"/>
      <c r="H135" s="33"/>
      <c r="I135" s="33"/>
      <c r="J135" s="35"/>
      <c r="M135" s="34"/>
      <c r="N135" s="34"/>
      <c r="O135" s="33"/>
      <c r="P135" s="34"/>
      <c r="Q135" s="34"/>
    </row>
    <row r="136" spans="1:17" x14ac:dyDescent="0.35">
      <c r="A136" s="8"/>
      <c r="B136" s="8"/>
      <c r="C136" s="37"/>
      <c r="D136" s="33"/>
      <c r="E136" s="33"/>
      <c r="F136" s="38"/>
      <c r="G136" s="33"/>
      <c r="H136" s="33"/>
      <c r="I136" s="33"/>
      <c r="J136" s="35"/>
      <c r="M136" s="34"/>
      <c r="N136" s="34"/>
      <c r="O136" s="33"/>
      <c r="P136" s="34"/>
      <c r="Q136" s="34"/>
    </row>
    <row r="137" spans="1:17" x14ac:dyDescent="0.35">
      <c r="A137" s="8"/>
      <c r="B137" s="8"/>
      <c r="C137" s="37"/>
      <c r="D137" s="33"/>
      <c r="E137" s="33"/>
      <c r="F137" s="38"/>
      <c r="G137" s="33"/>
      <c r="H137" s="33"/>
      <c r="I137" s="33"/>
      <c r="J137" s="35"/>
      <c r="M137" s="34"/>
      <c r="N137" s="34"/>
      <c r="O137" s="33"/>
      <c r="P137" s="34"/>
      <c r="Q137" s="34"/>
    </row>
    <row r="138" spans="1:17" x14ac:dyDescent="0.35">
      <c r="A138" s="8"/>
      <c r="B138" s="8"/>
      <c r="C138" s="37"/>
      <c r="D138" s="33"/>
      <c r="E138" s="33"/>
      <c r="F138" s="38"/>
      <c r="G138" s="33"/>
      <c r="H138" s="33"/>
      <c r="I138" s="33"/>
      <c r="J138" s="35"/>
      <c r="M138" s="34"/>
      <c r="N138" s="34"/>
      <c r="O138" s="33"/>
      <c r="P138" s="34"/>
      <c r="Q138" s="34"/>
    </row>
    <row r="139" spans="1:17" x14ac:dyDescent="0.35">
      <c r="A139" s="8"/>
      <c r="B139" s="8"/>
      <c r="C139" s="37"/>
      <c r="D139" s="33"/>
      <c r="E139" s="33"/>
      <c r="F139" s="38"/>
      <c r="G139" s="33"/>
      <c r="H139" s="33"/>
      <c r="I139" s="33"/>
      <c r="J139" s="35"/>
      <c r="M139" s="34"/>
      <c r="N139" s="34"/>
      <c r="O139" s="33"/>
      <c r="P139" s="34"/>
      <c r="Q139" s="34"/>
    </row>
    <row r="140" spans="1:17" x14ac:dyDescent="0.35">
      <c r="A140" s="8"/>
      <c r="B140" s="8"/>
      <c r="C140" s="37"/>
      <c r="D140" s="33"/>
      <c r="E140" s="33"/>
      <c r="F140" s="38"/>
      <c r="G140" s="33"/>
      <c r="H140" s="33"/>
      <c r="I140" s="33"/>
      <c r="J140" s="35"/>
      <c r="M140" s="34"/>
      <c r="N140" s="34"/>
      <c r="O140" s="33"/>
      <c r="P140" s="34"/>
      <c r="Q140" s="34"/>
    </row>
    <row r="141" spans="1:17" x14ac:dyDescent="0.35">
      <c r="A141" s="8"/>
      <c r="B141" s="8"/>
      <c r="C141" s="37"/>
      <c r="D141" s="33"/>
      <c r="E141" s="33"/>
      <c r="F141" s="38"/>
      <c r="G141" s="33"/>
      <c r="H141" s="33"/>
      <c r="I141" s="33"/>
      <c r="J141" s="35"/>
      <c r="M141" s="34"/>
      <c r="N141" s="34"/>
      <c r="O141" s="33"/>
      <c r="P141" s="34"/>
      <c r="Q141" s="34"/>
    </row>
    <row r="142" spans="1:17" x14ac:dyDescent="0.35">
      <c r="A142" s="8"/>
      <c r="B142" s="8"/>
      <c r="C142" s="37"/>
      <c r="D142" s="33"/>
      <c r="E142" s="33"/>
      <c r="F142" s="38"/>
      <c r="G142" s="33"/>
      <c r="H142" s="33"/>
      <c r="I142" s="33"/>
      <c r="J142" s="35"/>
      <c r="M142" s="34"/>
      <c r="N142" s="34"/>
      <c r="O142" s="33"/>
      <c r="P142" s="34"/>
      <c r="Q142" s="34"/>
    </row>
    <row r="143" spans="1:17" x14ac:dyDescent="0.35">
      <c r="A143" s="8"/>
      <c r="B143" s="8"/>
      <c r="C143" s="37"/>
      <c r="D143" s="33"/>
      <c r="E143" s="33"/>
      <c r="F143" s="38"/>
      <c r="G143" s="33"/>
      <c r="H143" s="33"/>
      <c r="I143" s="33"/>
      <c r="J143" s="35"/>
      <c r="M143" s="34"/>
      <c r="N143" s="34"/>
      <c r="O143" s="33"/>
      <c r="P143" s="34"/>
      <c r="Q143" s="34"/>
    </row>
    <row r="144" spans="1:17" x14ac:dyDescent="0.35">
      <c r="A144" s="8"/>
      <c r="B144" s="8"/>
      <c r="C144" s="37"/>
      <c r="D144" s="33"/>
      <c r="E144" s="33"/>
      <c r="F144" s="38"/>
      <c r="G144" s="33"/>
      <c r="H144" s="33"/>
      <c r="I144" s="33"/>
      <c r="J144" s="35"/>
      <c r="M144" s="34"/>
      <c r="N144" s="34"/>
      <c r="O144" s="33"/>
      <c r="P144" s="34"/>
      <c r="Q144" s="34"/>
    </row>
    <row r="145" spans="1:17" x14ac:dyDescent="0.35">
      <c r="A145" s="8"/>
      <c r="B145" s="8"/>
      <c r="C145" s="37"/>
      <c r="D145" s="33"/>
      <c r="E145" s="33"/>
      <c r="F145" s="38"/>
      <c r="G145" s="33"/>
      <c r="H145" s="33"/>
      <c r="I145" s="33"/>
      <c r="J145" s="35"/>
      <c r="M145" s="34"/>
      <c r="N145" s="34"/>
      <c r="O145" s="33"/>
      <c r="P145" s="34"/>
      <c r="Q145" s="34"/>
    </row>
    <row r="146" spans="1:17" x14ac:dyDescent="0.35">
      <c r="A146" s="8"/>
      <c r="B146" s="8"/>
      <c r="C146" s="37"/>
      <c r="D146" s="33"/>
      <c r="E146" s="33"/>
      <c r="F146" s="38"/>
      <c r="G146" s="33"/>
      <c r="H146" s="33"/>
      <c r="I146" s="33"/>
      <c r="J146" s="35"/>
      <c r="M146" s="34"/>
      <c r="N146" s="34"/>
      <c r="O146" s="33"/>
      <c r="P146" s="34"/>
      <c r="Q146" s="34"/>
    </row>
    <row r="147" spans="1:17" x14ac:dyDescent="0.35">
      <c r="A147" s="8"/>
      <c r="B147" s="8"/>
      <c r="C147" s="37"/>
      <c r="D147" s="33"/>
      <c r="E147" s="33"/>
      <c r="F147" s="38"/>
      <c r="G147" s="33"/>
      <c r="H147" s="33"/>
      <c r="I147" s="33"/>
      <c r="J147" s="35"/>
      <c r="M147" s="34"/>
      <c r="N147" s="34"/>
      <c r="O147" s="33"/>
      <c r="P147" s="34"/>
      <c r="Q147" s="34"/>
    </row>
    <row r="148" spans="1:17" x14ac:dyDescent="0.35">
      <c r="A148" s="8"/>
      <c r="B148" s="8"/>
      <c r="C148" s="37"/>
      <c r="D148" s="33"/>
      <c r="E148" s="33"/>
      <c r="F148" s="38"/>
      <c r="G148" s="33"/>
      <c r="H148" s="33"/>
      <c r="I148" s="33"/>
      <c r="J148" s="35"/>
      <c r="M148" s="34"/>
      <c r="N148" s="34"/>
      <c r="O148" s="33"/>
      <c r="P148" s="34"/>
      <c r="Q148" s="34"/>
    </row>
    <row r="149" spans="1:17" x14ac:dyDescent="0.35">
      <c r="A149" s="8"/>
      <c r="B149" s="8"/>
      <c r="C149" s="37"/>
      <c r="D149" s="33"/>
      <c r="E149" s="33"/>
      <c r="F149" s="38"/>
      <c r="G149" s="33"/>
      <c r="H149" s="33"/>
      <c r="I149" s="33"/>
      <c r="J149" s="35"/>
      <c r="M149" s="34"/>
      <c r="N149" s="34"/>
      <c r="O149" s="33"/>
      <c r="P149" s="34"/>
      <c r="Q149" s="34"/>
    </row>
    <row r="150" spans="1:17" x14ac:dyDescent="0.35">
      <c r="A150" s="8"/>
      <c r="B150" s="8"/>
      <c r="C150" s="37"/>
      <c r="D150" s="33"/>
      <c r="E150" s="33"/>
      <c r="F150" s="38"/>
      <c r="G150" s="33"/>
      <c r="H150" s="33"/>
      <c r="I150" s="33"/>
      <c r="J150" s="35"/>
      <c r="M150" s="34"/>
      <c r="N150" s="34"/>
      <c r="O150" s="33"/>
      <c r="P150" s="34"/>
      <c r="Q150" s="34"/>
    </row>
    <row r="151" spans="1:17" x14ac:dyDescent="0.35">
      <c r="A151" s="8"/>
      <c r="B151" s="8"/>
      <c r="C151" s="37"/>
      <c r="D151" s="33"/>
      <c r="E151" s="33"/>
      <c r="F151" s="38"/>
      <c r="G151" s="33"/>
      <c r="H151" s="33"/>
      <c r="I151" s="33"/>
      <c r="J151" s="35"/>
      <c r="M151" s="34"/>
      <c r="N151" s="34"/>
      <c r="O151" s="33"/>
      <c r="P151" s="34"/>
      <c r="Q151" s="34"/>
    </row>
    <row r="152" spans="1:17" x14ac:dyDescent="0.35">
      <c r="A152" s="8"/>
      <c r="B152" s="8"/>
      <c r="C152" s="37"/>
      <c r="D152" s="33"/>
      <c r="E152" s="33"/>
      <c r="F152" s="38"/>
      <c r="G152" s="33"/>
      <c r="H152" s="33"/>
      <c r="I152" s="33"/>
      <c r="J152" s="35"/>
      <c r="M152" s="34"/>
      <c r="N152" s="34"/>
      <c r="O152" s="33"/>
      <c r="P152" s="34"/>
      <c r="Q152" s="34"/>
    </row>
    <row r="153" spans="1:17" x14ac:dyDescent="0.35">
      <c r="A153" s="8"/>
      <c r="B153" s="8"/>
      <c r="C153" s="37"/>
      <c r="D153" s="33"/>
      <c r="E153" s="33"/>
      <c r="F153" s="38"/>
      <c r="G153" s="33"/>
      <c r="H153" s="33"/>
      <c r="I153" s="33"/>
      <c r="J153" s="35"/>
      <c r="M153" s="34"/>
      <c r="N153" s="34"/>
      <c r="O153" s="33"/>
      <c r="P153" s="34"/>
      <c r="Q153" s="34"/>
    </row>
    <row r="154" spans="1:17" x14ac:dyDescent="0.35">
      <c r="A154" s="8"/>
      <c r="B154" s="8"/>
      <c r="C154" s="37"/>
      <c r="D154" s="33"/>
      <c r="E154" s="33"/>
      <c r="F154" s="38"/>
      <c r="G154" s="33"/>
      <c r="H154" s="33"/>
      <c r="I154" s="33"/>
      <c r="J154" s="35"/>
      <c r="M154" s="34"/>
      <c r="N154" s="34"/>
      <c r="O154" s="33"/>
      <c r="P154" s="34"/>
      <c r="Q154" s="34"/>
    </row>
    <row r="155" spans="1:17" x14ac:dyDescent="0.35">
      <c r="A155" s="8"/>
      <c r="B155" s="8"/>
      <c r="C155" s="37"/>
      <c r="D155" s="33"/>
      <c r="E155" s="33"/>
      <c r="F155" s="38"/>
      <c r="G155" s="33"/>
      <c r="H155" s="33"/>
      <c r="I155" s="33"/>
      <c r="J155" s="35"/>
      <c r="M155" s="34"/>
      <c r="N155" s="34"/>
      <c r="O155" s="33"/>
      <c r="P155" s="34"/>
      <c r="Q155" s="34"/>
    </row>
    <row r="156" spans="1:17" x14ac:dyDescent="0.35">
      <c r="A156" s="8"/>
      <c r="B156" s="8"/>
      <c r="C156" s="37"/>
      <c r="D156" s="33"/>
      <c r="E156" s="33"/>
      <c r="F156" s="38"/>
      <c r="G156" s="33"/>
      <c r="H156" s="33"/>
      <c r="I156" s="33"/>
      <c r="J156" s="35"/>
      <c r="K156" s="39"/>
      <c r="M156" s="34"/>
      <c r="N156" s="34"/>
      <c r="O156" s="33"/>
      <c r="P156" s="34"/>
      <c r="Q156" s="34"/>
    </row>
    <row r="157" spans="1:17" x14ac:dyDescent="0.35">
      <c r="A157" s="8"/>
      <c r="B157" s="8"/>
      <c r="C157" s="37"/>
      <c r="D157" s="33"/>
      <c r="E157" s="33"/>
      <c r="F157" s="38"/>
      <c r="G157" s="33"/>
      <c r="H157" s="33"/>
      <c r="I157" s="33"/>
      <c r="J157" s="35"/>
      <c r="M157" s="34"/>
      <c r="N157" s="34"/>
      <c r="O157" s="33"/>
      <c r="P157" s="34"/>
      <c r="Q157" s="34"/>
    </row>
    <row r="158" spans="1:17" x14ac:dyDescent="0.35">
      <c r="A158" s="8"/>
      <c r="B158" s="8"/>
      <c r="C158" s="37"/>
      <c r="D158" s="33"/>
      <c r="E158" s="33"/>
      <c r="F158" s="38"/>
      <c r="G158" s="33"/>
      <c r="H158" s="33"/>
      <c r="I158" s="33"/>
      <c r="J158" s="35"/>
      <c r="M158" s="34"/>
      <c r="N158" s="34"/>
      <c r="O158" s="33"/>
      <c r="P158" s="34"/>
      <c r="Q158" s="34"/>
    </row>
    <row r="159" spans="1:17" x14ac:dyDescent="0.35">
      <c r="A159" s="8"/>
      <c r="B159" s="8"/>
      <c r="C159" s="37"/>
      <c r="D159" s="33"/>
      <c r="E159" s="33"/>
      <c r="F159" s="38"/>
      <c r="G159" s="33"/>
      <c r="H159" s="33"/>
      <c r="I159" s="33"/>
      <c r="J159" s="35"/>
      <c r="K159" s="39"/>
      <c r="M159" s="34"/>
      <c r="N159" s="34"/>
      <c r="O159" s="33"/>
      <c r="P159" s="34"/>
      <c r="Q159" s="34"/>
    </row>
    <row r="160" spans="1:17" x14ac:dyDescent="0.35">
      <c r="A160" s="8"/>
      <c r="B160" s="8"/>
      <c r="C160" s="37"/>
      <c r="D160" s="33"/>
      <c r="E160" s="33"/>
      <c r="F160" s="38"/>
      <c r="G160" s="33"/>
      <c r="H160" s="33"/>
      <c r="I160" s="33"/>
      <c r="J160" s="35"/>
      <c r="L160" s="34"/>
    </row>
    <row r="161" spans="1:12" x14ac:dyDescent="0.35">
      <c r="A161" s="8"/>
      <c r="B161" s="8"/>
      <c r="C161" s="37"/>
      <c r="D161" s="33"/>
      <c r="E161" s="33"/>
      <c r="F161" s="38"/>
      <c r="G161" s="33"/>
      <c r="H161" s="33"/>
      <c r="I161" s="33"/>
      <c r="J161" s="35"/>
      <c r="L161" s="34"/>
    </row>
    <row r="162" spans="1:12" x14ac:dyDescent="0.35">
      <c r="A162" s="8"/>
      <c r="B162" s="8"/>
      <c r="C162" s="37"/>
      <c r="D162" s="33"/>
      <c r="E162" s="33"/>
      <c r="F162" s="38"/>
      <c r="G162" s="33"/>
      <c r="H162" s="33"/>
      <c r="I162" s="33"/>
      <c r="J162" s="35"/>
      <c r="L162" s="34"/>
    </row>
    <row r="163" spans="1:12" x14ac:dyDescent="0.35">
      <c r="A163" s="8"/>
      <c r="B163" s="8"/>
      <c r="C163" s="37"/>
      <c r="D163" s="33"/>
      <c r="E163" s="33"/>
      <c r="F163" s="38"/>
      <c r="G163" s="33"/>
      <c r="H163" s="33"/>
      <c r="I163" s="33"/>
      <c r="J163" s="35"/>
      <c r="L163" s="34"/>
    </row>
    <row r="164" spans="1:12" x14ac:dyDescent="0.35">
      <c r="A164" s="8"/>
      <c r="B164" s="8"/>
      <c r="C164" s="37"/>
      <c r="D164" s="33"/>
      <c r="E164" s="33"/>
      <c r="F164" s="38"/>
      <c r="G164" s="33"/>
      <c r="H164" s="33"/>
      <c r="I164" s="33"/>
      <c r="J164" s="35"/>
      <c r="L164" s="34"/>
    </row>
    <row r="165" spans="1:12" x14ac:dyDescent="0.35">
      <c r="A165" s="8"/>
      <c r="B165" s="8"/>
      <c r="C165" s="37"/>
      <c r="D165" s="33"/>
      <c r="E165" s="33"/>
      <c r="F165" s="38"/>
      <c r="G165" s="33"/>
      <c r="H165" s="33"/>
      <c r="I165" s="33"/>
      <c r="J165" s="35"/>
      <c r="L165" s="34"/>
    </row>
    <row r="166" spans="1:12" x14ac:dyDescent="0.35">
      <c r="A166" s="8"/>
      <c r="B166" s="8"/>
      <c r="C166" s="37"/>
      <c r="D166" s="33"/>
      <c r="E166" s="33"/>
      <c r="F166" s="38"/>
      <c r="G166" s="33"/>
      <c r="H166" s="33"/>
      <c r="I166" s="33"/>
      <c r="J166" s="35"/>
      <c r="K166" s="37"/>
      <c r="L166" s="34"/>
    </row>
    <row r="167" spans="1:12" x14ac:dyDescent="0.35">
      <c r="A167" s="8"/>
      <c r="B167" s="8"/>
      <c r="C167" s="37"/>
      <c r="D167" s="33"/>
      <c r="E167" s="33"/>
      <c r="F167" s="38"/>
      <c r="G167" s="33"/>
      <c r="H167" s="33"/>
      <c r="I167" s="33"/>
      <c r="J167" s="35"/>
      <c r="K167" s="39"/>
      <c r="L167" s="34"/>
    </row>
    <row r="168" spans="1:12" x14ac:dyDescent="0.35">
      <c r="A168" s="8"/>
      <c r="B168" s="8"/>
      <c r="C168" s="37"/>
      <c r="D168" s="33"/>
      <c r="E168" s="33"/>
      <c r="F168" s="38"/>
      <c r="G168" s="33"/>
      <c r="H168" s="33"/>
      <c r="I168" s="33"/>
      <c r="J168" s="35"/>
      <c r="L168" s="34"/>
    </row>
    <row r="169" spans="1:12" x14ac:dyDescent="0.35">
      <c r="A169" s="8"/>
      <c r="B169" s="8"/>
      <c r="C169" s="37"/>
      <c r="D169" s="33"/>
      <c r="E169" s="33"/>
      <c r="F169" s="38"/>
      <c r="G169" s="33"/>
      <c r="H169" s="33"/>
      <c r="I169" s="33"/>
      <c r="J169" s="35"/>
      <c r="L169" s="34"/>
    </row>
    <row r="170" spans="1:12" x14ac:dyDescent="0.35">
      <c r="A170" s="8"/>
      <c r="B170" s="8"/>
      <c r="C170" s="37"/>
      <c r="D170" s="33"/>
      <c r="E170" s="33"/>
      <c r="F170" s="38"/>
      <c r="G170" s="33"/>
      <c r="H170" s="33"/>
      <c r="I170" s="33"/>
      <c r="J170" s="35"/>
      <c r="L170" s="34"/>
    </row>
    <row r="171" spans="1:12" x14ac:dyDescent="0.35">
      <c r="A171" s="8"/>
      <c r="B171" s="8"/>
      <c r="C171" s="37"/>
      <c r="D171" s="33"/>
      <c r="E171" s="33"/>
      <c r="F171" s="38"/>
      <c r="G171" s="33"/>
      <c r="H171" s="33"/>
      <c r="I171" s="33"/>
      <c r="J171" s="35"/>
      <c r="L171" s="34"/>
    </row>
    <row r="172" spans="1:12" x14ac:dyDescent="0.35">
      <c r="A172" s="8"/>
      <c r="B172" s="8"/>
      <c r="C172" s="37"/>
      <c r="D172" s="33"/>
      <c r="E172" s="33"/>
      <c r="F172" s="38"/>
      <c r="G172" s="33"/>
      <c r="H172" s="33"/>
      <c r="I172" s="33"/>
      <c r="J172" s="35"/>
      <c r="L172" s="34"/>
    </row>
    <row r="173" spans="1:12" x14ac:dyDescent="0.35">
      <c r="A173" s="8"/>
      <c r="B173" s="8"/>
      <c r="C173" s="37"/>
      <c r="D173" s="33"/>
      <c r="E173" s="33"/>
      <c r="F173" s="38"/>
      <c r="G173" s="33"/>
      <c r="H173" s="33"/>
      <c r="I173" s="33"/>
      <c r="J173" s="35"/>
      <c r="L173" s="34"/>
    </row>
    <row r="174" spans="1:12" x14ac:dyDescent="0.35">
      <c r="A174" s="8"/>
      <c r="B174" s="8"/>
      <c r="C174" s="37"/>
      <c r="D174" s="33"/>
      <c r="E174" s="33"/>
      <c r="F174" s="38"/>
      <c r="G174" s="33"/>
      <c r="H174" s="33"/>
      <c r="I174" s="33"/>
      <c r="J174" s="35"/>
      <c r="L174" s="34"/>
    </row>
    <row r="175" spans="1:12" x14ac:dyDescent="0.35">
      <c r="A175" s="8"/>
      <c r="B175" s="8"/>
      <c r="C175" s="37"/>
      <c r="D175" s="33"/>
      <c r="E175" s="33"/>
      <c r="F175" s="38"/>
      <c r="G175" s="33"/>
      <c r="H175" s="33"/>
      <c r="I175" s="33"/>
      <c r="J175" s="35"/>
      <c r="L175" s="34"/>
    </row>
    <row r="176" spans="1:12" x14ac:dyDescent="0.35">
      <c r="A176" s="8"/>
      <c r="B176" s="8"/>
      <c r="C176" s="37"/>
      <c r="D176" s="33"/>
      <c r="E176" s="33"/>
      <c r="F176" s="38"/>
      <c r="G176" s="33"/>
      <c r="H176" s="33"/>
      <c r="I176" s="33"/>
      <c r="J176" s="35"/>
      <c r="L176" s="34"/>
    </row>
    <row r="177" spans="1:12" x14ac:dyDescent="0.35">
      <c r="A177" s="8"/>
      <c r="B177" s="8"/>
      <c r="C177" s="37"/>
      <c r="D177" s="33"/>
      <c r="E177" s="33"/>
      <c r="F177" s="38"/>
      <c r="G177" s="33"/>
      <c r="H177" s="33"/>
      <c r="I177" s="33"/>
      <c r="J177" s="35"/>
      <c r="L177" s="34"/>
    </row>
    <row r="178" spans="1:12" x14ac:dyDescent="0.35">
      <c r="A178" s="8"/>
      <c r="B178" s="8"/>
      <c r="C178" s="37"/>
      <c r="D178" s="33"/>
      <c r="E178" s="33"/>
      <c r="F178" s="38"/>
      <c r="G178" s="33"/>
      <c r="H178" s="33"/>
      <c r="I178" s="33"/>
      <c r="J178" s="35"/>
      <c r="L178" s="34"/>
    </row>
    <row r="179" spans="1:12" x14ac:dyDescent="0.35">
      <c r="A179" s="8"/>
      <c r="B179" s="8"/>
      <c r="C179" s="37"/>
      <c r="D179" s="33"/>
      <c r="E179" s="33"/>
      <c r="F179" s="38"/>
      <c r="G179" s="33"/>
      <c r="H179" s="33"/>
      <c r="I179" s="33"/>
      <c r="J179" s="35"/>
      <c r="L179" s="34"/>
    </row>
    <row r="180" spans="1:12" x14ac:dyDescent="0.35">
      <c r="A180" s="8"/>
      <c r="B180" s="8"/>
      <c r="C180" s="37"/>
      <c r="D180" s="33"/>
      <c r="E180" s="33"/>
      <c r="F180" s="38"/>
      <c r="G180" s="33"/>
      <c r="H180" s="33"/>
      <c r="I180" s="33"/>
      <c r="J180" s="35"/>
      <c r="L180" s="34"/>
    </row>
    <row r="181" spans="1:12" x14ac:dyDescent="0.35">
      <c r="A181" s="8"/>
      <c r="B181" s="8"/>
      <c r="C181" s="37"/>
      <c r="D181" s="33"/>
      <c r="E181" s="33"/>
      <c r="F181" s="38"/>
      <c r="G181" s="33"/>
      <c r="H181" s="33"/>
      <c r="I181" s="33"/>
      <c r="J181" s="35"/>
      <c r="L181" s="34"/>
    </row>
    <row r="182" spans="1:12" x14ac:dyDescent="0.35">
      <c r="A182" s="8"/>
      <c r="B182" s="8"/>
      <c r="C182" s="37"/>
      <c r="D182" s="33"/>
      <c r="E182" s="33"/>
      <c r="F182" s="38"/>
      <c r="G182" s="33"/>
      <c r="H182" s="33"/>
      <c r="I182" s="33"/>
      <c r="J182" s="35"/>
      <c r="L182" s="34"/>
    </row>
    <row r="183" spans="1:12" x14ac:dyDescent="0.35">
      <c r="A183" s="8"/>
      <c r="B183" s="8"/>
      <c r="C183" s="37"/>
      <c r="D183" s="33"/>
      <c r="E183" s="33"/>
      <c r="F183" s="38"/>
      <c r="G183" s="33"/>
      <c r="H183" s="33"/>
      <c r="I183" s="33"/>
      <c r="J183" s="35"/>
      <c r="L183" s="34"/>
    </row>
    <row r="184" spans="1:12" x14ac:dyDescent="0.35">
      <c r="A184" s="8"/>
      <c r="B184" s="8"/>
      <c r="C184" s="37"/>
      <c r="D184" s="33"/>
      <c r="E184" s="33"/>
      <c r="F184" s="38"/>
      <c r="G184" s="33"/>
      <c r="H184" s="33"/>
      <c r="I184" s="33"/>
      <c r="J184" s="35"/>
      <c r="L184" s="34"/>
    </row>
    <row r="185" spans="1:12" x14ac:dyDescent="0.35">
      <c r="A185" s="8"/>
      <c r="B185" s="8"/>
      <c r="C185" s="37"/>
      <c r="D185" s="33"/>
      <c r="E185" s="33"/>
      <c r="F185" s="38"/>
      <c r="G185" s="33"/>
      <c r="H185" s="33"/>
      <c r="I185" s="33"/>
      <c r="J185" s="35"/>
      <c r="L185" s="34"/>
    </row>
    <row r="186" spans="1:12" x14ac:dyDescent="0.35">
      <c r="A186" s="8"/>
      <c r="B186" s="8"/>
      <c r="C186" s="37"/>
      <c r="D186" s="33"/>
      <c r="E186" s="33"/>
      <c r="F186" s="38"/>
      <c r="G186" s="33"/>
      <c r="H186" s="33"/>
      <c r="I186" s="33"/>
      <c r="J186" s="35"/>
      <c r="L186" s="34"/>
    </row>
    <row r="187" spans="1:12" x14ac:dyDescent="0.35">
      <c r="A187" s="8"/>
      <c r="B187" s="8"/>
      <c r="C187" s="37"/>
      <c r="D187" s="33"/>
      <c r="E187" s="33"/>
      <c r="F187" s="38"/>
      <c r="G187" s="33"/>
      <c r="H187" s="33"/>
      <c r="I187" s="33"/>
      <c r="J187" s="35"/>
      <c r="L187" s="34"/>
    </row>
    <row r="188" spans="1:12" x14ac:dyDescent="0.35">
      <c r="A188" s="8"/>
      <c r="B188" s="8"/>
      <c r="C188" s="37"/>
      <c r="D188" s="33"/>
      <c r="E188" s="33"/>
      <c r="F188" s="38"/>
      <c r="G188" s="33"/>
      <c r="H188" s="33"/>
      <c r="I188" s="33"/>
      <c r="J188" s="35"/>
      <c r="L188" s="34"/>
    </row>
    <row r="189" spans="1:12" x14ac:dyDescent="0.35">
      <c r="A189" s="8"/>
      <c r="B189" s="8"/>
      <c r="C189" s="37"/>
      <c r="D189" s="33"/>
      <c r="E189" s="33"/>
      <c r="F189" s="38"/>
      <c r="G189" s="33"/>
      <c r="H189" s="33"/>
      <c r="I189" s="33"/>
      <c r="J189" s="35"/>
      <c r="L189" s="34"/>
    </row>
    <row r="190" spans="1:12" x14ac:dyDescent="0.35">
      <c r="A190" s="8"/>
      <c r="B190" s="8"/>
      <c r="C190" s="37"/>
      <c r="D190" s="33"/>
      <c r="E190" s="33"/>
      <c r="F190" s="38"/>
      <c r="G190" s="33"/>
      <c r="H190" s="33"/>
      <c r="I190" s="33"/>
      <c r="J190" s="35"/>
      <c r="L190" s="34"/>
    </row>
    <row r="191" spans="1:12" x14ac:dyDescent="0.35">
      <c r="A191" s="8"/>
      <c r="B191" s="8"/>
      <c r="C191" s="37"/>
      <c r="D191" s="33"/>
      <c r="E191" s="33"/>
      <c r="F191" s="38"/>
      <c r="G191" s="33"/>
      <c r="H191" s="33"/>
      <c r="I191" s="33"/>
      <c r="J191" s="35"/>
      <c r="L191" s="34"/>
    </row>
    <row r="192" spans="1:12" x14ac:dyDescent="0.35">
      <c r="A192" s="8"/>
      <c r="B192" s="8"/>
      <c r="C192" s="37"/>
      <c r="D192" s="33"/>
      <c r="E192" s="33"/>
      <c r="F192" s="38"/>
      <c r="G192" s="33"/>
      <c r="H192" s="33"/>
      <c r="I192" s="33"/>
      <c r="J192" s="35"/>
      <c r="L192" s="34"/>
    </row>
    <row r="193" spans="1:12" x14ac:dyDescent="0.35">
      <c r="A193" s="8"/>
      <c r="B193" s="8"/>
      <c r="C193" s="37"/>
      <c r="D193" s="33"/>
      <c r="E193" s="33"/>
      <c r="F193" s="38"/>
      <c r="G193" s="33"/>
      <c r="H193" s="33"/>
      <c r="I193" s="33"/>
      <c r="J193" s="35"/>
      <c r="L193" s="34"/>
    </row>
    <row r="194" spans="1:12" x14ac:dyDescent="0.35">
      <c r="A194" s="8"/>
      <c r="B194" s="8"/>
      <c r="C194" s="37"/>
      <c r="D194" s="33"/>
      <c r="E194" s="33"/>
      <c r="F194" s="38"/>
      <c r="G194" s="33"/>
      <c r="H194" s="33"/>
      <c r="I194" s="33"/>
      <c r="J194" s="35"/>
      <c r="L194" s="34"/>
    </row>
    <row r="195" spans="1:12" x14ac:dyDescent="0.35">
      <c r="A195" s="8"/>
      <c r="B195" s="8"/>
      <c r="C195" s="37"/>
      <c r="D195" s="33"/>
      <c r="E195" s="33"/>
      <c r="F195" s="38"/>
      <c r="G195" s="33"/>
      <c r="H195" s="33"/>
      <c r="I195" s="33"/>
      <c r="J195" s="35"/>
      <c r="L195" s="34"/>
    </row>
    <row r="196" spans="1:12" x14ac:dyDescent="0.35">
      <c r="A196" s="8"/>
      <c r="B196" s="8"/>
      <c r="C196" s="37"/>
      <c r="D196" s="33"/>
      <c r="E196" s="33"/>
      <c r="F196" s="38"/>
      <c r="G196" s="33"/>
      <c r="H196" s="33"/>
      <c r="I196" s="33"/>
      <c r="J196" s="35"/>
      <c r="L196" s="34"/>
    </row>
    <row r="197" spans="1:12" x14ac:dyDescent="0.35">
      <c r="A197" s="8"/>
      <c r="B197" s="8"/>
      <c r="C197" s="37"/>
      <c r="D197" s="33"/>
      <c r="E197" s="33"/>
      <c r="F197" s="38"/>
      <c r="G197" s="33"/>
      <c r="H197" s="33"/>
      <c r="I197" s="33"/>
      <c r="J197" s="35"/>
      <c r="L197" s="34"/>
    </row>
    <row r="198" spans="1:12" x14ac:dyDescent="0.35">
      <c r="A198" s="8"/>
      <c r="B198" s="8"/>
      <c r="C198" s="37"/>
      <c r="D198" s="33"/>
      <c r="E198" s="33"/>
      <c r="F198" s="38"/>
      <c r="G198" s="33"/>
      <c r="H198" s="33"/>
      <c r="I198" s="33"/>
      <c r="J198" s="35"/>
      <c r="L198" s="34"/>
    </row>
    <row r="199" spans="1:12" x14ac:dyDescent="0.35">
      <c r="A199" s="8"/>
      <c r="B199" s="8"/>
      <c r="C199" s="37"/>
      <c r="D199" s="33"/>
      <c r="E199" s="33"/>
      <c r="F199" s="38"/>
      <c r="G199" s="33"/>
      <c r="H199" s="33"/>
      <c r="I199" s="33"/>
      <c r="J199" s="35"/>
      <c r="L199" s="34"/>
    </row>
    <row r="200" spans="1:12" x14ac:dyDescent="0.35">
      <c r="A200" s="8"/>
      <c r="B200" s="8"/>
      <c r="C200" s="37"/>
      <c r="D200" s="33"/>
      <c r="E200" s="33"/>
      <c r="F200" s="38"/>
      <c r="G200" s="33"/>
      <c r="H200" s="33"/>
      <c r="I200" s="33"/>
      <c r="J200" s="35"/>
      <c r="L200" s="34"/>
    </row>
    <row r="201" spans="1:12" x14ac:dyDescent="0.35">
      <c r="A201" s="8"/>
      <c r="B201" s="8"/>
      <c r="C201" s="37"/>
      <c r="D201" s="33"/>
      <c r="E201" s="33"/>
      <c r="F201" s="38"/>
      <c r="G201" s="33"/>
      <c r="H201" s="33"/>
      <c r="I201" s="33"/>
      <c r="J201" s="35"/>
      <c r="L201" s="34"/>
    </row>
    <row r="202" spans="1:12" x14ac:dyDescent="0.35">
      <c r="A202" s="8"/>
      <c r="B202" s="8"/>
      <c r="C202" s="37"/>
      <c r="D202" s="33"/>
      <c r="E202" s="33"/>
      <c r="F202" s="38"/>
      <c r="G202" s="33"/>
      <c r="H202" s="33"/>
      <c r="I202" s="33"/>
      <c r="J202" s="35"/>
      <c r="L202" s="34"/>
    </row>
    <row r="203" spans="1:12" x14ac:dyDescent="0.35">
      <c r="A203" s="8"/>
      <c r="B203" s="8"/>
      <c r="C203" s="37"/>
      <c r="D203" s="33"/>
      <c r="E203" s="33"/>
      <c r="F203" s="38"/>
      <c r="G203" s="33"/>
      <c r="H203" s="33"/>
      <c r="I203" s="33"/>
      <c r="J203" s="35"/>
      <c r="L203" s="34"/>
    </row>
    <row r="204" spans="1:12" x14ac:dyDescent="0.35">
      <c r="A204" s="8"/>
      <c r="B204" s="8"/>
      <c r="C204" s="37"/>
      <c r="D204" s="33"/>
      <c r="E204" s="33"/>
      <c r="F204" s="38"/>
      <c r="G204" s="33"/>
      <c r="H204" s="33"/>
      <c r="I204" s="33"/>
      <c r="J204" s="35"/>
      <c r="L204" s="34"/>
    </row>
    <row r="205" spans="1:12" x14ac:dyDescent="0.35">
      <c r="A205" s="8"/>
      <c r="B205" s="8"/>
      <c r="C205" s="37"/>
      <c r="D205" s="33"/>
      <c r="E205" s="33"/>
      <c r="F205" s="38"/>
      <c r="G205" s="33"/>
      <c r="H205" s="33"/>
      <c r="I205" s="33"/>
      <c r="J205" s="35"/>
      <c r="L205" s="34"/>
    </row>
    <row r="206" spans="1:12" x14ac:dyDescent="0.35">
      <c r="A206" s="8"/>
      <c r="B206" s="8"/>
      <c r="C206" s="37"/>
      <c r="D206" s="33"/>
      <c r="E206" s="33"/>
      <c r="F206" s="38"/>
      <c r="G206" s="33"/>
      <c r="H206" s="33"/>
      <c r="I206" s="33"/>
      <c r="J206" s="35"/>
      <c r="L206" s="34"/>
    </row>
    <row r="207" spans="1:12" x14ac:dyDescent="0.35">
      <c r="A207" s="8"/>
      <c r="B207" s="8"/>
      <c r="C207" s="37"/>
      <c r="D207" s="33"/>
      <c r="E207" s="33"/>
      <c r="F207" s="38"/>
      <c r="G207" s="33"/>
      <c r="H207" s="33"/>
      <c r="I207" s="33"/>
      <c r="J207" s="35"/>
      <c r="L207" s="34"/>
    </row>
    <row r="208" spans="1:12" x14ac:dyDescent="0.35">
      <c r="A208" s="8"/>
      <c r="B208" s="8"/>
      <c r="D208" s="33"/>
      <c r="E208" s="33"/>
      <c r="F208" s="38"/>
      <c r="G208" s="33"/>
      <c r="H208" s="33"/>
      <c r="I208" s="33"/>
      <c r="J208" s="35"/>
      <c r="L208" s="34"/>
    </row>
    <row r="209" spans="1:12" x14ac:dyDescent="0.35">
      <c r="A209" s="8"/>
      <c r="B209" s="8"/>
      <c r="D209" s="33"/>
      <c r="E209" s="33"/>
      <c r="F209" s="38"/>
      <c r="G209" s="33"/>
      <c r="H209" s="33"/>
      <c r="I209" s="33"/>
      <c r="J209" s="35"/>
      <c r="L209" s="34"/>
    </row>
    <row r="210" spans="1:12" x14ac:dyDescent="0.35">
      <c r="A210" s="8"/>
      <c r="B210" s="8"/>
      <c r="D210" s="33"/>
      <c r="E210" s="33"/>
      <c r="F210" s="38"/>
      <c r="G210" s="33"/>
      <c r="H210" s="33"/>
      <c r="I210" s="33"/>
      <c r="J210" s="35"/>
      <c r="L210" s="34"/>
    </row>
    <row r="211" spans="1:12" x14ac:dyDescent="0.35">
      <c r="A211" s="8"/>
      <c r="B211" s="8"/>
      <c r="D211" s="33"/>
      <c r="E211" s="33"/>
      <c r="F211" s="38"/>
      <c r="G211" s="33"/>
      <c r="H211" s="33"/>
      <c r="I211" s="33"/>
      <c r="J211" s="35"/>
      <c r="L211" s="34"/>
    </row>
    <row r="212" spans="1:12" x14ac:dyDescent="0.35">
      <c r="A212" s="8"/>
      <c r="B212" s="8"/>
      <c r="D212" s="33"/>
      <c r="E212" s="33"/>
      <c r="F212" s="38"/>
      <c r="G212" s="33"/>
      <c r="H212" s="33"/>
      <c r="I212" s="33"/>
      <c r="J212" s="35"/>
      <c r="L212" s="34"/>
    </row>
    <row r="213" spans="1:12" x14ac:dyDescent="0.35">
      <c r="A213" s="8"/>
      <c r="B213" s="8"/>
      <c r="D213" s="33"/>
      <c r="E213" s="33"/>
      <c r="F213" s="38"/>
      <c r="G213" s="33"/>
      <c r="H213" s="33"/>
      <c r="I213" s="33"/>
      <c r="J213" s="35"/>
      <c r="L213" s="34"/>
    </row>
    <row r="214" spans="1:12" x14ac:dyDescent="0.35">
      <c r="A214" s="8"/>
      <c r="B214" s="8"/>
      <c r="D214" s="33"/>
      <c r="E214" s="33"/>
      <c r="F214" s="38"/>
      <c r="G214" s="33"/>
      <c r="H214" s="33"/>
      <c r="I214" s="33"/>
      <c r="J214" s="35"/>
      <c r="L214" s="34"/>
    </row>
    <row r="215" spans="1:12" x14ac:dyDescent="0.35">
      <c r="A215" s="8"/>
      <c r="B215" s="8"/>
      <c r="D215" s="33"/>
      <c r="E215" s="33"/>
      <c r="F215" s="38"/>
      <c r="G215" s="33"/>
      <c r="H215" s="33"/>
      <c r="I215" s="33"/>
      <c r="J215" s="35"/>
      <c r="L215" s="34"/>
    </row>
    <row r="216" spans="1:12" x14ac:dyDescent="0.35">
      <c r="A216" s="8"/>
      <c r="B216" s="8"/>
      <c r="D216" s="33"/>
      <c r="E216" s="33"/>
      <c r="F216" s="38"/>
      <c r="G216" s="33"/>
      <c r="H216" s="33"/>
      <c r="I216" s="33"/>
      <c r="J216" s="35"/>
      <c r="L216" s="34"/>
    </row>
    <row r="217" spans="1:12" x14ac:dyDescent="0.35">
      <c r="A217" s="8"/>
      <c r="B217" s="8"/>
      <c r="D217" s="33"/>
      <c r="E217" s="33"/>
      <c r="F217" s="38"/>
      <c r="G217" s="33"/>
      <c r="H217" s="33"/>
      <c r="I217" s="33"/>
      <c r="J217" s="35"/>
      <c r="L217" s="34"/>
    </row>
    <row r="218" spans="1:12" x14ac:dyDescent="0.35">
      <c r="A218" s="8"/>
      <c r="B218" s="8"/>
      <c r="D218" s="33"/>
      <c r="E218" s="33"/>
      <c r="F218" s="38"/>
      <c r="G218" s="33"/>
      <c r="H218" s="33"/>
      <c r="I218" s="33"/>
      <c r="J218" s="35"/>
      <c r="L218" s="34"/>
    </row>
    <row r="219" spans="1:12" x14ac:dyDescent="0.35">
      <c r="A219" s="8"/>
      <c r="B219" s="8"/>
      <c r="D219" s="33"/>
      <c r="E219" s="33"/>
      <c r="F219" s="38"/>
      <c r="G219" s="33"/>
      <c r="H219" s="33"/>
      <c r="I219" s="33"/>
      <c r="J219" s="35"/>
      <c r="L219" s="34"/>
    </row>
    <row r="220" spans="1:12" x14ac:dyDescent="0.35">
      <c r="A220" s="8"/>
      <c r="B220" s="8"/>
      <c r="D220" s="33"/>
      <c r="E220" s="33"/>
      <c r="F220" s="38"/>
      <c r="G220" s="33"/>
      <c r="H220" s="33"/>
      <c r="I220" s="33"/>
      <c r="J220" s="35"/>
      <c r="L220" s="34"/>
    </row>
    <row r="221" spans="1:12" x14ac:dyDescent="0.35">
      <c r="A221" s="8"/>
      <c r="B221" s="8"/>
      <c r="D221" s="33"/>
      <c r="E221" s="33"/>
      <c r="F221" s="38"/>
      <c r="G221" s="33"/>
      <c r="H221" s="33"/>
      <c r="I221" s="33"/>
      <c r="J221" s="35"/>
      <c r="L221" s="34"/>
    </row>
    <row r="222" spans="1:12" x14ac:dyDescent="0.35">
      <c r="A222" s="8"/>
      <c r="B222" s="8"/>
      <c r="D222" s="33"/>
      <c r="E222" s="33"/>
      <c r="F222" s="38"/>
      <c r="G222" s="33"/>
      <c r="H222" s="33"/>
      <c r="I222" s="33"/>
      <c r="J222" s="35"/>
      <c r="L222" s="34"/>
    </row>
    <row r="223" spans="1:12" x14ac:dyDescent="0.35">
      <c r="A223" s="8"/>
      <c r="B223" s="8"/>
      <c r="D223" s="33"/>
      <c r="E223" s="33"/>
      <c r="F223" s="38"/>
      <c r="G223" s="33"/>
      <c r="H223" s="33"/>
      <c r="I223" s="33"/>
      <c r="J223" s="35"/>
      <c r="L223" s="34"/>
    </row>
    <row r="224" spans="1:12" x14ac:dyDescent="0.35">
      <c r="A224" s="8"/>
      <c r="B224" s="8"/>
      <c r="D224" s="33"/>
      <c r="E224" s="33"/>
      <c r="F224" s="38"/>
      <c r="G224" s="33"/>
      <c r="H224" s="33"/>
      <c r="I224" s="33"/>
      <c r="J224" s="35"/>
      <c r="L224" s="34"/>
    </row>
    <row r="225" spans="1:12" x14ac:dyDescent="0.35">
      <c r="A225" s="8"/>
      <c r="B225" s="8"/>
      <c r="D225" s="33"/>
      <c r="E225" s="33"/>
      <c r="F225" s="38"/>
      <c r="G225" s="33"/>
      <c r="H225" s="33"/>
      <c r="I225" s="33"/>
      <c r="J225" s="35"/>
      <c r="L225" s="34"/>
    </row>
    <row r="226" spans="1:12" x14ac:dyDescent="0.35">
      <c r="A226" s="8"/>
      <c r="B226" s="8"/>
      <c r="D226" s="33"/>
      <c r="E226" s="33"/>
      <c r="F226" s="38"/>
      <c r="G226" s="33"/>
      <c r="H226" s="33"/>
      <c r="I226" s="33"/>
      <c r="J226" s="35"/>
      <c r="L226" s="34"/>
    </row>
    <row r="227" spans="1:12" x14ac:dyDescent="0.35">
      <c r="A227" s="8"/>
      <c r="B227" s="8"/>
      <c r="D227" s="33"/>
      <c r="E227" s="33"/>
      <c r="F227" s="38"/>
      <c r="G227" s="33"/>
      <c r="H227" s="33"/>
      <c r="I227" s="33"/>
      <c r="J227" s="35"/>
      <c r="L227" s="34"/>
    </row>
    <row r="228" spans="1:12" x14ac:dyDescent="0.35">
      <c r="A228" s="8"/>
      <c r="B228" s="8"/>
      <c r="D228" s="33"/>
      <c r="E228" s="33"/>
      <c r="F228" s="38"/>
      <c r="G228" s="33"/>
      <c r="H228" s="33"/>
      <c r="I228" s="33"/>
      <c r="J228" s="35"/>
      <c r="L228" s="34"/>
    </row>
    <row r="229" spans="1:12" x14ac:dyDescent="0.35">
      <c r="A229" s="8"/>
      <c r="B229" s="8"/>
      <c r="D229" s="33"/>
      <c r="E229" s="33"/>
      <c r="F229" s="38"/>
      <c r="G229" s="33"/>
      <c r="H229" s="33"/>
      <c r="I229" s="33"/>
      <c r="J229" s="35"/>
      <c r="L229" s="34"/>
    </row>
    <row r="230" spans="1:12" x14ac:dyDescent="0.35">
      <c r="A230" s="8"/>
      <c r="B230" s="8"/>
      <c r="D230" s="33"/>
      <c r="E230" s="33"/>
      <c r="F230" s="38"/>
      <c r="G230" s="33"/>
      <c r="H230" s="33"/>
      <c r="I230" s="33"/>
      <c r="J230" s="35"/>
      <c r="L230" s="34"/>
    </row>
    <row r="231" spans="1:12" x14ac:dyDescent="0.35">
      <c r="A231" s="8"/>
      <c r="B231" s="8"/>
      <c r="D231" s="33"/>
      <c r="E231" s="33"/>
      <c r="F231" s="38"/>
      <c r="G231" s="33"/>
      <c r="H231" s="33"/>
      <c r="I231" s="33"/>
      <c r="J231" s="35"/>
      <c r="L231" s="34"/>
    </row>
    <row r="232" spans="1:12" x14ac:dyDescent="0.35">
      <c r="A232" s="8"/>
      <c r="B232" s="8"/>
      <c r="D232" s="33"/>
      <c r="E232" s="33"/>
      <c r="F232" s="38"/>
      <c r="G232" s="33"/>
      <c r="H232" s="33"/>
      <c r="I232" s="33"/>
      <c r="J232" s="35"/>
      <c r="L232" s="34"/>
    </row>
    <row r="233" spans="1:12" x14ac:dyDescent="0.35">
      <c r="A233" s="8"/>
      <c r="B233" s="8"/>
      <c r="D233" s="33"/>
      <c r="E233" s="33"/>
      <c r="F233" s="38"/>
      <c r="G233" s="33"/>
      <c r="H233" s="33"/>
      <c r="I233" s="33"/>
      <c r="J233" s="35"/>
      <c r="L233" s="34"/>
    </row>
    <row r="234" spans="1:12" x14ac:dyDescent="0.35">
      <c r="A234" s="8"/>
      <c r="B234" s="8"/>
      <c r="D234" s="33"/>
      <c r="E234" s="33"/>
      <c r="F234" s="38"/>
      <c r="G234" s="33"/>
      <c r="H234" s="33"/>
      <c r="I234" s="33"/>
      <c r="J234" s="35"/>
      <c r="L234" s="34"/>
    </row>
    <row r="235" spans="1:12" x14ac:dyDescent="0.35">
      <c r="A235" s="8"/>
      <c r="B235" s="8"/>
      <c r="D235" s="33"/>
      <c r="E235" s="33"/>
      <c r="F235" s="38"/>
      <c r="G235" s="33"/>
      <c r="H235" s="33"/>
      <c r="I235" s="33"/>
      <c r="J235" s="35"/>
      <c r="L235" s="34"/>
    </row>
    <row r="236" spans="1:12" x14ac:dyDescent="0.35">
      <c r="A236" s="8"/>
      <c r="B236" s="8"/>
      <c r="D236" s="33"/>
      <c r="E236" s="33"/>
      <c r="F236" s="38"/>
      <c r="G236" s="33"/>
      <c r="H236" s="33"/>
      <c r="I236" s="33"/>
      <c r="J236" s="35"/>
      <c r="L236" s="34"/>
    </row>
    <row r="237" spans="1:12" x14ac:dyDescent="0.35">
      <c r="A237" s="8"/>
      <c r="B237" s="8"/>
      <c r="D237" s="33"/>
      <c r="E237" s="33"/>
      <c r="F237" s="38"/>
      <c r="G237" s="33"/>
      <c r="H237" s="33"/>
      <c r="I237" s="33"/>
      <c r="J237" s="35"/>
      <c r="L237" s="34"/>
    </row>
    <row r="238" spans="1:12" x14ac:dyDescent="0.35">
      <c r="A238" s="8"/>
      <c r="B238" s="8"/>
      <c r="D238" s="33"/>
      <c r="E238" s="33"/>
      <c r="F238" s="38"/>
      <c r="G238" s="33"/>
      <c r="H238" s="33"/>
      <c r="I238" s="33"/>
      <c r="J238" s="35"/>
      <c r="L238" s="34"/>
    </row>
    <row r="239" spans="1:12" x14ac:dyDescent="0.35">
      <c r="A239" s="8"/>
      <c r="B239" s="8"/>
      <c r="D239" s="33"/>
      <c r="E239" s="33"/>
      <c r="F239" s="38"/>
      <c r="G239" s="33"/>
      <c r="H239" s="33"/>
      <c r="I239" s="33"/>
      <c r="J239" s="35"/>
      <c r="L239" s="34"/>
    </row>
    <row r="240" spans="1:12" x14ac:dyDescent="0.35">
      <c r="A240" s="8"/>
      <c r="B240" s="8"/>
      <c r="D240" s="33"/>
      <c r="E240" s="33"/>
      <c r="F240" s="38"/>
      <c r="G240" s="33"/>
      <c r="H240" s="33"/>
      <c r="I240" s="33"/>
      <c r="J240" s="35"/>
      <c r="L240" s="34"/>
    </row>
    <row r="241" spans="1:12" x14ac:dyDescent="0.35">
      <c r="A241" s="8"/>
      <c r="B241" s="8"/>
      <c r="D241" s="33"/>
      <c r="E241" s="33"/>
      <c r="F241" s="38"/>
      <c r="G241" s="33"/>
      <c r="H241" s="33"/>
      <c r="I241" s="33"/>
      <c r="J241" s="35"/>
      <c r="L241" s="34"/>
    </row>
    <row r="242" spans="1:12" x14ac:dyDescent="0.35">
      <c r="A242" s="8"/>
      <c r="B242" s="8"/>
      <c r="D242" s="33"/>
      <c r="E242" s="33"/>
      <c r="F242" s="38"/>
      <c r="G242" s="33"/>
      <c r="H242" s="33"/>
      <c r="I242" s="33"/>
      <c r="J242" s="35"/>
      <c r="L242" s="34"/>
    </row>
    <row r="243" spans="1:12" x14ac:dyDescent="0.35">
      <c r="A243" s="8"/>
      <c r="B243" s="8"/>
      <c r="D243" s="33"/>
      <c r="E243" s="33"/>
      <c r="F243" s="38"/>
      <c r="G243" s="33"/>
      <c r="H243" s="33"/>
      <c r="I243" s="33"/>
      <c r="J243" s="35"/>
      <c r="L243" s="34"/>
    </row>
    <row r="244" spans="1:12" x14ac:dyDescent="0.35">
      <c r="A244" s="8"/>
      <c r="B244" s="8"/>
      <c r="D244" s="33"/>
      <c r="E244" s="33"/>
      <c r="F244" s="38"/>
      <c r="G244" s="33"/>
      <c r="H244" s="33"/>
      <c r="I244" s="33"/>
      <c r="J244" s="35"/>
      <c r="L244" s="34"/>
    </row>
    <row r="245" spans="1:12" x14ac:dyDescent="0.35">
      <c r="A245" s="8"/>
      <c r="B245" s="8"/>
      <c r="D245" s="33"/>
      <c r="E245" s="33"/>
      <c r="F245" s="38"/>
      <c r="G245" s="33"/>
      <c r="H245" s="33"/>
      <c r="I245" s="33"/>
      <c r="J245" s="35"/>
      <c r="L245" s="34"/>
    </row>
    <row r="246" spans="1:12" x14ac:dyDescent="0.35">
      <c r="A246" s="8"/>
      <c r="B246" s="8"/>
      <c r="D246" s="33"/>
      <c r="E246" s="33"/>
      <c r="F246" s="38"/>
      <c r="G246" s="33"/>
      <c r="H246" s="33"/>
      <c r="I246" s="33"/>
      <c r="J246" s="35"/>
      <c r="L246" s="34"/>
    </row>
    <row r="247" spans="1:12" x14ac:dyDescent="0.35">
      <c r="A247" s="8"/>
      <c r="B247" s="8"/>
      <c r="D247" s="33"/>
      <c r="E247" s="33"/>
      <c r="F247" s="38"/>
      <c r="G247" s="33"/>
      <c r="H247" s="33"/>
      <c r="I247" s="33"/>
      <c r="J247" s="35"/>
      <c r="L247" s="34"/>
    </row>
    <row r="248" spans="1:12" x14ac:dyDescent="0.35">
      <c r="A248" s="8"/>
      <c r="B248" s="8"/>
      <c r="D248" s="33"/>
      <c r="E248" s="33"/>
      <c r="F248" s="38"/>
      <c r="G248" s="33"/>
      <c r="H248" s="33"/>
      <c r="I248" s="33"/>
      <c r="J248" s="35"/>
      <c r="L248" s="34"/>
    </row>
    <row r="249" spans="1:12" x14ac:dyDescent="0.35">
      <c r="A249" s="8"/>
      <c r="B249" s="8"/>
      <c r="D249" s="33"/>
      <c r="E249" s="33"/>
      <c r="F249" s="38"/>
      <c r="G249" s="33"/>
      <c r="H249" s="33"/>
      <c r="I249" s="33"/>
      <c r="J249" s="35"/>
      <c r="L249" s="34"/>
    </row>
    <row r="250" spans="1:12" x14ac:dyDescent="0.35">
      <c r="A250" s="8"/>
      <c r="B250" s="8"/>
      <c r="D250" s="33"/>
      <c r="E250" s="33"/>
      <c r="F250" s="38"/>
      <c r="G250" s="33"/>
      <c r="H250" s="33"/>
      <c r="I250" s="33"/>
      <c r="J250" s="35"/>
      <c r="L250" s="34"/>
    </row>
    <row r="251" spans="1:12" x14ac:dyDescent="0.35">
      <c r="A251" s="8"/>
      <c r="B251" s="8"/>
      <c r="D251" s="33"/>
      <c r="E251" s="33"/>
      <c r="F251" s="38"/>
      <c r="G251" s="33"/>
      <c r="H251" s="33"/>
      <c r="I251" s="33"/>
      <c r="J251" s="35"/>
      <c r="L251" s="34"/>
    </row>
    <row r="252" spans="1:12" x14ac:dyDescent="0.35">
      <c r="A252" s="8"/>
      <c r="B252" s="8"/>
      <c r="D252" s="33"/>
      <c r="E252" s="33"/>
      <c r="F252" s="38"/>
      <c r="G252" s="33"/>
      <c r="H252" s="33"/>
      <c r="I252" s="33"/>
      <c r="J252" s="35"/>
      <c r="L252" s="34"/>
    </row>
    <row r="253" spans="1:12" x14ac:dyDescent="0.35">
      <c r="A253" s="8"/>
      <c r="B253" s="8"/>
      <c r="D253" s="33"/>
      <c r="E253" s="33"/>
      <c r="F253" s="38"/>
      <c r="G253" s="33"/>
      <c r="H253" s="33"/>
      <c r="I253" s="33"/>
      <c r="J253" s="35"/>
      <c r="L253" s="34"/>
    </row>
    <row r="254" spans="1:12" x14ac:dyDescent="0.35">
      <c r="A254" s="8"/>
      <c r="B254" s="8"/>
      <c r="D254" s="33"/>
      <c r="E254" s="33"/>
      <c r="F254" s="38"/>
      <c r="G254" s="33"/>
      <c r="H254" s="33"/>
      <c r="I254" s="33"/>
      <c r="J254" s="35"/>
      <c r="L254" s="34"/>
    </row>
    <row r="255" spans="1:12" x14ac:dyDescent="0.35">
      <c r="A255" s="8"/>
      <c r="B255" s="8"/>
      <c r="D255" s="33"/>
      <c r="E255" s="33"/>
      <c r="F255" s="38"/>
      <c r="G255" s="33"/>
      <c r="H255" s="33"/>
      <c r="I255" s="33"/>
      <c r="J255" s="35"/>
      <c r="L255" s="34"/>
    </row>
    <row r="256" spans="1:12" x14ac:dyDescent="0.35">
      <c r="A256" s="8"/>
      <c r="B256" s="40"/>
      <c r="C256" s="37"/>
      <c r="D256" s="33"/>
      <c r="E256" s="33"/>
      <c r="F256" s="38"/>
      <c r="G256" s="33"/>
      <c r="H256" s="33"/>
      <c r="I256" s="33"/>
      <c r="J256" s="35"/>
      <c r="L256" s="34"/>
    </row>
    <row r="257" spans="1:12" x14ac:dyDescent="0.35">
      <c r="A257" s="8"/>
      <c r="B257" s="40"/>
      <c r="C257" s="37"/>
      <c r="D257" s="33"/>
      <c r="E257" s="33"/>
      <c r="F257" s="38"/>
      <c r="G257" s="33"/>
      <c r="H257" s="33">
        <f>NPV('[3]Conventional Big Sandy'!B6/12,F56:F255)</f>
        <v>0</v>
      </c>
      <c r="I257" s="33"/>
      <c r="J257" s="35"/>
      <c r="L257" s="34"/>
    </row>
    <row r="258" spans="1:12" x14ac:dyDescent="0.35">
      <c r="A258" s="8"/>
      <c r="B258" s="40"/>
      <c r="C258" s="37"/>
      <c r="D258" s="33"/>
      <c r="E258" s="33"/>
      <c r="F258" s="38"/>
      <c r="G258" s="33"/>
      <c r="H258" s="33"/>
      <c r="I258" s="33"/>
      <c r="J258" s="35"/>
      <c r="L258" s="34"/>
    </row>
    <row r="259" spans="1:12" x14ac:dyDescent="0.35">
      <c r="A259" s="8"/>
      <c r="B259" s="40"/>
      <c r="C259" s="37"/>
      <c r="D259" s="33"/>
      <c r="E259" s="33"/>
      <c r="F259" s="38"/>
      <c r="G259" s="33"/>
      <c r="H259" s="33"/>
      <c r="I259" s="33"/>
      <c r="J259" s="35"/>
      <c r="L259" s="34"/>
    </row>
    <row r="260" spans="1:12" x14ac:dyDescent="0.35">
      <c r="A260" s="8"/>
      <c r="B260" s="40"/>
      <c r="C260" s="37"/>
      <c r="D260" s="33"/>
      <c r="E260" s="33"/>
      <c r="F260" s="38"/>
      <c r="G260" s="33"/>
      <c r="H260" s="33"/>
      <c r="I260" s="33"/>
      <c r="J260" s="35"/>
      <c r="L260" s="34"/>
    </row>
    <row r="261" spans="1:12" x14ac:dyDescent="0.35">
      <c r="A261" s="8"/>
      <c r="B261" s="40"/>
      <c r="C261" s="37"/>
      <c r="D261" s="33"/>
      <c r="E261" s="33"/>
      <c r="F261" s="38"/>
      <c r="G261" s="33"/>
      <c r="H261" s="33"/>
      <c r="I261" s="33"/>
      <c r="J261" s="35"/>
      <c r="L261" s="34"/>
    </row>
    <row r="262" spans="1:12" x14ac:dyDescent="0.35">
      <c r="A262" s="8"/>
      <c r="B262" s="40"/>
      <c r="C262" s="37"/>
      <c r="D262" s="33"/>
      <c r="E262" s="33"/>
      <c r="F262" s="38"/>
      <c r="G262" s="33"/>
      <c r="H262" s="33"/>
      <c r="I262" s="33"/>
      <c r="J262" s="35"/>
      <c r="L262" s="34"/>
    </row>
    <row r="263" spans="1:12" x14ac:dyDescent="0.35">
      <c r="A263" s="8"/>
      <c r="B263" s="40"/>
      <c r="C263" s="37"/>
      <c r="D263" s="33"/>
      <c r="E263" s="33"/>
      <c r="F263" s="38"/>
      <c r="G263" s="33"/>
      <c r="H263" s="33"/>
      <c r="I263" s="33"/>
      <c r="J263" s="35"/>
      <c r="L263" s="34"/>
    </row>
    <row r="264" spans="1:12" x14ac:dyDescent="0.35">
      <c r="A264" s="8"/>
      <c r="B264" s="40"/>
      <c r="C264" s="37"/>
      <c r="D264" s="33"/>
      <c r="E264" s="33"/>
      <c r="F264" s="38"/>
      <c r="G264" s="33"/>
      <c r="H264" s="33"/>
      <c r="I264" s="33"/>
      <c r="J264" s="35"/>
      <c r="L264" s="34"/>
    </row>
    <row r="265" spans="1:12" x14ac:dyDescent="0.35">
      <c r="A265" s="8"/>
      <c r="B265" s="40"/>
      <c r="C265" s="37"/>
      <c r="D265" s="33"/>
      <c r="E265" s="33"/>
      <c r="F265" s="38"/>
      <c r="G265" s="33"/>
      <c r="H265" s="33"/>
      <c r="I265" s="33"/>
      <c r="J265" s="35"/>
      <c r="L265" s="34"/>
    </row>
    <row r="266" spans="1:12" x14ac:dyDescent="0.35">
      <c r="A266" s="8"/>
      <c r="B266" s="40"/>
      <c r="C266" s="37"/>
      <c r="D266" s="33"/>
      <c r="E266" s="33"/>
      <c r="F266" s="38"/>
      <c r="G266" s="33"/>
      <c r="H266" s="33"/>
      <c r="I266" s="33"/>
      <c r="J266" s="35"/>
      <c r="L266" s="34"/>
    </row>
    <row r="267" spans="1:12" x14ac:dyDescent="0.35">
      <c r="A267" s="8"/>
      <c r="B267" s="40"/>
      <c r="C267" s="37"/>
      <c r="D267" s="33"/>
      <c r="E267" s="33"/>
      <c r="F267" s="38"/>
      <c r="G267" s="33"/>
      <c r="H267" s="33"/>
      <c r="I267" s="33"/>
      <c r="J267" s="35"/>
      <c r="L267" s="34"/>
    </row>
    <row r="268" spans="1:12" x14ac:dyDescent="0.35">
      <c r="A268" s="8"/>
      <c r="B268" s="40"/>
      <c r="D268" s="33"/>
      <c r="E268" s="33"/>
      <c r="F268" s="38"/>
      <c r="G268" s="33"/>
      <c r="H268" s="33"/>
      <c r="I268" s="33"/>
      <c r="J268" s="35"/>
      <c r="L268" s="34"/>
    </row>
    <row r="269" spans="1:12" x14ac:dyDescent="0.35">
      <c r="A269" s="8"/>
      <c r="B269" s="40"/>
      <c r="D269" s="33"/>
      <c r="E269" s="33"/>
      <c r="F269" s="38"/>
      <c r="G269" s="33"/>
      <c r="H269" s="33"/>
      <c r="I269" s="33"/>
      <c r="J269" s="35"/>
      <c r="L269" s="34"/>
    </row>
    <row r="270" spans="1:12" x14ac:dyDescent="0.35">
      <c r="A270" s="8"/>
      <c r="B270" s="40"/>
      <c r="D270" s="33"/>
      <c r="E270" s="33"/>
      <c r="F270" s="38"/>
      <c r="G270" s="33"/>
      <c r="H270" s="33"/>
      <c r="I270" s="33"/>
      <c r="J270" s="35"/>
      <c r="L270" s="34"/>
    </row>
    <row r="271" spans="1:12" x14ac:dyDescent="0.35">
      <c r="A271" s="8"/>
      <c r="B271" s="40"/>
      <c r="D271" s="33"/>
      <c r="E271" s="33"/>
      <c r="F271" s="38"/>
      <c r="G271" s="33"/>
      <c r="H271" s="33"/>
      <c r="I271" s="33"/>
      <c r="J271" s="35"/>
      <c r="L271" s="34"/>
    </row>
    <row r="272" spans="1:12" x14ac:dyDescent="0.35">
      <c r="A272" s="8"/>
      <c r="B272" s="40"/>
      <c r="D272" s="33"/>
      <c r="E272" s="33"/>
      <c r="F272" s="38"/>
      <c r="G272" s="33"/>
      <c r="H272" s="33"/>
      <c r="I272" s="33"/>
      <c r="J272" s="35"/>
      <c r="L272" s="34"/>
    </row>
    <row r="273" spans="1:12" x14ac:dyDescent="0.35">
      <c r="A273" s="8"/>
      <c r="B273" s="40"/>
      <c r="D273" s="33"/>
      <c r="E273" s="33"/>
      <c r="F273" s="38"/>
      <c r="G273" s="33"/>
      <c r="H273" s="33"/>
      <c r="I273" s="33"/>
      <c r="J273" s="35"/>
      <c r="L273" s="34"/>
    </row>
    <row r="274" spans="1:12" x14ac:dyDescent="0.35">
      <c r="A274" s="8"/>
      <c r="B274" s="40"/>
      <c r="D274" s="33"/>
      <c r="E274" s="33"/>
      <c r="F274" s="38"/>
      <c r="G274" s="33"/>
      <c r="H274" s="33"/>
      <c r="I274" s="33"/>
      <c r="J274" s="35"/>
      <c r="L274" s="34"/>
    </row>
    <row r="275" spans="1:12" x14ac:dyDescent="0.35">
      <c r="A275" s="8"/>
      <c r="B275" s="40"/>
      <c r="D275" s="33"/>
      <c r="E275" s="33"/>
      <c r="F275" s="38"/>
      <c r="G275" s="33"/>
      <c r="H275" s="33"/>
      <c r="I275" s="33"/>
      <c r="J275" s="35"/>
      <c r="L275" s="34"/>
    </row>
    <row r="276" spans="1:12" x14ac:dyDescent="0.35">
      <c r="A276" s="8"/>
      <c r="B276" s="40"/>
      <c r="D276" s="33"/>
      <c r="E276" s="33"/>
      <c r="F276" s="38"/>
      <c r="G276" s="33"/>
      <c r="H276" s="33"/>
      <c r="I276" s="33"/>
      <c r="J276" s="35"/>
      <c r="L276" s="34"/>
    </row>
    <row r="277" spans="1:12" x14ac:dyDescent="0.35">
      <c r="A277" s="8"/>
      <c r="B277" s="40"/>
      <c r="D277" s="33"/>
      <c r="E277" s="33"/>
      <c r="F277" s="38"/>
      <c r="G277" s="33"/>
      <c r="H277" s="33"/>
      <c r="I277" s="33"/>
      <c r="J277" s="35"/>
      <c r="L277" s="34"/>
    </row>
    <row r="278" spans="1:12" x14ac:dyDescent="0.35">
      <c r="A278" s="8"/>
      <c r="B278" s="40"/>
      <c r="D278" s="33"/>
      <c r="E278" s="33"/>
      <c r="F278" s="38"/>
      <c r="G278" s="33"/>
      <c r="H278" s="33"/>
      <c r="I278" s="33"/>
      <c r="J278" s="35"/>
      <c r="L278" s="34"/>
    </row>
    <row r="279" spans="1:12" x14ac:dyDescent="0.35">
      <c r="A279" s="8"/>
      <c r="B279" s="40"/>
      <c r="D279" s="33"/>
      <c r="E279" s="33"/>
      <c r="F279" s="38"/>
      <c r="G279" s="33"/>
      <c r="H279" s="33"/>
      <c r="I279" s="33"/>
      <c r="J279" s="35"/>
      <c r="L279" s="34"/>
    </row>
    <row r="280" spans="1:12" x14ac:dyDescent="0.35">
      <c r="A280" s="8"/>
      <c r="B280" s="40"/>
      <c r="D280" s="33"/>
      <c r="E280" s="33"/>
      <c r="F280" s="38"/>
      <c r="G280" s="33"/>
      <c r="H280" s="33"/>
      <c r="I280" s="33"/>
      <c r="J280" s="35"/>
      <c r="L280" s="34"/>
    </row>
    <row r="281" spans="1:12" x14ac:dyDescent="0.35">
      <c r="A281" s="8"/>
      <c r="B281" s="40"/>
      <c r="D281" s="33"/>
      <c r="E281" s="33"/>
      <c r="F281" s="38"/>
      <c r="G281" s="33"/>
      <c r="H281" s="33"/>
      <c r="I281" s="33"/>
      <c r="J281" s="35"/>
      <c r="L281" s="34"/>
    </row>
    <row r="282" spans="1:12" x14ac:dyDescent="0.35">
      <c r="A282" s="8"/>
      <c r="B282" s="40"/>
      <c r="D282" s="33"/>
      <c r="E282" s="33"/>
      <c r="F282" s="38"/>
      <c r="G282" s="33"/>
      <c r="H282" s="33"/>
      <c r="I282" s="33"/>
      <c r="J282" s="35"/>
      <c r="L282" s="34"/>
    </row>
    <row r="283" spans="1:12" x14ac:dyDescent="0.35">
      <c r="A283" s="8"/>
      <c r="B283" s="40"/>
      <c r="D283" s="33"/>
      <c r="E283" s="33"/>
      <c r="F283" s="38"/>
      <c r="G283" s="33"/>
      <c r="H283" s="33"/>
      <c r="I283" s="33"/>
      <c r="J283" s="35"/>
      <c r="L283" s="34"/>
    </row>
    <row r="284" spans="1:12" x14ac:dyDescent="0.35">
      <c r="A284" s="8"/>
      <c r="B284" s="40"/>
      <c r="D284" s="33"/>
      <c r="E284" s="33"/>
      <c r="F284" s="38"/>
      <c r="G284" s="33"/>
      <c r="H284" s="33"/>
      <c r="I284" s="33"/>
      <c r="J284" s="35"/>
      <c r="L284" s="34"/>
    </row>
    <row r="285" spans="1:12" x14ac:dyDescent="0.35">
      <c r="A285" s="8"/>
      <c r="B285" s="40"/>
      <c r="D285" s="33"/>
      <c r="E285" s="33"/>
      <c r="F285" s="38"/>
      <c r="G285" s="33"/>
      <c r="H285" s="33"/>
      <c r="I285" s="33"/>
      <c r="J285" s="35"/>
      <c r="L285" s="34"/>
    </row>
    <row r="286" spans="1:12" x14ac:dyDescent="0.35">
      <c r="A286" s="8"/>
      <c r="B286" s="40"/>
      <c r="D286" s="33"/>
      <c r="E286" s="33"/>
      <c r="F286" s="38"/>
      <c r="G286" s="33"/>
      <c r="H286" s="33"/>
      <c r="I286" s="33"/>
      <c r="J286" s="35"/>
      <c r="L286" s="34"/>
    </row>
    <row r="287" spans="1:12" x14ac:dyDescent="0.35">
      <c r="A287" s="8"/>
      <c r="B287" s="40"/>
      <c r="D287" s="33"/>
      <c r="E287" s="33"/>
      <c r="F287" s="38"/>
      <c r="G287" s="33"/>
      <c r="H287" s="33"/>
      <c r="I287" s="33"/>
      <c r="J287" s="35"/>
      <c r="L287" s="34"/>
    </row>
    <row r="288" spans="1:12" x14ac:dyDescent="0.35">
      <c r="A288" s="8"/>
      <c r="B288" s="40"/>
      <c r="D288" s="33"/>
      <c r="E288" s="33"/>
      <c r="F288" s="38"/>
      <c r="G288" s="33"/>
      <c r="H288" s="33"/>
      <c r="I288" s="33"/>
      <c r="J288" s="35"/>
      <c r="L288" s="34"/>
    </row>
    <row r="289" spans="1:12" x14ac:dyDescent="0.35">
      <c r="A289" s="8"/>
      <c r="B289" s="40"/>
      <c r="D289" s="33"/>
      <c r="E289" s="33"/>
      <c r="F289" s="38"/>
      <c r="G289" s="33"/>
      <c r="H289" s="33"/>
      <c r="I289" s="33"/>
      <c r="J289" s="35"/>
      <c r="L289" s="34"/>
    </row>
    <row r="290" spans="1:12" x14ac:dyDescent="0.35">
      <c r="A290" s="8"/>
      <c r="B290" s="40"/>
      <c r="D290" s="33"/>
      <c r="E290" s="33"/>
      <c r="F290" s="38"/>
      <c r="G290" s="33"/>
      <c r="H290" s="33"/>
      <c r="I290" s="33"/>
      <c r="J290" s="35"/>
      <c r="L290" s="34"/>
    </row>
    <row r="291" spans="1:12" x14ac:dyDescent="0.35">
      <c r="A291" s="8"/>
      <c r="B291" s="40"/>
      <c r="D291" s="33"/>
      <c r="E291" s="33"/>
      <c r="F291" s="38"/>
      <c r="G291" s="33"/>
      <c r="H291" s="33"/>
      <c r="I291" s="33"/>
      <c r="J291" s="35"/>
      <c r="L291" s="34"/>
    </row>
    <row r="292" spans="1:12" x14ac:dyDescent="0.35">
      <c r="A292" s="8"/>
      <c r="B292" s="40"/>
      <c r="D292" s="33"/>
      <c r="E292" s="33"/>
      <c r="F292" s="38"/>
      <c r="G292" s="33"/>
      <c r="H292" s="33"/>
      <c r="I292" s="33"/>
      <c r="J292" s="35"/>
      <c r="L292" s="34"/>
    </row>
    <row r="293" spans="1:12" x14ac:dyDescent="0.35">
      <c r="A293" s="8"/>
      <c r="B293" s="40"/>
      <c r="D293" s="33"/>
      <c r="E293" s="33"/>
      <c r="F293" s="38"/>
      <c r="G293" s="33"/>
      <c r="H293" s="33"/>
      <c r="I293" s="33"/>
      <c r="J293" s="35"/>
      <c r="L293" s="34"/>
    </row>
    <row r="294" spans="1:12" x14ac:dyDescent="0.35">
      <c r="A294" s="8"/>
      <c r="B294" s="40"/>
      <c r="D294" s="33"/>
      <c r="E294" s="33"/>
      <c r="F294" s="38"/>
      <c r="G294" s="33"/>
      <c r="H294" s="33"/>
      <c r="I294" s="33"/>
      <c r="J294" s="35"/>
      <c r="L294" s="34"/>
    </row>
    <row r="295" spans="1:12" x14ac:dyDescent="0.35">
      <c r="A295" s="8"/>
      <c r="B295" s="40"/>
      <c r="D295" s="33"/>
      <c r="E295" s="33"/>
      <c r="F295" s="38"/>
      <c r="G295" s="33"/>
      <c r="H295" s="33"/>
      <c r="I295" s="33"/>
      <c r="J295" s="35"/>
      <c r="L295" s="34"/>
    </row>
    <row r="296" spans="1:12" x14ac:dyDescent="0.35">
      <c r="A296" s="8"/>
      <c r="B296" s="40"/>
      <c r="D296" s="33"/>
      <c r="E296" s="33"/>
      <c r="F296" s="38"/>
      <c r="G296" s="33"/>
      <c r="H296" s="33"/>
      <c r="I296" s="33"/>
      <c r="J296" s="35"/>
      <c r="L296" s="34"/>
    </row>
    <row r="297" spans="1:12" x14ac:dyDescent="0.35">
      <c r="A297" s="8"/>
      <c r="B297" s="40"/>
      <c r="D297" s="33"/>
      <c r="E297" s="33"/>
      <c r="F297" s="38"/>
      <c r="G297" s="33"/>
      <c r="H297" s="33"/>
      <c r="I297" s="33"/>
      <c r="J297" s="35"/>
      <c r="L297" s="34"/>
    </row>
    <row r="298" spans="1:12" x14ac:dyDescent="0.35">
      <c r="A298" s="8"/>
      <c r="B298" s="40"/>
      <c r="D298" s="33"/>
      <c r="E298" s="33"/>
      <c r="F298" s="38"/>
      <c r="G298" s="33"/>
      <c r="H298" s="33"/>
      <c r="I298" s="33"/>
      <c r="J298" s="35"/>
      <c r="L298" s="34"/>
    </row>
    <row r="299" spans="1:12" x14ac:dyDescent="0.35">
      <c r="A299" s="8"/>
      <c r="B299" s="40"/>
      <c r="D299" s="33"/>
      <c r="E299" s="33"/>
      <c r="F299" s="38"/>
      <c r="G299" s="33"/>
      <c r="H299" s="33"/>
      <c r="I299" s="33"/>
      <c r="J299" s="35"/>
      <c r="L299" s="34"/>
    </row>
    <row r="300" spans="1:12" x14ac:dyDescent="0.35">
      <c r="A300" s="8"/>
      <c r="B300" s="40"/>
      <c r="D300" s="33"/>
      <c r="E300" s="33"/>
      <c r="F300" s="38"/>
      <c r="G300" s="33"/>
      <c r="H300" s="33"/>
      <c r="I300" s="33"/>
      <c r="J300" s="35"/>
      <c r="L300" s="34"/>
    </row>
    <row r="301" spans="1:12" x14ac:dyDescent="0.35">
      <c r="A301" s="8"/>
      <c r="B301" s="40"/>
      <c r="D301" s="33"/>
      <c r="E301" s="33"/>
      <c r="F301" s="38"/>
      <c r="G301" s="33"/>
      <c r="H301" s="33"/>
      <c r="I301" s="33"/>
      <c r="J301" s="35"/>
      <c r="L301" s="34"/>
    </row>
    <row r="302" spans="1:12" x14ac:dyDescent="0.35">
      <c r="A302" s="8"/>
      <c r="B302" s="40"/>
      <c r="D302" s="33"/>
      <c r="E302" s="33"/>
      <c r="F302" s="38"/>
      <c r="G302" s="33"/>
      <c r="H302" s="33"/>
      <c r="I302" s="33"/>
      <c r="J302" s="35"/>
      <c r="L302" s="34"/>
    </row>
    <row r="303" spans="1:12" x14ac:dyDescent="0.35">
      <c r="A303" s="8"/>
      <c r="B303" s="40"/>
      <c r="D303" s="33"/>
      <c r="E303" s="33"/>
      <c r="F303" s="38"/>
      <c r="G303" s="33"/>
      <c r="H303" s="33"/>
      <c r="I303" s="33"/>
      <c r="J303" s="35"/>
      <c r="L303" s="34"/>
    </row>
    <row r="304" spans="1:12" x14ac:dyDescent="0.35">
      <c r="A304" s="8"/>
      <c r="B304" s="40"/>
      <c r="D304" s="33"/>
      <c r="E304" s="33"/>
      <c r="F304" s="38"/>
      <c r="G304" s="33"/>
      <c r="H304" s="33"/>
      <c r="I304" s="33"/>
      <c r="J304" s="35"/>
      <c r="L304" s="34"/>
    </row>
    <row r="305" spans="1:12" x14ac:dyDescent="0.35">
      <c r="A305" s="8"/>
      <c r="B305" s="40"/>
      <c r="D305" s="33"/>
      <c r="E305" s="33"/>
      <c r="F305" s="38"/>
      <c r="G305" s="33"/>
      <c r="H305" s="33"/>
      <c r="I305" s="33"/>
      <c r="J305" s="35"/>
      <c r="L305" s="34"/>
    </row>
    <row r="306" spans="1:12" x14ac:dyDescent="0.35">
      <c r="A306" s="8"/>
      <c r="B306" s="40"/>
      <c r="D306" s="33"/>
      <c r="E306" s="33"/>
      <c r="F306" s="38"/>
      <c r="G306" s="33"/>
      <c r="H306" s="33"/>
      <c r="I306" s="33"/>
      <c r="J306" s="35"/>
      <c r="L306" s="34"/>
    </row>
    <row r="307" spans="1:12" x14ac:dyDescent="0.35">
      <c r="A307" s="8"/>
      <c r="B307" s="40"/>
      <c r="D307" s="33"/>
      <c r="E307" s="33"/>
      <c r="F307" s="38"/>
      <c r="G307" s="33"/>
      <c r="H307" s="33"/>
      <c r="I307" s="33"/>
      <c r="J307" s="35"/>
      <c r="L307" s="34"/>
    </row>
    <row r="308" spans="1:12" x14ac:dyDescent="0.35">
      <c r="A308" s="8"/>
      <c r="B308" s="40"/>
      <c r="D308" s="33"/>
      <c r="E308" s="33"/>
      <c r="F308" s="38"/>
      <c r="G308" s="33"/>
      <c r="H308" s="33"/>
      <c r="I308" s="33"/>
      <c r="J308" s="35"/>
      <c r="L308" s="34"/>
    </row>
    <row r="309" spans="1:12" x14ac:dyDescent="0.35">
      <c r="A309" s="8"/>
      <c r="B309" s="40"/>
      <c r="D309" s="33"/>
      <c r="E309" s="33"/>
      <c r="F309" s="38"/>
      <c r="G309" s="33"/>
      <c r="H309" s="33"/>
      <c r="I309" s="33"/>
      <c r="J309" s="35"/>
      <c r="L309" s="34"/>
    </row>
    <row r="310" spans="1:12" x14ac:dyDescent="0.35">
      <c r="A310" s="8"/>
      <c r="B310" s="40"/>
      <c r="D310" s="33"/>
      <c r="E310" s="33"/>
      <c r="F310" s="38"/>
      <c r="G310" s="33"/>
      <c r="H310" s="33"/>
      <c r="I310" s="33"/>
      <c r="J310" s="35"/>
      <c r="L310" s="34"/>
    </row>
    <row r="311" spans="1:12" x14ac:dyDescent="0.35">
      <c r="A311" s="8"/>
      <c r="B311" s="40"/>
      <c r="D311" s="33"/>
      <c r="E311" s="33"/>
      <c r="F311" s="38"/>
      <c r="G311" s="33"/>
      <c r="H311" s="33"/>
      <c r="I311" s="33"/>
      <c r="J311" s="35"/>
      <c r="L311" s="34"/>
    </row>
    <row r="312" spans="1:12" x14ac:dyDescent="0.35">
      <c r="A312" s="8"/>
      <c r="B312" s="40"/>
      <c r="D312" s="33"/>
      <c r="E312" s="33"/>
      <c r="F312" s="38"/>
      <c r="G312" s="33"/>
      <c r="H312" s="33"/>
      <c r="I312" s="33"/>
      <c r="J312" s="35"/>
      <c r="L312" s="34"/>
    </row>
    <row r="313" spans="1:12" x14ac:dyDescent="0.35">
      <c r="A313" s="8"/>
      <c r="B313" s="40"/>
      <c r="D313" s="33"/>
      <c r="E313" s="33"/>
      <c r="F313" s="38"/>
      <c r="G313" s="33"/>
      <c r="H313" s="33"/>
      <c r="I313" s="33"/>
      <c r="J313" s="35"/>
      <c r="L313" s="34"/>
    </row>
    <row r="314" spans="1:12" x14ac:dyDescent="0.35">
      <c r="A314" s="8"/>
      <c r="B314" s="40"/>
      <c r="D314" s="33"/>
      <c r="E314" s="33"/>
      <c r="F314" s="38"/>
      <c r="G314" s="33"/>
      <c r="H314" s="33"/>
      <c r="I314" s="33"/>
      <c r="J314" s="35"/>
      <c r="L314" s="34"/>
    </row>
    <row r="315" spans="1:12" x14ac:dyDescent="0.35">
      <c r="A315" s="8"/>
      <c r="B315" s="40"/>
      <c r="D315" s="33"/>
      <c r="E315" s="33"/>
      <c r="F315" s="38"/>
      <c r="G315" s="33"/>
      <c r="H315" s="33"/>
      <c r="I315" s="33"/>
      <c r="J315" s="35"/>
      <c r="L315" s="34"/>
    </row>
    <row r="316" spans="1:12" x14ac:dyDescent="0.35">
      <c r="L316" s="34"/>
    </row>
    <row r="317" spans="1:12" x14ac:dyDescent="0.35">
      <c r="L317" s="34"/>
    </row>
    <row r="318" spans="1:12" x14ac:dyDescent="0.35">
      <c r="L318" s="34"/>
    </row>
    <row r="319" spans="1:12" x14ac:dyDescent="0.35">
      <c r="L319" s="34"/>
    </row>
  </sheetData>
  <mergeCells count="1">
    <mergeCell ref="A3:I3"/>
  </mergeCells>
  <pageMargins left="0.7" right="0.7" top="0.75" bottom="0.75" header="0.3" footer="0.3"/>
  <pageSetup scale="58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7D2BB-A3EE-4D13-BBB2-382218EF356D}">
  <sheetPr>
    <pageSetUpPr fitToPage="1"/>
  </sheetPr>
  <dimension ref="A1:V319"/>
  <sheetViews>
    <sheetView topLeftCell="H1" zoomScaleNormal="100" workbookViewId="0">
      <selection activeCell="M7" sqref="M7"/>
    </sheetView>
  </sheetViews>
  <sheetFormatPr defaultRowHeight="14.5" x14ac:dyDescent="0.35"/>
  <cols>
    <col min="1" max="1" width="12.54296875" style="6" customWidth="1"/>
    <col min="2" max="3" width="12.54296875" style="6" bestFit="1" customWidth="1"/>
    <col min="4" max="4" width="14.54296875" style="6" customWidth="1"/>
    <col min="5" max="5" width="16" style="6" customWidth="1"/>
    <col min="6" max="6" width="16.1796875" style="6" bestFit="1" customWidth="1"/>
    <col min="7" max="7" width="13.1796875" style="6" bestFit="1" customWidth="1"/>
    <col min="8" max="8" width="14.7265625" style="6" customWidth="1"/>
    <col min="9" max="10" width="16.1796875" style="6" bestFit="1" customWidth="1"/>
    <col min="11" max="11" width="1.1796875" style="6" customWidth="1"/>
    <col min="12" max="12" width="23.1796875" style="6" bestFit="1" customWidth="1"/>
    <col min="13" max="13" width="12.54296875" style="6" bestFit="1" customWidth="1"/>
    <col min="14" max="14" width="13.7265625" style="6" bestFit="1" customWidth="1"/>
    <col min="15" max="15" width="11.54296875" style="6" bestFit="1" customWidth="1"/>
    <col min="16" max="16" width="17.26953125" style="6" bestFit="1" customWidth="1"/>
    <col min="17" max="17" width="12.54296875" style="6" bestFit="1" customWidth="1"/>
    <col min="18" max="18" width="13.7265625" style="6" bestFit="1" customWidth="1"/>
    <col min="19" max="19" width="7.81640625" style="6" bestFit="1" customWidth="1"/>
    <col min="20" max="20" width="10" style="8" bestFit="1" customWidth="1"/>
    <col min="21" max="21" width="13.7265625" style="6" bestFit="1" customWidth="1"/>
    <col min="22" max="22" width="13.26953125" style="6" bestFit="1" customWidth="1"/>
    <col min="23" max="242" width="9.1796875" style="6"/>
    <col min="243" max="243" width="16.26953125" style="6" customWidth="1"/>
    <col min="244" max="245" width="0" style="6" hidden="1" customWidth="1"/>
    <col min="246" max="246" width="13.26953125" style="6" bestFit="1" customWidth="1"/>
    <col min="247" max="248" width="16" style="6" bestFit="1" customWidth="1"/>
    <col min="249" max="249" width="9.1796875" style="6"/>
    <col min="250" max="251" width="16" style="6" bestFit="1" customWidth="1"/>
    <col min="252" max="252" width="9.1796875" style="6"/>
    <col min="253" max="253" width="0" style="6" hidden="1" customWidth="1"/>
    <col min="254" max="254" width="11.26953125" style="6" bestFit="1" customWidth="1"/>
    <col min="255" max="261" width="0" style="6" hidden="1" customWidth="1"/>
    <col min="262" max="262" width="11.26953125" style="6" bestFit="1" customWidth="1"/>
    <col min="263" max="264" width="0" style="6" hidden="1" customWidth="1"/>
    <col min="265" max="265" width="11.54296875" style="6" bestFit="1" customWidth="1"/>
    <col min="266" max="266" width="16" style="6" bestFit="1" customWidth="1"/>
    <col min="267" max="267" width="9.1796875" style="6"/>
    <col min="268" max="268" width="15" style="6" bestFit="1" customWidth="1"/>
    <col min="269" max="269" width="14" style="6" bestFit="1" customWidth="1"/>
    <col min="270" max="498" width="9.1796875" style="6"/>
    <col min="499" max="499" width="16.26953125" style="6" customWidth="1"/>
    <col min="500" max="501" width="0" style="6" hidden="1" customWidth="1"/>
    <col min="502" max="502" width="13.26953125" style="6" bestFit="1" customWidth="1"/>
    <col min="503" max="504" width="16" style="6" bestFit="1" customWidth="1"/>
    <col min="505" max="505" width="9.1796875" style="6"/>
    <col min="506" max="507" width="16" style="6" bestFit="1" customWidth="1"/>
    <col min="508" max="508" width="9.1796875" style="6"/>
    <col min="509" max="509" width="0" style="6" hidden="1" customWidth="1"/>
    <col min="510" max="510" width="11.26953125" style="6" bestFit="1" customWidth="1"/>
    <col min="511" max="517" width="0" style="6" hidden="1" customWidth="1"/>
    <col min="518" max="518" width="11.26953125" style="6" bestFit="1" customWidth="1"/>
    <col min="519" max="520" width="0" style="6" hidden="1" customWidth="1"/>
    <col min="521" max="521" width="11.54296875" style="6" bestFit="1" customWidth="1"/>
    <col min="522" max="522" width="16" style="6" bestFit="1" customWidth="1"/>
    <col min="523" max="523" width="9.1796875" style="6"/>
    <col min="524" max="524" width="15" style="6" bestFit="1" customWidth="1"/>
    <col min="525" max="525" width="14" style="6" bestFit="1" customWidth="1"/>
    <col min="526" max="754" width="9.1796875" style="6"/>
    <col min="755" max="755" width="16.26953125" style="6" customWidth="1"/>
    <col min="756" max="757" width="0" style="6" hidden="1" customWidth="1"/>
    <col min="758" max="758" width="13.26953125" style="6" bestFit="1" customWidth="1"/>
    <col min="759" max="760" width="16" style="6" bestFit="1" customWidth="1"/>
    <col min="761" max="761" width="9.1796875" style="6"/>
    <col min="762" max="763" width="16" style="6" bestFit="1" customWidth="1"/>
    <col min="764" max="764" width="9.1796875" style="6"/>
    <col min="765" max="765" width="0" style="6" hidden="1" customWidth="1"/>
    <col min="766" max="766" width="11.26953125" style="6" bestFit="1" customWidth="1"/>
    <col min="767" max="773" width="0" style="6" hidden="1" customWidth="1"/>
    <col min="774" max="774" width="11.26953125" style="6" bestFit="1" customWidth="1"/>
    <col min="775" max="776" width="0" style="6" hidden="1" customWidth="1"/>
    <col min="777" max="777" width="11.54296875" style="6" bestFit="1" customWidth="1"/>
    <col min="778" max="778" width="16" style="6" bestFit="1" customWidth="1"/>
    <col min="779" max="779" width="9.1796875" style="6"/>
    <col min="780" max="780" width="15" style="6" bestFit="1" customWidth="1"/>
    <col min="781" max="781" width="14" style="6" bestFit="1" customWidth="1"/>
    <col min="782" max="1010" width="9.1796875" style="6"/>
    <col min="1011" max="1011" width="16.26953125" style="6" customWidth="1"/>
    <col min="1012" max="1013" width="0" style="6" hidden="1" customWidth="1"/>
    <col min="1014" max="1014" width="13.26953125" style="6" bestFit="1" customWidth="1"/>
    <col min="1015" max="1016" width="16" style="6" bestFit="1" customWidth="1"/>
    <col min="1017" max="1017" width="9.1796875" style="6"/>
    <col min="1018" max="1019" width="16" style="6" bestFit="1" customWidth="1"/>
    <col min="1020" max="1020" width="9.1796875" style="6"/>
    <col min="1021" max="1021" width="0" style="6" hidden="1" customWidth="1"/>
    <col min="1022" max="1022" width="11.26953125" style="6" bestFit="1" customWidth="1"/>
    <col min="1023" max="1029" width="0" style="6" hidden="1" customWidth="1"/>
    <col min="1030" max="1030" width="11.26953125" style="6" bestFit="1" customWidth="1"/>
    <col min="1031" max="1032" width="0" style="6" hidden="1" customWidth="1"/>
    <col min="1033" max="1033" width="11.54296875" style="6" bestFit="1" customWidth="1"/>
    <col min="1034" max="1034" width="16" style="6" bestFit="1" customWidth="1"/>
    <col min="1035" max="1035" width="9.1796875" style="6"/>
    <col min="1036" max="1036" width="15" style="6" bestFit="1" customWidth="1"/>
    <col min="1037" max="1037" width="14" style="6" bestFit="1" customWidth="1"/>
    <col min="1038" max="1266" width="9.1796875" style="6"/>
    <col min="1267" max="1267" width="16.26953125" style="6" customWidth="1"/>
    <col min="1268" max="1269" width="0" style="6" hidden="1" customWidth="1"/>
    <col min="1270" max="1270" width="13.26953125" style="6" bestFit="1" customWidth="1"/>
    <col min="1271" max="1272" width="16" style="6" bestFit="1" customWidth="1"/>
    <col min="1273" max="1273" width="9.1796875" style="6"/>
    <col min="1274" max="1275" width="16" style="6" bestFit="1" customWidth="1"/>
    <col min="1276" max="1276" width="9.1796875" style="6"/>
    <col min="1277" max="1277" width="0" style="6" hidden="1" customWidth="1"/>
    <col min="1278" max="1278" width="11.26953125" style="6" bestFit="1" customWidth="1"/>
    <col min="1279" max="1285" width="0" style="6" hidden="1" customWidth="1"/>
    <col min="1286" max="1286" width="11.26953125" style="6" bestFit="1" customWidth="1"/>
    <col min="1287" max="1288" width="0" style="6" hidden="1" customWidth="1"/>
    <col min="1289" max="1289" width="11.54296875" style="6" bestFit="1" customWidth="1"/>
    <col min="1290" max="1290" width="16" style="6" bestFit="1" customWidth="1"/>
    <col min="1291" max="1291" width="9.1796875" style="6"/>
    <col min="1292" max="1292" width="15" style="6" bestFit="1" customWidth="1"/>
    <col min="1293" max="1293" width="14" style="6" bestFit="1" customWidth="1"/>
    <col min="1294" max="1522" width="9.1796875" style="6"/>
    <col min="1523" max="1523" width="16.26953125" style="6" customWidth="1"/>
    <col min="1524" max="1525" width="0" style="6" hidden="1" customWidth="1"/>
    <col min="1526" max="1526" width="13.26953125" style="6" bestFit="1" customWidth="1"/>
    <col min="1527" max="1528" width="16" style="6" bestFit="1" customWidth="1"/>
    <col min="1529" max="1529" width="9.1796875" style="6"/>
    <col min="1530" max="1531" width="16" style="6" bestFit="1" customWidth="1"/>
    <col min="1532" max="1532" width="9.1796875" style="6"/>
    <col min="1533" max="1533" width="0" style="6" hidden="1" customWidth="1"/>
    <col min="1534" max="1534" width="11.26953125" style="6" bestFit="1" customWidth="1"/>
    <col min="1535" max="1541" width="0" style="6" hidden="1" customWidth="1"/>
    <col min="1542" max="1542" width="11.26953125" style="6" bestFit="1" customWidth="1"/>
    <col min="1543" max="1544" width="0" style="6" hidden="1" customWidth="1"/>
    <col min="1545" max="1545" width="11.54296875" style="6" bestFit="1" customWidth="1"/>
    <col min="1546" max="1546" width="16" style="6" bestFit="1" customWidth="1"/>
    <col min="1547" max="1547" width="9.1796875" style="6"/>
    <col min="1548" max="1548" width="15" style="6" bestFit="1" customWidth="1"/>
    <col min="1549" max="1549" width="14" style="6" bestFit="1" customWidth="1"/>
    <col min="1550" max="1778" width="9.1796875" style="6"/>
    <col min="1779" max="1779" width="16.26953125" style="6" customWidth="1"/>
    <col min="1780" max="1781" width="0" style="6" hidden="1" customWidth="1"/>
    <col min="1782" max="1782" width="13.26953125" style="6" bestFit="1" customWidth="1"/>
    <col min="1783" max="1784" width="16" style="6" bestFit="1" customWidth="1"/>
    <col min="1785" max="1785" width="9.1796875" style="6"/>
    <col min="1786" max="1787" width="16" style="6" bestFit="1" customWidth="1"/>
    <col min="1788" max="1788" width="9.1796875" style="6"/>
    <col min="1789" max="1789" width="0" style="6" hidden="1" customWidth="1"/>
    <col min="1790" max="1790" width="11.26953125" style="6" bestFit="1" customWidth="1"/>
    <col min="1791" max="1797" width="0" style="6" hidden="1" customWidth="1"/>
    <col min="1798" max="1798" width="11.26953125" style="6" bestFit="1" customWidth="1"/>
    <col min="1799" max="1800" width="0" style="6" hidden="1" customWidth="1"/>
    <col min="1801" max="1801" width="11.54296875" style="6" bestFit="1" customWidth="1"/>
    <col min="1802" max="1802" width="16" style="6" bestFit="1" customWidth="1"/>
    <col min="1803" max="1803" width="9.1796875" style="6"/>
    <col min="1804" max="1804" width="15" style="6" bestFit="1" customWidth="1"/>
    <col min="1805" max="1805" width="14" style="6" bestFit="1" customWidth="1"/>
    <col min="1806" max="2034" width="9.1796875" style="6"/>
    <col min="2035" max="2035" width="16.26953125" style="6" customWidth="1"/>
    <col min="2036" max="2037" width="0" style="6" hidden="1" customWidth="1"/>
    <col min="2038" max="2038" width="13.26953125" style="6" bestFit="1" customWidth="1"/>
    <col min="2039" max="2040" width="16" style="6" bestFit="1" customWidth="1"/>
    <col min="2041" max="2041" width="9.1796875" style="6"/>
    <col min="2042" max="2043" width="16" style="6" bestFit="1" customWidth="1"/>
    <col min="2044" max="2044" width="9.1796875" style="6"/>
    <col min="2045" max="2045" width="0" style="6" hidden="1" customWidth="1"/>
    <col min="2046" max="2046" width="11.26953125" style="6" bestFit="1" customWidth="1"/>
    <col min="2047" max="2053" width="0" style="6" hidden="1" customWidth="1"/>
    <col min="2054" max="2054" width="11.26953125" style="6" bestFit="1" customWidth="1"/>
    <col min="2055" max="2056" width="0" style="6" hidden="1" customWidth="1"/>
    <col min="2057" max="2057" width="11.54296875" style="6" bestFit="1" customWidth="1"/>
    <col min="2058" max="2058" width="16" style="6" bestFit="1" customWidth="1"/>
    <col min="2059" max="2059" width="9.1796875" style="6"/>
    <col min="2060" max="2060" width="15" style="6" bestFit="1" customWidth="1"/>
    <col min="2061" max="2061" width="14" style="6" bestFit="1" customWidth="1"/>
    <col min="2062" max="2290" width="9.1796875" style="6"/>
    <col min="2291" max="2291" width="16.26953125" style="6" customWidth="1"/>
    <col min="2292" max="2293" width="0" style="6" hidden="1" customWidth="1"/>
    <col min="2294" max="2294" width="13.26953125" style="6" bestFit="1" customWidth="1"/>
    <col min="2295" max="2296" width="16" style="6" bestFit="1" customWidth="1"/>
    <col min="2297" max="2297" width="9.1796875" style="6"/>
    <col min="2298" max="2299" width="16" style="6" bestFit="1" customWidth="1"/>
    <col min="2300" max="2300" width="9.1796875" style="6"/>
    <col min="2301" max="2301" width="0" style="6" hidden="1" customWidth="1"/>
    <col min="2302" max="2302" width="11.26953125" style="6" bestFit="1" customWidth="1"/>
    <col min="2303" max="2309" width="0" style="6" hidden="1" customWidth="1"/>
    <col min="2310" max="2310" width="11.26953125" style="6" bestFit="1" customWidth="1"/>
    <col min="2311" max="2312" width="0" style="6" hidden="1" customWidth="1"/>
    <col min="2313" max="2313" width="11.54296875" style="6" bestFit="1" customWidth="1"/>
    <col min="2314" max="2314" width="16" style="6" bestFit="1" customWidth="1"/>
    <col min="2315" max="2315" width="9.1796875" style="6"/>
    <col min="2316" max="2316" width="15" style="6" bestFit="1" customWidth="1"/>
    <col min="2317" max="2317" width="14" style="6" bestFit="1" customWidth="1"/>
    <col min="2318" max="2546" width="9.1796875" style="6"/>
    <col min="2547" max="2547" width="16.26953125" style="6" customWidth="1"/>
    <col min="2548" max="2549" width="0" style="6" hidden="1" customWidth="1"/>
    <col min="2550" max="2550" width="13.26953125" style="6" bestFit="1" customWidth="1"/>
    <col min="2551" max="2552" width="16" style="6" bestFit="1" customWidth="1"/>
    <col min="2553" max="2553" width="9.1796875" style="6"/>
    <col min="2554" max="2555" width="16" style="6" bestFit="1" customWidth="1"/>
    <col min="2556" max="2556" width="9.1796875" style="6"/>
    <col min="2557" max="2557" width="0" style="6" hidden="1" customWidth="1"/>
    <col min="2558" max="2558" width="11.26953125" style="6" bestFit="1" customWidth="1"/>
    <col min="2559" max="2565" width="0" style="6" hidden="1" customWidth="1"/>
    <col min="2566" max="2566" width="11.26953125" style="6" bestFit="1" customWidth="1"/>
    <col min="2567" max="2568" width="0" style="6" hidden="1" customWidth="1"/>
    <col min="2569" max="2569" width="11.54296875" style="6" bestFit="1" customWidth="1"/>
    <col min="2570" max="2570" width="16" style="6" bestFit="1" customWidth="1"/>
    <col min="2571" max="2571" width="9.1796875" style="6"/>
    <col min="2572" max="2572" width="15" style="6" bestFit="1" customWidth="1"/>
    <col min="2573" max="2573" width="14" style="6" bestFit="1" customWidth="1"/>
    <col min="2574" max="2802" width="9.1796875" style="6"/>
    <col min="2803" max="2803" width="16.26953125" style="6" customWidth="1"/>
    <col min="2804" max="2805" width="0" style="6" hidden="1" customWidth="1"/>
    <col min="2806" max="2806" width="13.26953125" style="6" bestFit="1" customWidth="1"/>
    <col min="2807" max="2808" width="16" style="6" bestFit="1" customWidth="1"/>
    <col min="2809" max="2809" width="9.1796875" style="6"/>
    <col min="2810" max="2811" width="16" style="6" bestFit="1" customWidth="1"/>
    <col min="2812" max="2812" width="9.1796875" style="6"/>
    <col min="2813" max="2813" width="0" style="6" hidden="1" customWidth="1"/>
    <col min="2814" max="2814" width="11.26953125" style="6" bestFit="1" customWidth="1"/>
    <col min="2815" max="2821" width="0" style="6" hidden="1" customWidth="1"/>
    <col min="2822" max="2822" width="11.26953125" style="6" bestFit="1" customWidth="1"/>
    <col min="2823" max="2824" width="0" style="6" hidden="1" customWidth="1"/>
    <col min="2825" max="2825" width="11.54296875" style="6" bestFit="1" customWidth="1"/>
    <col min="2826" max="2826" width="16" style="6" bestFit="1" customWidth="1"/>
    <col min="2827" max="2827" width="9.1796875" style="6"/>
    <col min="2828" max="2828" width="15" style="6" bestFit="1" customWidth="1"/>
    <col min="2829" max="2829" width="14" style="6" bestFit="1" customWidth="1"/>
    <col min="2830" max="3058" width="9.1796875" style="6"/>
    <col min="3059" max="3059" width="16.26953125" style="6" customWidth="1"/>
    <col min="3060" max="3061" width="0" style="6" hidden="1" customWidth="1"/>
    <col min="3062" max="3062" width="13.26953125" style="6" bestFit="1" customWidth="1"/>
    <col min="3063" max="3064" width="16" style="6" bestFit="1" customWidth="1"/>
    <col min="3065" max="3065" width="9.1796875" style="6"/>
    <col min="3066" max="3067" width="16" style="6" bestFit="1" customWidth="1"/>
    <col min="3068" max="3068" width="9.1796875" style="6"/>
    <col min="3069" max="3069" width="0" style="6" hidden="1" customWidth="1"/>
    <col min="3070" max="3070" width="11.26953125" style="6" bestFit="1" customWidth="1"/>
    <col min="3071" max="3077" width="0" style="6" hidden="1" customWidth="1"/>
    <col min="3078" max="3078" width="11.26953125" style="6" bestFit="1" customWidth="1"/>
    <col min="3079" max="3080" width="0" style="6" hidden="1" customWidth="1"/>
    <col min="3081" max="3081" width="11.54296875" style="6" bestFit="1" customWidth="1"/>
    <col min="3082" max="3082" width="16" style="6" bestFit="1" customWidth="1"/>
    <col min="3083" max="3083" width="9.1796875" style="6"/>
    <col min="3084" max="3084" width="15" style="6" bestFit="1" customWidth="1"/>
    <col min="3085" max="3085" width="14" style="6" bestFit="1" customWidth="1"/>
    <col min="3086" max="3314" width="9.1796875" style="6"/>
    <col min="3315" max="3315" width="16.26953125" style="6" customWidth="1"/>
    <col min="3316" max="3317" width="0" style="6" hidden="1" customWidth="1"/>
    <col min="3318" max="3318" width="13.26953125" style="6" bestFit="1" customWidth="1"/>
    <col min="3319" max="3320" width="16" style="6" bestFit="1" customWidth="1"/>
    <col min="3321" max="3321" width="9.1796875" style="6"/>
    <col min="3322" max="3323" width="16" style="6" bestFit="1" customWidth="1"/>
    <col min="3324" max="3324" width="9.1796875" style="6"/>
    <col min="3325" max="3325" width="0" style="6" hidden="1" customWidth="1"/>
    <col min="3326" max="3326" width="11.26953125" style="6" bestFit="1" customWidth="1"/>
    <col min="3327" max="3333" width="0" style="6" hidden="1" customWidth="1"/>
    <col min="3334" max="3334" width="11.26953125" style="6" bestFit="1" customWidth="1"/>
    <col min="3335" max="3336" width="0" style="6" hidden="1" customWidth="1"/>
    <col min="3337" max="3337" width="11.54296875" style="6" bestFit="1" customWidth="1"/>
    <col min="3338" max="3338" width="16" style="6" bestFit="1" customWidth="1"/>
    <col min="3339" max="3339" width="9.1796875" style="6"/>
    <col min="3340" max="3340" width="15" style="6" bestFit="1" customWidth="1"/>
    <col min="3341" max="3341" width="14" style="6" bestFit="1" customWidth="1"/>
    <col min="3342" max="3570" width="9.1796875" style="6"/>
    <col min="3571" max="3571" width="16.26953125" style="6" customWidth="1"/>
    <col min="3572" max="3573" width="0" style="6" hidden="1" customWidth="1"/>
    <col min="3574" max="3574" width="13.26953125" style="6" bestFit="1" customWidth="1"/>
    <col min="3575" max="3576" width="16" style="6" bestFit="1" customWidth="1"/>
    <col min="3577" max="3577" width="9.1796875" style="6"/>
    <col min="3578" max="3579" width="16" style="6" bestFit="1" customWidth="1"/>
    <col min="3580" max="3580" width="9.1796875" style="6"/>
    <col min="3581" max="3581" width="0" style="6" hidden="1" customWidth="1"/>
    <col min="3582" max="3582" width="11.26953125" style="6" bestFit="1" customWidth="1"/>
    <col min="3583" max="3589" width="0" style="6" hidden="1" customWidth="1"/>
    <col min="3590" max="3590" width="11.26953125" style="6" bestFit="1" customWidth="1"/>
    <col min="3591" max="3592" width="0" style="6" hidden="1" customWidth="1"/>
    <col min="3593" max="3593" width="11.54296875" style="6" bestFit="1" customWidth="1"/>
    <col min="3594" max="3594" width="16" style="6" bestFit="1" customWidth="1"/>
    <col min="3595" max="3595" width="9.1796875" style="6"/>
    <col min="3596" max="3596" width="15" style="6" bestFit="1" customWidth="1"/>
    <col min="3597" max="3597" width="14" style="6" bestFit="1" customWidth="1"/>
    <col min="3598" max="3826" width="9.1796875" style="6"/>
    <col min="3827" max="3827" width="16.26953125" style="6" customWidth="1"/>
    <col min="3828" max="3829" width="0" style="6" hidden="1" customWidth="1"/>
    <col min="3830" max="3830" width="13.26953125" style="6" bestFit="1" customWidth="1"/>
    <col min="3831" max="3832" width="16" style="6" bestFit="1" customWidth="1"/>
    <col min="3833" max="3833" width="9.1796875" style="6"/>
    <col min="3834" max="3835" width="16" style="6" bestFit="1" customWidth="1"/>
    <col min="3836" max="3836" width="9.1796875" style="6"/>
    <col min="3837" max="3837" width="0" style="6" hidden="1" customWidth="1"/>
    <col min="3838" max="3838" width="11.26953125" style="6" bestFit="1" customWidth="1"/>
    <col min="3839" max="3845" width="0" style="6" hidden="1" customWidth="1"/>
    <col min="3846" max="3846" width="11.26953125" style="6" bestFit="1" customWidth="1"/>
    <col min="3847" max="3848" width="0" style="6" hidden="1" customWidth="1"/>
    <col min="3849" max="3849" width="11.54296875" style="6" bestFit="1" customWidth="1"/>
    <col min="3850" max="3850" width="16" style="6" bestFit="1" customWidth="1"/>
    <col min="3851" max="3851" width="9.1796875" style="6"/>
    <col min="3852" max="3852" width="15" style="6" bestFit="1" customWidth="1"/>
    <col min="3853" max="3853" width="14" style="6" bestFit="1" customWidth="1"/>
    <col min="3854" max="4082" width="9.1796875" style="6"/>
    <col min="4083" max="4083" width="16.26953125" style="6" customWidth="1"/>
    <col min="4084" max="4085" width="0" style="6" hidden="1" customWidth="1"/>
    <col min="4086" max="4086" width="13.26953125" style="6" bestFit="1" customWidth="1"/>
    <col min="4087" max="4088" width="16" style="6" bestFit="1" customWidth="1"/>
    <col min="4089" max="4089" width="9.1796875" style="6"/>
    <col min="4090" max="4091" width="16" style="6" bestFit="1" customWidth="1"/>
    <col min="4092" max="4092" width="9.1796875" style="6"/>
    <col min="4093" max="4093" width="0" style="6" hidden="1" customWidth="1"/>
    <col min="4094" max="4094" width="11.26953125" style="6" bestFit="1" customWidth="1"/>
    <col min="4095" max="4101" width="0" style="6" hidden="1" customWidth="1"/>
    <col min="4102" max="4102" width="11.26953125" style="6" bestFit="1" customWidth="1"/>
    <col min="4103" max="4104" width="0" style="6" hidden="1" customWidth="1"/>
    <col min="4105" max="4105" width="11.54296875" style="6" bestFit="1" customWidth="1"/>
    <col min="4106" max="4106" width="16" style="6" bestFit="1" customWidth="1"/>
    <col min="4107" max="4107" width="9.1796875" style="6"/>
    <col min="4108" max="4108" width="15" style="6" bestFit="1" customWidth="1"/>
    <col min="4109" max="4109" width="14" style="6" bestFit="1" customWidth="1"/>
    <col min="4110" max="4338" width="9.1796875" style="6"/>
    <col min="4339" max="4339" width="16.26953125" style="6" customWidth="1"/>
    <col min="4340" max="4341" width="0" style="6" hidden="1" customWidth="1"/>
    <col min="4342" max="4342" width="13.26953125" style="6" bestFit="1" customWidth="1"/>
    <col min="4343" max="4344" width="16" style="6" bestFit="1" customWidth="1"/>
    <col min="4345" max="4345" width="9.1796875" style="6"/>
    <col min="4346" max="4347" width="16" style="6" bestFit="1" customWidth="1"/>
    <col min="4348" max="4348" width="9.1796875" style="6"/>
    <col min="4349" max="4349" width="0" style="6" hidden="1" customWidth="1"/>
    <col min="4350" max="4350" width="11.26953125" style="6" bestFit="1" customWidth="1"/>
    <col min="4351" max="4357" width="0" style="6" hidden="1" customWidth="1"/>
    <col min="4358" max="4358" width="11.26953125" style="6" bestFit="1" customWidth="1"/>
    <col min="4359" max="4360" width="0" style="6" hidden="1" customWidth="1"/>
    <col min="4361" max="4361" width="11.54296875" style="6" bestFit="1" customWidth="1"/>
    <col min="4362" max="4362" width="16" style="6" bestFit="1" customWidth="1"/>
    <col min="4363" max="4363" width="9.1796875" style="6"/>
    <col min="4364" max="4364" width="15" style="6" bestFit="1" customWidth="1"/>
    <col min="4365" max="4365" width="14" style="6" bestFit="1" customWidth="1"/>
    <col min="4366" max="4594" width="9.1796875" style="6"/>
    <col min="4595" max="4595" width="16.26953125" style="6" customWidth="1"/>
    <col min="4596" max="4597" width="0" style="6" hidden="1" customWidth="1"/>
    <col min="4598" max="4598" width="13.26953125" style="6" bestFit="1" customWidth="1"/>
    <col min="4599" max="4600" width="16" style="6" bestFit="1" customWidth="1"/>
    <col min="4601" max="4601" width="9.1796875" style="6"/>
    <col min="4602" max="4603" width="16" style="6" bestFit="1" customWidth="1"/>
    <col min="4604" max="4604" width="9.1796875" style="6"/>
    <col min="4605" max="4605" width="0" style="6" hidden="1" customWidth="1"/>
    <col min="4606" max="4606" width="11.26953125" style="6" bestFit="1" customWidth="1"/>
    <col min="4607" max="4613" width="0" style="6" hidden="1" customWidth="1"/>
    <col min="4614" max="4614" width="11.26953125" style="6" bestFit="1" customWidth="1"/>
    <col min="4615" max="4616" width="0" style="6" hidden="1" customWidth="1"/>
    <col min="4617" max="4617" width="11.54296875" style="6" bestFit="1" customWidth="1"/>
    <col min="4618" max="4618" width="16" style="6" bestFit="1" customWidth="1"/>
    <col min="4619" max="4619" width="9.1796875" style="6"/>
    <col min="4620" max="4620" width="15" style="6" bestFit="1" customWidth="1"/>
    <col min="4621" max="4621" width="14" style="6" bestFit="1" customWidth="1"/>
    <col min="4622" max="4850" width="9.1796875" style="6"/>
    <col min="4851" max="4851" width="16.26953125" style="6" customWidth="1"/>
    <col min="4852" max="4853" width="0" style="6" hidden="1" customWidth="1"/>
    <col min="4854" max="4854" width="13.26953125" style="6" bestFit="1" customWidth="1"/>
    <col min="4855" max="4856" width="16" style="6" bestFit="1" customWidth="1"/>
    <col min="4857" max="4857" width="9.1796875" style="6"/>
    <col min="4858" max="4859" width="16" style="6" bestFit="1" customWidth="1"/>
    <col min="4860" max="4860" width="9.1796875" style="6"/>
    <col min="4861" max="4861" width="0" style="6" hidden="1" customWidth="1"/>
    <col min="4862" max="4862" width="11.26953125" style="6" bestFit="1" customWidth="1"/>
    <col min="4863" max="4869" width="0" style="6" hidden="1" customWidth="1"/>
    <col min="4870" max="4870" width="11.26953125" style="6" bestFit="1" customWidth="1"/>
    <col min="4871" max="4872" width="0" style="6" hidden="1" customWidth="1"/>
    <col min="4873" max="4873" width="11.54296875" style="6" bestFit="1" customWidth="1"/>
    <col min="4874" max="4874" width="16" style="6" bestFit="1" customWidth="1"/>
    <col min="4875" max="4875" width="9.1796875" style="6"/>
    <col min="4876" max="4876" width="15" style="6" bestFit="1" customWidth="1"/>
    <col min="4877" max="4877" width="14" style="6" bestFit="1" customWidth="1"/>
    <col min="4878" max="5106" width="9.1796875" style="6"/>
    <col min="5107" max="5107" width="16.26953125" style="6" customWidth="1"/>
    <col min="5108" max="5109" width="0" style="6" hidden="1" customWidth="1"/>
    <col min="5110" max="5110" width="13.26953125" style="6" bestFit="1" customWidth="1"/>
    <col min="5111" max="5112" width="16" style="6" bestFit="1" customWidth="1"/>
    <col min="5113" max="5113" width="9.1796875" style="6"/>
    <col min="5114" max="5115" width="16" style="6" bestFit="1" customWidth="1"/>
    <col min="5116" max="5116" width="9.1796875" style="6"/>
    <col min="5117" max="5117" width="0" style="6" hidden="1" customWidth="1"/>
    <col min="5118" max="5118" width="11.26953125" style="6" bestFit="1" customWidth="1"/>
    <col min="5119" max="5125" width="0" style="6" hidden="1" customWidth="1"/>
    <col min="5126" max="5126" width="11.26953125" style="6" bestFit="1" customWidth="1"/>
    <col min="5127" max="5128" width="0" style="6" hidden="1" customWidth="1"/>
    <col min="5129" max="5129" width="11.54296875" style="6" bestFit="1" customWidth="1"/>
    <col min="5130" max="5130" width="16" style="6" bestFit="1" customWidth="1"/>
    <col min="5131" max="5131" width="9.1796875" style="6"/>
    <col min="5132" max="5132" width="15" style="6" bestFit="1" customWidth="1"/>
    <col min="5133" max="5133" width="14" style="6" bestFit="1" customWidth="1"/>
    <col min="5134" max="5362" width="9.1796875" style="6"/>
    <col min="5363" max="5363" width="16.26953125" style="6" customWidth="1"/>
    <col min="5364" max="5365" width="0" style="6" hidden="1" customWidth="1"/>
    <col min="5366" max="5366" width="13.26953125" style="6" bestFit="1" customWidth="1"/>
    <col min="5367" max="5368" width="16" style="6" bestFit="1" customWidth="1"/>
    <col min="5369" max="5369" width="9.1796875" style="6"/>
    <col min="5370" max="5371" width="16" style="6" bestFit="1" customWidth="1"/>
    <col min="5372" max="5372" width="9.1796875" style="6"/>
    <col min="5373" max="5373" width="0" style="6" hidden="1" customWidth="1"/>
    <col min="5374" max="5374" width="11.26953125" style="6" bestFit="1" customWidth="1"/>
    <col min="5375" max="5381" width="0" style="6" hidden="1" customWidth="1"/>
    <col min="5382" max="5382" width="11.26953125" style="6" bestFit="1" customWidth="1"/>
    <col min="5383" max="5384" width="0" style="6" hidden="1" customWidth="1"/>
    <col min="5385" max="5385" width="11.54296875" style="6" bestFit="1" customWidth="1"/>
    <col min="5386" max="5386" width="16" style="6" bestFit="1" customWidth="1"/>
    <col min="5387" max="5387" width="9.1796875" style="6"/>
    <col min="5388" max="5388" width="15" style="6" bestFit="1" customWidth="1"/>
    <col min="5389" max="5389" width="14" style="6" bestFit="1" customWidth="1"/>
    <col min="5390" max="5618" width="9.1796875" style="6"/>
    <col min="5619" max="5619" width="16.26953125" style="6" customWidth="1"/>
    <col min="5620" max="5621" width="0" style="6" hidden="1" customWidth="1"/>
    <col min="5622" max="5622" width="13.26953125" style="6" bestFit="1" customWidth="1"/>
    <col min="5623" max="5624" width="16" style="6" bestFit="1" customWidth="1"/>
    <col min="5625" max="5625" width="9.1796875" style="6"/>
    <col min="5626" max="5627" width="16" style="6" bestFit="1" customWidth="1"/>
    <col min="5628" max="5628" width="9.1796875" style="6"/>
    <col min="5629" max="5629" width="0" style="6" hidden="1" customWidth="1"/>
    <col min="5630" max="5630" width="11.26953125" style="6" bestFit="1" customWidth="1"/>
    <col min="5631" max="5637" width="0" style="6" hidden="1" customWidth="1"/>
    <col min="5638" max="5638" width="11.26953125" style="6" bestFit="1" customWidth="1"/>
    <col min="5639" max="5640" width="0" style="6" hidden="1" customWidth="1"/>
    <col min="5641" max="5641" width="11.54296875" style="6" bestFit="1" customWidth="1"/>
    <col min="5642" max="5642" width="16" style="6" bestFit="1" customWidth="1"/>
    <col min="5643" max="5643" width="9.1796875" style="6"/>
    <col min="5644" max="5644" width="15" style="6" bestFit="1" customWidth="1"/>
    <col min="5645" max="5645" width="14" style="6" bestFit="1" customWidth="1"/>
    <col min="5646" max="5874" width="9.1796875" style="6"/>
    <col min="5875" max="5875" width="16.26953125" style="6" customWidth="1"/>
    <col min="5876" max="5877" width="0" style="6" hidden="1" customWidth="1"/>
    <col min="5878" max="5878" width="13.26953125" style="6" bestFit="1" customWidth="1"/>
    <col min="5879" max="5880" width="16" style="6" bestFit="1" customWidth="1"/>
    <col min="5881" max="5881" width="9.1796875" style="6"/>
    <col min="5882" max="5883" width="16" style="6" bestFit="1" customWidth="1"/>
    <col min="5884" max="5884" width="9.1796875" style="6"/>
    <col min="5885" max="5885" width="0" style="6" hidden="1" customWidth="1"/>
    <col min="5886" max="5886" width="11.26953125" style="6" bestFit="1" customWidth="1"/>
    <col min="5887" max="5893" width="0" style="6" hidden="1" customWidth="1"/>
    <col min="5894" max="5894" width="11.26953125" style="6" bestFit="1" customWidth="1"/>
    <col min="5895" max="5896" width="0" style="6" hidden="1" customWidth="1"/>
    <col min="5897" max="5897" width="11.54296875" style="6" bestFit="1" customWidth="1"/>
    <col min="5898" max="5898" width="16" style="6" bestFit="1" customWidth="1"/>
    <col min="5899" max="5899" width="9.1796875" style="6"/>
    <col min="5900" max="5900" width="15" style="6" bestFit="1" customWidth="1"/>
    <col min="5901" max="5901" width="14" style="6" bestFit="1" customWidth="1"/>
    <col min="5902" max="6130" width="9.1796875" style="6"/>
    <col min="6131" max="6131" width="16.26953125" style="6" customWidth="1"/>
    <col min="6132" max="6133" width="0" style="6" hidden="1" customWidth="1"/>
    <col min="6134" max="6134" width="13.26953125" style="6" bestFit="1" customWidth="1"/>
    <col min="6135" max="6136" width="16" style="6" bestFit="1" customWidth="1"/>
    <col min="6137" max="6137" width="9.1796875" style="6"/>
    <col min="6138" max="6139" width="16" style="6" bestFit="1" customWidth="1"/>
    <col min="6140" max="6140" width="9.1796875" style="6"/>
    <col min="6141" max="6141" width="0" style="6" hidden="1" customWidth="1"/>
    <col min="6142" max="6142" width="11.26953125" style="6" bestFit="1" customWidth="1"/>
    <col min="6143" max="6149" width="0" style="6" hidden="1" customWidth="1"/>
    <col min="6150" max="6150" width="11.26953125" style="6" bestFit="1" customWidth="1"/>
    <col min="6151" max="6152" width="0" style="6" hidden="1" customWidth="1"/>
    <col min="6153" max="6153" width="11.54296875" style="6" bestFit="1" customWidth="1"/>
    <col min="6154" max="6154" width="16" style="6" bestFit="1" customWidth="1"/>
    <col min="6155" max="6155" width="9.1796875" style="6"/>
    <col min="6156" max="6156" width="15" style="6" bestFit="1" customWidth="1"/>
    <col min="6157" max="6157" width="14" style="6" bestFit="1" customWidth="1"/>
    <col min="6158" max="6386" width="9.1796875" style="6"/>
    <col min="6387" max="6387" width="16.26953125" style="6" customWidth="1"/>
    <col min="6388" max="6389" width="0" style="6" hidden="1" customWidth="1"/>
    <col min="6390" max="6390" width="13.26953125" style="6" bestFit="1" customWidth="1"/>
    <col min="6391" max="6392" width="16" style="6" bestFit="1" customWidth="1"/>
    <col min="6393" max="6393" width="9.1796875" style="6"/>
    <col min="6394" max="6395" width="16" style="6" bestFit="1" customWidth="1"/>
    <col min="6396" max="6396" width="9.1796875" style="6"/>
    <col min="6397" max="6397" width="0" style="6" hidden="1" customWidth="1"/>
    <col min="6398" max="6398" width="11.26953125" style="6" bestFit="1" customWidth="1"/>
    <col min="6399" max="6405" width="0" style="6" hidden="1" customWidth="1"/>
    <col min="6406" max="6406" width="11.26953125" style="6" bestFit="1" customWidth="1"/>
    <col min="6407" max="6408" width="0" style="6" hidden="1" customWidth="1"/>
    <col min="6409" max="6409" width="11.54296875" style="6" bestFit="1" customWidth="1"/>
    <col min="6410" max="6410" width="16" style="6" bestFit="1" customWidth="1"/>
    <col min="6411" max="6411" width="9.1796875" style="6"/>
    <col min="6412" max="6412" width="15" style="6" bestFit="1" customWidth="1"/>
    <col min="6413" max="6413" width="14" style="6" bestFit="1" customWidth="1"/>
    <col min="6414" max="6642" width="9.1796875" style="6"/>
    <col min="6643" max="6643" width="16.26953125" style="6" customWidth="1"/>
    <col min="6644" max="6645" width="0" style="6" hidden="1" customWidth="1"/>
    <col min="6646" max="6646" width="13.26953125" style="6" bestFit="1" customWidth="1"/>
    <col min="6647" max="6648" width="16" style="6" bestFit="1" customWidth="1"/>
    <col min="6649" max="6649" width="9.1796875" style="6"/>
    <col min="6650" max="6651" width="16" style="6" bestFit="1" customWidth="1"/>
    <col min="6652" max="6652" width="9.1796875" style="6"/>
    <col min="6653" max="6653" width="0" style="6" hidden="1" customWidth="1"/>
    <col min="6654" max="6654" width="11.26953125" style="6" bestFit="1" customWidth="1"/>
    <col min="6655" max="6661" width="0" style="6" hidden="1" customWidth="1"/>
    <col min="6662" max="6662" width="11.26953125" style="6" bestFit="1" customWidth="1"/>
    <col min="6663" max="6664" width="0" style="6" hidden="1" customWidth="1"/>
    <col min="6665" max="6665" width="11.54296875" style="6" bestFit="1" customWidth="1"/>
    <col min="6666" max="6666" width="16" style="6" bestFit="1" customWidth="1"/>
    <col min="6667" max="6667" width="9.1796875" style="6"/>
    <col min="6668" max="6668" width="15" style="6" bestFit="1" customWidth="1"/>
    <col min="6669" max="6669" width="14" style="6" bestFit="1" customWidth="1"/>
    <col min="6670" max="6898" width="9.1796875" style="6"/>
    <col min="6899" max="6899" width="16.26953125" style="6" customWidth="1"/>
    <col min="6900" max="6901" width="0" style="6" hidden="1" customWidth="1"/>
    <col min="6902" max="6902" width="13.26953125" style="6" bestFit="1" customWidth="1"/>
    <col min="6903" max="6904" width="16" style="6" bestFit="1" customWidth="1"/>
    <col min="6905" max="6905" width="9.1796875" style="6"/>
    <col min="6906" max="6907" width="16" style="6" bestFit="1" customWidth="1"/>
    <col min="6908" max="6908" width="9.1796875" style="6"/>
    <col min="6909" max="6909" width="0" style="6" hidden="1" customWidth="1"/>
    <col min="6910" max="6910" width="11.26953125" style="6" bestFit="1" customWidth="1"/>
    <col min="6911" max="6917" width="0" style="6" hidden="1" customWidth="1"/>
    <col min="6918" max="6918" width="11.26953125" style="6" bestFit="1" customWidth="1"/>
    <col min="6919" max="6920" width="0" style="6" hidden="1" customWidth="1"/>
    <col min="6921" max="6921" width="11.54296875" style="6" bestFit="1" customWidth="1"/>
    <col min="6922" max="6922" width="16" style="6" bestFit="1" customWidth="1"/>
    <col min="6923" max="6923" width="9.1796875" style="6"/>
    <col min="6924" max="6924" width="15" style="6" bestFit="1" customWidth="1"/>
    <col min="6925" max="6925" width="14" style="6" bestFit="1" customWidth="1"/>
    <col min="6926" max="7154" width="9.1796875" style="6"/>
    <col min="7155" max="7155" width="16.26953125" style="6" customWidth="1"/>
    <col min="7156" max="7157" width="0" style="6" hidden="1" customWidth="1"/>
    <col min="7158" max="7158" width="13.26953125" style="6" bestFit="1" customWidth="1"/>
    <col min="7159" max="7160" width="16" style="6" bestFit="1" customWidth="1"/>
    <col min="7161" max="7161" width="9.1796875" style="6"/>
    <col min="7162" max="7163" width="16" style="6" bestFit="1" customWidth="1"/>
    <col min="7164" max="7164" width="9.1796875" style="6"/>
    <col min="7165" max="7165" width="0" style="6" hidden="1" customWidth="1"/>
    <col min="7166" max="7166" width="11.26953125" style="6" bestFit="1" customWidth="1"/>
    <col min="7167" max="7173" width="0" style="6" hidden="1" customWidth="1"/>
    <col min="7174" max="7174" width="11.26953125" style="6" bestFit="1" customWidth="1"/>
    <col min="7175" max="7176" width="0" style="6" hidden="1" customWidth="1"/>
    <col min="7177" max="7177" width="11.54296875" style="6" bestFit="1" customWidth="1"/>
    <col min="7178" max="7178" width="16" style="6" bestFit="1" customWidth="1"/>
    <col min="7179" max="7179" width="9.1796875" style="6"/>
    <col min="7180" max="7180" width="15" style="6" bestFit="1" customWidth="1"/>
    <col min="7181" max="7181" width="14" style="6" bestFit="1" customWidth="1"/>
    <col min="7182" max="7410" width="9.1796875" style="6"/>
    <col min="7411" max="7411" width="16.26953125" style="6" customWidth="1"/>
    <col min="7412" max="7413" width="0" style="6" hidden="1" customWidth="1"/>
    <col min="7414" max="7414" width="13.26953125" style="6" bestFit="1" customWidth="1"/>
    <col min="7415" max="7416" width="16" style="6" bestFit="1" customWidth="1"/>
    <col min="7417" max="7417" width="9.1796875" style="6"/>
    <col min="7418" max="7419" width="16" style="6" bestFit="1" customWidth="1"/>
    <col min="7420" max="7420" width="9.1796875" style="6"/>
    <col min="7421" max="7421" width="0" style="6" hidden="1" customWidth="1"/>
    <col min="7422" max="7422" width="11.26953125" style="6" bestFit="1" customWidth="1"/>
    <col min="7423" max="7429" width="0" style="6" hidden="1" customWidth="1"/>
    <col min="7430" max="7430" width="11.26953125" style="6" bestFit="1" customWidth="1"/>
    <col min="7431" max="7432" width="0" style="6" hidden="1" customWidth="1"/>
    <col min="7433" max="7433" width="11.54296875" style="6" bestFit="1" customWidth="1"/>
    <col min="7434" max="7434" width="16" style="6" bestFit="1" customWidth="1"/>
    <col min="7435" max="7435" width="9.1796875" style="6"/>
    <col min="7436" max="7436" width="15" style="6" bestFit="1" customWidth="1"/>
    <col min="7437" max="7437" width="14" style="6" bestFit="1" customWidth="1"/>
    <col min="7438" max="7666" width="9.1796875" style="6"/>
    <col min="7667" max="7667" width="16.26953125" style="6" customWidth="1"/>
    <col min="7668" max="7669" width="0" style="6" hidden="1" customWidth="1"/>
    <col min="7670" max="7670" width="13.26953125" style="6" bestFit="1" customWidth="1"/>
    <col min="7671" max="7672" width="16" style="6" bestFit="1" customWidth="1"/>
    <col min="7673" max="7673" width="9.1796875" style="6"/>
    <col min="7674" max="7675" width="16" style="6" bestFit="1" customWidth="1"/>
    <col min="7676" max="7676" width="9.1796875" style="6"/>
    <col min="7677" max="7677" width="0" style="6" hidden="1" customWidth="1"/>
    <col min="7678" max="7678" width="11.26953125" style="6" bestFit="1" customWidth="1"/>
    <col min="7679" max="7685" width="0" style="6" hidden="1" customWidth="1"/>
    <col min="7686" max="7686" width="11.26953125" style="6" bestFit="1" customWidth="1"/>
    <col min="7687" max="7688" width="0" style="6" hidden="1" customWidth="1"/>
    <col min="7689" max="7689" width="11.54296875" style="6" bestFit="1" customWidth="1"/>
    <col min="7690" max="7690" width="16" style="6" bestFit="1" customWidth="1"/>
    <col min="7691" max="7691" width="9.1796875" style="6"/>
    <col min="7692" max="7692" width="15" style="6" bestFit="1" customWidth="1"/>
    <col min="7693" max="7693" width="14" style="6" bestFit="1" customWidth="1"/>
    <col min="7694" max="7922" width="9.1796875" style="6"/>
    <col min="7923" max="7923" width="16.26953125" style="6" customWidth="1"/>
    <col min="7924" max="7925" width="0" style="6" hidden="1" customWidth="1"/>
    <col min="7926" max="7926" width="13.26953125" style="6" bestFit="1" customWidth="1"/>
    <col min="7927" max="7928" width="16" style="6" bestFit="1" customWidth="1"/>
    <col min="7929" max="7929" width="9.1796875" style="6"/>
    <col min="7930" max="7931" width="16" style="6" bestFit="1" customWidth="1"/>
    <col min="7932" max="7932" width="9.1796875" style="6"/>
    <col min="7933" max="7933" width="0" style="6" hidden="1" customWidth="1"/>
    <col min="7934" max="7934" width="11.26953125" style="6" bestFit="1" customWidth="1"/>
    <col min="7935" max="7941" width="0" style="6" hidden="1" customWidth="1"/>
    <col min="7942" max="7942" width="11.26953125" style="6" bestFit="1" customWidth="1"/>
    <col min="7943" max="7944" width="0" style="6" hidden="1" customWidth="1"/>
    <col min="7945" max="7945" width="11.54296875" style="6" bestFit="1" customWidth="1"/>
    <col min="7946" max="7946" width="16" style="6" bestFit="1" customWidth="1"/>
    <col min="7947" max="7947" width="9.1796875" style="6"/>
    <col min="7948" max="7948" width="15" style="6" bestFit="1" customWidth="1"/>
    <col min="7949" max="7949" width="14" style="6" bestFit="1" customWidth="1"/>
    <col min="7950" max="8178" width="9.1796875" style="6"/>
    <col min="8179" max="8179" width="16.26953125" style="6" customWidth="1"/>
    <col min="8180" max="8181" width="0" style="6" hidden="1" customWidth="1"/>
    <col min="8182" max="8182" width="13.26953125" style="6" bestFit="1" customWidth="1"/>
    <col min="8183" max="8184" width="16" style="6" bestFit="1" customWidth="1"/>
    <col min="8185" max="8185" width="9.1796875" style="6"/>
    <col min="8186" max="8187" width="16" style="6" bestFit="1" customWidth="1"/>
    <col min="8188" max="8188" width="9.1796875" style="6"/>
    <col min="8189" max="8189" width="0" style="6" hidden="1" customWidth="1"/>
    <col min="8190" max="8190" width="11.26953125" style="6" bestFit="1" customWidth="1"/>
    <col min="8191" max="8197" width="0" style="6" hidden="1" customWidth="1"/>
    <col min="8198" max="8198" width="11.26953125" style="6" bestFit="1" customWidth="1"/>
    <col min="8199" max="8200" width="0" style="6" hidden="1" customWidth="1"/>
    <col min="8201" max="8201" width="11.54296875" style="6" bestFit="1" customWidth="1"/>
    <col min="8202" max="8202" width="16" style="6" bestFit="1" customWidth="1"/>
    <col min="8203" max="8203" width="9.1796875" style="6"/>
    <col min="8204" max="8204" width="15" style="6" bestFit="1" customWidth="1"/>
    <col min="8205" max="8205" width="14" style="6" bestFit="1" customWidth="1"/>
    <col min="8206" max="8434" width="9.1796875" style="6"/>
    <col min="8435" max="8435" width="16.26953125" style="6" customWidth="1"/>
    <col min="8436" max="8437" width="0" style="6" hidden="1" customWidth="1"/>
    <col min="8438" max="8438" width="13.26953125" style="6" bestFit="1" customWidth="1"/>
    <col min="8439" max="8440" width="16" style="6" bestFit="1" customWidth="1"/>
    <col min="8441" max="8441" width="9.1796875" style="6"/>
    <col min="8442" max="8443" width="16" style="6" bestFit="1" customWidth="1"/>
    <col min="8444" max="8444" width="9.1796875" style="6"/>
    <col min="8445" max="8445" width="0" style="6" hidden="1" customWidth="1"/>
    <col min="8446" max="8446" width="11.26953125" style="6" bestFit="1" customWidth="1"/>
    <col min="8447" max="8453" width="0" style="6" hidden="1" customWidth="1"/>
    <col min="8454" max="8454" width="11.26953125" style="6" bestFit="1" customWidth="1"/>
    <col min="8455" max="8456" width="0" style="6" hidden="1" customWidth="1"/>
    <col min="8457" max="8457" width="11.54296875" style="6" bestFit="1" customWidth="1"/>
    <col min="8458" max="8458" width="16" style="6" bestFit="1" customWidth="1"/>
    <col min="8459" max="8459" width="9.1796875" style="6"/>
    <col min="8460" max="8460" width="15" style="6" bestFit="1" customWidth="1"/>
    <col min="8461" max="8461" width="14" style="6" bestFit="1" customWidth="1"/>
    <col min="8462" max="8690" width="9.1796875" style="6"/>
    <col min="8691" max="8691" width="16.26953125" style="6" customWidth="1"/>
    <col min="8692" max="8693" width="0" style="6" hidden="1" customWidth="1"/>
    <col min="8694" max="8694" width="13.26953125" style="6" bestFit="1" customWidth="1"/>
    <col min="8695" max="8696" width="16" style="6" bestFit="1" customWidth="1"/>
    <col min="8697" max="8697" width="9.1796875" style="6"/>
    <col min="8698" max="8699" width="16" style="6" bestFit="1" customWidth="1"/>
    <col min="8700" max="8700" width="9.1796875" style="6"/>
    <col min="8701" max="8701" width="0" style="6" hidden="1" customWidth="1"/>
    <col min="8702" max="8702" width="11.26953125" style="6" bestFit="1" customWidth="1"/>
    <col min="8703" max="8709" width="0" style="6" hidden="1" customWidth="1"/>
    <col min="8710" max="8710" width="11.26953125" style="6" bestFit="1" customWidth="1"/>
    <col min="8711" max="8712" width="0" style="6" hidden="1" customWidth="1"/>
    <col min="8713" max="8713" width="11.54296875" style="6" bestFit="1" customWidth="1"/>
    <col min="8714" max="8714" width="16" style="6" bestFit="1" customWidth="1"/>
    <col min="8715" max="8715" width="9.1796875" style="6"/>
    <col min="8716" max="8716" width="15" style="6" bestFit="1" customWidth="1"/>
    <col min="8717" max="8717" width="14" style="6" bestFit="1" customWidth="1"/>
    <col min="8718" max="8946" width="9.1796875" style="6"/>
    <col min="8947" max="8947" width="16.26953125" style="6" customWidth="1"/>
    <col min="8948" max="8949" width="0" style="6" hidden="1" customWidth="1"/>
    <col min="8950" max="8950" width="13.26953125" style="6" bestFit="1" customWidth="1"/>
    <col min="8951" max="8952" width="16" style="6" bestFit="1" customWidth="1"/>
    <col min="8953" max="8953" width="9.1796875" style="6"/>
    <col min="8954" max="8955" width="16" style="6" bestFit="1" customWidth="1"/>
    <col min="8956" max="8956" width="9.1796875" style="6"/>
    <col min="8957" max="8957" width="0" style="6" hidden="1" customWidth="1"/>
    <col min="8958" max="8958" width="11.26953125" style="6" bestFit="1" customWidth="1"/>
    <col min="8959" max="8965" width="0" style="6" hidden="1" customWidth="1"/>
    <col min="8966" max="8966" width="11.26953125" style="6" bestFit="1" customWidth="1"/>
    <col min="8967" max="8968" width="0" style="6" hidden="1" customWidth="1"/>
    <col min="8969" max="8969" width="11.54296875" style="6" bestFit="1" customWidth="1"/>
    <col min="8970" max="8970" width="16" style="6" bestFit="1" customWidth="1"/>
    <col min="8971" max="8971" width="9.1796875" style="6"/>
    <col min="8972" max="8972" width="15" style="6" bestFit="1" customWidth="1"/>
    <col min="8973" max="8973" width="14" style="6" bestFit="1" customWidth="1"/>
    <col min="8974" max="9202" width="9.1796875" style="6"/>
    <col min="9203" max="9203" width="16.26953125" style="6" customWidth="1"/>
    <col min="9204" max="9205" width="0" style="6" hidden="1" customWidth="1"/>
    <col min="9206" max="9206" width="13.26953125" style="6" bestFit="1" customWidth="1"/>
    <col min="9207" max="9208" width="16" style="6" bestFit="1" customWidth="1"/>
    <col min="9209" max="9209" width="9.1796875" style="6"/>
    <col min="9210" max="9211" width="16" style="6" bestFit="1" customWidth="1"/>
    <col min="9212" max="9212" width="9.1796875" style="6"/>
    <col min="9213" max="9213" width="0" style="6" hidden="1" customWidth="1"/>
    <col min="9214" max="9214" width="11.26953125" style="6" bestFit="1" customWidth="1"/>
    <col min="9215" max="9221" width="0" style="6" hidden="1" customWidth="1"/>
    <col min="9222" max="9222" width="11.26953125" style="6" bestFit="1" customWidth="1"/>
    <col min="9223" max="9224" width="0" style="6" hidden="1" customWidth="1"/>
    <col min="9225" max="9225" width="11.54296875" style="6" bestFit="1" customWidth="1"/>
    <col min="9226" max="9226" width="16" style="6" bestFit="1" customWidth="1"/>
    <col min="9227" max="9227" width="9.1796875" style="6"/>
    <col min="9228" max="9228" width="15" style="6" bestFit="1" customWidth="1"/>
    <col min="9229" max="9229" width="14" style="6" bestFit="1" customWidth="1"/>
    <col min="9230" max="9458" width="9.1796875" style="6"/>
    <col min="9459" max="9459" width="16.26953125" style="6" customWidth="1"/>
    <col min="9460" max="9461" width="0" style="6" hidden="1" customWidth="1"/>
    <col min="9462" max="9462" width="13.26953125" style="6" bestFit="1" customWidth="1"/>
    <col min="9463" max="9464" width="16" style="6" bestFit="1" customWidth="1"/>
    <col min="9465" max="9465" width="9.1796875" style="6"/>
    <col min="9466" max="9467" width="16" style="6" bestFit="1" customWidth="1"/>
    <col min="9468" max="9468" width="9.1796875" style="6"/>
    <col min="9469" max="9469" width="0" style="6" hidden="1" customWidth="1"/>
    <col min="9470" max="9470" width="11.26953125" style="6" bestFit="1" customWidth="1"/>
    <col min="9471" max="9477" width="0" style="6" hidden="1" customWidth="1"/>
    <col min="9478" max="9478" width="11.26953125" style="6" bestFit="1" customWidth="1"/>
    <col min="9479" max="9480" width="0" style="6" hidden="1" customWidth="1"/>
    <col min="9481" max="9481" width="11.54296875" style="6" bestFit="1" customWidth="1"/>
    <col min="9482" max="9482" width="16" style="6" bestFit="1" customWidth="1"/>
    <col min="9483" max="9483" width="9.1796875" style="6"/>
    <col min="9484" max="9484" width="15" style="6" bestFit="1" customWidth="1"/>
    <col min="9485" max="9485" width="14" style="6" bestFit="1" customWidth="1"/>
    <col min="9486" max="9714" width="9.1796875" style="6"/>
    <col min="9715" max="9715" width="16.26953125" style="6" customWidth="1"/>
    <col min="9716" max="9717" width="0" style="6" hidden="1" customWidth="1"/>
    <col min="9718" max="9718" width="13.26953125" style="6" bestFit="1" customWidth="1"/>
    <col min="9719" max="9720" width="16" style="6" bestFit="1" customWidth="1"/>
    <col min="9721" max="9721" width="9.1796875" style="6"/>
    <col min="9722" max="9723" width="16" style="6" bestFit="1" customWidth="1"/>
    <col min="9724" max="9724" width="9.1796875" style="6"/>
    <col min="9725" max="9725" width="0" style="6" hidden="1" customWidth="1"/>
    <col min="9726" max="9726" width="11.26953125" style="6" bestFit="1" customWidth="1"/>
    <col min="9727" max="9733" width="0" style="6" hidden="1" customWidth="1"/>
    <col min="9734" max="9734" width="11.26953125" style="6" bestFit="1" customWidth="1"/>
    <col min="9735" max="9736" width="0" style="6" hidden="1" customWidth="1"/>
    <col min="9737" max="9737" width="11.54296875" style="6" bestFit="1" customWidth="1"/>
    <col min="9738" max="9738" width="16" style="6" bestFit="1" customWidth="1"/>
    <col min="9739" max="9739" width="9.1796875" style="6"/>
    <col min="9740" max="9740" width="15" style="6" bestFit="1" customWidth="1"/>
    <col min="9741" max="9741" width="14" style="6" bestFit="1" customWidth="1"/>
    <col min="9742" max="9970" width="9.1796875" style="6"/>
    <col min="9971" max="9971" width="16.26953125" style="6" customWidth="1"/>
    <col min="9972" max="9973" width="0" style="6" hidden="1" customWidth="1"/>
    <col min="9974" max="9974" width="13.26953125" style="6" bestFit="1" customWidth="1"/>
    <col min="9975" max="9976" width="16" style="6" bestFit="1" customWidth="1"/>
    <col min="9977" max="9977" width="9.1796875" style="6"/>
    <col min="9978" max="9979" width="16" style="6" bestFit="1" customWidth="1"/>
    <col min="9980" max="9980" width="9.1796875" style="6"/>
    <col min="9981" max="9981" width="0" style="6" hidden="1" customWidth="1"/>
    <col min="9982" max="9982" width="11.26953125" style="6" bestFit="1" customWidth="1"/>
    <col min="9983" max="9989" width="0" style="6" hidden="1" customWidth="1"/>
    <col min="9990" max="9990" width="11.26953125" style="6" bestFit="1" customWidth="1"/>
    <col min="9991" max="9992" width="0" style="6" hidden="1" customWidth="1"/>
    <col min="9993" max="9993" width="11.54296875" style="6" bestFit="1" customWidth="1"/>
    <col min="9994" max="9994" width="16" style="6" bestFit="1" customWidth="1"/>
    <col min="9995" max="9995" width="9.1796875" style="6"/>
    <col min="9996" max="9996" width="15" style="6" bestFit="1" customWidth="1"/>
    <col min="9997" max="9997" width="14" style="6" bestFit="1" customWidth="1"/>
    <col min="9998" max="10226" width="9.1796875" style="6"/>
    <col min="10227" max="10227" width="16.26953125" style="6" customWidth="1"/>
    <col min="10228" max="10229" width="0" style="6" hidden="1" customWidth="1"/>
    <col min="10230" max="10230" width="13.26953125" style="6" bestFit="1" customWidth="1"/>
    <col min="10231" max="10232" width="16" style="6" bestFit="1" customWidth="1"/>
    <col min="10233" max="10233" width="9.1796875" style="6"/>
    <col min="10234" max="10235" width="16" style="6" bestFit="1" customWidth="1"/>
    <col min="10236" max="10236" width="9.1796875" style="6"/>
    <col min="10237" max="10237" width="0" style="6" hidden="1" customWidth="1"/>
    <col min="10238" max="10238" width="11.26953125" style="6" bestFit="1" customWidth="1"/>
    <col min="10239" max="10245" width="0" style="6" hidden="1" customWidth="1"/>
    <col min="10246" max="10246" width="11.26953125" style="6" bestFit="1" customWidth="1"/>
    <col min="10247" max="10248" width="0" style="6" hidden="1" customWidth="1"/>
    <col min="10249" max="10249" width="11.54296875" style="6" bestFit="1" customWidth="1"/>
    <col min="10250" max="10250" width="16" style="6" bestFit="1" customWidth="1"/>
    <col min="10251" max="10251" width="9.1796875" style="6"/>
    <col min="10252" max="10252" width="15" style="6" bestFit="1" customWidth="1"/>
    <col min="10253" max="10253" width="14" style="6" bestFit="1" customWidth="1"/>
    <col min="10254" max="10482" width="9.1796875" style="6"/>
    <col min="10483" max="10483" width="16.26953125" style="6" customWidth="1"/>
    <col min="10484" max="10485" width="0" style="6" hidden="1" customWidth="1"/>
    <col min="10486" max="10486" width="13.26953125" style="6" bestFit="1" customWidth="1"/>
    <col min="10487" max="10488" width="16" style="6" bestFit="1" customWidth="1"/>
    <col min="10489" max="10489" width="9.1796875" style="6"/>
    <col min="10490" max="10491" width="16" style="6" bestFit="1" customWidth="1"/>
    <col min="10492" max="10492" width="9.1796875" style="6"/>
    <col min="10493" max="10493" width="0" style="6" hidden="1" customWidth="1"/>
    <col min="10494" max="10494" width="11.26953125" style="6" bestFit="1" customWidth="1"/>
    <col min="10495" max="10501" width="0" style="6" hidden="1" customWidth="1"/>
    <col min="10502" max="10502" width="11.26953125" style="6" bestFit="1" customWidth="1"/>
    <col min="10503" max="10504" width="0" style="6" hidden="1" customWidth="1"/>
    <col min="10505" max="10505" width="11.54296875" style="6" bestFit="1" customWidth="1"/>
    <col min="10506" max="10506" width="16" style="6" bestFit="1" customWidth="1"/>
    <col min="10507" max="10507" width="9.1796875" style="6"/>
    <col min="10508" max="10508" width="15" style="6" bestFit="1" customWidth="1"/>
    <col min="10509" max="10509" width="14" style="6" bestFit="1" customWidth="1"/>
    <col min="10510" max="10738" width="9.1796875" style="6"/>
    <col min="10739" max="10739" width="16.26953125" style="6" customWidth="1"/>
    <col min="10740" max="10741" width="0" style="6" hidden="1" customWidth="1"/>
    <col min="10742" max="10742" width="13.26953125" style="6" bestFit="1" customWidth="1"/>
    <col min="10743" max="10744" width="16" style="6" bestFit="1" customWidth="1"/>
    <col min="10745" max="10745" width="9.1796875" style="6"/>
    <col min="10746" max="10747" width="16" style="6" bestFit="1" customWidth="1"/>
    <col min="10748" max="10748" width="9.1796875" style="6"/>
    <col min="10749" max="10749" width="0" style="6" hidden="1" customWidth="1"/>
    <col min="10750" max="10750" width="11.26953125" style="6" bestFit="1" customWidth="1"/>
    <col min="10751" max="10757" width="0" style="6" hidden="1" customWidth="1"/>
    <col min="10758" max="10758" width="11.26953125" style="6" bestFit="1" customWidth="1"/>
    <col min="10759" max="10760" width="0" style="6" hidden="1" customWidth="1"/>
    <col min="10761" max="10761" width="11.54296875" style="6" bestFit="1" customWidth="1"/>
    <col min="10762" max="10762" width="16" style="6" bestFit="1" customWidth="1"/>
    <col min="10763" max="10763" width="9.1796875" style="6"/>
    <col min="10764" max="10764" width="15" style="6" bestFit="1" customWidth="1"/>
    <col min="10765" max="10765" width="14" style="6" bestFit="1" customWidth="1"/>
    <col min="10766" max="10994" width="9.1796875" style="6"/>
    <col min="10995" max="10995" width="16.26953125" style="6" customWidth="1"/>
    <col min="10996" max="10997" width="0" style="6" hidden="1" customWidth="1"/>
    <col min="10998" max="10998" width="13.26953125" style="6" bestFit="1" customWidth="1"/>
    <col min="10999" max="11000" width="16" style="6" bestFit="1" customWidth="1"/>
    <col min="11001" max="11001" width="9.1796875" style="6"/>
    <col min="11002" max="11003" width="16" style="6" bestFit="1" customWidth="1"/>
    <col min="11004" max="11004" width="9.1796875" style="6"/>
    <col min="11005" max="11005" width="0" style="6" hidden="1" customWidth="1"/>
    <col min="11006" max="11006" width="11.26953125" style="6" bestFit="1" customWidth="1"/>
    <col min="11007" max="11013" width="0" style="6" hidden="1" customWidth="1"/>
    <col min="11014" max="11014" width="11.26953125" style="6" bestFit="1" customWidth="1"/>
    <col min="11015" max="11016" width="0" style="6" hidden="1" customWidth="1"/>
    <col min="11017" max="11017" width="11.54296875" style="6" bestFit="1" customWidth="1"/>
    <col min="11018" max="11018" width="16" style="6" bestFit="1" customWidth="1"/>
    <col min="11019" max="11019" width="9.1796875" style="6"/>
    <col min="11020" max="11020" width="15" style="6" bestFit="1" customWidth="1"/>
    <col min="11021" max="11021" width="14" style="6" bestFit="1" customWidth="1"/>
    <col min="11022" max="11250" width="9.1796875" style="6"/>
    <col min="11251" max="11251" width="16.26953125" style="6" customWidth="1"/>
    <col min="11252" max="11253" width="0" style="6" hidden="1" customWidth="1"/>
    <col min="11254" max="11254" width="13.26953125" style="6" bestFit="1" customWidth="1"/>
    <col min="11255" max="11256" width="16" style="6" bestFit="1" customWidth="1"/>
    <col min="11257" max="11257" width="9.1796875" style="6"/>
    <col min="11258" max="11259" width="16" style="6" bestFit="1" customWidth="1"/>
    <col min="11260" max="11260" width="9.1796875" style="6"/>
    <col min="11261" max="11261" width="0" style="6" hidden="1" customWidth="1"/>
    <col min="11262" max="11262" width="11.26953125" style="6" bestFit="1" customWidth="1"/>
    <col min="11263" max="11269" width="0" style="6" hidden="1" customWidth="1"/>
    <col min="11270" max="11270" width="11.26953125" style="6" bestFit="1" customWidth="1"/>
    <col min="11271" max="11272" width="0" style="6" hidden="1" customWidth="1"/>
    <col min="11273" max="11273" width="11.54296875" style="6" bestFit="1" customWidth="1"/>
    <col min="11274" max="11274" width="16" style="6" bestFit="1" customWidth="1"/>
    <col min="11275" max="11275" width="9.1796875" style="6"/>
    <col min="11276" max="11276" width="15" style="6" bestFit="1" customWidth="1"/>
    <col min="11277" max="11277" width="14" style="6" bestFit="1" customWidth="1"/>
    <col min="11278" max="11506" width="9.1796875" style="6"/>
    <col min="11507" max="11507" width="16.26953125" style="6" customWidth="1"/>
    <col min="11508" max="11509" width="0" style="6" hidden="1" customWidth="1"/>
    <col min="11510" max="11510" width="13.26953125" style="6" bestFit="1" customWidth="1"/>
    <col min="11511" max="11512" width="16" style="6" bestFit="1" customWidth="1"/>
    <col min="11513" max="11513" width="9.1796875" style="6"/>
    <col min="11514" max="11515" width="16" style="6" bestFit="1" customWidth="1"/>
    <col min="11516" max="11516" width="9.1796875" style="6"/>
    <col min="11517" max="11517" width="0" style="6" hidden="1" customWidth="1"/>
    <col min="11518" max="11518" width="11.26953125" style="6" bestFit="1" customWidth="1"/>
    <col min="11519" max="11525" width="0" style="6" hidden="1" customWidth="1"/>
    <col min="11526" max="11526" width="11.26953125" style="6" bestFit="1" customWidth="1"/>
    <col min="11527" max="11528" width="0" style="6" hidden="1" customWidth="1"/>
    <col min="11529" max="11529" width="11.54296875" style="6" bestFit="1" customWidth="1"/>
    <col min="11530" max="11530" width="16" style="6" bestFit="1" customWidth="1"/>
    <col min="11531" max="11531" width="9.1796875" style="6"/>
    <col min="11532" max="11532" width="15" style="6" bestFit="1" customWidth="1"/>
    <col min="11533" max="11533" width="14" style="6" bestFit="1" customWidth="1"/>
    <col min="11534" max="11762" width="9.1796875" style="6"/>
    <col min="11763" max="11763" width="16.26953125" style="6" customWidth="1"/>
    <col min="11764" max="11765" width="0" style="6" hidden="1" customWidth="1"/>
    <col min="11766" max="11766" width="13.26953125" style="6" bestFit="1" customWidth="1"/>
    <col min="11767" max="11768" width="16" style="6" bestFit="1" customWidth="1"/>
    <col min="11769" max="11769" width="9.1796875" style="6"/>
    <col min="11770" max="11771" width="16" style="6" bestFit="1" customWidth="1"/>
    <col min="11772" max="11772" width="9.1796875" style="6"/>
    <col min="11773" max="11773" width="0" style="6" hidden="1" customWidth="1"/>
    <col min="11774" max="11774" width="11.26953125" style="6" bestFit="1" customWidth="1"/>
    <col min="11775" max="11781" width="0" style="6" hidden="1" customWidth="1"/>
    <col min="11782" max="11782" width="11.26953125" style="6" bestFit="1" customWidth="1"/>
    <col min="11783" max="11784" width="0" style="6" hidden="1" customWidth="1"/>
    <col min="11785" max="11785" width="11.54296875" style="6" bestFit="1" customWidth="1"/>
    <col min="11786" max="11786" width="16" style="6" bestFit="1" customWidth="1"/>
    <col min="11787" max="11787" width="9.1796875" style="6"/>
    <col min="11788" max="11788" width="15" style="6" bestFit="1" customWidth="1"/>
    <col min="11789" max="11789" width="14" style="6" bestFit="1" customWidth="1"/>
    <col min="11790" max="12018" width="9.1796875" style="6"/>
    <col min="12019" max="12019" width="16.26953125" style="6" customWidth="1"/>
    <col min="12020" max="12021" width="0" style="6" hidden="1" customWidth="1"/>
    <col min="12022" max="12022" width="13.26953125" style="6" bestFit="1" customWidth="1"/>
    <col min="12023" max="12024" width="16" style="6" bestFit="1" customWidth="1"/>
    <col min="12025" max="12025" width="9.1796875" style="6"/>
    <col min="12026" max="12027" width="16" style="6" bestFit="1" customWidth="1"/>
    <col min="12028" max="12028" width="9.1796875" style="6"/>
    <col min="12029" max="12029" width="0" style="6" hidden="1" customWidth="1"/>
    <col min="12030" max="12030" width="11.26953125" style="6" bestFit="1" customWidth="1"/>
    <col min="12031" max="12037" width="0" style="6" hidden="1" customWidth="1"/>
    <col min="12038" max="12038" width="11.26953125" style="6" bestFit="1" customWidth="1"/>
    <col min="12039" max="12040" width="0" style="6" hidden="1" customWidth="1"/>
    <col min="12041" max="12041" width="11.54296875" style="6" bestFit="1" customWidth="1"/>
    <col min="12042" max="12042" width="16" style="6" bestFit="1" customWidth="1"/>
    <col min="12043" max="12043" width="9.1796875" style="6"/>
    <col min="12044" max="12044" width="15" style="6" bestFit="1" customWidth="1"/>
    <col min="12045" max="12045" width="14" style="6" bestFit="1" customWidth="1"/>
    <col min="12046" max="12274" width="9.1796875" style="6"/>
    <col min="12275" max="12275" width="16.26953125" style="6" customWidth="1"/>
    <col min="12276" max="12277" width="0" style="6" hidden="1" customWidth="1"/>
    <col min="12278" max="12278" width="13.26953125" style="6" bestFit="1" customWidth="1"/>
    <col min="12279" max="12280" width="16" style="6" bestFit="1" customWidth="1"/>
    <col min="12281" max="12281" width="9.1796875" style="6"/>
    <col min="12282" max="12283" width="16" style="6" bestFit="1" customWidth="1"/>
    <col min="12284" max="12284" width="9.1796875" style="6"/>
    <col min="12285" max="12285" width="0" style="6" hidden="1" customWidth="1"/>
    <col min="12286" max="12286" width="11.26953125" style="6" bestFit="1" customWidth="1"/>
    <col min="12287" max="12293" width="0" style="6" hidden="1" customWidth="1"/>
    <col min="12294" max="12294" width="11.26953125" style="6" bestFit="1" customWidth="1"/>
    <col min="12295" max="12296" width="0" style="6" hidden="1" customWidth="1"/>
    <col min="12297" max="12297" width="11.54296875" style="6" bestFit="1" customWidth="1"/>
    <col min="12298" max="12298" width="16" style="6" bestFit="1" customWidth="1"/>
    <col min="12299" max="12299" width="9.1796875" style="6"/>
    <col min="12300" max="12300" width="15" style="6" bestFit="1" customWidth="1"/>
    <col min="12301" max="12301" width="14" style="6" bestFit="1" customWidth="1"/>
    <col min="12302" max="12530" width="9.1796875" style="6"/>
    <col min="12531" max="12531" width="16.26953125" style="6" customWidth="1"/>
    <col min="12532" max="12533" width="0" style="6" hidden="1" customWidth="1"/>
    <col min="12534" max="12534" width="13.26953125" style="6" bestFit="1" customWidth="1"/>
    <col min="12535" max="12536" width="16" style="6" bestFit="1" customWidth="1"/>
    <col min="12537" max="12537" width="9.1796875" style="6"/>
    <col min="12538" max="12539" width="16" style="6" bestFit="1" customWidth="1"/>
    <col min="12540" max="12540" width="9.1796875" style="6"/>
    <col min="12541" max="12541" width="0" style="6" hidden="1" customWidth="1"/>
    <col min="12542" max="12542" width="11.26953125" style="6" bestFit="1" customWidth="1"/>
    <col min="12543" max="12549" width="0" style="6" hidden="1" customWidth="1"/>
    <col min="12550" max="12550" width="11.26953125" style="6" bestFit="1" customWidth="1"/>
    <col min="12551" max="12552" width="0" style="6" hidden="1" customWidth="1"/>
    <col min="12553" max="12553" width="11.54296875" style="6" bestFit="1" customWidth="1"/>
    <col min="12554" max="12554" width="16" style="6" bestFit="1" customWidth="1"/>
    <col min="12555" max="12555" width="9.1796875" style="6"/>
    <col min="12556" max="12556" width="15" style="6" bestFit="1" customWidth="1"/>
    <col min="12557" max="12557" width="14" style="6" bestFit="1" customWidth="1"/>
    <col min="12558" max="12786" width="9.1796875" style="6"/>
    <col min="12787" max="12787" width="16.26953125" style="6" customWidth="1"/>
    <col min="12788" max="12789" width="0" style="6" hidden="1" customWidth="1"/>
    <col min="12790" max="12790" width="13.26953125" style="6" bestFit="1" customWidth="1"/>
    <col min="12791" max="12792" width="16" style="6" bestFit="1" customWidth="1"/>
    <col min="12793" max="12793" width="9.1796875" style="6"/>
    <col min="12794" max="12795" width="16" style="6" bestFit="1" customWidth="1"/>
    <col min="12796" max="12796" width="9.1796875" style="6"/>
    <col min="12797" max="12797" width="0" style="6" hidden="1" customWidth="1"/>
    <col min="12798" max="12798" width="11.26953125" style="6" bestFit="1" customWidth="1"/>
    <col min="12799" max="12805" width="0" style="6" hidden="1" customWidth="1"/>
    <col min="12806" max="12806" width="11.26953125" style="6" bestFit="1" customWidth="1"/>
    <col min="12807" max="12808" width="0" style="6" hidden="1" customWidth="1"/>
    <col min="12809" max="12809" width="11.54296875" style="6" bestFit="1" customWidth="1"/>
    <col min="12810" max="12810" width="16" style="6" bestFit="1" customWidth="1"/>
    <col min="12811" max="12811" width="9.1796875" style="6"/>
    <col min="12812" max="12812" width="15" style="6" bestFit="1" customWidth="1"/>
    <col min="12813" max="12813" width="14" style="6" bestFit="1" customWidth="1"/>
    <col min="12814" max="13042" width="9.1796875" style="6"/>
    <col min="13043" max="13043" width="16.26953125" style="6" customWidth="1"/>
    <col min="13044" max="13045" width="0" style="6" hidden="1" customWidth="1"/>
    <col min="13046" max="13046" width="13.26953125" style="6" bestFit="1" customWidth="1"/>
    <col min="13047" max="13048" width="16" style="6" bestFit="1" customWidth="1"/>
    <col min="13049" max="13049" width="9.1796875" style="6"/>
    <col min="13050" max="13051" width="16" style="6" bestFit="1" customWidth="1"/>
    <col min="13052" max="13052" width="9.1796875" style="6"/>
    <col min="13053" max="13053" width="0" style="6" hidden="1" customWidth="1"/>
    <col min="13054" max="13054" width="11.26953125" style="6" bestFit="1" customWidth="1"/>
    <col min="13055" max="13061" width="0" style="6" hidden="1" customWidth="1"/>
    <col min="13062" max="13062" width="11.26953125" style="6" bestFit="1" customWidth="1"/>
    <col min="13063" max="13064" width="0" style="6" hidden="1" customWidth="1"/>
    <col min="13065" max="13065" width="11.54296875" style="6" bestFit="1" customWidth="1"/>
    <col min="13066" max="13066" width="16" style="6" bestFit="1" customWidth="1"/>
    <col min="13067" max="13067" width="9.1796875" style="6"/>
    <col min="13068" max="13068" width="15" style="6" bestFit="1" customWidth="1"/>
    <col min="13069" max="13069" width="14" style="6" bestFit="1" customWidth="1"/>
    <col min="13070" max="13298" width="9.1796875" style="6"/>
    <col min="13299" max="13299" width="16.26953125" style="6" customWidth="1"/>
    <col min="13300" max="13301" width="0" style="6" hidden="1" customWidth="1"/>
    <col min="13302" max="13302" width="13.26953125" style="6" bestFit="1" customWidth="1"/>
    <col min="13303" max="13304" width="16" style="6" bestFit="1" customWidth="1"/>
    <col min="13305" max="13305" width="9.1796875" style="6"/>
    <col min="13306" max="13307" width="16" style="6" bestFit="1" customWidth="1"/>
    <col min="13308" max="13308" width="9.1796875" style="6"/>
    <col min="13309" max="13309" width="0" style="6" hidden="1" customWidth="1"/>
    <col min="13310" max="13310" width="11.26953125" style="6" bestFit="1" customWidth="1"/>
    <col min="13311" max="13317" width="0" style="6" hidden="1" customWidth="1"/>
    <col min="13318" max="13318" width="11.26953125" style="6" bestFit="1" customWidth="1"/>
    <col min="13319" max="13320" width="0" style="6" hidden="1" customWidth="1"/>
    <col min="13321" max="13321" width="11.54296875" style="6" bestFit="1" customWidth="1"/>
    <col min="13322" max="13322" width="16" style="6" bestFit="1" customWidth="1"/>
    <col min="13323" max="13323" width="9.1796875" style="6"/>
    <col min="13324" max="13324" width="15" style="6" bestFit="1" customWidth="1"/>
    <col min="13325" max="13325" width="14" style="6" bestFit="1" customWidth="1"/>
    <col min="13326" max="13554" width="9.1796875" style="6"/>
    <col min="13555" max="13555" width="16.26953125" style="6" customWidth="1"/>
    <col min="13556" max="13557" width="0" style="6" hidden="1" customWidth="1"/>
    <col min="13558" max="13558" width="13.26953125" style="6" bestFit="1" customWidth="1"/>
    <col min="13559" max="13560" width="16" style="6" bestFit="1" customWidth="1"/>
    <col min="13561" max="13561" width="9.1796875" style="6"/>
    <col min="13562" max="13563" width="16" style="6" bestFit="1" customWidth="1"/>
    <col min="13564" max="13564" width="9.1796875" style="6"/>
    <col min="13565" max="13565" width="0" style="6" hidden="1" customWidth="1"/>
    <col min="13566" max="13566" width="11.26953125" style="6" bestFit="1" customWidth="1"/>
    <col min="13567" max="13573" width="0" style="6" hidden="1" customWidth="1"/>
    <col min="13574" max="13574" width="11.26953125" style="6" bestFit="1" customWidth="1"/>
    <col min="13575" max="13576" width="0" style="6" hidden="1" customWidth="1"/>
    <col min="13577" max="13577" width="11.54296875" style="6" bestFit="1" customWidth="1"/>
    <col min="13578" max="13578" width="16" style="6" bestFit="1" customWidth="1"/>
    <col min="13579" max="13579" width="9.1796875" style="6"/>
    <col min="13580" max="13580" width="15" style="6" bestFit="1" customWidth="1"/>
    <col min="13581" max="13581" width="14" style="6" bestFit="1" customWidth="1"/>
    <col min="13582" max="13810" width="9.1796875" style="6"/>
    <col min="13811" max="13811" width="16.26953125" style="6" customWidth="1"/>
    <col min="13812" max="13813" width="0" style="6" hidden="1" customWidth="1"/>
    <col min="13814" max="13814" width="13.26953125" style="6" bestFit="1" customWidth="1"/>
    <col min="13815" max="13816" width="16" style="6" bestFit="1" customWidth="1"/>
    <col min="13817" max="13817" width="9.1796875" style="6"/>
    <col min="13818" max="13819" width="16" style="6" bestFit="1" customWidth="1"/>
    <col min="13820" max="13820" width="9.1796875" style="6"/>
    <col min="13821" max="13821" width="0" style="6" hidden="1" customWidth="1"/>
    <col min="13822" max="13822" width="11.26953125" style="6" bestFit="1" customWidth="1"/>
    <col min="13823" max="13829" width="0" style="6" hidden="1" customWidth="1"/>
    <col min="13830" max="13830" width="11.26953125" style="6" bestFit="1" customWidth="1"/>
    <col min="13831" max="13832" width="0" style="6" hidden="1" customWidth="1"/>
    <col min="13833" max="13833" width="11.54296875" style="6" bestFit="1" customWidth="1"/>
    <col min="13834" max="13834" width="16" style="6" bestFit="1" customWidth="1"/>
    <col min="13835" max="13835" width="9.1796875" style="6"/>
    <col min="13836" max="13836" width="15" style="6" bestFit="1" customWidth="1"/>
    <col min="13837" max="13837" width="14" style="6" bestFit="1" customWidth="1"/>
    <col min="13838" max="14066" width="9.1796875" style="6"/>
    <col min="14067" max="14067" width="16.26953125" style="6" customWidth="1"/>
    <col min="14068" max="14069" width="0" style="6" hidden="1" customWidth="1"/>
    <col min="14070" max="14070" width="13.26953125" style="6" bestFit="1" customWidth="1"/>
    <col min="14071" max="14072" width="16" style="6" bestFit="1" customWidth="1"/>
    <col min="14073" max="14073" width="9.1796875" style="6"/>
    <col min="14074" max="14075" width="16" style="6" bestFit="1" customWidth="1"/>
    <col min="14076" max="14076" width="9.1796875" style="6"/>
    <col min="14077" max="14077" width="0" style="6" hidden="1" customWidth="1"/>
    <col min="14078" max="14078" width="11.26953125" style="6" bestFit="1" customWidth="1"/>
    <col min="14079" max="14085" width="0" style="6" hidden="1" customWidth="1"/>
    <col min="14086" max="14086" width="11.26953125" style="6" bestFit="1" customWidth="1"/>
    <col min="14087" max="14088" width="0" style="6" hidden="1" customWidth="1"/>
    <col min="14089" max="14089" width="11.54296875" style="6" bestFit="1" customWidth="1"/>
    <col min="14090" max="14090" width="16" style="6" bestFit="1" customWidth="1"/>
    <col min="14091" max="14091" width="9.1796875" style="6"/>
    <col min="14092" max="14092" width="15" style="6" bestFit="1" customWidth="1"/>
    <col min="14093" max="14093" width="14" style="6" bestFit="1" customWidth="1"/>
    <col min="14094" max="14322" width="9.1796875" style="6"/>
    <col min="14323" max="14323" width="16.26953125" style="6" customWidth="1"/>
    <col min="14324" max="14325" width="0" style="6" hidden="1" customWidth="1"/>
    <col min="14326" max="14326" width="13.26953125" style="6" bestFit="1" customWidth="1"/>
    <col min="14327" max="14328" width="16" style="6" bestFit="1" customWidth="1"/>
    <col min="14329" max="14329" width="9.1796875" style="6"/>
    <col min="14330" max="14331" width="16" style="6" bestFit="1" customWidth="1"/>
    <col min="14332" max="14332" width="9.1796875" style="6"/>
    <col min="14333" max="14333" width="0" style="6" hidden="1" customWidth="1"/>
    <col min="14334" max="14334" width="11.26953125" style="6" bestFit="1" customWidth="1"/>
    <col min="14335" max="14341" width="0" style="6" hidden="1" customWidth="1"/>
    <col min="14342" max="14342" width="11.26953125" style="6" bestFit="1" customWidth="1"/>
    <col min="14343" max="14344" width="0" style="6" hidden="1" customWidth="1"/>
    <col min="14345" max="14345" width="11.54296875" style="6" bestFit="1" customWidth="1"/>
    <col min="14346" max="14346" width="16" style="6" bestFit="1" customWidth="1"/>
    <col min="14347" max="14347" width="9.1796875" style="6"/>
    <col min="14348" max="14348" width="15" style="6" bestFit="1" customWidth="1"/>
    <col min="14349" max="14349" width="14" style="6" bestFit="1" customWidth="1"/>
    <col min="14350" max="14578" width="9.1796875" style="6"/>
    <col min="14579" max="14579" width="16.26953125" style="6" customWidth="1"/>
    <col min="14580" max="14581" width="0" style="6" hidden="1" customWidth="1"/>
    <col min="14582" max="14582" width="13.26953125" style="6" bestFit="1" customWidth="1"/>
    <col min="14583" max="14584" width="16" style="6" bestFit="1" customWidth="1"/>
    <col min="14585" max="14585" width="9.1796875" style="6"/>
    <col min="14586" max="14587" width="16" style="6" bestFit="1" customWidth="1"/>
    <col min="14588" max="14588" width="9.1796875" style="6"/>
    <col min="14589" max="14589" width="0" style="6" hidden="1" customWidth="1"/>
    <col min="14590" max="14590" width="11.26953125" style="6" bestFit="1" customWidth="1"/>
    <col min="14591" max="14597" width="0" style="6" hidden="1" customWidth="1"/>
    <col min="14598" max="14598" width="11.26953125" style="6" bestFit="1" customWidth="1"/>
    <col min="14599" max="14600" width="0" style="6" hidden="1" customWidth="1"/>
    <col min="14601" max="14601" width="11.54296875" style="6" bestFit="1" customWidth="1"/>
    <col min="14602" max="14602" width="16" style="6" bestFit="1" customWidth="1"/>
    <col min="14603" max="14603" width="9.1796875" style="6"/>
    <col min="14604" max="14604" width="15" style="6" bestFit="1" customWidth="1"/>
    <col min="14605" max="14605" width="14" style="6" bestFit="1" customWidth="1"/>
    <col min="14606" max="14834" width="9.1796875" style="6"/>
    <col min="14835" max="14835" width="16.26953125" style="6" customWidth="1"/>
    <col min="14836" max="14837" width="0" style="6" hidden="1" customWidth="1"/>
    <col min="14838" max="14838" width="13.26953125" style="6" bestFit="1" customWidth="1"/>
    <col min="14839" max="14840" width="16" style="6" bestFit="1" customWidth="1"/>
    <col min="14841" max="14841" width="9.1796875" style="6"/>
    <col min="14842" max="14843" width="16" style="6" bestFit="1" customWidth="1"/>
    <col min="14844" max="14844" width="9.1796875" style="6"/>
    <col min="14845" max="14845" width="0" style="6" hidden="1" customWidth="1"/>
    <col min="14846" max="14846" width="11.26953125" style="6" bestFit="1" customWidth="1"/>
    <col min="14847" max="14853" width="0" style="6" hidden="1" customWidth="1"/>
    <col min="14854" max="14854" width="11.26953125" style="6" bestFit="1" customWidth="1"/>
    <col min="14855" max="14856" width="0" style="6" hidden="1" customWidth="1"/>
    <col min="14857" max="14857" width="11.54296875" style="6" bestFit="1" customWidth="1"/>
    <col min="14858" max="14858" width="16" style="6" bestFit="1" customWidth="1"/>
    <col min="14859" max="14859" width="9.1796875" style="6"/>
    <col min="14860" max="14860" width="15" style="6" bestFit="1" customWidth="1"/>
    <col min="14861" max="14861" width="14" style="6" bestFit="1" customWidth="1"/>
    <col min="14862" max="15090" width="9.1796875" style="6"/>
    <col min="15091" max="15091" width="16.26953125" style="6" customWidth="1"/>
    <col min="15092" max="15093" width="0" style="6" hidden="1" customWidth="1"/>
    <col min="15094" max="15094" width="13.26953125" style="6" bestFit="1" customWidth="1"/>
    <col min="15095" max="15096" width="16" style="6" bestFit="1" customWidth="1"/>
    <col min="15097" max="15097" width="9.1796875" style="6"/>
    <col min="15098" max="15099" width="16" style="6" bestFit="1" customWidth="1"/>
    <col min="15100" max="15100" width="9.1796875" style="6"/>
    <col min="15101" max="15101" width="0" style="6" hidden="1" customWidth="1"/>
    <col min="15102" max="15102" width="11.26953125" style="6" bestFit="1" customWidth="1"/>
    <col min="15103" max="15109" width="0" style="6" hidden="1" customWidth="1"/>
    <col min="15110" max="15110" width="11.26953125" style="6" bestFit="1" customWidth="1"/>
    <col min="15111" max="15112" width="0" style="6" hidden="1" customWidth="1"/>
    <col min="15113" max="15113" width="11.54296875" style="6" bestFit="1" customWidth="1"/>
    <col min="15114" max="15114" width="16" style="6" bestFit="1" customWidth="1"/>
    <col min="15115" max="15115" width="9.1796875" style="6"/>
    <col min="15116" max="15116" width="15" style="6" bestFit="1" customWidth="1"/>
    <col min="15117" max="15117" width="14" style="6" bestFit="1" customWidth="1"/>
    <col min="15118" max="15346" width="9.1796875" style="6"/>
    <col min="15347" max="15347" width="16.26953125" style="6" customWidth="1"/>
    <col min="15348" max="15349" width="0" style="6" hidden="1" customWidth="1"/>
    <col min="15350" max="15350" width="13.26953125" style="6" bestFit="1" customWidth="1"/>
    <col min="15351" max="15352" width="16" style="6" bestFit="1" customWidth="1"/>
    <col min="15353" max="15353" width="9.1796875" style="6"/>
    <col min="15354" max="15355" width="16" style="6" bestFit="1" customWidth="1"/>
    <col min="15356" max="15356" width="9.1796875" style="6"/>
    <col min="15357" max="15357" width="0" style="6" hidden="1" customWidth="1"/>
    <col min="15358" max="15358" width="11.26953125" style="6" bestFit="1" customWidth="1"/>
    <col min="15359" max="15365" width="0" style="6" hidden="1" customWidth="1"/>
    <col min="15366" max="15366" width="11.26953125" style="6" bestFit="1" customWidth="1"/>
    <col min="15367" max="15368" width="0" style="6" hidden="1" customWidth="1"/>
    <col min="15369" max="15369" width="11.54296875" style="6" bestFit="1" customWidth="1"/>
    <col min="15370" max="15370" width="16" style="6" bestFit="1" customWidth="1"/>
    <col min="15371" max="15371" width="9.1796875" style="6"/>
    <col min="15372" max="15372" width="15" style="6" bestFit="1" customWidth="1"/>
    <col min="15373" max="15373" width="14" style="6" bestFit="1" customWidth="1"/>
    <col min="15374" max="15602" width="9.1796875" style="6"/>
    <col min="15603" max="15603" width="16.26953125" style="6" customWidth="1"/>
    <col min="15604" max="15605" width="0" style="6" hidden="1" customWidth="1"/>
    <col min="15606" max="15606" width="13.26953125" style="6" bestFit="1" customWidth="1"/>
    <col min="15607" max="15608" width="16" style="6" bestFit="1" customWidth="1"/>
    <col min="15609" max="15609" width="9.1796875" style="6"/>
    <col min="15610" max="15611" width="16" style="6" bestFit="1" customWidth="1"/>
    <col min="15612" max="15612" width="9.1796875" style="6"/>
    <col min="15613" max="15613" width="0" style="6" hidden="1" customWidth="1"/>
    <col min="15614" max="15614" width="11.26953125" style="6" bestFit="1" customWidth="1"/>
    <col min="15615" max="15621" width="0" style="6" hidden="1" customWidth="1"/>
    <col min="15622" max="15622" width="11.26953125" style="6" bestFit="1" customWidth="1"/>
    <col min="15623" max="15624" width="0" style="6" hidden="1" customWidth="1"/>
    <col min="15625" max="15625" width="11.54296875" style="6" bestFit="1" customWidth="1"/>
    <col min="15626" max="15626" width="16" style="6" bestFit="1" customWidth="1"/>
    <col min="15627" max="15627" width="9.1796875" style="6"/>
    <col min="15628" max="15628" width="15" style="6" bestFit="1" customWidth="1"/>
    <col min="15629" max="15629" width="14" style="6" bestFit="1" customWidth="1"/>
    <col min="15630" max="15858" width="9.1796875" style="6"/>
    <col min="15859" max="15859" width="16.26953125" style="6" customWidth="1"/>
    <col min="15860" max="15861" width="0" style="6" hidden="1" customWidth="1"/>
    <col min="15862" max="15862" width="13.26953125" style="6" bestFit="1" customWidth="1"/>
    <col min="15863" max="15864" width="16" style="6" bestFit="1" customWidth="1"/>
    <col min="15865" max="15865" width="9.1796875" style="6"/>
    <col min="15866" max="15867" width="16" style="6" bestFit="1" customWidth="1"/>
    <col min="15868" max="15868" width="9.1796875" style="6"/>
    <col min="15869" max="15869" width="0" style="6" hidden="1" customWidth="1"/>
    <col min="15870" max="15870" width="11.26953125" style="6" bestFit="1" customWidth="1"/>
    <col min="15871" max="15877" width="0" style="6" hidden="1" customWidth="1"/>
    <col min="15878" max="15878" width="11.26953125" style="6" bestFit="1" customWidth="1"/>
    <col min="15879" max="15880" width="0" style="6" hidden="1" customWidth="1"/>
    <col min="15881" max="15881" width="11.54296875" style="6" bestFit="1" customWidth="1"/>
    <col min="15882" max="15882" width="16" style="6" bestFit="1" customWidth="1"/>
    <col min="15883" max="15883" width="9.1796875" style="6"/>
    <col min="15884" max="15884" width="15" style="6" bestFit="1" customWidth="1"/>
    <col min="15885" max="15885" width="14" style="6" bestFit="1" customWidth="1"/>
    <col min="15886" max="16114" width="9.1796875" style="6"/>
    <col min="16115" max="16115" width="16.26953125" style="6" customWidth="1"/>
    <col min="16116" max="16117" width="0" style="6" hidden="1" customWidth="1"/>
    <col min="16118" max="16118" width="13.26953125" style="6" bestFit="1" customWidth="1"/>
    <col min="16119" max="16120" width="16" style="6" bestFit="1" customWidth="1"/>
    <col min="16121" max="16121" width="9.1796875" style="6"/>
    <col min="16122" max="16123" width="16" style="6" bestFit="1" customWidth="1"/>
    <col min="16124" max="16124" width="9.1796875" style="6"/>
    <col min="16125" max="16125" width="0" style="6" hidden="1" customWidth="1"/>
    <col min="16126" max="16126" width="11.26953125" style="6" bestFit="1" customWidth="1"/>
    <col min="16127" max="16133" width="0" style="6" hidden="1" customWidth="1"/>
    <col min="16134" max="16134" width="11.26953125" style="6" bestFit="1" customWidth="1"/>
    <col min="16135" max="16136" width="0" style="6" hidden="1" customWidth="1"/>
    <col min="16137" max="16137" width="11.54296875" style="6" bestFit="1" customWidth="1"/>
    <col min="16138" max="16138" width="16" style="6" bestFit="1" customWidth="1"/>
    <col min="16139" max="16139" width="9.1796875" style="6"/>
    <col min="16140" max="16140" width="15" style="6" bestFit="1" customWidth="1"/>
    <col min="16141" max="16141" width="14" style="6" bestFit="1" customWidth="1"/>
    <col min="16142" max="16384" width="9.1796875" style="6"/>
  </cols>
  <sheetData>
    <row r="1" spans="1:22" x14ac:dyDescent="0.35">
      <c r="A1" s="1"/>
      <c r="B1" s="2"/>
      <c r="C1" s="2"/>
      <c r="D1" s="3"/>
      <c r="E1" s="3"/>
      <c r="F1" s="4"/>
      <c r="G1" s="1"/>
      <c r="H1" s="2"/>
      <c r="I1" s="5"/>
      <c r="K1" s="7"/>
    </row>
    <row r="2" spans="1:22" x14ac:dyDescent="0.35">
      <c r="A2" s="1" t="s">
        <v>0</v>
      </c>
      <c r="B2" s="2"/>
      <c r="C2" s="2"/>
      <c r="D2" s="3"/>
      <c r="E2" s="3"/>
      <c r="F2" s="4"/>
      <c r="G2" s="1"/>
      <c r="H2" s="2"/>
      <c r="I2" s="5"/>
    </row>
    <row r="3" spans="1:22" x14ac:dyDescent="0.35">
      <c r="A3" s="134" t="s">
        <v>1</v>
      </c>
      <c r="B3" s="134"/>
      <c r="C3" s="134"/>
      <c r="D3" s="134"/>
      <c r="E3" s="134"/>
      <c r="F3" s="134"/>
      <c r="G3" s="134"/>
      <c r="H3" s="134"/>
      <c r="I3" s="134"/>
    </row>
    <row r="4" spans="1:22" x14ac:dyDescent="0.35">
      <c r="A4" s="9"/>
      <c r="B4" s="9"/>
      <c r="C4" s="9"/>
      <c r="D4" s="9"/>
      <c r="E4" s="9"/>
      <c r="F4" s="9"/>
      <c r="G4" s="9"/>
      <c r="H4" s="9"/>
      <c r="I4" s="9"/>
    </row>
    <row r="5" spans="1:22" x14ac:dyDescent="0.35">
      <c r="A5" s="10" t="s">
        <v>2</v>
      </c>
      <c r="B5" s="2"/>
      <c r="C5" s="2">
        <v>20</v>
      </c>
      <c r="D5" s="11" t="s">
        <v>3</v>
      </c>
      <c r="E5" s="11"/>
      <c r="F5" s="11"/>
      <c r="G5" s="11"/>
      <c r="H5" s="2"/>
      <c r="I5" s="5"/>
      <c r="N5" s="90" t="s">
        <v>62</v>
      </c>
      <c r="O5" s="91">
        <v>5</v>
      </c>
      <c r="P5" s="90" t="s">
        <v>3</v>
      </c>
      <c r="Q5" s="92"/>
      <c r="R5" s="90" t="s">
        <v>63</v>
      </c>
      <c r="S5" s="90">
        <f>+O5*12</f>
        <v>60</v>
      </c>
      <c r="T5" s="93"/>
      <c r="U5" s="94"/>
      <c r="V5" s="95"/>
    </row>
    <row r="6" spans="1:22" x14ac:dyDescent="0.35">
      <c r="A6" s="10"/>
      <c r="B6" s="2"/>
      <c r="C6" s="2"/>
      <c r="D6" s="11"/>
      <c r="E6" s="11"/>
      <c r="F6" s="11"/>
      <c r="G6" s="11"/>
      <c r="H6" s="2"/>
      <c r="I6" s="5"/>
      <c r="N6" s="90" t="s">
        <v>13</v>
      </c>
      <c r="O6" s="96">
        <v>8.299999999999999E-2</v>
      </c>
      <c r="P6" s="90" t="s">
        <v>82</v>
      </c>
      <c r="Q6" s="97" t="s">
        <v>64</v>
      </c>
      <c r="R6" s="98" t="s">
        <v>65</v>
      </c>
      <c r="S6" s="99">
        <f>S13/12</f>
        <v>6.9166666666666656E-3</v>
      </c>
      <c r="T6" s="100"/>
      <c r="U6" s="101"/>
      <c r="V6" s="95"/>
    </row>
    <row r="7" spans="1:22" x14ac:dyDescent="0.35">
      <c r="A7" s="12" t="s">
        <v>4</v>
      </c>
      <c r="B7" s="12"/>
      <c r="C7" s="13">
        <f>'Upfront &amp; Ongoing Costs'!G9</f>
        <v>47538248.775466077</v>
      </c>
      <c r="D7" s="14"/>
      <c r="E7" s="14"/>
      <c r="F7" s="14" t="s">
        <v>5</v>
      </c>
      <c r="G7" s="14">
        <f>20*2</f>
        <v>40</v>
      </c>
      <c r="H7" s="15"/>
      <c r="I7" s="14" t="s">
        <v>6</v>
      </c>
      <c r="J7" s="16">
        <f>SUM(G16:G55)</f>
        <v>37707072.656735435</v>
      </c>
      <c r="N7" s="90" t="s">
        <v>66</v>
      </c>
      <c r="O7" s="102">
        <f>PMT(S13/12,S5,-U13,0,1)</f>
        <v>1020209.0960107526</v>
      </c>
      <c r="P7" s="103"/>
      <c r="Q7" s="97"/>
      <c r="R7" s="104"/>
      <c r="S7" s="90"/>
      <c r="T7" s="93"/>
      <c r="U7" s="97" t="s">
        <v>68</v>
      </c>
      <c r="V7" s="106"/>
    </row>
    <row r="8" spans="1:22" x14ac:dyDescent="0.35">
      <c r="A8" s="12"/>
      <c r="B8" s="12"/>
      <c r="C8" s="17"/>
      <c r="D8" s="14"/>
      <c r="E8" s="14"/>
      <c r="F8" s="14" t="s">
        <v>7</v>
      </c>
      <c r="G8" s="18">
        <f>+'[3]Assumptions and Inputs'!C17</f>
        <v>5.1659999999999998E-2</v>
      </c>
      <c r="H8" s="19"/>
      <c r="I8" s="14" t="s">
        <v>8</v>
      </c>
      <c r="J8" s="20">
        <f>SUM(I16:I55)</f>
        <v>1016149.0897932961</v>
      </c>
      <c r="N8" s="90"/>
      <c r="O8" s="90"/>
      <c r="P8" s="103" t="s">
        <v>68</v>
      </c>
      <c r="Q8" s="97"/>
      <c r="R8" s="104" t="s">
        <v>69</v>
      </c>
      <c r="S8" s="90"/>
      <c r="T8" s="107" t="s">
        <v>70</v>
      </c>
      <c r="U8" s="97" t="s">
        <v>71</v>
      </c>
      <c r="V8" s="106"/>
    </row>
    <row r="9" spans="1:22" ht="30.5" x14ac:dyDescent="0.5">
      <c r="A9" s="12" t="s">
        <v>9</v>
      </c>
      <c r="B9" s="12"/>
      <c r="C9" s="21">
        <f>'Upfront &amp; Ongoing Costs'!I9</f>
        <v>681160.16447067494</v>
      </c>
      <c r="D9" s="12"/>
      <c r="E9" s="12"/>
      <c r="F9" s="22" t="s">
        <v>10</v>
      </c>
      <c r="G9" s="23">
        <f>PMT($G$8/2,$G$7,-$C$10)</f>
        <v>1947826.301605636</v>
      </c>
      <c r="I9" s="14" t="s">
        <v>11</v>
      </c>
      <c r="J9" s="16">
        <f>+J7+J8</f>
        <v>38723221.74652873</v>
      </c>
      <c r="N9" s="104" t="s">
        <v>72</v>
      </c>
      <c r="O9" s="90"/>
      <c r="P9" s="103" t="s">
        <v>71</v>
      </c>
      <c r="Q9" s="97" t="s">
        <v>73</v>
      </c>
      <c r="R9" s="103" t="s">
        <v>71</v>
      </c>
      <c r="S9" s="104" t="s">
        <v>17</v>
      </c>
      <c r="T9" s="107" t="s">
        <v>17</v>
      </c>
      <c r="U9" s="97" t="s">
        <v>74</v>
      </c>
      <c r="V9" s="106" t="s">
        <v>83</v>
      </c>
    </row>
    <row r="10" spans="1:22" x14ac:dyDescent="0.35">
      <c r="A10" s="12" t="s">
        <v>12</v>
      </c>
      <c r="B10" s="12"/>
      <c r="C10" s="17">
        <f>+C9+C8+C7</f>
        <v>48219408.93993675</v>
      </c>
      <c r="D10" s="12"/>
      <c r="E10" s="12"/>
      <c r="F10" s="22" t="s">
        <v>13</v>
      </c>
      <c r="G10" s="24">
        <f>+'[3]Conventional Big Sandy'!B6</f>
        <v>8.299999999999999E-2</v>
      </c>
      <c r="H10" s="15"/>
      <c r="I10" s="22"/>
      <c r="J10" s="14"/>
      <c r="N10" s="108" t="s">
        <v>75</v>
      </c>
      <c r="O10" s="108" t="s">
        <v>76</v>
      </c>
      <c r="P10" s="109" t="s">
        <v>77</v>
      </c>
      <c r="Q10" s="110" t="s">
        <v>78</v>
      </c>
      <c r="R10" s="109" t="s">
        <v>77</v>
      </c>
      <c r="S10" s="108" t="s">
        <v>36</v>
      </c>
      <c r="T10" s="111" t="s">
        <v>79</v>
      </c>
      <c r="U10" s="110" t="s">
        <v>80</v>
      </c>
      <c r="V10" s="112" t="s">
        <v>84</v>
      </c>
    </row>
    <row r="11" spans="1:22" x14ac:dyDescent="0.35">
      <c r="A11" s="15"/>
      <c r="B11" s="15"/>
      <c r="C11" s="15"/>
      <c r="D11" s="25"/>
      <c r="E11" s="15"/>
      <c r="F11" s="26"/>
      <c r="H11" s="26"/>
      <c r="I11" s="26"/>
      <c r="N11" s="105"/>
      <c r="O11" s="105"/>
      <c r="P11" s="113"/>
      <c r="Q11" s="114"/>
      <c r="R11" s="105"/>
      <c r="S11" s="105"/>
      <c r="T11" s="115"/>
      <c r="U11" s="114"/>
      <c r="V11" s="116">
        <f>-SUM(V13:V73)</f>
        <v>49960598.195812359</v>
      </c>
    </row>
    <row r="12" spans="1:22" x14ac:dyDescent="0.35">
      <c r="A12" s="27"/>
      <c r="B12" s="15"/>
      <c r="C12" s="28"/>
      <c r="D12" s="29"/>
      <c r="E12" s="29"/>
      <c r="F12" s="26"/>
      <c r="G12" s="27"/>
      <c r="H12" s="26"/>
      <c r="I12" s="26"/>
      <c r="N12" s="117"/>
      <c r="O12" s="117"/>
      <c r="P12" s="118"/>
      <c r="Q12" s="118"/>
      <c r="R12" s="118"/>
      <c r="S12" s="119"/>
      <c r="T12" s="120"/>
      <c r="U12" s="118"/>
      <c r="V12" s="95"/>
    </row>
    <row r="13" spans="1:22" x14ac:dyDescent="0.35">
      <c r="A13" s="30" t="s">
        <v>14</v>
      </c>
      <c r="B13" s="30" t="s">
        <v>15</v>
      </c>
      <c r="C13" s="30" t="s">
        <v>16</v>
      </c>
      <c r="D13" s="30" t="s">
        <v>17</v>
      </c>
      <c r="E13" s="30" t="s">
        <v>18</v>
      </c>
      <c r="F13" s="30" t="s">
        <v>19</v>
      </c>
      <c r="G13" s="30" t="s">
        <v>20</v>
      </c>
      <c r="H13" s="30" t="s">
        <v>21</v>
      </c>
      <c r="I13" s="30" t="s">
        <v>20</v>
      </c>
      <c r="J13" s="14"/>
      <c r="K13" s="14"/>
      <c r="L13" s="30" t="s">
        <v>22</v>
      </c>
      <c r="N13" s="95"/>
      <c r="O13" s="121">
        <v>45108</v>
      </c>
      <c r="P13" s="118"/>
      <c r="Q13" s="118"/>
      <c r="R13" s="118"/>
      <c r="S13" s="122">
        <f>+O6</f>
        <v>8.299999999999999E-2</v>
      </c>
      <c r="T13" s="123"/>
      <c r="U13" s="123">
        <f>52253087-1946928</f>
        <v>50306159</v>
      </c>
      <c r="V13" s="125"/>
    </row>
    <row r="14" spans="1:22" x14ac:dyDescent="0.35">
      <c r="A14" s="30"/>
      <c r="B14" s="30"/>
      <c r="C14" s="30"/>
      <c r="D14" s="30"/>
      <c r="E14" s="30"/>
      <c r="F14" s="30"/>
      <c r="G14" s="30" t="s">
        <v>5</v>
      </c>
      <c r="H14" s="30" t="s">
        <v>23</v>
      </c>
      <c r="I14" s="30" t="s">
        <v>21</v>
      </c>
      <c r="J14" s="14"/>
      <c r="K14" s="14"/>
      <c r="L14" s="30" t="s">
        <v>24</v>
      </c>
      <c r="N14" s="95">
        <v>1</v>
      </c>
      <c r="O14" s="121">
        <f>O13+31</f>
        <v>45139</v>
      </c>
      <c r="P14" s="124">
        <f>U13</f>
        <v>50306159</v>
      </c>
      <c r="Q14" s="124">
        <f>-$O$7</f>
        <v>-1020209.0960107526</v>
      </c>
      <c r="R14" s="124">
        <f t="shared" ref="R14:R73" si="0">+Q14+P14</f>
        <v>49285949.903989248</v>
      </c>
      <c r="S14" s="122">
        <f>S13</f>
        <v>8.299999999999999E-2</v>
      </c>
      <c r="T14" s="123">
        <f t="shared" ref="T14:T73" si="1">ROUND(((+R14))*S$13/12,4)</f>
        <v>340894.48680000001</v>
      </c>
      <c r="U14" s="124">
        <f t="shared" ref="U14:U45" si="2">R14+T14</f>
        <v>49626844.390789248</v>
      </c>
      <c r="V14" s="88">
        <f>IF(N14&gt;$S$5,"",((1/((1+($O$6/12))^N14))*Q14))</f>
        <v>-1013201.1215864464</v>
      </c>
    </row>
    <row r="15" spans="1:22" x14ac:dyDescent="0.35">
      <c r="A15" s="31"/>
      <c r="B15" s="31"/>
      <c r="C15" s="31"/>
      <c r="D15" s="31"/>
      <c r="E15" s="31"/>
      <c r="F15" s="31"/>
      <c r="G15" s="31"/>
      <c r="H15" s="31"/>
      <c r="I15" s="31" t="s">
        <v>23</v>
      </c>
      <c r="J15" s="32"/>
      <c r="K15" s="32"/>
      <c r="L15" s="31" t="s">
        <v>25</v>
      </c>
      <c r="N15" s="95">
        <v>2</v>
      </c>
      <c r="O15" s="121">
        <f>O14+28</f>
        <v>45167</v>
      </c>
      <c r="P15" s="124">
        <f t="shared" ref="P15:P22" si="3">U14</f>
        <v>49626844.390789248</v>
      </c>
      <c r="Q15" s="124">
        <f>+Q14</f>
        <v>-1020209.0960107526</v>
      </c>
      <c r="R15" s="124">
        <f t="shared" si="0"/>
        <v>48606635.294778496</v>
      </c>
      <c r="S15" s="122">
        <f t="shared" ref="S15:S22" si="4">S14</f>
        <v>8.299999999999999E-2</v>
      </c>
      <c r="T15" s="123">
        <f t="shared" si="1"/>
        <v>336195.89409999998</v>
      </c>
      <c r="U15" s="124">
        <f t="shared" si="2"/>
        <v>48942831.188878499</v>
      </c>
      <c r="V15" s="88">
        <f t="shared" ref="V15:V73" si="5">IF(N15&gt;$S$5,"",((1/((1+($O$6/12))^N15))*Q15))</f>
        <v>-1006241.286024775</v>
      </c>
    </row>
    <row r="16" spans="1:22" x14ac:dyDescent="0.35">
      <c r="A16" s="6">
        <v>1</v>
      </c>
      <c r="B16" s="33">
        <f>+C10</f>
        <v>48219408.93993675</v>
      </c>
      <c r="C16" s="34">
        <f t="shared" ref="C16:C55" si="6">PMT($G$8/2,$G$7,-$C$10)</f>
        <v>1947826.301605636</v>
      </c>
      <c r="D16" s="33">
        <f t="shared" ref="D16:D55" si="7">+B16*$G$8/2</f>
        <v>1245507.3329185662</v>
      </c>
      <c r="E16" s="34">
        <f>+C16-D16</f>
        <v>702318.96868706984</v>
      </c>
      <c r="F16" s="34">
        <f>+B16+D16-C16</f>
        <v>47517089.971249685</v>
      </c>
      <c r="G16" s="35">
        <f t="shared" ref="G16:G55" si="8">IF(A16&gt;$G$7,"",((1/((1+($G$10/2))^A16))*C16))</f>
        <v>1870212.4835387766</v>
      </c>
      <c r="H16" s="35">
        <f>'Upfront &amp; Ongoing Costs'!H9/2</f>
        <v>52490.999274070142</v>
      </c>
      <c r="I16" s="35">
        <f t="shared" ref="I16:I55" si="9">IF(A16&gt;$G$7,"",((1/((1+($G$10/2))^A16))*H16))</f>
        <v>50399.423210821064</v>
      </c>
      <c r="L16" s="36">
        <f>+C16+H16</f>
        <v>2000317.3008797062</v>
      </c>
      <c r="M16" s="35"/>
      <c r="N16" s="95">
        <v>3</v>
      </c>
      <c r="O16" s="121">
        <f>O15+31</f>
        <v>45198</v>
      </c>
      <c r="P16" s="124">
        <f t="shared" si="3"/>
        <v>48942831.188878499</v>
      </c>
      <c r="Q16" s="124">
        <f>+Q15</f>
        <v>-1020209.0960107526</v>
      </c>
      <c r="R16" s="124">
        <f t="shared" si="0"/>
        <v>47922622.092867747</v>
      </c>
      <c r="S16" s="122">
        <f t="shared" si="4"/>
        <v>8.299999999999999E-2</v>
      </c>
      <c r="T16" s="123">
        <f t="shared" si="1"/>
        <v>331464.8028</v>
      </c>
      <c r="U16" s="124">
        <f t="shared" si="2"/>
        <v>48254086.895667747</v>
      </c>
      <c r="V16" s="88">
        <f t="shared" si="5"/>
        <v>-999329.2586524291</v>
      </c>
    </row>
    <row r="17" spans="1:22" x14ac:dyDescent="0.35">
      <c r="A17" s="6">
        <v>2</v>
      </c>
      <c r="B17" s="33">
        <f t="shared" ref="B17:B55" si="10">+F16</f>
        <v>47517089.971249685</v>
      </c>
      <c r="C17" s="34">
        <f t="shared" si="6"/>
        <v>1947826.301605636</v>
      </c>
      <c r="D17" s="33">
        <f t="shared" si="7"/>
        <v>1227366.4339573793</v>
      </c>
      <c r="E17" s="34">
        <f t="shared" ref="E17:E55" si="11">+C17-D17</f>
        <v>720459.86764825671</v>
      </c>
      <c r="F17" s="34">
        <f t="shared" ref="F17:F55" si="12">+B17+D17-C17</f>
        <v>46796630.103601433</v>
      </c>
      <c r="G17" s="35">
        <f t="shared" si="8"/>
        <v>1795691.294804394</v>
      </c>
      <c r="H17" s="35">
        <f>H16</f>
        <v>52490.999274070142</v>
      </c>
      <c r="I17" s="35">
        <f t="shared" si="9"/>
        <v>48391.188872607832</v>
      </c>
      <c r="L17" s="36">
        <f t="shared" ref="L17:L55" si="13">+C17+H17</f>
        <v>2000317.3008797062</v>
      </c>
      <c r="M17" s="35"/>
      <c r="N17" s="95">
        <v>4</v>
      </c>
      <c r="O17" s="121">
        <f t="shared" ref="O17:O22" si="14">O16+30</f>
        <v>45228</v>
      </c>
      <c r="P17" s="124">
        <f t="shared" si="3"/>
        <v>48254086.895667747</v>
      </c>
      <c r="Q17" s="124">
        <f>+Q16</f>
        <v>-1020209.0960107526</v>
      </c>
      <c r="R17" s="124">
        <f t="shared" si="0"/>
        <v>47233877.799656995</v>
      </c>
      <c r="S17" s="122">
        <f t="shared" si="4"/>
        <v>8.299999999999999E-2</v>
      </c>
      <c r="T17" s="123">
        <f t="shared" si="1"/>
        <v>326700.98810000002</v>
      </c>
      <c r="U17" s="124">
        <f t="shared" si="2"/>
        <v>47560578.787756994</v>
      </c>
      <c r="V17" s="88">
        <f t="shared" si="5"/>
        <v>-992464.71106754534</v>
      </c>
    </row>
    <row r="18" spans="1:22" x14ac:dyDescent="0.35">
      <c r="A18" s="6">
        <v>3</v>
      </c>
      <c r="B18" s="33">
        <f t="shared" si="10"/>
        <v>46796630.103601433</v>
      </c>
      <c r="C18" s="34">
        <f t="shared" si="6"/>
        <v>1947826.301605636</v>
      </c>
      <c r="D18" s="33">
        <f t="shared" si="7"/>
        <v>1208756.9555760249</v>
      </c>
      <c r="E18" s="34">
        <f t="shared" si="11"/>
        <v>739069.34602961107</v>
      </c>
      <c r="F18" s="34">
        <f t="shared" si="12"/>
        <v>46057560.757571824</v>
      </c>
      <c r="G18" s="35">
        <f t="shared" si="8"/>
        <v>1724139.5053330713</v>
      </c>
      <c r="H18" s="35">
        <f t="shared" ref="H18:H55" si="15">H17</f>
        <v>52490.999274070142</v>
      </c>
      <c r="I18" s="35">
        <f t="shared" si="9"/>
        <v>46462.975393766515</v>
      </c>
      <c r="L18" s="36">
        <f t="shared" si="13"/>
        <v>2000317.3008797062</v>
      </c>
      <c r="M18" s="35"/>
      <c r="N18" s="95">
        <v>5</v>
      </c>
      <c r="O18" s="121">
        <f>O17+31</f>
        <v>45259</v>
      </c>
      <c r="P18" s="124">
        <f t="shared" si="3"/>
        <v>47560578.787756994</v>
      </c>
      <c r="Q18" s="124">
        <f>Q17</f>
        <v>-1020209.0960107526</v>
      </c>
      <c r="R18" s="124">
        <f t="shared" si="0"/>
        <v>46540369.691746242</v>
      </c>
      <c r="S18" s="122">
        <f t="shared" si="4"/>
        <v>8.299999999999999E-2</v>
      </c>
      <c r="T18" s="123">
        <f t="shared" si="1"/>
        <v>321904.22369999997</v>
      </c>
      <c r="U18" s="124">
        <f t="shared" si="2"/>
        <v>46862273.915446244</v>
      </c>
      <c r="V18" s="88">
        <f t="shared" si="5"/>
        <v>-985647.31712410366</v>
      </c>
    </row>
    <row r="19" spans="1:22" x14ac:dyDescent="0.35">
      <c r="A19" s="6">
        <v>4</v>
      </c>
      <c r="B19" s="33">
        <f t="shared" si="10"/>
        <v>46057560.757571824</v>
      </c>
      <c r="C19" s="34">
        <f t="shared" si="6"/>
        <v>1947826.301605636</v>
      </c>
      <c r="D19" s="33">
        <f t="shared" si="7"/>
        <v>1189666.7943680801</v>
      </c>
      <c r="E19" s="34">
        <f t="shared" si="11"/>
        <v>758159.50723755592</v>
      </c>
      <c r="F19" s="34">
        <f t="shared" si="12"/>
        <v>45299401.25033427</v>
      </c>
      <c r="G19" s="35">
        <f t="shared" si="8"/>
        <v>1655438.7953270008</v>
      </c>
      <c r="H19" s="35">
        <f t="shared" si="15"/>
        <v>52490.999274070142</v>
      </c>
      <c r="I19" s="35">
        <f t="shared" si="9"/>
        <v>44611.59423309315</v>
      </c>
      <c r="L19" s="36">
        <f t="shared" si="13"/>
        <v>2000317.3008797062</v>
      </c>
      <c r="M19" s="35"/>
      <c r="N19" s="95">
        <v>6</v>
      </c>
      <c r="O19" s="121">
        <f t="shared" si="14"/>
        <v>45289</v>
      </c>
      <c r="P19" s="124">
        <f t="shared" si="3"/>
        <v>46862273.915446244</v>
      </c>
      <c r="Q19" s="124">
        <f t="shared" ref="Q19:Q22" si="16">Q18</f>
        <v>-1020209.0960107526</v>
      </c>
      <c r="R19" s="124">
        <f t="shared" si="0"/>
        <v>45842064.819435492</v>
      </c>
      <c r="S19" s="122">
        <f t="shared" si="4"/>
        <v>8.299999999999999E-2</v>
      </c>
      <c r="T19" s="123">
        <f t="shared" si="1"/>
        <v>317074.28169999999</v>
      </c>
      <c r="U19" s="124">
        <f t="shared" si="2"/>
        <v>46159139.101135492</v>
      </c>
      <c r="V19" s="88">
        <f t="shared" si="5"/>
        <v>-978876.75291643164</v>
      </c>
    </row>
    <row r="20" spans="1:22" x14ac:dyDescent="0.35">
      <c r="A20" s="6">
        <v>5</v>
      </c>
      <c r="B20" s="33">
        <f t="shared" si="10"/>
        <v>45299401.25033427</v>
      </c>
      <c r="C20" s="34">
        <f t="shared" si="6"/>
        <v>1947826.301605636</v>
      </c>
      <c r="D20" s="33">
        <f t="shared" si="7"/>
        <v>1170083.5342961343</v>
      </c>
      <c r="E20" s="34">
        <f t="shared" si="11"/>
        <v>777742.76730950177</v>
      </c>
      <c r="F20" s="34">
        <f t="shared" si="12"/>
        <v>44521658.483024769</v>
      </c>
      <c r="G20" s="35">
        <f t="shared" si="8"/>
        <v>1589475.5596034573</v>
      </c>
      <c r="H20" s="35">
        <f t="shared" si="15"/>
        <v>52490.999274070142</v>
      </c>
      <c r="I20" s="35">
        <f t="shared" si="9"/>
        <v>42833.983901193613</v>
      </c>
      <c r="L20" s="36">
        <f t="shared" si="13"/>
        <v>2000317.3008797062</v>
      </c>
      <c r="M20" s="35"/>
      <c r="N20" s="95">
        <v>7</v>
      </c>
      <c r="O20" s="121">
        <f>O19+31</f>
        <v>45320</v>
      </c>
      <c r="P20" s="124">
        <f t="shared" si="3"/>
        <v>46159139.101135492</v>
      </c>
      <c r="Q20" s="124">
        <f t="shared" si="16"/>
        <v>-1020209.0960107526</v>
      </c>
      <c r="R20" s="124">
        <f t="shared" si="0"/>
        <v>45138930.00512474</v>
      </c>
      <c r="S20" s="122">
        <f t="shared" si="4"/>
        <v>8.299999999999999E-2</v>
      </c>
      <c r="T20" s="123">
        <f t="shared" si="1"/>
        <v>312210.9325</v>
      </c>
      <c r="U20" s="124">
        <f t="shared" si="2"/>
        <v>45451140.937624738</v>
      </c>
      <c r="V20" s="88">
        <f t="shared" si="5"/>
        <v>-972152.69676381524</v>
      </c>
    </row>
    <row r="21" spans="1:22" x14ac:dyDescent="0.35">
      <c r="A21" s="6">
        <v>6</v>
      </c>
      <c r="B21" s="33">
        <f t="shared" si="10"/>
        <v>44521658.483024769</v>
      </c>
      <c r="C21" s="34">
        <f t="shared" si="6"/>
        <v>1947826.301605636</v>
      </c>
      <c r="D21" s="33">
        <f t="shared" si="7"/>
        <v>1149994.4386165298</v>
      </c>
      <c r="E21" s="34">
        <f t="shared" si="11"/>
        <v>797831.86298910622</v>
      </c>
      <c r="F21" s="34">
        <f t="shared" si="12"/>
        <v>43723826.620035663</v>
      </c>
      <c r="G21" s="35">
        <f t="shared" si="8"/>
        <v>1526140.7197344762</v>
      </c>
      <c r="H21" s="35">
        <f t="shared" si="15"/>
        <v>52490.999274070142</v>
      </c>
      <c r="I21" s="35">
        <f t="shared" si="9"/>
        <v>41127.204897929529</v>
      </c>
      <c r="L21" s="36">
        <f t="shared" si="13"/>
        <v>2000317.3008797062</v>
      </c>
      <c r="M21" s="35"/>
      <c r="N21" s="95">
        <v>8</v>
      </c>
      <c r="O21" s="121">
        <f>O20+31</f>
        <v>45351</v>
      </c>
      <c r="P21" s="124">
        <f t="shared" si="3"/>
        <v>45451140.937624738</v>
      </c>
      <c r="Q21" s="124">
        <f t="shared" si="16"/>
        <v>-1020209.0960107526</v>
      </c>
      <c r="R21" s="124">
        <f t="shared" si="0"/>
        <v>44430931.841613986</v>
      </c>
      <c r="S21" s="122">
        <f t="shared" si="4"/>
        <v>8.299999999999999E-2</v>
      </c>
      <c r="T21" s="123">
        <f t="shared" si="1"/>
        <v>307313.94520000002</v>
      </c>
      <c r="U21" s="124">
        <f t="shared" si="2"/>
        <v>44738245.786813989</v>
      </c>
      <c r="V21" s="88">
        <f t="shared" si="5"/>
        <v>-965474.82919521513</v>
      </c>
    </row>
    <row r="22" spans="1:22" x14ac:dyDescent="0.35">
      <c r="A22" s="6">
        <v>7</v>
      </c>
      <c r="B22" s="33">
        <f t="shared" si="10"/>
        <v>43723826.620035663</v>
      </c>
      <c r="C22" s="34">
        <f t="shared" si="6"/>
        <v>1947826.301605636</v>
      </c>
      <c r="D22" s="33">
        <f t="shared" si="7"/>
        <v>1129386.4415955211</v>
      </c>
      <c r="E22" s="34">
        <f t="shared" si="11"/>
        <v>818439.86001011496</v>
      </c>
      <c r="F22" s="34">
        <f t="shared" si="12"/>
        <v>42905386.760025553</v>
      </c>
      <c r="G22" s="35">
        <f t="shared" si="8"/>
        <v>1465329.5436720846</v>
      </c>
      <c r="H22" s="35">
        <f t="shared" si="15"/>
        <v>52490.999274070142</v>
      </c>
      <c r="I22" s="35">
        <f t="shared" si="9"/>
        <v>39488.434851588594</v>
      </c>
      <c r="L22" s="36">
        <f t="shared" si="13"/>
        <v>2000317.3008797062</v>
      </c>
      <c r="M22" s="35"/>
      <c r="N22" s="95">
        <v>9</v>
      </c>
      <c r="O22" s="121">
        <f t="shared" si="14"/>
        <v>45381</v>
      </c>
      <c r="P22" s="124">
        <f t="shared" si="3"/>
        <v>44738245.786813989</v>
      </c>
      <c r="Q22" s="124">
        <f t="shared" si="16"/>
        <v>-1020209.0960107526</v>
      </c>
      <c r="R22" s="124">
        <f t="shared" si="0"/>
        <v>43718036.690803237</v>
      </c>
      <c r="S22" s="122">
        <f t="shared" si="4"/>
        <v>8.299999999999999E-2</v>
      </c>
      <c r="T22" s="123">
        <f t="shared" si="1"/>
        <v>302383.0871</v>
      </c>
      <c r="U22" s="124">
        <f t="shared" si="2"/>
        <v>44020419.777903236</v>
      </c>
      <c r="V22" s="88">
        <f t="shared" si="5"/>
        <v>-958842.83293408772</v>
      </c>
    </row>
    <row r="23" spans="1:22" x14ac:dyDescent="0.35">
      <c r="A23" s="6">
        <v>8</v>
      </c>
      <c r="B23" s="33">
        <f t="shared" si="10"/>
        <v>42905386.760025553</v>
      </c>
      <c r="C23" s="34">
        <f t="shared" si="6"/>
        <v>1947826.301605636</v>
      </c>
      <c r="D23" s="33">
        <f t="shared" si="7"/>
        <v>1108246.1400114601</v>
      </c>
      <c r="E23" s="34">
        <f t="shared" si="11"/>
        <v>839580.16159417597</v>
      </c>
      <c r="F23" s="34">
        <f t="shared" si="12"/>
        <v>42065806.598431379</v>
      </c>
      <c r="G23" s="35">
        <f t="shared" si="8"/>
        <v>1406941.4725608111</v>
      </c>
      <c r="H23" s="35">
        <f t="shared" si="15"/>
        <v>52490.999274070142</v>
      </c>
      <c r="I23" s="35">
        <f t="shared" si="9"/>
        <v>37914.963851741333</v>
      </c>
      <c r="L23" s="36">
        <f t="shared" si="13"/>
        <v>2000317.3008797062</v>
      </c>
      <c r="M23" s="35"/>
      <c r="N23" s="95">
        <v>10</v>
      </c>
      <c r="O23" s="121">
        <f>O22+31</f>
        <v>45412</v>
      </c>
      <c r="P23" s="124">
        <f>U22</f>
        <v>44020419.777903236</v>
      </c>
      <c r="Q23" s="124">
        <f>Q22</f>
        <v>-1020209.0960107526</v>
      </c>
      <c r="R23" s="124">
        <f t="shared" si="0"/>
        <v>43000210.681892484</v>
      </c>
      <c r="S23" s="122">
        <f>S22</f>
        <v>8.299999999999999E-2</v>
      </c>
      <c r="T23" s="123">
        <f t="shared" si="1"/>
        <v>297418.12390000001</v>
      </c>
      <c r="U23" s="124">
        <f t="shared" si="2"/>
        <v>43297628.805792481</v>
      </c>
      <c r="V23" s="88">
        <f t="shared" si="5"/>
        <v>-952256.39288331138</v>
      </c>
    </row>
    <row r="24" spans="1:22" x14ac:dyDescent="0.35">
      <c r="A24" s="6">
        <v>9</v>
      </c>
      <c r="B24" s="33">
        <f t="shared" si="10"/>
        <v>42065806.598431379</v>
      </c>
      <c r="C24" s="34">
        <f t="shared" si="6"/>
        <v>1947826.301605636</v>
      </c>
      <c r="D24" s="33">
        <f t="shared" si="7"/>
        <v>1086559.7844374825</v>
      </c>
      <c r="E24" s="34">
        <f t="shared" si="11"/>
        <v>861266.51716815354</v>
      </c>
      <c r="F24" s="34">
        <f t="shared" si="12"/>
        <v>41204540.081263229</v>
      </c>
      <c r="G24" s="35">
        <f t="shared" si="8"/>
        <v>1350879.9544510907</v>
      </c>
      <c r="H24" s="35">
        <f t="shared" si="15"/>
        <v>52490.999274070142</v>
      </c>
      <c r="I24" s="35">
        <f t="shared" si="9"/>
        <v>36404.189968066574</v>
      </c>
      <c r="L24" s="36">
        <f t="shared" si="13"/>
        <v>2000317.3008797062</v>
      </c>
      <c r="M24" s="35"/>
      <c r="N24" s="95">
        <v>11</v>
      </c>
      <c r="O24" s="121">
        <f>O23+30</f>
        <v>45442</v>
      </c>
      <c r="P24" s="124">
        <f>U23</f>
        <v>43297628.805792481</v>
      </c>
      <c r="Q24" s="124">
        <f>Q23</f>
        <v>-1020209.0960107526</v>
      </c>
      <c r="R24" s="124">
        <f t="shared" si="0"/>
        <v>42277419.709781729</v>
      </c>
      <c r="S24" s="122">
        <f>S23</f>
        <v>8.299999999999999E-2</v>
      </c>
      <c r="T24" s="123">
        <f t="shared" si="1"/>
        <v>292418.81969999999</v>
      </c>
      <c r="U24" s="124">
        <f t="shared" si="2"/>
        <v>42569838.529481731</v>
      </c>
      <c r="V24" s="88">
        <f t="shared" si="5"/>
        <v>-945715.19611021585</v>
      </c>
    </row>
    <row r="25" spans="1:22" x14ac:dyDescent="0.35">
      <c r="A25" s="6">
        <v>10</v>
      </c>
      <c r="B25" s="33">
        <f t="shared" si="10"/>
        <v>41204540.081263229</v>
      </c>
      <c r="C25" s="34">
        <f t="shared" si="6"/>
        <v>1947826.301605636</v>
      </c>
      <c r="D25" s="33">
        <f t="shared" si="7"/>
        <v>1064313.2702990291</v>
      </c>
      <c r="E25" s="34">
        <f t="shared" si="11"/>
        <v>883513.03130660695</v>
      </c>
      <c r="F25" s="34">
        <f t="shared" si="12"/>
        <v>40321027.049956627</v>
      </c>
      <c r="G25" s="35">
        <f t="shared" si="8"/>
        <v>1297052.284638589</v>
      </c>
      <c r="H25" s="35">
        <f t="shared" si="15"/>
        <v>52490.999274070142</v>
      </c>
      <c r="I25" s="35">
        <f t="shared" si="9"/>
        <v>34953.614947735543</v>
      </c>
      <c r="L25" s="36">
        <f t="shared" si="13"/>
        <v>2000317.3008797062</v>
      </c>
      <c r="M25" s="35"/>
      <c r="N25" s="95">
        <v>12</v>
      </c>
      <c r="O25" s="121">
        <f>O24+31</f>
        <v>45473</v>
      </c>
      <c r="P25" s="124">
        <f t="shared" ref="P25:P34" si="17">U24</f>
        <v>42569838.529481731</v>
      </c>
      <c r="Q25" s="124">
        <f t="shared" ref="Q25:Q30" si="18">Q24</f>
        <v>-1020209.0960107526</v>
      </c>
      <c r="R25" s="124">
        <f t="shared" si="0"/>
        <v>41549629.433470979</v>
      </c>
      <c r="S25" s="122">
        <f t="shared" ref="S25:S73" si="19">S24</f>
        <v>8.299999999999999E-2</v>
      </c>
      <c r="T25" s="123">
        <f t="shared" si="1"/>
        <v>287384.93689999997</v>
      </c>
      <c r="U25" s="124">
        <f t="shared" si="2"/>
        <v>41837014.370370977</v>
      </c>
      <c r="V25" s="88">
        <f t="shared" si="5"/>
        <v>-939218.93183171318</v>
      </c>
    </row>
    <row r="26" spans="1:22" x14ac:dyDescent="0.35">
      <c r="A26" s="6">
        <v>11</v>
      </c>
      <c r="B26" s="33">
        <f t="shared" si="10"/>
        <v>40321027.049956627</v>
      </c>
      <c r="C26" s="34">
        <f t="shared" si="6"/>
        <v>1947826.301605636</v>
      </c>
      <c r="D26" s="33">
        <f t="shared" si="7"/>
        <v>1041492.1287003796</v>
      </c>
      <c r="E26" s="34">
        <f t="shared" si="11"/>
        <v>906334.17290525639</v>
      </c>
      <c r="F26" s="34">
        <f t="shared" si="12"/>
        <v>39414692.877051376</v>
      </c>
      <c r="G26" s="35">
        <f t="shared" si="8"/>
        <v>1245369.4523654238</v>
      </c>
      <c r="H26" s="35">
        <f t="shared" si="15"/>
        <v>52490.999274070142</v>
      </c>
      <c r="I26" s="35">
        <f t="shared" si="9"/>
        <v>33560.840084239593</v>
      </c>
      <c r="L26" s="36">
        <f t="shared" si="13"/>
        <v>2000317.3008797062</v>
      </c>
      <c r="M26" s="35"/>
      <c r="N26" s="95">
        <v>13</v>
      </c>
      <c r="O26" s="121">
        <f>O25+31</f>
        <v>45504</v>
      </c>
      <c r="P26" s="124">
        <f t="shared" si="17"/>
        <v>41837014.370370977</v>
      </c>
      <c r="Q26" s="124">
        <f t="shared" si="18"/>
        <v>-1020209.0960107526</v>
      </c>
      <c r="R26" s="124">
        <f t="shared" si="0"/>
        <v>40816805.274360225</v>
      </c>
      <c r="S26" s="122">
        <f t="shared" si="19"/>
        <v>8.299999999999999E-2</v>
      </c>
      <c r="T26" s="123">
        <f t="shared" si="1"/>
        <v>282316.2365</v>
      </c>
      <c r="U26" s="124">
        <f t="shared" si="2"/>
        <v>41099121.510860227</v>
      </c>
      <c r="V26" s="88">
        <f t="shared" si="5"/>
        <v>-932767.29139953328</v>
      </c>
    </row>
    <row r="27" spans="1:22" x14ac:dyDescent="0.35">
      <c r="A27" s="6">
        <v>12</v>
      </c>
      <c r="B27" s="33">
        <f t="shared" si="10"/>
        <v>39414692.877051376</v>
      </c>
      <c r="C27" s="34">
        <f t="shared" si="6"/>
        <v>1947826.301605636</v>
      </c>
      <c r="D27" s="33">
        <f t="shared" si="7"/>
        <v>1018081.517014237</v>
      </c>
      <c r="E27" s="34">
        <f t="shared" si="11"/>
        <v>929744.78459139902</v>
      </c>
      <c r="F27" s="34">
        <f t="shared" si="12"/>
        <v>38484948.092459977</v>
      </c>
      <c r="G27" s="35">
        <f t="shared" si="8"/>
        <v>1195745.9936297876</v>
      </c>
      <c r="H27" s="35">
        <f t="shared" si="15"/>
        <v>52490.999274070142</v>
      </c>
      <c r="I27" s="35">
        <f t="shared" si="9"/>
        <v>32223.562250830142</v>
      </c>
      <c r="L27" s="36">
        <f t="shared" si="13"/>
        <v>2000317.3008797062</v>
      </c>
      <c r="M27" s="35"/>
      <c r="N27" s="95">
        <v>14</v>
      </c>
      <c r="O27" s="121">
        <f>O26+29</f>
        <v>45533</v>
      </c>
      <c r="P27" s="124">
        <f t="shared" si="17"/>
        <v>41099121.510860227</v>
      </c>
      <c r="Q27" s="124">
        <f t="shared" si="18"/>
        <v>-1020209.0960107526</v>
      </c>
      <c r="R27" s="124">
        <f t="shared" si="0"/>
        <v>40078912.414849475</v>
      </c>
      <c r="S27" s="122">
        <f t="shared" si="19"/>
        <v>8.299999999999999E-2</v>
      </c>
      <c r="T27" s="123">
        <f t="shared" si="1"/>
        <v>277212.47749999998</v>
      </c>
      <c r="U27" s="124">
        <f t="shared" si="2"/>
        <v>40356124.892349474</v>
      </c>
      <c r="V27" s="88">
        <f t="shared" si="5"/>
        <v>-926359.96828555805</v>
      </c>
    </row>
    <row r="28" spans="1:22" x14ac:dyDescent="0.35">
      <c r="A28" s="6">
        <v>13</v>
      </c>
      <c r="B28" s="33">
        <f t="shared" si="10"/>
        <v>38484948.092459977</v>
      </c>
      <c r="C28" s="34">
        <f t="shared" si="6"/>
        <v>1947826.301605636</v>
      </c>
      <c r="D28" s="33">
        <f t="shared" si="7"/>
        <v>994066.20922824112</v>
      </c>
      <c r="E28" s="34">
        <f t="shared" si="11"/>
        <v>953760.0923773949</v>
      </c>
      <c r="F28" s="34">
        <f t="shared" si="12"/>
        <v>37531188.000082582</v>
      </c>
      <c r="G28" s="35">
        <f t="shared" si="8"/>
        <v>1148099.8498605737</v>
      </c>
      <c r="H28" s="35">
        <f t="shared" si="15"/>
        <v>52490.999274070142</v>
      </c>
      <c r="I28" s="35">
        <f t="shared" si="9"/>
        <v>30939.570092011654</v>
      </c>
      <c r="L28" s="36">
        <f t="shared" si="13"/>
        <v>2000317.3008797062</v>
      </c>
      <c r="M28" s="35"/>
      <c r="N28" s="95">
        <v>15</v>
      </c>
      <c r="O28" s="121">
        <f>O27+31</f>
        <v>45564</v>
      </c>
      <c r="P28" s="124">
        <f t="shared" si="17"/>
        <v>40356124.892349474</v>
      </c>
      <c r="Q28" s="124">
        <f t="shared" si="18"/>
        <v>-1020209.0960107526</v>
      </c>
      <c r="R28" s="124">
        <f t="shared" si="0"/>
        <v>39335915.796338722</v>
      </c>
      <c r="S28" s="122">
        <f t="shared" si="19"/>
        <v>8.299999999999999E-2</v>
      </c>
      <c r="T28" s="123">
        <f t="shared" si="1"/>
        <v>272073.41759999999</v>
      </c>
      <c r="U28" s="124">
        <f t="shared" si="2"/>
        <v>39607989.213938721</v>
      </c>
      <c r="V28" s="88">
        <f t="shared" si="5"/>
        <v>-919996.65806725959</v>
      </c>
    </row>
    <row r="29" spans="1:22" x14ac:dyDescent="0.35">
      <c r="A29" s="6">
        <v>14</v>
      </c>
      <c r="B29" s="33">
        <f t="shared" si="10"/>
        <v>37531188.000082582</v>
      </c>
      <c r="C29" s="34">
        <f t="shared" si="6"/>
        <v>1947826.301605636</v>
      </c>
      <c r="D29" s="33">
        <f t="shared" si="7"/>
        <v>969430.58604213304</v>
      </c>
      <c r="E29" s="34">
        <f t="shared" si="11"/>
        <v>978395.71556350298</v>
      </c>
      <c r="F29" s="34">
        <f t="shared" si="12"/>
        <v>36552792.284519084</v>
      </c>
      <c r="G29" s="35">
        <f t="shared" si="8"/>
        <v>1102352.2322233063</v>
      </c>
      <c r="H29" s="35">
        <f t="shared" si="15"/>
        <v>52490.999274070142</v>
      </c>
      <c r="I29" s="35">
        <f t="shared" si="9"/>
        <v>29706.740366789872</v>
      </c>
      <c r="L29" s="36">
        <f t="shared" si="13"/>
        <v>2000317.3008797062</v>
      </c>
      <c r="M29" s="35"/>
      <c r="N29" s="95">
        <v>16</v>
      </c>
      <c r="O29" s="121">
        <f t="shared" ref="O29:O34" si="20">O28+30</f>
        <v>45594</v>
      </c>
      <c r="P29" s="124">
        <f t="shared" si="17"/>
        <v>39607989.213938721</v>
      </c>
      <c r="Q29" s="124">
        <f t="shared" si="18"/>
        <v>-1020209.0960107526</v>
      </c>
      <c r="R29" s="124">
        <f t="shared" si="0"/>
        <v>38587780.117927969</v>
      </c>
      <c r="S29" s="122">
        <f t="shared" si="19"/>
        <v>8.299999999999999E-2</v>
      </c>
      <c r="T29" s="123">
        <f t="shared" si="1"/>
        <v>266898.8125</v>
      </c>
      <c r="U29" s="124">
        <f t="shared" si="2"/>
        <v>38854678.930427969</v>
      </c>
      <c r="V29" s="88">
        <f t="shared" si="5"/>
        <v>-913677.05841323477</v>
      </c>
    </row>
    <row r="30" spans="1:22" x14ac:dyDescent="0.35">
      <c r="A30" s="6">
        <v>15</v>
      </c>
      <c r="B30" s="33">
        <f t="shared" si="10"/>
        <v>36552792.284519084</v>
      </c>
      <c r="C30" s="34">
        <f t="shared" si="6"/>
        <v>1947826.301605636</v>
      </c>
      <c r="D30" s="33">
        <f t="shared" si="7"/>
        <v>944158.62470912794</v>
      </c>
      <c r="E30" s="34">
        <f t="shared" si="11"/>
        <v>1003667.6768965081</v>
      </c>
      <c r="F30" s="34">
        <f t="shared" si="12"/>
        <v>35549124.607622579</v>
      </c>
      <c r="G30" s="35">
        <f t="shared" si="8"/>
        <v>1058427.4913329873</v>
      </c>
      <c r="H30" s="35">
        <f t="shared" si="15"/>
        <v>52490.999274070142</v>
      </c>
      <c r="I30" s="35">
        <f t="shared" si="9"/>
        <v>28523.034437628296</v>
      </c>
      <c r="L30" s="36">
        <f t="shared" si="13"/>
        <v>2000317.3008797062</v>
      </c>
      <c r="M30" s="35"/>
      <c r="N30" s="95">
        <v>17</v>
      </c>
      <c r="O30" s="121">
        <f>O29+31</f>
        <v>45625</v>
      </c>
      <c r="P30" s="124">
        <f t="shared" si="17"/>
        <v>38854678.930427969</v>
      </c>
      <c r="Q30" s="124">
        <f t="shared" si="18"/>
        <v>-1020209.0960107526</v>
      </c>
      <c r="R30" s="124">
        <f t="shared" si="0"/>
        <v>37834469.834417216</v>
      </c>
      <c r="S30" s="122">
        <f t="shared" si="19"/>
        <v>8.299999999999999E-2</v>
      </c>
      <c r="T30" s="123">
        <f t="shared" si="1"/>
        <v>261688.41639999999</v>
      </c>
      <c r="U30" s="124">
        <f t="shared" si="2"/>
        <v>38096158.250817217</v>
      </c>
      <c r="V30" s="88">
        <f t="shared" si="5"/>
        <v>-907400.86906884203</v>
      </c>
    </row>
    <row r="31" spans="1:22" x14ac:dyDescent="0.35">
      <c r="A31" s="6">
        <v>16</v>
      </c>
      <c r="B31" s="33">
        <f t="shared" si="10"/>
        <v>35549124.607622579</v>
      </c>
      <c r="C31" s="34">
        <f t="shared" si="6"/>
        <v>1947826.301605636</v>
      </c>
      <c r="D31" s="33">
        <f t="shared" si="7"/>
        <v>918233.88861489121</v>
      </c>
      <c r="E31" s="34">
        <f t="shared" si="11"/>
        <v>1029592.4129907448</v>
      </c>
      <c r="F31" s="34">
        <f t="shared" si="12"/>
        <v>34519532.194631837</v>
      </c>
      <c r="G31" s="35">
        <f t="shared" si="8"/>
        <v>1016252.9921584132</v>
      </c>
      <c r="H31" s="35">
        <f t="shared" si="15"/>
        <v>52490.999274070142</v>
      </c>
      <c r="I31" s="35">
        <f t="shared" si="9"/>
        <v>27386.494899307054</v>
      </c>
      <c r="L31" s="36">
        <f t="shared" si="13"/>
        <v>2000317.3008797062</v>
      </c>
      <c r="M31" s="35"/>
      <c r="N31" s="95">
        <v>18</v>
      </c>
      <c r="O31" s="121">
        <f t="shared" si="20"/>
        <v>45655</v>
      </c>
      <c r="P31" s="124">
        <f t="shared" si="17"/>
        <v>38096158.250817217</v>
      </c>
      <c r="Q31" s="124">
        <f>Q30</f>
        <v>-1020209.0960107526</v>
      </c>
      <c r="R31" s="124">
        <f t="shared" si="0"/>
        <v>37075949.154806465</v>
      </c>
      <c r="S31" s="122">
        <f t="shared" si="19"/>
        <v>8.299999999999999E-2</v>
      </c>
      <c r="T31" s="123">
        <f t="shared" si="1"/>
        <v>256441.9817</v>
      </c>
      <c r="U31" s="124">
        <f t="shared" si="2"/>
        <v>37332391.136506468</v>
      </c>
      <c r="V31" s="88">
        <f t="shared" si="5"/>
        <v>-901167.79184193525</v>
      </c>
    </row>
    <row r="32" spans="1:22" x14ac:dyDescent="0.35">
      <c r="A32" s="6">
        <v>17</v>
      </c>
      <c r="B32" s="33">
        <f t="shared" si="10"/>
        <v>34519532.194631837</v>
      </c>
      <c r="C32" s="34">
        <f t="shared" si="6"/>
        <v>1947826.301605636</v>
      </c>
      <c r="D32" s="33">
        <f t="shared" si="7"/>
        <v>891639.51658734027</v>
      </c>
      <c r="E32" s="34">
        <f t="shared" si="11"/>
        <v>1056186.7850182957</v>
      </c>
      <c r="F32" s="34">
        <f t="shared" si="12"/>
        <v>33463345.409613542</v>
      </c>
      <c r="G32" s="35">
        <f t="shared" si="8"/>
        <v>975758.99391110218</v>
      </c>
      <c r="H32" s="35">
        <f t="shared" si="15"/>
        <v>52490.999274070142</v>
      </c>
      <c r="I32" s="35">
        <f t="shared" si="9"/>
        <v>26295.242342109505</v>
      </c>
      <c r="L32" s="36">
        <f t="shared" si="13"/>
        <v>2000317.3008797062</v>
      </c>
      <c r="M32" s="35"/>
      <c r="N32" s="95">
        <v>19</v>
      </c>
      <c r="O32" s="121">
        <f>O31+31</f>
        <v>45686</v>
      </c>
      <c r="P32" s="124">
        <f t="shared" si="17"/>
        <v>37332391.136506468</v>
      </c>
      <c r="Q32" s="124">
        <f t="shared" ref="Q32:Q34" si="21">Q31</f>
        <v>-1020209.0960107526</v>
      </c>
      <c r="R32" s="124">
        <f t="shared" si="0"/>
        <v>36312182.040495716</v>
      </c>
      <c r="S32" s="122">
        <f t="shared" si="19"/>
        <v>8.299999999999999E-2</v>
      </c>
      <c r="T32" s="123">
        <f t="shared" si="1"/>
        <v>251159.2591</v>
      </c>
      <c r="U32" s="124">
        <f t="shared" si="2"/>
        <v>36563341.299595714</v>
      </c>
      <c r="V32" s="88">
        <f t="shared" si="5"/>
        <v>-894977.53058869671</v>
      </c>
    </row>
    <row r="33" spans="1:22" x14ac:dyDescent="0.35">
      <c r="A33" s="6">
        <v>18</v>
      </c>
      <c r="B33" s="33">
        <f t="shared" si="10"/>
        <v>33463345.409613542</v>
      </c>
      <c r="C33" s="34">
        <f t="shared" si="6"/>
        <v>1947826.301605636</v>
      </c>
      <c r="D33" s="33">
        <f t="shared" si="7"/>
        <v>864358.2119303178</v>
      </c>
      <c r="E33" s="34">
        <f t="shared" si="11"/>
        <v>1083468.0896753182</v>
      </c>
      <c r="F33" s="34">
        <f t="shared" si="12"/>
        <v>32379877.319938228</v>
      </c>
      <c r="G33" s="35">
        <f t="shared" si="8"/>
        <v>936878.53472021339</v>
      </c>
      <c r="H33" s="35">
        <f t="shared" si="15"/>
        <v>52490.999274070142</v>
      </c>
      <c r="I33" s="35">
        <f t="shared" si="9"/>
        <v>25247.472243984161</v>
      </c>
      <c r="L33" s="36">
        <f t="shared" si="13"/>
        <v>2000317.3008797062</v>
      </c>
      <c r="M33" s="35"/>
      <c r="N33" s="95">
        <v>20</v>
      </c>
      <c r="O33" s="121">
        <f>O32+31</f>
        <v>45717</v>
      </c>
      <c r="P33" s="124">
        <f t="shared" si="17"/>
        <v>36563341.299595714</v>
      </c>
      <c r="Q33" s="124">
        <f t="shared" si="21"/>
        <v>-1020209.0960107526</v>
      </c>
      <c r="R33" s="124">
        <f t="shared" si="0"/>
        <v>35543132.203584962</v>
      </c>
      <c r="S33" s="122">
        <f t="shared" si="19"/>
        <v>8.299999999999999E-2</v>
      </c>
      <c r="T33" s="123">
        <f t="shared" si="1"/>
        <v>245839.99770000001</v>
      </c>
      <c r="U33" s="124">
        <f t="shared" si="2"/>
        <v>35788972.20128496</v>
      </c>
      <c r="V33" s="88">
        <f t="shared" si="5"/>
        <v>-888829.79119956645</v>
      </c>
    </row>
    <row r="34" spans="1:22" x14ac:dyDescent="0.35">
      <c r="A34" s="6">
        <v>19</v>
      </c>
      <c r="B34" s="33">
        <f t="shared" si="10"/>
        <v>32379877.319938228</v>
      </c>
      <c r="C34" s="34">
        <f t="shared" si="6"/>
        <v>1947826.301605636</v>
      </c>
      <c r="D34" s="33">
        <f t="shared" si="7"/>
        <v>836372.23117400438</v>
      </c>
      <c r="E34" s="34">
        <f t="shared" si="11"/>
        <v>1111454.0704316315</v>
      </c>
      <c r="F34" s="34">
        <f t="shared" si="12"/>
        <v>31268423.249506596</v>
      </c>
      <c r="G34" s="35">
        <f t="shared" si="8"/>
        <v>899547.32090274908</v>
      </c>
      <c r="H34" s="35">
        <f t="shared" si="15"/>
        <v>52490.999274070142</v>
      </c>
      <c r="I34" s="35">
        <f t="shared" si="9"/>
        <v>24241.451986542637</v>
      </c>
      <c r="L34" s="36">
        <f t="shared" si="13"/>
        <v>2000317.3008797062</v>
      </c>
      <c r="M34" s="35"/>
      <c r="N34" s="95">
        <v>21</v>
      </c>
      <c r="O34" s="121">
        <f t="shared" si="20"/>
        <v>45747</v>
      </c>
      <c r="P34" s="124">
        <f t="shared" si="17"/>
        <v>35788972.20128496</v>
      </c>
      <c r="Q34" s="124">
        <f t="shared" si="21"/>
        <v>-1020209.0960107526</v>
      </c>
      <c r="R34" s="124">
        <f t="shared" si="0"/>
        <v>34768763.105274208</v>
      </c>
      <c r="S34" s="122">
        <f t="shared" si="19"/>
        <v>8.299999999999999E-2</v>
      </c>
      <c r="T34" s="123">
        <f t="shared" si="1"/>
        <v>240483.9448</v>
      </c>
      <c r="U34" s="124">
        <f t="shared" si="2"/>
        <v>35009247.050074205</v>
      </c>
      <c r="V34" s="88">
        <f t="shared" si="5"/>
        <v>-882724.28158526856</v>
      </c>
    </row>
    <row r="35" spans="1:22" x14ac:dyDescent="0.35">
      <c r="A35" s="6">
        <v>20</v>
      </c>
      <c r="B35" s="33">
        <f t="shared" si="10"/>
        <v>31268423.249506596</v>
      </c>
      <c r="C35" s="34">
        <f t="shared" si="6"/>
        <v>1947826.301605636</v>
      </c>
      <c r="D35" s="33">
        <f t="shared" si="7"/>
        <v>807663.37253475538</v>
      </c>
      <c r="E35" s="34">
        <f t="shared" si="11"/>
        <v>1140162.9290708806</v>
      </c>
      <c r="F35" s="34">
        <f t="shared" si="12"/>
        <v>30128260.320435718</v>
      </c>
      <c r="G35" s="35">
        <f t="shared" si="8"/>
        <v>863703.62064594252</v>
      </c>
      <c r="H35" s="35">
        <f t="shared" si="15"/>
        <v>52490.999274070142</v>
      </c>
      <c r="I35" s="35">
        <f t="shared" si="9"/>
        <v>23275.517989959324</v>
      </c>
      <c r="L35" s="36">
        <f t="shared" si="13"/>
        <v>2000317.3008797062</v>
      </c>
      <c r="M35" s="35"/>
      <c r="N35" s="95">
        <v>22</v>
      </c>
      <c r="O35" s="121">
        <f>O34+31</f>
        <v>45778</v>
      </c>
      <c r="P35" s="124">
        <f>U34</f>
        <v>35009247.050074205</v>
      </c>
      <c r="Q35" s="124">
        <f>Q34</f>
        <v>-1020209.0960107526</v>
      </c>
      <c r="R35" s="124">
        <f t="shared" si="0"/>
        <v>33989037.954063453</v>
      </c>
      <c r="S35" s="122">
        <f t="shared" si="19"/>
        <v>8.299999999999999E-2</v>
      </c>
      <c r="T35" s="123">
        <f t="shared" si="1"/>
        <v>235090.84580000001</v>
      </c>
      <c r="U35" s="124">
        <f t="shared" si="2"/>
        <v>34224128.79986345</v>
      </c>
      <c r="V35" s="88">
        <f t="shared" si="5"/>
        <v>-876660.71166293323</v>
      </c>
    </row>
    <row r="36" spans="1:22" x14ac:dyDescent="0.35">
      <c r="A36" s="6">
        <v>21</v>
      </c>
      <c r="B36" s="33">
        <f t="shared" si="10"/>
        <v>30128260.320435718</v>
      </c>
      <c r="C36" s="34">
        <f t="shared" si="6"/>
        <v>1947826.301605636</v>
      </c>
      <c r="D36" s="33">
        <f t="shared" si="7"/>
        <v>778212.96407685452</v>
      </c>
      <c r="E36" s="34">
        <f t="shared" si="11"/>
        <v>1169613.3375287815</v>
      </c>
      <c r="F36" s="34">
        <f t="shared" si="12"/>
        <v>28958646.982906938</v>
      </c>
      <c r="G36" s="35">
        <f t="shared" si="8"/>
        <v>829288.16192601295</v>
      </c>
      <c r="H36" s="35">
        <f t="shared" si="15"/>
        <v>52490.999274070142</v>
      </c>
      <c r="I36" s="35">
        <f t="shared" si="9"/>
        <v>22348.072962034876</v>
      </c>
      <c r="L36" s="36">
        <f t="shared" si="13"/>
        <v>2000317.3008797062</v>
      </c>
      <c r="M36" s="35"/>
      <c r="N36" s="95">
        <v>23</v>
      </c>
      <c r="O36" s="121">
        <f>O35+30</f>
        <v>45808</v>
      </c>
      <c r="P36" s="124">
        <f>U35</f>
        <v>34224128.79986345</v>
      </c>
      <c r="Q36" s="124">
        <f>Q35</f>
        <v>-1020209.0960107526</v>
      </c>
      <c r="R36" s="124">
        <f t="shared" si="0"/>
        <v>33203919.703852698</v>
      </c>
      <c r="S36" s="122">
        <f t="shared" si="19"/>
        <v>8.299999999999999E-2</v>
      </c>
      <c r="T36" s="123">
        <f t="shared" si="1"/>
        <v>229660.44459999999</v>
      </c>
      <c r="U36" s="124">
        <f t="shared" si="2"/>
        <v>33433580.148452699</v>
      </c>
      <c r="V36" s="88">
        <f t="shared" si="5"/>
        <v>-870638.79334231559</v>
      </c>
    </row>
    <row r="37" spans="1:22" x14ac:dyDescent="0.35">
      <c r="A37" s="6">
        <v>22</v>
      </c>
      <c r="B37" s="33">
        <f t="shared" si="10"/>
        <v>28958646.982906938</v>
      </c>
      <c r="C37" s="34">
        <f t="shared" si="6"/>
        <v>1947826.301605636</v>
      </c>
      <c r="D37" s="33">
        <f t="shared" si="7"/>
        <v>748001.85156848619</v>
      </c>
      <c r="E37" s="34">
        <f t="shared" si="11"/>
        <v>1199824.4500371497</v>
      </c>
      <c r="F37" s="34">
        <f t="shared" si="12"/>
        <v>27758822.53286979</v>
      </c>
      <c r="G37" s="35">
        <f t="shared" si="8"/>
        <v>796244.03449449129</v>
      </c>
      <c r="H37" s="35">
        <f t="shared" si="15"/>
        <v>52490.999274070142</v>
      </c>
      <c r="I37" s="35">
        <f t="shared" si="9"/>
        <v>21457.583256874575</v>
      </c>
      <c r="L37" s="36">
        <f t="shared" si="13"/>
        <v>2000317.3008797062</v>
      </c>
      <c r="M37" s="35"/>
      <c r="N37" s="95">
        <v>24</v>
      </c>
      <c r="O37" s="121">
        <f>O36+31</f>
        <v>45839</v>
      </c>
      <c r="P37" s="124">
        <f t="shared" ref="P37:P46" si="22">U36</f>
        <v>33433580.148452699</v>
      </c>
      <c r="Q37" s="124">
        <f t="shared" ref="Q37:Q58" si="23">Q36</f>
        <v>-1020209.0960107526</v>
      </c>
      <c r="R37" s="124">
        <f t="shared" si="0"/>
        <v>32413371.052441947</v>
      </c>
      <c r="S37" s="122">
        <f t="shared" si="19"/>
        <v>8.299999999999999E-2</v>
      </c>
      <c r="T37" s="123">
        <f t="shared" si="1"/>
        <v>224192.48310000001</v>
      </c>
      <c r="U37" s="124">
        <f t="shared" si="2"/>
        <v>32637563.535541948</v>
      </c>
      <c r="V37" s="88">
        <f t="shared" si="5"/>
        <v>-864658.24051210703</v>
      </c>
    </row>
    <row r="38" spans="1:22" x14ac:dyDescent="0.35">
      <c r="A38" s="6">
        <v>23</v>
      </c>
      <c r="B38" s="33">
        <f t="shared" si="10"/>
        <v>27758822.53286979</v>
      </c>
      <c r="C38" s="34">
        <f t="shared" si="6"/>
        <v>1947826.301605636</v>
      </c>
      <c r="D38" s="33">
        <f t="shared" si="7"/>
        <v>717010.38602402667</v>
      </c>
      <c r="E38" s="34">
        <f t="shared" si="11"/>
        <v>1230815.9155816094</v>
      </c>
      <c r="F38" s="34">
        <f t="shared" si="12"/>
        <v>26528006.617288183</v>
      </c>
      <c r="G38" s="35">
        <f t="shared" si="8"/>
        <v>764516.59577003494</v>
      </c>
      <c r="H38" s="35">
        <f t="shared" si="15"/>
        <v>52490.999274070142</v>
      </c>
      <c r="I38" s="35">
        <f t="shared" si="9"/>
        <v>20602.576338813804</v>
      </c>
      <c r="L38" s="36">
        <f t="shared" si="13"/>
        <v>2000317.3008797062</v>
      </c>
      <c r="M38" s="35"/>
      <c r="N38" s="95">
        <v>25</v>
      </c>
      <c r="O38" s="121">
        <f>O37+31</f>
        <v>45870</v>
      </c>
      <c r="P38" s="124">
        <f t="shared" si="22"/>
        <v>32637563.535541948</v>
      </c>
      <c r="Q38" s="124">
        <f t="shared" si="23"/>
        <v>-1020209.0960107526</v>
      </c>
      <c r="R38" s="124">
        <f t="shared" si="0"/>
        <v>31617354.439531196</v>
      </c>
      <c r="S38" s="122">
        <f t="shared" si="19"/>
        <v>8.299999999999999E-2</v>
      </c>
      <c r="T38" s="123">
        <f t="shared" si="1"/>
        <v>218686.7015</v>
      </c>
      <c r="U38" s="124">
        <f t="shared" si="2"/>
        <v>31836041.141031194</v>
      </c>
      <c r="V38" s="88">
        <f t="shared" si="5"/>
        <v>-858718.76902634138</v>
      </c>
    </row>
    <row r="39" spans="1:22" x14ac:dyDescent="0.35">
      <c r="A39" s="6">
        <v>24</v>
      </c>
      <c r="B39" s="33">
        <f t="shared" si="10"/>
        <v>26528006.617288183</v>
      </c>
      <c r="C39" s="34">
        <f t="shared" si="6"/>
        <v>1947826.301605636</v>
      </c>
      <c r="D39" s="33">
        <f t="shared" si="7"/>
        <v>685218.41092455375</v>
      </c>
      <c r="E39" s="34">
        <f t="shared" si="11"/>
        <v>1262607.8906810824</v>
      </c>
      <c r="F39" s="34">
        <f t="shared" si="12"/>
        <v>25265398.726607103</v>
      </c>
      <c r="G39" s="35">
        <f t="shared" si="8"/>
        <v>734053.38048011041</v>
      </c>
      <c r="H39" s="35">
        <f t="shared" si="15"/>
        <v>52490.999274070142</v>
      </c>
      <c r="I39" s="35">
        <f t="shared" si="9"/>
        <v>19781.638347396838</v>
      </c>
      <c r="L39" s="36">
        <f t="shared" si="13"/>
        <v>2000317.3008797062</v>
      </c>
      <c r="M39" s="35"/>
      <c r="N39" s="95">
        <v>26</v>
      </c>
      <c r="O39" s="121">
        <f>O38+28</f>
        <v>45898</v>
      </c>
      <c r="P39" s="124">
        <f t="shared" si="22"/>
        <v>31836041.141031194</v>
      </c>
      <c r="Q39" s="124">
        <f t="shared" si="23"/>
        <v>-1020209.0960107526</v>
      </c>
      <c r="R39" s="124">
        <f t="shared" si="0"/>
        <v>30815832.045020442</v>
      </c>
      <c r="S39" s="122">
        <f t="shared" si="19"/>
        <v>8.299999999999999E-2</v>
      </c>
      <c r="T39" s="123">
        <f t="shared" si="1"/>
        <v>213142.8383</v>
      </c>
      <c r="U39" s="124">
        <f t="shared" si="2"/>
        <v>31028974.883320443</v>
      </c>
      <c r="V39" s="88">
        <f t="shared" si="5"/>
        <v>-852820.09669089597</v>
      </c>
    </row>
    <row r="40" spans="1:22" x14ac:dyDescent="0.35">
      <c r="A40" s="6">
        <v>25</v>
      </c>
      <c r="B40" s="33">
        <f t="shared" si="10"/>
        <v>25265398.726607103</v>
      </c>
      <c r="C40" s="34">
        <f t="shared" si="6"/>
        <v>1947826.301605636</v>
      </c>
      <c r="D40" s="33">
        <f t="shared" si="7"/>
        <v>652605.24910826143</v>
      </c>
      <c r="E40" s="34">
        <f t="shared" si="11"/>
        <v>1295221.0524973746</v>
      </c>
      <c r="F40" s="34">
        <f t="shared" si="12"/>
        <v>23970177.674109731</v>
      </c>
      <c r="G40" s="35">
        <f t="shared" si="8"/>
        <v>704804.01390313031</v>
      </c>
      <c r="H40" s="35">
        <f t="shared" si="15"/>
        <v>52490.999274070142</v>
      </c>
      <c r="I40" s="35">
        <f t="shared" si="9"/>
        <v>18993.411759382463</v>
      </c>
      <c r="L40" s="36">
        <f t="shared" si="13"/>
        <v>2000317.3008797062</v>
      </c>
      <c r="M40" s="35"/>
      <c r="N40" s="95">
        <v>27</v>
      </c>
      <c r="O40" s="121">
        <f>O39+31</f>
        <v>45929</v>
      </c>
      <c r="P40" s="124">
        <f t="shared" si="22"/>
        <v>31028974.883320443</v>
      </c>
      <c r="Q40" s="124">
        <f t="shared" si="23"/>
        <v>-1020209.0960107526</v>
      </c>
      <c r="R40" s="124">
        <f t="shared" si="0"/>
        <v>30008765.787309691</v>
      </c>
      <c r="S40" s="122">
        <f t="shared" si="19"/>
        <v>8.299999999999999E-2</v>
      </c>
      <c r="T40" s="123">
        <f t="shared" si="1"/>
        <v>207560.63</v>
      </c>
      <c r="U40" s="124">
        <f t="shared" si="2"/>
        <v>30216326.41730969</v>
      </c>
      <c r="V40" s="88">
        <f t="shared" si="5"/>
        <v>-846961.9432500829</v>
      </c>
    </row>
    <row r="41" spans="1:22" x14ac:dyDescent="0.35">
      <c r="A41" s="6">
        <v>26</v>
      </c>
      <c r="B41" s="33">
        <f t="shared" si="10"/>
        <v>23970177.674109731</v>
      </c>
      <c r="C41" s="34">
        <f t="shared" si="6"/>
        <v>1947826.301605636</v>
      </c>
      <c r="D41" s="33">
        <f t="shared" si="7"/>
        <v>619149.68932225427</v>
      </c>
      <c r="E41" s="34">
        <f t="shared" si="11"/>
        <v>1328676.6122833816</v>
      </c>
      <c r="F41" s="34">
        <f t="shared" si="12"/>
        <v>22641501.061826352</v>
      </c>
      <c r="G41" s="35">
        <f t="shared" si="8"/>
        <v>676720.12856757583</v>
      </c>
      <c r="H41" s="35">
        <f t="shared" si="15"/>
        <v>52490.999274070142</v>
      </c>
      <c r="I41" s="35">
        <f t="shared" si="9"/>
        <v>18236.593143910188</v>
      </c>
      <c r="L41" s="36">
        <f t="shared" si="13"/>
        <v>2000317.3008797062</v>
      </c>
      <c r="M41" s="35"/>
      <c r="N41" s="95">
        <v>28</v>
      </c>
      <c r="O41" s="121">
        <f t="shared" ref="O41:O46" si="24">O40+30</f>
        <v>45959</v>
      </c>
      <c r="P41" s="124">
        <f t="shared" si="22"/>
        <v>30216326.41730969</v>
      </c>
      <c r="Q41" s="124">
        <f t="shared" si="23"/>
        <v>-1020209.0960107526</v>
      </c>
      <c r="R41" s="124">
        <f t="shared" si="0"/>
        <v>29196117.321298938</v>
      </c>
      <c r="S41" s="122">
        <f t="shared" si="19"/>
        <v>8.299999999999999E-2</v>
      </c>
      <c r="T41" s="123">
        <f t="shared" si="1"/>
        <v>201939.81150000001</v>
      </c>
      <c r="U41" s="124">
        <f t="shared" si="2"/>
        <v>29398057.13279894</v>
      </c>
      <c r="V41" s="88">
        <f t="shared" si="5"/>
        <v>-841144.03037333407</v>
      </c>
    </row>
    <row r="42" spans="1:22" x14ac:dyDescent="0.35">
      <c r="A42" s="6">
        <v>27</v>
      </c>
      <c r="B42" s="33">
        <f t="shared" si="10"/>
        <v>22641501.061826352</v>
      </c>
      <c r="C42" s="34">
        <f t="shared" si="6"/>
        <v>1947826.301605636</v>
      </c>
      <c r="D42" s="33">
        <f t="shared" si="7"/>
        <v>584829.97242697468</v>
      </c>
      <c r="E42" s="34">
        <f t="shared" si="11"/>
        <v>1362996.3291786613</v>
      </c>
      <c r="F42" s="34">
        <f t="shared" si="12"/>
        <v>21278504.732647691</v>
      </c>
      <c r="G42" s="35">
        <f t="shared" si="8"/>
        <v>649755.28427035606</v>
      </c>
      <c r="H42" s="35">
        <f t="shared" si="15"/>
        <v>52490.999274070142</v>
      </c>
      <c r="I42" s="35">
        <f t="shared" si="9"/>
        <v>17509.931007114916</v>
      </c>
      <c r="L42" s="36">
        <f t="shared" si="13"/>
        <v>2000317.3008797062</v>
      </c>
      <c r="M42" s="35"/>
      <c r="N42" s="95">
        <v>29</v>
      </c>
      <c r="O42" s="121">
        <f>O41+31</f>
        <v>45990</v>
      </c>
      <c r="P42" s="124">
        <f t="shared" si="22"/>
        <v>29398057.13279894</v>
      </c>
      <c r="Q42" s="124">
        <f t="shared" si="23"/>
        <v>-1020209.0960107526</v>
      </c>
      <c r="R42" s="124">
        <f t="shared" si="0"/>
        <v>28377848.036788188</v>
      </c>
      <c r="S42" s="122">
        <f t="shared" si="19"/>
        <v>8.299999999999999E-2</v>
      </c>
      <c r="T42" s="123">
        <f t="shared" si="1"/>
        <v>196280.11559999999</v>
      </c>
      <c r="U42" s="124">
        <f t="shared" si="2"/>
        <v>28574128.152388189</v>
      </c>
      <c r="V42" s="88">
        <f t="shared" si="5"/>
        <v>-835366.0816419773</v>
      </c>
    </row>
    <row r="43" spans="1:22" x14ac:dyDescent="0.35">
      <c r="A43" s="6">
        <v>28</v>
      </c>
      <c r="B43" s="33">
        <f t="shared" si="10"/>
        <v>21278504.732647691</v>
      </c>
      <c r="C43" s="34">
        <f t="shared" si="6"/>
        <v>1947826.301605636</v>
      </c>
      <c r="D43" s="33">
        <f t="shared" si="7"/>
        <v>549623.77724428987</v>
      </c>
      <c r="E43" s="34">
        <f t="shared" si="11"/>
        <v>1398202.5243613461</v>
      </c>
      <c r="F43" s="34">
        <f t="shared" si="12"/>
        <v>19880302.208286345</v>
      </c>
      <c r="G43" s="35">
        <f t="shared" si="8"/>
        <v>623864.89128214691</v>
      </c>
      <c r="H43" s="35">
        <f t="shared" si="15"/>
        <v>52490.999274070142</v>
      </c>
      <c r="I43" s="35">
        <f t="shared" si="9"/>
        <v>16812.223722625939</v>
      </c>
      <c r="L43" s="36">
        <f t="shared" si="13"/>
        <v>2000317.3008797062</v>
      </c>
      <c r="M43" s="35"/>
      <c r="N43" s="95">
        <v>30</v>
      </c>
      <c r="O43" s="121">
        <f t="shared" si="24"/>
        <v>46020</v>
      </c>
      <c r="P43" s="124">
        <f t="shared" si="22"/>
        <v>28574128.152388189</v>
      </c>
      <c r="Q43" s="124">
        <f t="shared" si="23"/>
        <v>-1020209.0960107526</v>
      </c>
      <c r="R43" s="124">
        <f t="shared" si="0"/>
        <v>27553919.056377437</v>
      </c>
      <c r="S43" s="122">
        <f t="shared" si="19"/>
        <v>8.299999999999999E-2</v>
      </c>
      <c r="T43" s="123">
        <f t="shared" si="1"/>
        <v>190581.27350000001</v>
      </c>
      <c r="U43" s="124">
        <f t="shared" si="2"/>
        <v>27744500.329877436</v>
      </c>
      <c r="V43" s="88">
        <f t="shared" si="5"/>
        <v>-829627.8225361025</v>
      </c>
    </row>
    <row r="44" spans="1:22" x14ac:dyDescent="0.35">
      <c r="A44" s="6">
        <v>29</v>
      </c>
      <c r="B44" s="33">
        <f t="shared" si="10"/>
        <v>19880302.208286345</v>
      </c>
      <c r="C44" s="34">
        <f t="shared" si="6"/>
        <v>1947826.301605636</v>
      </c>
      <c r="D44" s="33">
        <f t="shared" si="7"/>
        <v>513508.20604003628</v>
      </c>
      <c r="E44" s="34">
        <f t="shared" si="11"/>
        <v>1434318.0955655999</v>
      </c>
      <c r="F44" s="34">
        <f t="shared" si="12"/>
        <v>18445984.112720747</v>
      </c>
      <c r="G44" s="35">
        <f t="shared" si="8"/>
        <v>599006.13661271904</v>
      </c>
      <c r="H44" s="35">
        <f t="shared" si="15"/>
        <v>52490.999274070142</v>
      </c>
      <c r="I44" s="35">
        <f t="shared" si="9"/>
        <v>16142.317544528027</v>
      </c>
      <c r="L44" s="36">
        <f t="shared" si="13"/>
        <v>2000317.3008797062</v>
      </c>
      <c r="M44" s="35"/>
      <c r="N44" s="95">
        <v>31</v>
      </c>
      <c r="O44" s="121">
        <f>O43+31</f>
        <v>46051</v>
      </c>
      <c r="P44" s="124">
        <f t="shared" si="22"/>
        <v>27744500.329877436</v>
      </c>
      <c r="Q44" s="124">
        <f t="shared" si="23"/>
        <v>-1020209.0960107526</v>
      </c>
      <c r="R44" s="124">
        <f t="shared" si="0"/>
        <v>26724291.233866684</v>
      </c>
      <c r="S44" s="122">
        <f t="shared" si="19"/>
        <v>8.299999999999999E-2</v>
      </c>
      <c r="T44" s="123">
        <f t="shared" si="1"/>
        <v>184843.01439999999</v>
      </c>
      <c r="U44" s="124">
        <f t="shared" si="2"/>
        <v>26909134.248266686</v>
      </c>
      <c r="V44" s="88">
        <f t="shared" si="5"/>
        <v>-823928.98042152042</v>
      </c>
    </row>
    <row r="45" spans="1:22" x14ac:dyDescent="0.35">
      <c r="A45" s="6">
        <v>30</v>
      </c>
      <c r="B45" s="33">
        <f t="shared" si="10"/>
        <v>18445984.112720747</v>
      </c>
      <c r="C45" s="34">
        <f t="shared" si="6"/>
        <v>1947826.301605636</v>
      </c>
      <c r="D45" s="33">
        <f t="shared" si="7"/>
        <v>476459.76963157684</v>
      </c>
      <c r="E45" s="34">
        <f t="shared" si="11"/>
        <v>1471366.5319740591</v>
      </c>
      <c r="F45" s="34">
        <f t="shared" si="12"/>
        <v>16974617.580746688</v>
      </c>
      <c r="G45" s="35">
        <f t="shared" si="8"/>
        <v>575137.91321432451</v>
      </c>
      <c r="H45" s="35">
        <f t="shared" si="15"/>
        <v>52490.999274070142</v>
      </c>
      <c r="I45" s="35">
        <f t="shared" si="9"/>
        <v>15499.104699498821</v>
      </c>
      <c r="L45" s="36">
        <f t="shared" si="13"/>
        <v>2000317.3008797062</v>
      </c>
      <c r="M45" s="35"/>
      <c r="N45" s="95">
        <v>32</v>
      </c>
      <c r="O45" s="121">
        <f>O44+31</f>
        <v>46082</v>
      </c>
      <c r="P45" s="124">
        <f t="shared" si="22"/>
        <v>26909134.248266686</v>
      </c>
      <c r="Q45" s="124">
        <f t="shared" si="23"/>
        <v>-1020209.0960107526</v>
      </c>
      <c r="R45" s="124">
        <f t="shared" si="0"/>
        <v>25888925.152255934</v>
      </c>
      <c r="S45" s="122">
        <f t="shared" si="19"/>
        <v>8.299999999999999E-2</v>
      </c>
      <c r="T45" s="123">
        <f t="shared" si="1"/>
        <v>179065.0656</v>
      </c>
      <c r="U45" s="124">
        <f t="shared" si="2"/>
        <v>26067990.217855934</v>
      </c>
      <c r="V45" s="88">
        <f t="shared" si="5"/>
        <v>-818269.28453680745</v>
      </c>
    </row>
    <row r="46" spans="1:22" x14ac:dyDescent="0.35">
      <c r="A46" s="6">
        <v>31</v>
      </c>
      <c r="B46" s="33">
        <f t="shared" si="10"/>
        <v>16974617.580746688</v>
      </c>
      <c r="C46" s="34">
        <f t="shared" si="6"/>
        <v>1947826.301605636</v>
      </c>
      <c r="D46" s="33">
        <f t="shared" si="7"/>
        <v>438454.37211068691</v>
      </c>
      <c r="E46" s="34">
        <f t="shared" si="11"/>
        <v>1509371.9294949491</v>
      </c>
      <c r="F46" s="34">
        <f t="shared" si="12"/>
        <v>15465245.651251739</v>
      </c>
      <c r="G46" s="35">
        <f t="shared" si="8"/>
        <v>552220.75200607243</v>
      </c>
      <c r="H46" s="35">
        <f t="shared" si="15"/>
        <v>52490.999274070142</v>
      </c>
      <c r="I46" s="35">
        <f t="shared" si="9"/>
        <v>14881.521554967663</v>
      </c>
      <c r="L46" s="36">
        <f t="shared" si="13"/>
        <v>2000317.3008797062</v>
      </c>
      <c r="M46" s="35"/>
      <c r="N46" s="95">
        <v>33</v>
      </c>
      <c r="O46" s="121">
        <f t="shared" si="24"/>
        <v>46112</v>
      </c>
      <c r="P46" s="124">
        <f t="shared" si="22"/>
        <v>26067990.217855934</v>
      </c>
      <c r="Q46" s="124">
        <f t="shared" si="23"/>
        <v>-1020209.0960107526</v>
      </c>
      <c r="R46" s="124">
        <f t="shared" si="0"/>
        <v>25047781.121845182</v>
      </c>
      <c r="S46" s="122">
        <f t="shared" si="19"/>
        <v>8.299999999999999E-2</v>
      </c>
      <c r="T46" s="123">
        <f t="shared" si="1"/>
        <v>173247.15280000001</v>
      </c>
      <c r="U46" s="124">
        <f t="shared" ref="U46:U77" si="25">R46+T46</f>
        <v>25221028.274645183</v>
      </c>
      <c r="V46" s="88">
        <f t="shared" si="5"/>
        <v>-812648.46598044259</v>
      </c>
    </row>
    <row r="47" spans="1:22" x14ac:dyDescent="0.35">
      <c r="A47" s="6">
        <v>32</v>
      </c>
      <c r="B47" s="33">
        <f t="shared" si="10"/>
        <v>15465245.651251739</v>
      </c>
      <c r="C47" s="34">
        <f t="shared" si="6"/>
        <v>1947826.301605636</v>
      </c>
      <c r="D47" s="33">
        <f t="shared" si="7"/>
        <v>399467.29517183237</v>
      </c>
      <c r="E47" s="34">
        <f t="shared" si="11"/>
        <v>1548359.0064338036</v>
      </c>
      <c r="F47" s="34">
        <f t="shared" si="12"/>
        <v>13916886.644817935</v>
      </c>
      <c r="G47" s="35">
        <f t="shared" si="8"/>
        <v>530216.75660688663</v>
      </c>
      <c r="H47" s="35">
        <f t="shared" si="15"/>
        <v>52490.999274070142</v>
      </c>
      <c r="I47" s="35">
        <f t="shared" si="9"/>
        <v>14288.546860266599</v>
      </c>
      <c r="L47" s="36">
        <f t="shared" si="13"/>
        <v>2000317.3008797062</v>
      </c>
      <c r="M47" s="35"/>
      <c r="N47" s="95">
        <v>34</v>
      </c>
      <c r="O47" s="121">
        <f>O46+31</f>
        <v>46143</v>
      </c>
      <c r="P47" s="124">
        <f>U46</f>
        <v>25221028.274645183</v>
      </c>
      <c r="Q47" s="124">
        <f>Q46</f>
        <v>-1020209.0960107526</v>
      </c>
      <c r="R47" s="124">
        <f t="shared" si="0"/>
        <v>24200819.178634431</v>
      </c>
      <c r="S47" s="122">
        <f t="shared" si="19"/>
        <v>8.299999999999999E-2</v>
      </c>
      <c r="T47" s="123">
        <f t="shared" si="1"/>
        <v>167388.9993</v>
      </c>
      <c r="U47" s="124">
        <f t="shared" si="25"/>
        <v>24368208.177934431</v>
      </c>
      <c r="V47" s="88">
        <f t="shared" si="5"/>
        <v>-807066.25769803138</v>
      </c>
    </row>
    <row r="48" spans="1:22" x14ac:dyDescent="0.35">
      <c r="A48" s="6">
        <v>33</v>
      </c>
      <c r="B48" s="33">
        <f t="shared" si="10"/>
        <v>13916886.644817935</v>
      </c>
      <c r="C48" s="34">
        <f t="shared" si="6"/>
        <v>1947826.301605636</v>
      </c>
      <c r="D48" s="33">
        <f t="shared" si="7"/>
        <v>359473.18203564727</v>
      </c>
      <c r="E48" s="34">
        <f t="shared" si="11"/>
        <v>1588353.1195699887</v>
      </c>
      <c r="F48" s="34">
        <f t="shared" si="12"/>
        <v>12328533.525247946</v>
      </c>
      <c r="G48" s="35">
        <f t="shared" si="8"/>
        <v>509089.54066911817</v>
      </c>
      <c r="H48" s="35">
        <f t="shared" si="15"/>
        <v>52490.999274070142</v>
      </c>
      <c r="I48" s="35">
        <f t="shared" si="9"/>
        <v>13719.200057865191</v>
      </c>
      <c r="L48" s="36">
        <f t="shared" si="13"/>
        <v>2000317.3008797062</v>
      </c>
      <c r="M48" s="35"/>
      <c r="N48" s="95">
        <v>35</v>
      </c>
      <c r="O48" s="121">
        <f>O47+30</f>
        <v>46173</v>
      </c>
      <c r="P48" s="124">
        <f>U47</f>
        <v>24368208.177934431</v>
      </c>
      <c r="Q48" s="124">
        <f t="shared" si="23"/>
        <v>-1020209.0960107526</v>
      </c>
      <c r="R48" s="124">
        <f t="shared" si="0"/>
        <v>23347999.081923679</v>
      </c>
      <c r="S48" s="122">
        <f t="shared" si="19"/>
        <v>8.299999999999999E-2</v>
      </c>
      <c r="T48" s="123">
        <f t="shared" si="1"/>
        <v>161490.32699999999</v>
      </c>
      <c r="U48" s="124">
        <f t="shared" si="25"/>
        <v>23509489.408923678</v>
      </c>
      <c r="V48" s="88">
        <f t="shared" si="5"/>
        <v>-801522.39446961659</v>
      </c>
    </row>
    <row r="49" spans="1:22" x14ac:dyDescent="0.35">
      <c r="A49" s="6">
        <v>34</v>
      </c>
      <c r="B49" s="33">
        <f t="shared" si="10"/>
        <v>12328533.525247946</v>
      </c>
      <c r="C49" s="34">
        <f t="shared" si="6"/>
        <v>1947826.301605636</v>
      </c>
      <c r="D49" s="33">
        <f t="shared" si="7"/>
        <v>318446.02095715445</v>
      </c>
      <c r="E49" s="34">
        <f t="shared" si="11"/>
        <v>1629380.2806484816</v>
      </c>
      <c r="F49" s="34">
        <f t="shared" si="12"/>
        <v>10699153.244599465</v>
      </c>
      <c r="G49" s="35">
        <f t="shared" si="8"/>
        <v>488804.16770918685</v>
      </c>
      <c r="H49" s="35">
        <f t="shared" si="15"/>
        <v>52490.999274070142</v>
      </c>
      <c r="I49" s="35">
        <f t="shared" si="9"/>
        <v>13172.539661896484</v>
      </c>
      <c r="L49" s="36">
        <f t="shared" si="13"/>
        <v>2000317.3008797062</v>
      </c>
      <c r="M49" s="35"/>
      <c r="N49" s="95">
        <v>36</v>
      </c>
      <c r="O49" s="121">
        <f>O48+31</f>
        <v>46204</v>
      </c>
      <c r="P49" s="124">
        <f t="shared" ref="P49:P58" si="26">U48</f>
        <v>23509489.408923678</v>
      </c>
      <c r="Q49" s="124">
        <f t="shared" si="23"/>
        <v>-1020209.0960107526</v>
      </c>
      <c r="R49" s="124">
        <f t="shared" si="0"/>
        <v>22489280.312912926</v>
      </c>
      <c r="S49" s="122">
        <f t="shared" si="19"/>
        <v>8.299999999999999E-2</v>
      </c>
      <c r="T49" s="123">
        <f t="shared" si="1"/>
        <v>155550.85550000001</v>
      </c>
      <c r="U49" s="124">
        <f t="shared" si="25"/>
        <v>22644831.168412928</v>
      </c>
      <c r="V49" s="88">
        <f t="shared" si="5"/>
        <v>-796016.61289707851</v>
      </c>
    </row>
    <row r="50" spans="1:22" x14ac:dyDescent="0.35">
      <c r="A50" s="6">
        <v>35</v>
      </c>
      <c r="B50" s="33">
        <f t="shared" si="10"/>
        <v>10699153.244599465</v>
      </c>
      <c r="C50" s="34">
        <f t="shared" si="6"/>
        <v>1947826.301605636</v>
      </c>
      <c r="D50" s="33">
        <f t="shared" si="7"/>
        <v>276359.12830800418</v>
      </c>
      <c r="E50" s="34">
        <f t="shared" si="11"/>
        <v>1671467.1732976318</v>
      </c>
      <c r="F50" s="34">
        <f t="shared" si="12"/>
        <v>9027686.0713018328</v>
      </c>
      <c r="G50" s="35">
        <f t="shared" si="8"/>
        <v>469327.09333575302</v>
      </c>
      <c r="H50" s="35">
        <f t="shared" si="15"/>
        <v>52490.999274070142</v>
      </c>
      <c r="I50" s="35">
        <f t="shared" si="9"/>
        <v>12647.661701292831</v>
      </c>
      <c r="L50" s="36">
        <f t="shared" si="13"/>
        <v>2000317.3008797062</v>
      </c>
      <c r="M50" s="35"/>
      <c r="N50" s="95">
        <v>37</v>
      </c>
      <c r="O50" s="121">
        <f>O49+31</f>
        <v>46235</v>
      </c>
      <c r="P50" s="124">
        <f t="shared" si="26"/>
        <v>22644831.168412928</v>
      </c>
      <c r="Q50" s="124">
        <f t="shared" si="23"/>
        <v>-1020209.0960107526</v>
      </c>
      <c r="R50" s="124">
        <f t="shared" si="0"/>
        <v>21624622.072402176</v>
      </c>
      <c r="S50" s="122">
        <f t="shared" si="19"/>
        <v>8.299999999999999E-2</v>
      </c>
      <c r="T50" s="123">
        <f t="shared" si="1"/>
        <v>149570.3027</v>
      </c>
      <c r="U50" s="124">
        <f t="shared" si="25"/>
        <v>21774192.375102177</v>
      </c>
      <c r="V50" s="88">
        <f t="shared" si="5"/>
        <v>-790548.65139161982</v>
      </c>
    </row>
    <row r="51" spans="1:22" x14ac:dyDescent="0.35">
      <c r="A51" s="6">
        <v>36</v>
      </c>
      <c r="B51" s="33">
        <f t="shared" si="10"/>
        <v>9027686.0713018328</v>
      </c>
      <c r="C51" s="34">
        <f t="shared" si="6"/>
        <v>1947826.301605636</v>
      </c>
      <c r="D51" s="33">
        <f t="shared" si="7"/>
        <v>233185.13122172633</v>
      </c>
      <c r="E51" s="34">
        <f t="shared" si="11"/>
        <v>1714641.1703839097</v>
      </c>
      <c r="F51" s="34">
        <f t="shared" si="12"/>
        <v>7313044.9009179231</v>
      </c>
      <c r="G51" s="35">
        <f t="shared" si="8"/>
        <v>450626.10977988777</v>
      </c>
      <c r="H51" s="35">
        <f t="shared" si="15"/>
        <v>52490.999274070142</v>
      </c>
      <c r="I51" s="35">
        <f t="shared" si="9"/>
        <v>12143.698224957112</v>
      </c>
      <c r="L51" s="36">
        <f t="shared" si="13"/>
        <v>2000317.3008797062</v>
      </c>
      <c r="M51" s="35"/>
      <c r="N51" s="95">
        <v>38</v>
      </c>
      <c r="O51" s="121">
        <f>O50+28</f>
        <v>46263</v>
      </c>
      <c r="P51" s="124">
        <f t="shared" si="26"/>
        <v>21774192.375102177</v>
      </c>
      <c r="Q51" s="124">
        <f t="shared" si="23"/>
        <v>-1020209.0960107526</v>
      </c>
      <c r="R51" s="124">
        <f t="shared" si="0"/>
        <v>20753983.279091425</v>
      </c>
      <c r="S51" s="122">
        <f t="shared" si="19"/>
        <v>8.299999999999999E-2</v>
      </c>
      <c r="T51" s="123">
        <f t="shared" si="1"/>
        <v>143548.38430000001</v>
      </c>
      <c r="U51" s="124">
        <f t="shared" si="25"/>
        <v>20897531.663391426</v>
      </c>
      <c r="V51" s="88">
        <f t="shared" si="5"/>
        <v>-785118.25016133732</v>
      </c>
    </row>
    <row r="52" spans="1:22" x14ac:dyDescent="0.35">
      <c r="A52" s="6">
        <v>37</v>
      </c>
      <c r="B52" s="33">
        <f t="shared" si="10"/>
        <v>7313044.9009179231</v>
      </c>
      <c r="C52" s="34">
        <f t="shared" si="6"/>
        <v>1947826.301605636</v>
      </c>
      <c r="D52" s="33">
        <f t="shared" si="7"/>
        <v>188895.94979070994</v>
      </c>
      <c r="E52" s="34">
        <f t="shared" si="11"/>
        <v>1758930.3518149261</v>
      </c>
      <c r="F52" s="34">
        <f t="shared" si="12"/>
        <v>5554114.5491029965</v>
      </c>
      <c r="G52" s="35">
        <f t="shared" si="8"/>
        <v>432670.29263551388</v>
      </c>
      <c r="H52" s="35">
        <f t="shared" si="15"/>
        <v>52490.999274070142</v>
      </c>
      <c r="I52" s="35">
        <f t="shared" si="9"/>
        <v>11659.815866497467</v>
      </c>
      <c r="L52" s="36">
        <f t="shared" si="13"/>
        <v>2000317.3008797062</v>
      </c>
      <c r="M52" s="35"/>
      <c r="N52" s="95">
        <v>39</v>
      </c>
      <c r="O52" s="121">
        <f>O51+31</f>
        <v>46294</v>
      </c>
      <c r="P52" s="124">
        <f t="shared" si="26"/>
        <v>20897531.663391426</v>
      </c>
      <c r="Q52" s="124">
        <f t="shared" si="23"/>
        <v>-1020209.0960107526</v>
      </c>
      <c r="R52" s="124">
        <f t="shared" si="0"/>
        <v>19877322.567380674</v>
      </c>
      <c r="S52" s="122">
        <f t="shared" si="19"/>
        <v>8.299999999999999E-2</v>
      </c>
      <c r="T52" s="123">
        <f t="shared" si="1"/>
        <v>137484.8144</v>
      </c>
      <c r="U52" s="124">
        <f t="shared" si="25"/>
        <v>20014807.381780673</v>
      </c>
      <c r="V52" s="88">
        <f t="shared" si="5"/>
        <v>-779725.1511988783</v>
      </c>
    </row>
    <row r="53" spans="1:22" x14ac:dyDescent="0.35">
      <c r="A53" s="6">
        <v>38</v>
      </c>
      <c r="B53" s="33">
        <f t="shared" si="10"/>
        <v>5554114.5491029965</v>
      </c>
      <c r="C53" s="34">
        <f t="shared" si="6"/>
        <v>1947826.301605636</v>
      </c>
      <c r="D53" s="33">
        <f t="shared" si="7"/>
        <v>143462.77880333038</v>
      </c>
      <c r="E53" s="34">
        <f t="shared" si="11"/>
        <v>1804363.5228023056</v>
      </c>
      <c r="F53" s="34">
        <f t="shared" si="12"/>
        <v>3749751.0263006911</v>
      </c>
      <c r="G53" s="35">
        <f t="shared" si="8"/>
        <v>415429.94972204883</v>
      </c>
      <c r="H53" s="35">
        <f t="shared" si="15"/>
        <v>52490.999274070142</v>
      </c>
      <c r="I53" s="35">
        <f t="shared" si="9"/>
        <v>11195.214466152151</v>
      </c>
      <c r="L53" s="36">
        <f t="shared" si="13"/>
        <v>2000317.3008797062</v>
      </c>
      <c r="M53" s="35"/>
      <c r="N53" s="95">
        <v>40</v>
      </c>
      <c r="O53" s="121">
        <f t="shared" ref="O53:O58" si="27">O52+30</f>
        <v>46324</v>
      </c>
      <c r="P53" s="124">
        <f t="shared" si="26"/>
        <v>20014807.381780673</v>
      </c>
      <c r="Q53" s="124">
        <f t="shared" si="23"/>
        <v>-1020209.0960107526</v>
      </c>
      <c r="R53" s="124">
        <f t="shared" si="0"/>
        <v>18994598.285769921</v>
      </c>
      <c r="S53" s="122">
        <f t="shared" si="19"/>
        <v>8.299999999999999E-2</v>
      </c>
      <c r="T53" s="123">
        <f t="shared" si="1"/>
        <v>131379.30480000001</v>
      </c>
      <c r="U53" s="124">
        <f t="shared" si="25"/>
        <v>19125977.590569921</v>
      </c>
      <c r="V53" s="88">
        <f t="shared" si="5"/>
        <v>-774369.09826918331</v>
      </c>
    </row>
    <row r="54" spans="1:22" x14ac:dyDescent="0.35">
      <c r="A54" s="6">
        <v>39</v>
      </c>
      <c r="B54" s="33">
        <f t="shared" si="10"/>
        <v>3749751.0263006911</v>
      </c>
      <c r="C54" s="34">
        <f t="shared" si="6"/>
        <v>1947826.301605636</v>
      </c>
      <c r="D54" s="33">
        <f t="shared" si="7"/>
        <v>96856.069009346844</v>
      </c>
      <c r="E54" s="34">
        <f t="shared" si="11"/>
        <v>1850970.2325962891</v>
      </c>
      <c r="F54" s="34">
        <f t="shared" si="12"/>
        <v>1898780.7937044019</v>
      </c>
      <c r="G54" s="35">
        <f t="shared" si="8"/>
        <v>398876.57198468433</v>
      </c>
      <c r="H54" s="35">
        <f t="shared" si="15"/>
        <v>52490.999274070142</v>
      </c>
      <c r="I54" s="35">
        <f t="shared" si="9"/>
        <v>10749.125747625683</v>
      </c>
      <c r="L54" s="36">
        <f t="shared" si="13"/>
        <v>2000317.3008797062</v>
      </c>
      <c r="M54" s="35"/>
      <c r="N54" s="95">
        <v>41</v>
      </c>
      <c r="O54" s="121">
        <f>O53+31</f>
        <v>46355</v>
      </c>
      <c r="P54" s="124">
        <f t="shared" si="26"/>
        <v>19125977.590569921</v>
      </c>
      <c r="Q54" s="124">
        <f t="shared" si="23"/>
        <v>-1020209.0960107526</v>
      </c>
      <c r="R54" s="124">
        <f t="shared" si="0"/>
        <v>18105768.494559169</v>
      </c>
      <c r="S54" s="122">
        <f t="shared" si="19"/>
        <v>8.299999999999999E-2</v>
      </c>
      <c r="T54" s="123">
        <f t="shared" si="1"/>
        <v>125231.56540000001</v>
      </c>
      <c r="U54" s="124">
        <f t="shared" si="25"/>
        <v>18231000.059959169</v>
      </c>
      <c r="V54" s="88">
        <f t="shared" si="5"/>
        <v>-769049.83689731022</v>
      </c>
    </row>
    <row r="55" spans="1:22" x14ac:dyDescent="0.35">
      <c r="A55" s="6">
        <v>40</v>
      </c>
      <c r="B55" s="33">
        <f t="shared" si="10"/>
        <v>1898780.7937044019</v>
      </c>
      <c r="C55" s="34">
        <f t="shared" si="6"/>
        <v>1947826.301605636</v>
      </c>
      <c r="D55" s="33">
        <f t="shared" si="7"/>
        <v>49045.507901384699</v>
      </c>
      <c r="E55" s="34">
        <f t="shared" si="11"/>
        <v>1898780.7937042513</v>
      </c>
      <c r="F55" s="34">
        <f t="shared" si="12"/>
        <v>1.5064142644405365E-7</v>
      </c>
      <c r="G55" s="35">
        <f t="shared" si="8"/>
        <v>382982.78635111317</v>
      </c>
      <c r="H55" s="35">
        <f t="shared" si="15"/>
        <v>52490.999274070142</v>
      </c>
      <c r="I55" s="35">
        <f t="shared" si="9"/>
        <v>10320.81204764828</v>
      </c>
      <c r="L55" s="36">
        <f t="shared" si="13"/>
        <v>2000317.3008797062</v>
      </c>
      <c r="M55" s="35"/>
      <c r="N55" s="95">
        <v>42</v>
      </c>
      <c r="O55" s="121">
        <f t="shared" si="27"/>
        <v>46385</v>
      </c>
      <c r="P55" s="124">
        <f t="shared" si="26"/>
        <v>18231000.059959169</v>
      </c>
      <c r="Q55" s="124">
        <f t="shared" si="23"/>
        <v>-1020209.0960107526</v>
      </c>
      <c r="R55" s="124">
        <f t="shared" si="0"/>
        <v>17210790.963948417</v>
      </c>
      <c r="S55" s="122">
        <f t="shared" si="19"/>
        <v>8.299999999999999E-2</v>
      </c>
      <c r="T55" s="123">
        <f t="shared" si="1"/>
        <v>119041.3042</v>
      </c>
      <c r="U55" s="124">
        <f t="shared" si="25"/>
        <v>17329832.268148419</v>
      </c>
      <c r="V55" s="88">
        <f t="shared" si="5"/>
        <v>-763767.1143563455</v>
      </c>
    </row>
    <row r="56" spans="1:22" x14ac:dyDescent="0.35">
      <c r="A56" s="8"/>
      <c r="B56" s="8"/>
      <c r="C56" s="37"/>
      <c r="D56" s="33"/>
      <c r="E56" s="33"/>
      <c r="F56" s="38"/>
      <c r="G56" s="33"/>
      <c r="H56" s="33"/>
      <c r="I56" s="33"/>
      <c r="J56" s="35"/>
      <c r="M56" s="33"/>
      <c r="N56" s="95">
        <v>43</v>
      </c>
      <c r="O56" s="121">
        <f>O55+31</f>
        <v>46416</v>
      </c>
      <c r="P56" s="124">
        <f t="shared" si="26"/>
        <v>17329832.268148419</v>
      </c>
      <c r="Q56" s="124">
        <f t="shared" si="23"/>
        <v>-1020209.0960107526</v>
      </c>
      <c r="R56" s="124">
        <f t="shared" si="0"/>
        <v>16309623.172137666</v>
      </c>
      <c r="S56" s="122">
        <f t="shared" si="19"/>
        <v>8.299999999999999E-2</v>
      </c>
      <c r="T56" s="123">
        <f t="shared" si="1"/>
        <v>112808.22689999999</v>
      </c>
      <c r="U56" s="124">
        <f t="shared" si="25"/>
        <v>16422431.399037667</v>
      </c>
      <c r="V56" s="88">
        <f t="shared" si="5"/>
        <v>-758520.67965539556</v>
      </c>
    </row>
    <row r="57" spans="1:22" x14ac:dyDescent="0.35">
      <c r="A57" s="8"/>
      <c r="B57" s="8"/>
      <c r="C57" s="37"/>
      <c r="D57" s="33"/>
      <c r="E57" s="33"/>
      <c r="F57" s="38"/>
      <c r="G57" s="33"/>
      <c r="H57" s="33"/>
      <c r="I57" s="33"/>
      <c r="J57" s="35"/>
      <c r="L57" s="36"/>
      <c r="M57" s="34"/>
      <c r="N57" s="95">
        <v>44</v>
      </c>
      <c r="O57" s="121">
        <f>O56+31</f>
        <v>46447</v>
      </c>
      <c r="P57" s="124">
        <f t="shared" si="26"/>
        <v>16422431.399037667</v>
      </c>
      <c r="Q57" s="124">
        <f t="shared" si="23"/>
        <v>-1020209.0960107526</v>
      </c>
      <c r="R57" s="124">
        <f t="shared" si="0"/>
        <v>15402222.303026915</v>
      </c>
      <c r="S57" s="122">
        <f t="shared" si="19"/>
        <v>8.299999999999999E-2</v>
      </c>
      <c r="T57" s="123">
        <f t="shared" si="1"/>
        <v>106532.0376</v>
      </c>
      <c r="U57" s="124">
        <f t="shared" si="25"/>
        <v>15508754.340626914</v>
      </c>
      <c r="V57" s="88">
        <f t="shared" si="5"/>
        <v>-753310.28352766263</v>
      </c>
    </row>
    <row r="58" spans="1:22" x14ac:dyDescent="0.35">
      <c r="A58" s="8"/>
      <c r="B58" s="8"/>
      <c r="C58" s="37"/>
      <c r="D58" s="33"/>
      <c r="E58" s="33"/>
      <c r="F58" s="38"/>
      <c r="G58" s="33"/>
      <c r="H58" s="33"/>
      <c r="I58" s="33"/>
      <c r="J58" s="35"/>
      <c r="M58" s="34"/>
      <c r="N58" s="95">
        <v>45</v>
      </c>
      <c r="O58" s="121">
        <f t="shared" si="27"/>
        <v>46477</v>
      </c>
      <c r="P58" s="124">
        <f t="shared" si="26"/>
        <v>15508754.340626914</v>
      </c>
      <c r="Q58" s="124">
        <f t="shared" si="23"/>
        <v>-1020209.0960107526</v>
      </c>
      <c r="R58" s="124">
        <f t="shared" si="0"/>
        <v>14488545.244616162</v>
      </c>
      <c r="S58" s="122">
        <f t="shared" si="19"/>
        <v>8.299999999999999E-2</v>
      </c>
      <c r="T58" s="123">
        <f t="shared" si="1"/>
        <v>100212.4379</v>
      </c>
      <c r="U58" s="124">
        <f t="shared" si="25"/>
        <v>14588757.682516161</v>
      </c>
      <c r="V58" s="88">
        <f t="shared" si="5"/>
        <v>-748135.67841860093</v>
      </c>
    </row>
    <row r="59" spans="1:22" x14ac:dyDescent="0.35">
      <c r="A59" s="8"/>
      <c r="B59" s="8"/>
      <c r="C59" s="37"/>
      <c r="D59" s="33"/>
      <c r="E59" s="33"/>
      <c r="F59" s="38"/>
      <c r="G59" s="33"/>
      <c r="H59" s="33"/>
      <c r="I59" s="33"/>
      <c r="J59" s="35"/>
      <c r="M59" s="34"/>
      <c r="N59" s="95">
        <v>46</v>
      </c>
      <c r="O59" s="121">
        <f>O58+31</f>
        <v>46508</v>
      </c>
      <c r="P59" s="124">
        <f>U58</f>
        <v>14588757.682516161</v>
      </c>
      <c r="Q59" s="124">
        <f>Q58</f>
        <v>-1020209.0960107526</v>
      </c>
      <c r="R59" s="124">
        <f t="shared" si="0"/>
        <v>13568548.586505409</v>
      </c>
      <c r="S59" s="122">
        <f t="shared" si="19"/>
        <v>8.299999999999999E-2</v>
      </c>
      <c r="T59" s="123">
        <f t="shared" si="1"/>
        <v>93849.127699999997</v>
      </c>
      <c r="U59" s="124">
        <f t="shared" si="25"/>
        <v>13662397.714205408</v>
      </c>
      <c r="V59" s="88">
        <f t="shared" si="5"/>
        <v>-742996.6184741545</v>
      </c>
    </row>
    <row r="60" spans="1:22" x14ac:dyDescent="0.35">
      <c r="A60" s="8"/>
      <c r="B60" s="8"/>
      <c r="C60" s="37"/>
      <c r="D60" s="33"/>
      <c r="E60" s="33"/>
      <c r="F60" s="38"/>
      <c r="G60" s="33"/>
      <c r="H60" s="33"/>
      <c r="I60" s="33"/>
      <c r="J60" s="35"/>
      <c r="M60" s="34"/>
      <c r="N60" s="95">
        <v>47</v>
      </c>
      <c r="O60" s="121">
        <f>O59+30</f>
        <v>46538</v>
      </c>
      <c r="P60" s="124">
        <f>U59</f>
        <v>13662397.714205408</v>
      </c>
      <c r="Q60" s="124">
        <f>Q59</f>
        <v>-1020209.0960107526</v>
      </c>
      <c r="R60" s="124">
        <f t="shared" si="0"/>
        <v>12642188.618194656</v>
      </c>
      <c r="S60" s="122">
        <f t="shared" si="19"/>
        <v>8.299999999999999E-2</v>
      </c>
      <c r="T60" s="123">
        <f t="shared" si="1"/>
        <v>87441.804600000003</v>
      </c>
      <c r="U60" s="124">
        <f t="shared" si="25"/>
        <v>12729630.422794657</v>
      </c>
      <c r="V60" s="88">
        <f t="shared" si="5"/>
        <v>-737892.85952907847</v>
      </c>
    </row>
    <row r="61" spans="1:22" x14ac:dyDescent="0.35">
      <c r="A61" s="8"/>
      <c r="B61" s="8"/>
      <c r="C61" s="37"/>
      <c r="D61" s="33"/>
      <c r="E61" s="33"/>
      <c r="F61" s="38"/>
      <c r="G61" s="33"/>
      <c r="H61" s="33"/>
      <c r="I61" s="33"/>
      <c r="J61" s="35"/>
      <c r="M61" s="34"/>
      <c r="N61" s="95">
        <v>48</v>
      </c>
      <c r="O61" s="121">
        <f>O60+31</f>
        <v>46569</v>
      </c>
      <c r="P61" s="124">
        <f t="shared" ref="P61:P70" si="28">U60</f>
        <v>12729630.422794657</v>
      </c>
      <c r="Q61" s="124">
        <f t="shared" ref="Q61:Q70" si="29">Q60</f>
        <v>-1020209.0960107526</v>
      </c>
      <c r="R61" s="124">
        <f t="shared" si="0"/>
        <v>11709421.326783905</v>
      </c>
      <c r="S61" s="122">
        <f t="shared" si="19"/>
        <v>8.299999999999999E-2</v>
      </c>
      <c r="T61" s="123">
        <f t="shared" si="1"/>
        <v>80990.164199999999</v>
      </c>
      <c r="U61" s="124">
        <f t="shared" si="25"/>
        <v>11790411.490983905</v>
      </c>
      <c r="V61" s="88">
        <f t="shared" si="5"/>
        <v>-732824.15909533575</v>
      </c>
    </row>
    <row r="62" spans="1:22" x14ac:dyDescent="0.35">
      <c r="A62" s="8"/>
      <c r="B62" s="8"/>
      <c r="C62" s="37"/>
      <c r="D62" s="33"/>
      <c r="E62" s="33"/>
      <c r="F62" s="38"/>
      <c r="G62" s="33"/>
      <c r="H62" s="33"/>
      <c r="I62" s="33"/>
      <c r="J62" s="35"/>
      <c r="M62" s="34"/>
      <c r="N62" s="95">
        <v>49</v>
      </c>
      <c r="O62" s="121">
        <f>O61+31</f>
        <v>46600</v>
      </c>
      <c r="P62" s="124">
        <f t="shared" si="28"/>
        <v>11790411.490983905</v>
      </c>
      <c r="Q62" s="124">
        <f t="shared" si="29"/>
        <v>-1020209.0960107526</v>
      </c>
      <c r="R62" s="124">
        <f t="shared" si="0"/>
        <v>10770202.394973153</v>
      </c>
      <c r="S62" s="122">
        <f t="shared" si="19"/>
        <v>8.299999999999999E-2</v>
      </c>
      <c r="T62" s="123">
        <f t="shared" si="1"/>
        <v>74493.899900000004</v>
      </c>
      <c r="U62" s="124">
        <f t="shared" si="25"/>
        <v>10844696.294873154</v>
      </c>
      <c r="V62" s="88">
        <f t="shared" si="5"/>
        <v>-727790.27635057759</v>
      </c>
    </row>
    <row r="63" spans="1:22" x14ac:dyDescent="0.35">
      <c r="A63" s="8"/>
      <c r="B63" s="8"/>
      <c r="C63" s="37"/>
      <c r="D63" s="33"/>
      <c r="E63" s="33"/>
      <c r="F63" s="38"/>
      <c r="G63" s="33"/>
      <c r="H63" s="33"/>
      <c r="I63" s="33"/>
      <c r="J63" s="35"/>
      <c r="M63" s="34"/>
      <c r="N63" s="95">
        <v>50</v>
      </c>
      <c r="O63" s="121">
        <f>O62+28</f>
        <v>46628</v>
      </c>
      <c r="P63" s="124">
        <f t="shared" si="28"/>
        <v>10844696.294873154</v>
      </c>
      <c r="Q63" s="124">
        <f t="shared" si="29"/>
        <v>-1020209.0960107526</v>
      </c>
      <c r="R63" s="124">
        <f t="shared" si="0"/>
        <v>9824487.1988624018</v>
      </c>
      <c r="S63" s="122">
        <f t="shared" si="19"/>
        <v>8.299999999999999E-2</v>
      </c>
      <c r="T63" s="123">
        <f t="shared" si="1"/>
        <v>67952.703099999999</v>
      </c>
      <c r="U63" s="124">
        <f t="shared" si="25"/>
        <v>9892439.9019624013</v>
      </c>
      <c r="V63" s="88">
        <f t="shared" si="5"/>
        <v>-722790.97212670126</v>
      </c>
    </row>
    <row r="64" spans="1:22" x14ac:dyDescent="0.35">
      <c r="A64" s="8"/>
      <c r="B64" s="8"/>
      <c r="C64" s="37"/>
      <c r="D64" s="33"/>
      <c r="E64" s="33"/>
      <c r="F64" s="38"/>
      <c r="G64" s="33"/>
      <c r="H64" s="33"/>
      <c r="I64" s="33"/>
      <c r="J64" s="35"/>
      <c r="M64" s="34"/>
      <c r="N64" s="95">
        <v>51</v>
      </c>
      <c r="O64" s="121">
        <f>O63+31</f>
        <v>46659</v>
      </c>
      <c r="P64" s="124">
        <f t="shared" si="28"/>
        <v>9892439.9019624013</v>
      </c>
      <c r="Q64" s="124">
        <f t="shared" si="29"/>
        <v>-1020209.0960107526</v>
      </c>
      <c r="R64" s="124">
        <f t="shared" si="0"/>
        <v>8872230.8059516493</v>
      </c>
      <c r="S64" s="122">
        <f t="shared" si="19"/>
        <v>8.299999999999999E-2</v>
      </c>
      <c r="T64" s="123">
        <f t="shared" si="1"/>
        <v>61366.263099999996</v>
      </c>
      <c r="U64" s="124">
        <f t="shared" si="25"/>
        <v>8933597.0690516494</v>
      </c>
      <c r="V64" s="88">
        <f t="shared" si="5"/>
        <v>-717826.00889848685</v>
      </c>
    </row>
    <row r="65" spans="1:22" x14ac:dyDescent="0.35">
      <c r="A65" s="8"/>
      <c r="B65" s="8"/>
      <c r="C65" s="37"/>
      <c r="D65" s="33"/>
      <c r="E65" s="33"/>
      <c r="F65" s="38"/>
      <c r="G65" s="33"/>
      <c r="H65" s="33"/>
      <c r="I65" s="33"/>
      <c r="J65" s="35"/>
      <c r="M65" s="34"/>
      <c r="N65" s="95">
        <v>52</v>
      </c>
      <c r="O65" s="121">
        <f t="shared" ref="O65:O70" si="30">O64+30</f>
        <v>46689</v>
      </c>
      <c r="P65" s="124">
        <f t="shared" si="28"/>
        <v>8933597.0690516494</v>
      </c>
      <c r="Q65" s="124">
        <f t="shared" si="29"/>
        <v>-1020209.0960107526</v>
      </c>
      <c r="R65" s="124">
        <f t="shared" si="0"/>
        <v>7913387.9730408965</v>
      </c>
      <c r="S65" s="122">
        <f t="shared" si="19"/>
        <v>8.299999999999999E-2</v>
      </c>
      <c r="T65" s="123">
        <f t="shared" si="1"/>
        <v>54734.266799999998</v>
      </c>
      <c r="U65" s="124">
        <f t="shared" si="25"/>
        <v>7968122.2398408968</v>
      </c>
      <c r="V65" s="88">
        <f t="shared" si="5"/>
        <v>-712895.15077231161</v>
      </c>
    </row>
    <row r="66" spans="1:22" x14ac:dyDescent="0.35">
      <c r="A66" s="8"/>
      <c r="B66" s="8"/>
      <c r="C66" s="37"/>
      <c r="D66" s="33"/>
      <c r="E66" s="33"/>
      <c r="F66" s="38"/>
      <c r="G66" s="33"/>
      <c r="H66" s="33"/>
      <c r="I66" s="33"/>
      <c r="J66" s="35"/>
      <c r="M66" s="34"/>
      <c r="N66" s="95">
        <v>53</v>
      </c>
      <c r="O66" s="121">
        <f>O65+31</f>
        <v>46720</v>
      </c>
      <c r="P66" s="124">
        <f t="shared" si="28"/>
        <v>7968122.2398408968</v>
      </c>
      <c r="Q66" s="124">
        <f t="shared" si="29"/>
        <v>-1020209.0960107526</v>
      </c>
      <c r="R66" s="124">
        <f t="shared" si="0"/>
        <v>6947913.1438301438</v>
      </c>
      <c r="S66" s="122">
        <f t="shared" si="19"/>
        <v>8.299999999999999E-2</v>
      </c>
      <c r="T66" s="123">
        <f t="shared" si="1"/>
        <v>48056.3992</v>
      </c>
      <c r="U66" s="124">
        <f t="shared" si="25"/>
        <v>6995969.5430301437</v>
      </c>
      <c r="V66" s="88">
        <f t="shared" si="5"/>
        <v>-707998.16347494337</v>
      </c>
    </row>
    <row r="67" spans="1:22" x14ac:dyDescent="0.35">
      <c r="A67" s="8"/>
      <c r="B67" s="8"/>
      <c r="C67" s="37"/>
      <c r="D67" s="33"/>
      <c r="E67" s="33"/>
      <c r="F67" s="38"/>
      <c r="G67" s="33"/>
      <c r="H67" s="33"/>
      <c r="I67" s="33"/>
      <c r="J67" s="35"/>
      <c r="M67" s="34"/>
      <c r="N67" s="95">
        <v>54</v>
      </c>
      <c r="O67" s="121">
        <f t="shared" si="30"/>
        <v>46750</v>
      </c>
      <c r="P67" s="124">
        <f t="shared" si="28"/>
        <v>6995969.5430301437</v>
      </c>
      <c r="Q67" s="124">
        <f t="shared" si="29"/>
        <v>-1020209.0960107526</v>
      </c>
      <c r="R67" s="124">
        <f t="shared" si="0"/>
        <v>5975760.4470193908</v>
      </c>
      <c r="S67" s="122">
        <f t="shared" si="19"/>
        <v>8.299999999999999E-2</v>
      </c>
      <c r="T67" s="123">
        <f t="shared" si="1"/>
        <v>41332.343099999998</v>
      </c>
      <c r="U67" s="124">
        <f t="shared" si="25"/>
        <v>6017092.7901193909</v>
      </c>
      <c r="V67" s="88">
        <f t="shared" si="5"/>
        <v>-703134.81434240832</v>
      </c>
    </row>
    <row r="68" spans="1:22" x14ac:dyDescent="0.35">
      <c r="A68" s="8"/>
      <c r="B68" s="8"/>
      <c r="C68" s="37"/>
      <c r="D68" s="33"/>
      <c r="E68" s="33"/>
      <c r="F68" s="38"/>
      <c r="G68" s="33"/>
      <c r="H68" s="33"/>
      <c r="I68" s="33"/>
      <c r="J68" s="35"/>
      <c r="M68" s="34"/>
      <c r="N68" s="95">
        <v>55</v>
      </c>
      <c r="O68" s="121">
        <f>O67+31</f>
        <v>46781</v>
      </c>
      <c r="P68" s="124">
        <f t="shared" si="28"/>
        <v>6017092.7901193909</v>
      </c>
      <c r="Q68" s="124">
        <f t="shared" si="29"/>
        <v>-1020209.0960107526</v>
      </c>
      <c r="R68" s="124">
        <f t="shared" si="0"/>
        <v>4996883.694108638</v>
      </c>
      <c r="S68" s="122">
        <f t="shared" si="19"/>
        <v>8.299999999999999E-2</v>
      </c>
      <c r="T68" s="123">
        <f t="shared" si="1"/>
        <v>34561.778899999998</v>
      </c>
      <c r="U68" s="124">
        <f t="shared" si="25"/>
        <v>5031445.4730086382</v>
      </c>
      <c r="V68" s="88">
        <f t="shared" si="5"/>
        <v>-698304.87230893818</v>
      </c>
    </row>
    <row r="69" spans="1:22" x14ac:dyDescent="0.35">
      <c r="A69" s="8"/>
      <c r="B69" s="8"/>
      <c r="C69" s="37"/>
      <c r="D69" s="33"/>
      <c r="E69" s="33"/>
      <c r="F69" s="38"/>
      <c r="G69" s="33"/>
      <c r="H69" s="33"/>
      <c r="I69" s="33"/>
      <c r="J69" s="35"/>
      <c r="M69" s="34"/>
      <c r="N69" s="95">
        <v>56</v>
      </c>
      <c r="O69" s="121">
        <f>O68+31</f>
        <v>46812</v>
      </c>
      <c r="P69" s="124">
        <f t="shared" si="28"/>
        <v>5031445.4730086382</v>
      </c>
      <c r="Q69" s="124">
        <f t="shared" si="29"/>
        <v>-1020209.0960107526</v>
      </c>
      <c r="R69" s="124">
        <f t="shared" si="0"/>
        <v>4011236.3769978858</v>
      </c>
      <c r="S69" s="122">
        <f t="shared" si="19"/>
        <v>8.299999999999999E-2</v>
      </c>
      <c r="T69" s="123">
        <f t="shared" si="1"/>
        <v>27744.384900000001</v>
      </c>
      <c r="U69" s="124">
        <f t="shared" si="25"/>
        <v>4038980.7618978857</v>
      </c>
      <c r="V69" s="88">
        <f t="shared" si="5"/>
        <v>-693508.10789599107</v>
      </c>
    </row>
    <row r="70" spans="1:22" x14ac:dyDescent="0.35">
      <c r="A70" s="8"/>
      <c r="B70" s="8"/>
      <c r="C70" s="37"/>
      <c r="D70" s="33"/>
      <c r="E70" s="33"/>
      <c r="F70" s="38"/>
      <c r="G70" s="33"/>
      <c r="H70" s="33"/>
      <c r="I70" s="33"/>
      <c r="J70" s="35"/>
      <c r="M70" s="34"/>
      <c r="N70" s="95">
        <v>57</v>
      </c>
      <c r="O70" s="121">
        <f t="shared" si="30"/>
        <v>46842</v>
      </c>
      <c r="P70" s="124">
        <f t="shared" si="28"/>
        <v>4038980.7618978857</v>
      </c>
      <c r="Q70" s="124">
        <f t="shared" si="29"/>
        <v>-1020209.0960107526</v>
      </c>
      <c r="R70" s="124">
        <f t="shared" si="0"/>
        <v>3018771.6658871332</v>
      </c>
      <c r="S70" s="122">
        <f t="shared" si="19"/>
        <v>8.299999999999999E-2</v>
      </c>
      <c r="T70" s="123">
        <f t="shared" si="1"/>
        <v>20879.8374</v>
      </c>
      <c r="U70" s="124">
        <f t="shared" si="25"/>
        <v>3039651.5032871333</v>
      </c>
      <c r="V70" s="88">
        <f t="shared" si="5"/>
        <v>-688744.2932013484</v>
      </c>
    </row>
    <row r="71" spans="1:22" x14ac:dyDescent="0.35">
      <c r="A71" s="8"/>
      <c r="B71" s="8"/>
      <c r="C71" s="37"/>
      <c r="D71" s="33"/>
      <c r="E71" s="33"/>
      <c r="F71" s="38"/>
      <c r="G71" s="33"/>
      <c r="H71" s="33"/>
      <c r="I71" s="33"/>
      <c r="J71" s="35"/>
      <c r="M71" s="34"/>
      <c r="N71" s="95">
        <v>58</v>
      </c>
      <c r="O71" s="121">
        <f>O70+31</f>
        <v>46873</v>
      </c>
      <c r="P71" s="124">
        <f>U70</f>
        <v>3039651.5032871333</v>
      </c>
      <c r="Q71" s="124">
        <f>Q70</f>
        <v>-1020209.0960107526</v>
      </c>
      <c r="R71" s="124">
        <f t="shared" si="0"/>
        <v>2019442.4072763808</v>
      </c>
      <c r="S71" s="122">
        <f t="shared" si="19"/>
        <v>8.299999999999999E-2</v>
      </c>
      <c r="T71" s="123">
        <f t="shared" si="1"/>
        <v>13967.81</v>
      </c>
      <c r="U71" s="124">
        <f t="shared" si="25"/>
        <v>2033410.2172763809</v>
      </c>
      <c r="V71" s="88">
        <f t="shared" si="5"/>
        <v>-684013.20188828767</v>
      </c>
    </row>
    <row r="72" spans="1:22" x14ac:dyDescent="0.35">
      <c r="A72" s="8"/>
      <c r="B72" s="8"/>
      <c r="C72" s="37"/>
      <c r="D72" s="33"/>
      <c r="E72" s="33"/>
      <c r="F72" s="38"/>
      <c r="G72" s="33"/>
      <c r="H72" s="33"/>
      <c r="I72" s="33"/>
      <c r="J72" s="35"/>
      <c r="M72" s="34"/>
      <c r="N72" s="95">
        <v>59</v>
      </c>
      <c r="O72" s="121">
        <f>O71+30</f>
        <v>46903</v>
      </c>
      <c r="P72" s="124">
        <f>U71</f>
        <v>2033410.2172763809</v>
      </c>
      <c r="Q72" s="124">
        <f>Q71</f>
        <v>-1020209.0960107526</v>
      </c>
      <c r="R72" s="124">
        <f t="shared" si="0"/>
        <v>1013201.1212656283</v>
      </c>
      <c r="S72" s="122">
        <f t="shared" si="19"/>
        <v>8.299999999999999E-2</v>
      </c>
      <c r="T72" s="123">
        <f t="shared" si="1"/>
        <v>7007.9744000000001</v>
      </c>
      <c r="U72" s="124">
        <f t="shared" si="25"/>
        <v>1020209.0956656282</v>
      </c>
      <c r="V72" s="88">
        <f t="shared" si="5"/>
        <v>-679314.60917482839</v>
      </c>
    </row>
    <row r="73" spans="1:22" x14ac:dyDescent="0.35">
      <c r="A73" s="8"/>
      <c r="B73" s="8"/>
      <c r="C73" s="37"/>
      <c r="D73" s="33"/>
      <c r="E73" s="33"/>
      <c r="F73" s="38"/>
      <c r="G73" s="33"/>
      <c r="H73" s="33"/>
      <c r="I73" s="33"/>
      <c r="J73" s="35"/>
      <c r="M73" s="34"/>
      <c r="N73" s="95">
        <v>60</v>
      </c>
      <c r="O73" s="121">
        <f>O72+31</f>
        <v>46934</v>
      </c>
      <c r="P73" s="124">
        <f t="shared" ref="P73" si="31">U72</f>
        <v>1020209.0956656282</v>
      </c>
      <c r="Q73" s="124">
        <f>Q72</f>
        <v>-1020209.0960107526</v>
      </c>
      <c r="R73" s="124">
        <f t="shared" si="0"/>
        <v>-3.4512439742684364E-4</v>
      </c>
      <c r="S73" s="122">
        <f t="shared" si="19"/>
        <v>8.299999999999999E-2</v>
      </c>
      <c r="T73" s="123">
        <f t="shared" si="1"/>
        <v>0</v>
      </c>
      <c r="U73" s="124">
        <f t="shared" si="25"/>
        <v>-3.4512439742684364E-4</v>
      </c>
      <c r="V73" s="88">
        <f t="shared" si="5"/>
        <v>-674648.29182305245</v>
      </c>
    </row>
    <row r="74" spans="1:22" x14ac:dyDescent="0.35">
      <c r="A74" s="8"/>
      <c r="B74" s="8"/>
      <c r="C74" s="37"/>
      <c r="D74" s="33"/>
      <c r="E74" s="33"/>
      <c r="F74" s="38"/>
      <c r="G74" s="33"/>
      <c r="H74" s="33"/>
      <c r="I74" s="33"/>
      <c r="J74" s="35"/>
      <c r="M74" s="34"/>
      <c r="N74" s="95"/>
      <c r="O74" s="117"/>
      <c r="P74" s="117"/>
      <c r="Q74" s="117"/>
      <c r="R74" s="117"/>
      <c r="S74" s="117"/>
      <c r="T74" s="117"/>
      <c r="U74" s="117"/>
      <c r="V74" s="95"/>
    </row>
    <row r="75" spans="1:22" x14ac:dyDescent="0.35">
      <c r="A75" s="8"/>
      <c r="B75" s="8"/>
      <c r="C75" s="37"/>
      <c r="D75" s="33"/>
      <c r="E75" s="33"/>
      <c r="F75" s="38"/>
      <c r="G75" s="33"/>
      <c r="H75" s="33"/>
      <c r="I75" s="33"/>
      <c r="J75" s="35"/>
      <c r="M75" s="34"/>
      <c r="N75" s="95"/>
      <c r="O75" s="117"/>
      <c r="P75" s="117"/>
      <c r="Q75" s="126">
        <f>SUM(Q13:Q73)</f>
        <v>-61212545.760645129</v>
      </c>
      <c r="R75" s="117"/>
      <c r="S75" s="117"/>
      <c r="T75" s="117"/>
      <c r="U75" s="117"/>
      <c r="V75" s="127">
        <f>SUM(V13:V73)</f>
        <v>-49960598.195812359</v>
      </c>
    </row>
    <row r="76" spans="1:22" x14ac:dyDescent="0.35">
      <c r="A76" s="8"/>
      <c r="B76" s="8"/>
      <c r="C76" s="37"/>
      <c r="D76" s="33"/>
      <c r="E76" s="33"/>
      <c r="F76" s="38"/>
      <c r="G76" s="33"/>
      <c r="H76" s="33"/>
      <c r="I76" s="33"/>
      <c r="J76" s="35"/>
      <c r="M76" s="34"/>
      <c r="N76" s="34"/>
      <c r="O76" s="33"/>
      <c r="P76" s="34"/>
      <c r="Q76" s="34"/>
    </row>
    <row r="77" spans="1:22" x14ac:dyDescent="0.35">
      <c r="A77" s="8"/>
      <c r="B77" s="8"/>
      <c r="C77" s="37"/>
      <c r="D77" s="33"/>
      <c r="E77" s="33"/>
      <c r="F77" s="38"/>
      <c r="G77" s="33"/>
      <c r="H77" s="33"/>
      <c r="I77" s="33"/>
      <c r="J77" s="35"/>
      <c r="M77" s="34"/>
      <c r="N77" s="34"/>
      <c r="O77" s="33"/>
      <c r="P77" s="34"/>
      <c r="Q77" s="34"/>
    </row>
    <row r="78" spans="1:22" x14ac:dyDescent="0.35">
      <c r="A78" s="8"/>
      <c r="B78" s="8"/>
      <c r="C78" s="37"/>
      <c r="D78" s="33"/>
      <c r="E78" s="33"/>
      <c r="F78" s="38"/>
      <c r="G78" s="33"/>
      <c r="H78" s="33"/>
      <c r="I78" s="33"/>
      <c r="J78" s="35"/>
      <c r="M78" s="34"/>
      <c r="N78" s="34"/>
      <c r="O78" s="33"/>
      <c r="P78" s="34"/>
      <c r="Q78" s="34"/>
    </row>
    <row r="79" spans="1:22" x14ac:dyDescent="0.35">
      <c r="A79" s="8"/>
      <c r="B79" s="8"/>
      <c r="C79" s="37"/>
      <c r="D79" s="33"/>
      <c r="E79" s="33"/>
      <c r="F79" s="38"/>
      <c r="G79" s="33"/>
      <c r="H79" s="33"/>
      <c r="I79" s="33"/>
      <c r="J79" s="35"/>
      <c r="M79" s="34"/>
      <c r="N79" s="34"/>
      <c r="O79" s="33"/>
      <c r="P79" s="34"/>
      <c r="Q79" s="34"/>
    </row>
    <row r="80" spans="1:22" x14ac:dyDescent="0.35">
      <c r="A80" s="8"/>
      <c r="B80" s="8"/>
      <c r="C80" s="37"/>
      <c r="D80" s="33"/>
      <c r="E80" s="33"/>
      <c r="F80" s="38"/>
      <c r="G80" s="33"/>
      <c r="H80" s="33"/>
      <c r="I80" s="33"/>
      <c r="J80" s="35"/>
      <c r="M80" s="34"/>
      <c r="N80" s="34"/>
      <c r="O80" s="33"/>
      <c r="P80" s="34"/>
      <c r="Q80" s="34"/>
    </row>
    <row r="81" spans="1:17" x14ac:dyDescent="0.35">
      <c r="A81" s="8"/>
      <c r="B81" s="8"/>
      <c r="C81" s="37"/>
      <c r="D81" s="33"/>
      <c r="E81" s="33"/>
      <c r="F81" s="38"/>
      <c r="G81" s="33"/>
      <c r="H81" s="33"/>
      <c r="I81" s="33"/>
      <c r="J81" s="35"/>
      <c r="M81" s="34"/>
      <c r="N81" s="34"/>
      <c r="O81" s="33"/>
      <c r="P81" s="34"/>
      <c r="Q81" s="34"/>
    </row>
    <row r="82" spans="1:17" x14ac:dyDescent="0.35">
      <c r="A82" s="8"/>
      <c r="B82" s="8"/>
      <c r="C82" s="37"/>
      <c r="D82" s="33"/>
      <c r="E82" s="33"/>
      <c r="F82" s="38"/>
      <c r="G82" s="33"/>
      <c r="H82" s="33"/>
      <c r="I82" s="33"/>
      <c r="J82" s="35"/>
      <c r="M82" s="34"/>
      <c r="N82" s="34"/>
      <c r="O82" s="33"/>
      <c r="P82" s="34"/>
      <c r="Q82" s="34"/>
    </row>
    <row r="83" spans="1:17" x14ac:dyDescent="0.35">
      <c r="A83" s="8"/>
      <c r="B83" s="8"/>
      <c r="C83" s="37"/>
      <c r="D83" s="33"/>
      <c r="E83" s="33"/>
      <c r="F83" s="38"/>
      <c r="G83" s="33"/>
      <c r="H83" s="33"/>
      <c r="I83" s="33"/>
      <c r="J83" s="35"/>
      <c r="M83" s="34"/>
      <c r="N83" s="34"/>
      <c r="O83" s="33"/>
      <c r="P83" s="34"/>
      <c r="Q83" s="34"/>
    </row>
    <row r="84" spans="1:17" x14ac:dyDescent="0.35">
      <c r="A84" s="8"/>
      <c r="B84" s="8"/>
      <c r="C84" s="37"/>
      <c r="D84" s="33"/>
      <c r="E84" s="33"/>
      <c r="F84" s="38"/>
      <c r="G84" s="33"/>
      <c r="H84" s="33"/>
      <c r="I84" s="33"/>
      <c r="J84" s="35"/>
      <c r="M84" s="34"/>
      <c r="N84" s="34"/>
      <c r="O84" s="33"/>
      <c r="P84" s="34"/>
      <c r="Q84" s="34"/>
    </row>
    <row r="85" spans="1:17" x14ac:dyDescent="0.35">
      <c r="A85" s="8"/>
      <c r="B85" s="8"/>
      <c r="C85" s="37"/>
      <c r="D85" s="33"/>
      <c r="E85" s="33"/>
      <c r="F85" s="38"/>
      <c r="G85" s="33"/>
      <c r="H85" s="33"/>
      <c r="I85" s="33"/>
      <c r="J85" s="35"/>
      <c r="M85" s="34"/>
      <c r="N85" s="34"/>
      <c r="O85" s="33"/>
      <c r="P85" s="34"/>
      <c r="Q85" s="34"/>
    </row>
    <row r="86" spans="1:17" x14ac:dyDescent="0.35">
      <c r="A86" s="8"/>
      <c r="B86" s="8"/>
      <c r="C86" s="37"/>
      <c r="D86" s="33"/>
      <c r="E86" s="33"/>
      <c r="F86" s="38"/>
      <c r="G86" s="33"/>
      <c r="H86" s="33"/>
      <c r="I86" s="33"/>
      <c r="J86" s="35"/>
      <c r="M86" s="34"/>
      <c r="N86" s="34"/>
      <c r="O86" s="33"/>
      <c r="P86" s="34"/>
      <c r="Q86" s="34"/>
    </row>
    <row r="87" spans="1:17" x14ac:dyDescent="0.35">
      <c r="A87" s="8"/>
      <c r="B87" s="8"/>
      <c r="C87" s="37"/>
      <c r="D87" s="33"/>
      <c r="E87" s="33"/>
      <c r="F87" s="38"/>
      <c r="G87" s="33"/>
      <c r="H87" s="33"/>
      <c r="I87" s="33"/>
      <c r="J87" s="35"/>
      <c r="M87" s="34"/>
      <c r="N87" s="34"/>
      <c r="O87" s="33"/>
      <c r="P87" s="34"/>
      <c r="Q87" s="34"/>
    </row>
    <row r="88" spans="1:17" x14ac:dyDescent="0.35">
      <c r="A88" s="8"/>
      <c r="B88" s="8"/>
      <c r="D88" s="33"/>
      <c r="E88" s="33"/>
      <c r="F88" s="38"/>
      <c r="G88" s="33"/>
      <c r="H88" s="33"/>
      <c r="I88" s="33"/>
      <c r="J88" s="35"/>
      <c r="M88" s="34"/>
      <c r="N88" s="34"/>
      <c r="O88" s="33"/>
      <c r="P88" s="34"/>
      <c r="Q88" s="34"/>
    </row>
    <row r="89" spans="1:17" x14ac:dyDescent="0.35">
      <c r="A89" s="8"/>
      <c r="B89" s="8"/>
      <c r="D89" s="33"/>
      <c r="E89" s="33"/>
      <c r="F89" s="38"/>
      <c r="G89" s="33"/>
      <c r="H89" s="33"/>
      <c r="I89" s="33"/>
      <c r="J89" s="35"/>
      <c r="M89" s="34"/>
      <c r="N89" s="34"/>
      <c r="O89" s="33"/>
      <c r="P89" s="34"/>
      <c r="Q89" s="34"/>
    </row>
    <row r="90" spans="1:17" x14ac:dyDescent="0.35">
      <c r="A90" s="8"/>
      <c r="B90" s="8"/>
      <c r="D90" s="33"/>
      <c r="E90" s="33"/>
      <c r="F90" s="38"/>
      <c r="G90" s="33"/>
      <c r="H90" s="33"/>
      <c r="I90" s="33"/>
      <c r="J90" s="35"/>
      <c r="M90" s="34"/>
      <c r="N90" s="34"/>
      <c r="O90" s="33"/>
      <c r="P90" s="34"/>
      <c r="Q90" s="34"/>
    </row>
    <row r="91" spans="1:17" x14ac:dyDescent="0.35">
      <c r="A91" s="8"/>
      <c r="B91" s="8"/>
      <c r="D91" s="33"/>
      <c r="E91" s="33"/>
      <c r="F91" s="38"/>
      <c r="G91" s="33"/>
      <c r="H91" s="33"/>
      <c r="I91" s="33"/>
      <c r="J91" s="35"/>
      <c r="M91" s="34"/>
      <c r="N91" s="34"/>
      <c r="O91" s="33"/>
      <c r="P91" s="34"/>
      <c r="Q91" s="34"/>
    </row>
    <row r="92" spans="1:17" x14ac:dyDescent="0.35">
      <c r="A92" s="8"/>
      <c r="B92" s="8"/>
      <c r="D92" s="33"/>
      <c r="E92" s="33"/>
      <c r="F92" s="38"/>
      <c r="G92" s="33"/>
      <c r="H92" s="33"/>
      <c r="I92" s="33"/>
      <c r="J92" s="35"/>
      <c r="M92" s="34"/>
      <c r="N92" s="34"/>
      <c r="O92" s="33"/>
      <c r="P92" s="34"/>
      <c r="Q92" s="34"/>
    </row>
    <row r="93" spans="1:17" x14ac:dyDescent="0.35">
      <c r="A93" s="8"/>
      <c r="B93" s="8"/>
      <c r="D93" s="33"/>
      <c r="E93" s="33"/>
      <c r="F93" s="38"/>
      <c r="G93" s="33"/>
      <c r="H93" s="33"/>
      <c r="I93" s="33"/>
      <c r="J93" s="35"/>
      <c r="M93" s="34"/>
      <c r="N93" s="34"/>
      <c r="O93" s="33"/>
      <c r="P93" s="34"/>
      <c r="Q93" s="34"/>
    </row>
    <row r="94" spans="1:17" x14ac:dyDescent="0.35">
      <c r="A94" s="8"/>
      <c r="B94" s="8"/>
      <c r="D94" s="33"/>
      <c r="E94" s="33"/>
      <c r="F94" s="38"/>
      <c r="G94" s="33"/>
      <c r="H94" s="33"/>
      <c r="I94" s="33"/>
      <c r="J94" s="35"/>
      <c r="M94" s="34"/>
      <c r="N94" s="34"/>
      <c r="O94" s="33"/>
      <c r="P94" s="34"/>
      <c r="Q94" s="34"/>
    </row>
    <row r="95" spans="1:17" x14ac:dyDescent="0.35">
      <c r="A95" s="8"/>
      <c r="B95" s="8"/>
      <c r="D95" s="33"/>
      <c r="E95" s="33"/>
      <c r="F95" s="38"/>
      <c r="G95" s="33"/>
      <c r="H95" s="33"/>
      <c r="I95" s="33"/>
      <c r="J95" s="35"/>
      <c r="M95" s="34"/>
      <c r="N95" s="34"/>
      <c r="O95" s="33"/>
      <c r="P95" s="34"/>
      <c r="Q95" s="34"/>
    </row>
    <row r="96" spans="1:17" x14ac:dyDescent="0.35">
      <c r="A96" s="8"/>
      <c r="B96" s="8"/>
      <c r="D96" s="33"/>
      <c r="E96" s="33"/>
      <c r="F96" s="38"/>
      <c r="G96" s="33"/>
      <c r="H96" s="33"/>
      <c r="I96" s="33"/>
      <c r="J96" s="35"/>
      <c r="M96" s="34"/>
      <c r="N96" s="34"/>
      <c r="O96" s="33"/>
      <c r="P96" s="34"/>
      <c r="Q96" s="34"/>
    </row>
    <row r="97" spans="1:17" x14ac:dyDescent="0.35">
      <c r="A97" s="8"/>
      <c r="B97" s="8"/>
      <c r="D97" s="33"/>
      <c r="E97" s="33"/>
      <c r="F97" s="38"/>
      <c r="G97" s="33"/>
      <c r="H97" s="33"/>
      <c r="I97" s="33"/>
      <c r="J97" s="35"/>
      <c r="M97" s="34"/>
      <c r="N97" s="34"/>
      <c r="O97" s="33"/>
      <c r="P97" s="34"/>
      <c r="Q97" s="34"/>
    </row>
    <row r="98" spans="1:17" x14ac:dyDescent="0.35">
      <c r="A98" s="8"/>
      <c r="B98" s="8"/>
      <c r="D98" s="33"/>
      <c r="E98" s="33"/>
      <c r="F98" s="38"/>
      <c r="G98" s="33"/>
      <c r="H98" s="33"/>
      <c r="I98" s="33"/>
      <c r="J98" s="35"/>
      <c r="M98" s="34"/>
      <c r="N98" s="34"/>
      <c r="O98" s="33"/>
      <c r="P98" s="34"/>
      <c r="Q98" s="34"/>
    </row>
    <row r="99" spans="1:17" x14ac:dyDescent="0.35">
      <c r="A99" s="8"/>
      <c r="B99" s="8"/>
      <c r="D99" s="33"/>
      <c r="E99" s="33"/>
      <c r="F99" s="38"/>
      <c r="G99" s="33"/>
      <c r="H99" s="33"/>
      <c r="I99" s="33"/>
      <c r="J99" s="35"/>
      <c r="M99" s="34"/>
      <c r="N99" s="34"/>
      <c r="O99" s="33"/>
      <c r="P99" s="34"/>
      <c r="Q99" s="34"/>
    </row>
    <row r="100" spans="1:17" x14ac:dyDescent="0.35">
      <c r="A100" s="8"/>
      <c r="B100" s="8"/>
      <c r="D100" s="33"/>
      <c r="E100" s="33"/>
      <c r="F100" s="38"/>
      <c r="G100" s="33"/>
      <c r="H100" s="33"/>
      <c r="I100" s="33"/>
      <c r="J100" s="35"/>
      <c r="M100" s="34"/>
      <c r="N100" s="34"/>
      <c r="O100" s="33"/>
      <c r="P100" s="34"/>
      <c r="Q100" s="34"/>
    </row>
    <row r="101" spans="1:17" x14ac:dyDescent="0.35">
      <c r="A101" s="8"/>
      <c r="B101" s="8"/>
      <c r="D101" s="33"/>
      <c r="E101" s="33"/>
      <c r="F101" s="38"/>
      <c r="G101" s="33"/>
      <c r="H101" s="33"/>
      <c r="I101" s="33"/>
      <c r="J101" s="35"/>
      <c r="M101" s="34"/>
      <c r="N101" s="34"/>
      <c r="O101" s="33"/>
      <c r="P101" s="34"/>
      <c r="Q101" s="34"/>
    </row>
    <row r="102" spans="1:17" x14ac:dyDescent="0.35">
      <c r="A102" s="8"/>
      <c r="B102" s="8"/>
      <c r="D102" s="33"/>
      <c r="E102" s="33"/>
      <c r="F102" s="38"/>
      <c r="G102" s="33"/>
      <c r="H102" s="33"/>
      <c r="I102" s="33"/>
      <c r="J102" s="35"/>
      <c r="M102" s="34"/>
      <c r="N102" s="34"/>
      <c r="O102" s="33"/>
      <c r="P102" s="34"/>
      <c r="Q102" s="34"/>
    </row>
    <row r="103" spans="1:17" x14ac:dyDescent="0.35">
      <c r="A103" s="8"/>
      <c r="B103" s="8"/>
      <c r="D103" s="33"/>
      <c r="E103" s="33"/>
      <c r="F103" s="38"/>
      <c r="G103" s="33"/>
      <c r="H103" s="33"/>
      <c r="I103" s="33"/>
      <c r="J103" s="35"/>
      <c r="M103" s="34"/>
      <c r="N103" s="34"/>
      <c r="O103" s="33"/>
      <c r="P103" s="34"/>
      <c r="Q103" s="34"/>
    </row>
    <row r="104" spans="1:17" x14ac:dyDescent="0.35">
      <c r="A104" s="8"/>
      <c r="B104" s="8"/>
      <c r="D104" s="33"/>
      <c r="E104" s="33"/>
      <c r="F104" s="38"/>
      <c r="G104" s="33"/>
      <c r="H104" s="33"/>
      <c r="I104" s="33"/>
      <c r="J104" s="35"/>
      <c r="M104" s="34"/>
      <c r="N104" s="34"/>
      <c r="O104" s="33"/>
      <c r="P104" s="34"/>
      <c r="Q104" s="34"/>
    </row>
    <row r="105" spans="1:17" x14ac:dyDescent="0.35">
      <c r="A105" s="8"/>
      <c r="B105" s="8"/>
      <c r="D105" s="33"/>
      <c r="E105" s="33"/>
      <c r="F105" s="38"/>
      <c r="G105" s="33"/>
      <c r="H105" s="33"/>
      <c r="I105" s="33"/>
      <c r="J105" s="35"/>
      <c r="M105" s="34"/>
      <c r="N105" s="34"/>
      <c r="O105" s="33"/>
      <c r="P105" s="34"/>
      <c r="Q105" s="34"/>
    </row>
    <row r="106" spans="1:17" x14ac:dyDescent="0.35">
      <c r="A106" s="8"/>
      <c r="B106" s="8"/>
      <c r="D106" s="33"/>
      <c r="E106" s="33"/>
      <c r="F106" s="38"/>
      <c r="G106" s="33"/>
      <c r="H106" s="33"/>
      <c r="I106" s="33"/>
      <c r="J106" s="35"/>
      <c r="M106" s="34"/>
      <c r="N106" s="34"/>
      <c r="O106" s="33"/>
      <c r="P106" s="34"/>
      <c r="Q106" s="34"/>
    </row>
    <row r="107" spans="1:17" x14ac:dyDescent="0.35">
      <c r="A107" s="8"/>
      <c r="B107" s="8"/>
      <c r="D107" s="33"/>
      <c r="E107" s="33"/>
      <c r="F107" s="38"/>
      <c r="G107" s="33"/>
      <c r="H107" s="33"/>
      <c r="I107" s="33"/>
      <c r="J107" s="35"/>
      <c r="M107" s="34"/>
      <c r="N107" s="34"/>
      <c r="O107" s="33"/>
      <c r="P107" s="34"/>
      <c r="Q107" s="34"/>
    </row>
    <row r="108" spans="1:17" x14ac:dyDescent="0.35">
      <c r="A108" s="8"/>
      <c r="B108" s="8"/>
      <c r="D108" s="33"/>
      <c r="E108" s="33"/>
      <c r="F108" s="38"/>
      <c r="G108" s="33"/>
      <c r="H108" s="33"/>
      <c r="I108" s="33"/>
      <c r="J108" s="35"/>
      <c r="M108" s="34"/>
      <c r="N108" s="34"/>
      <c r="O108" s="33"/>
      <c r="P108" s="34"/>
      <c r="Q108" s="34"/>
    </row>
    <row r="109" spans="1:17" x14ac:dyDescent="0.35">
      <c r="A109" s="8"/>
      <c r="B109" s="8"/>
      <c r="D109" s="33"/>
      <c r="E109" s="33"/>
      <c r="F109" s="38"/>
      <c r="G109" s="33"/>
      <c r="H109" s="33"/>
      <c r="I109" s="33"/>
      <c r="J109" s="35"/>
      <c r="M109" s="34"/>
      <c r="N109" s="34"/>
      <c r="O109" s="33"/>
      <c r="P109" s="34"/>
      <c r="Q109" s="34"/>
    </row>
    <row r="110" spans="1:17" x14ac:dyDescent="0.35">
      <c r="A110" s="8"/>
      <c r="B110" s="8"/>
      <c r="D110" s="33"/>
      <c r="E110" s="33"/>
      <c r="F110" s="38"/>
      <c r="G110" s="33"/>
      <c r="H110" s="33"/>
      <c r="I110" s="33"/>
      <c r="J110" s="35"/>
      <c r="M110" s="34"/>
      <c r="N110" s="34"/>
      <c r="O110" s="33"/>
      <c r="P110" s="34"/>
      <c r="Q110" s="34"/>
    </row>
    <row r="111" spans="1:17" x14ac:dyDescent="0.35">
      <c r="A111" s="8"/>
      <c r="B111" s="8"/>
      <c r="D111" s="33"/>
      <c r="E111" s="33"/>
      <c r="F111" s="38"/>
      <c r="G111" s="33"/>
      <c r="H111" s="33"/>
      <c r="I111" s="33"/>
      <c r="J111" s="35"/>
      <c r="M111" s="34"/>
      <c r="N111" s="34"/>
      <c r="O111" s="33"/>
      <c r="P111" s="34"/>
      <c r="Q111" s="34"/>
    </row>
    <row r="112" spans="1:17" x14ac:dyDescent="0.35">
      <c r="A112" s="8"/>
      <c r="B112" s="8"/>
      <c r="D112" s="33"/>
      <c r="E112" s="33"/>
      <c r="F112" s="38"/>
      <c r="G112" s="33"/>
      <c r="H112" s="33"/>
      <c r="I112" s="33"/>
      <c r="J112" s="35"/>
      <c r="M112" s="34"/>
      <c r="N112" s="34"/>
      <c r="O112" s="33"/>
      <c r="P112" s="34"/>
      <c r="Q112" s="34"/>
    </row>
    <row r="113" spans="1:17" x14ac:dyDescent="0.35">
      <c r="A113" s="8"/>
      <c r="B113" s="8"/>
      <c r="D113" s="33"/>
      <c r="E113" s="33"/>
      <c r="F113" s="38"/>
      <c r="G113" s="33"/>
      <c r="H113" s="33"/>
      <c r="I113" s="33"/>
      <c r="J113" s="35"/>
      <c r="M113" s="34"/>
      <c r="N113" s="34"/>
      <c r="O113" s="33"/>
      <c r="P113" s="34"/>
      <c r="Q113" s="34"/>
    </row>
    <row r="114" spans="1:17" x14ac:dyDescent="0.35">
      <c r="A114" s="8"/>
      <c r="B114" s="8"/>
      <c r="D114" s="33"/>
      <c r="E114" s="33"/>
      <c r="F114" s="38"/>
      <c r="G114" s="33"/>
      <c r="H114" s="33"/>
      <c r="I114" s="33"/>
      <c r="J114" s="35"/>
      <c r="M114" s="34"/>
      <c r="N114" s="34"/>
      <c r="O114" s="33"/>
      <c r="P114" s="34"/>
      <c r="Q114" s="34"/>
    </row>
    <row r="115" spans="1:17" x14ac:dyDescent="0.35">
      <c r="A115" s="8"/>
      <c r="B115" s="8"/>
      <c r="D115" s="33"/>
      <c r="E115" s="33"/>
      <c r="F115" s="38"/>
      <c r="G115" s="33"/>
      <c r="H115" s="33"/>
      <c r="I115" s="33"/>
      <c r="J115" s="35"/>
      <c r="M115" s="34"/>
      <c r="N115" s="34"/>
      <c r="O115" s="33"/>
      <c r="P115" s="34"/>
      <c r="Q115" s="34"/>
    </row>
    <row r="116" spans="1:17" x14ac:dyDescent="0.35">
      <c r="A116" s="8"/>
      <c r="B116" s="8"/>
      <c r="D116" s="33"/>
      <c r="E116" s="33"/>
      <c r="F116" s="38"/>
      <c r="G116" s="33"/>
      <c r="H116" s="33"/>
      <c r="I116" s="33"/>
      <c r="J116" s="35"/>
      <c r="M116" s="34"/>
      <c r="N116" s="34"/>
      <c r="O116" s="33"/>
      <c r="P116" s="34"/>
      <c r="Q116" s="34"/>
    </row>
    <row r="117" spans="1:17" x14ac:dyDescent="0.35">
      <c r="A117" s="8"/>
      <c r="B117" s="8"/>
      <c r="D117" s="33"/>
      <c r="E117" s="33"/>
      <c r="F117" s="38"/>
      <c r="G117" s="33"/>
      <c r="H117" s="33"/>
      <c r="I117" s="33"/>
      <c r="J117" s="35"/>
      <c r="M117" s="34"/>
      <c r="N117" s="34"/>
      <c r="O117" s="33"/>
      <c r="P117" s="34"/>
      <c r="Q117" s="34"/>
    </row>
    <row r="118" spans="1:17" x14ac:dyDescent="0.35">
      <c r="A118" s="8"/>
      <c r="B118" s="8"/>
      <c r="D118" s="33"/>
      <c r="E118" s="33"/>
      <c r="F118" s="38"/>
      <c r="G118" s="33"/>
      <c r="H118" s="33"/>
      <c r="I118" s="33"/>
      <c r="J118" s="35"/>
      <c r="M118" s="34"/>
      <c r="N118" s="34"/>
      <c r="O118" s="33"/>
      <c r="P118" s="34"/>
      <c r="Q118" s="34"/>
    </row>
    <row r="119" spans="1:17" x14ac:dyDescent="0.35">
      <c r="A119" s="8"/>
      <c r="B119" s="8"/>
      <c r="D119" s="33"/>
      <c r="E119" s="33"/>
      <c r="F119" s="38"/>
      <c r="G119" s="33"/>
      <c r="H119" s="33"/>
      <c r="I119" s="33"/>
      <c r="J119" s="35"/>
      <c r="M119" s="34"/>
      <c r="N119" s="34"/>
      <c r="O119" s="33"/>
      <c r="P119" s="34"/>
      <c r="Q119" s="34"/>
    </row>
    <row r="120" spans="1:17" x14ac:dyDescent="0.35">
      <c r="A120" s="8"/>
      <c r="B120" s="8"/>
      <c r="D120" s="33"/>
      <c r="E120" s="33"/>
      <c r="F120" s="38"/>
      <c r="G120" s="33"/>
      <c r="H120" s="33"/>
      <c r="I120" s="33"/>
      <c r="J120" s="35"/>
      <c r="M120" s="34"/>
      <c r="N120" s="34"/>
      <c r="O120" s="33"/>
      <c r="P120" s="34"/>
      <c r="Q120" s="34"/>
    </row>
    <row r="121" spans="1:17" x14ac:dyDescent="0.35">
      <c r="A121" s="8"/>
      <c r="B121" s="8"/>
      <c r="D121" s="33"/>
      <c r="E121" s="33"/>
      <c r="F121" s="38"/>
      <c r="G121" s="33"/>
      <c r="H121" s="33"/>
      <c r="I121" s="33"/>
      <c r="J121" s="35"/>
      <c r="M121" s="34"/>
      <c r="N121" s="34"/>
      <c r="O121" s="33"/>
      <c r="P121" s="34"/>
      <c r="Q121" s="34"/>
    </row>
    <row r="122" spans="1:17" x14ac:dyDescent="0.35">
      <c r="A122" s="8"/>
      <c r="B122" s="8"/>
      <c r="D122" s="33"/>
      <c r="E122" s="33"/>
      <c r="F122" s="38"/>
      <c r="G122" s="33"/>
      <c r="H122" s="33"/>
      <c r="I122" s="33"/>
      <c r="J122" s="35"/>
      <c r="M122" s="34"/>
      <c r="N122" s="34"/>
      <c r="O122" s="33"/>
      <c r="P122" s="34"/>
      <c r="Q122" s="34"/>
    </row>
    <row r="123" spans="1:17" x14ac:dyDescent="0.35">
      <c r="A123" s="8"/>
      <c r="B123" s="8"/>
      <c r="D123" s="33"/>
      <c r="E123" s="33"/>
      <c r="F123" s="38"/>
      <c r="G123" s="33"/>
      <c r="H123" s="33"/>
      <c r="I123" s="33"/>
      <c r="J123" s="35"/>
      <c r="M123" s="34"/>
      <c r="N123" s="34"/>
      <c r="O123" s="33"/>
      <c r="P123" s="34"/>
      <c r="Q123" s="34"/>
    </row>
    <row r="124" spans="1:17" x14ac:dyDescent="0.35">
      <c r="A124" s="8"/>
      <c r="B124" s="8"/>
      <c r="D124" s="33"/>
      <c r="E124" s="33"/>
      <c r="F124" s="38"/>
      <c r="G124" s="33"/>
      <c r="H124" s="33"/>
      <c r="I124" s="33"/>
      <c r="J124" s="35"/>
      <c r="M124" s="34"/>
      <c r="N124" s="34"/>
      <c r="O124" s="33"/>
      <c r="P124" s="34"/>
      <c r="Q124" s="34"/>
    </row>
    <row r="125" spans="1:17" x14ac:dyDescent="0.35">
      <c r="A125" s="8"/>
      <c r="B125" s="8"/>
      <c r="D125" s="33"/>
      <c r="E125" s="33"/>
      <c r="F125" s="38"/>
      <c r="G125" s="33"/>
      <c r="H125" s="33"/>
      <c r="I125" s="33"/>
      <c r="J125" s="35"/>
      <c r="M125" s="34"/>
      <c r="N125" s="34"/>
      <c r="O125" s="33"/>
      <c r="P125" s="34"/>
      <c r="Q125" s="34"/>
    </row>
    <row r="126" spans="1:17" x14ac:dyDescent="0.35">
      <c r="A126" s="8"/>
      <c r="B126" s="8"/>
      <c r="D126" s="33"/>
      <c r="E126" s="33"/>
      <c r="F126" s="38"/>
      <c r="G126" s="33"/>
      <c r="H126" s="33"/>
      <c r="I126" s="33"/>
      <c r="J126" s="35"/>
      <c r="M126" s="34"/>
      <c r="N126" s="34"/>
      <c r="O126" s="33"/>
      <c r="P126" s="34"/>
      <c r="Q126" s="34"/>
    </row>
    <row r="127" spans="1:17" x14ac:dyDescent="0.35">
      <c r="A127" s="8"/>
      <c r="B127" s="8"/>
      <c r="D127" s="33"/>
      <c r="E127" s="33"/>
      <c r="F127" s="38"/>
      <c r="G127" s="33"/>
      <c r="H127" s="33"/>
      <c r="I127" s="33"/>
      <c r="J127" s="35"/>
      <c r="M127" s="34"/>
      <c r="N127" s="34"/>
      <c r="O127" s="33"/>
      <c r="P127" s="34"/>
      <c r="Q127" s="34"/>
    </row>
    <row r="128" spans="1:17" x14ac:dyDescent="0.35">
      <c r="A128" s="8"/>
      <c r="B128" s="8"/>
      <c r="D128" s="33"/>
      <c r="E128" s="33"/>
      <c r="F128" s="38"/>
      <c r="G128" s="33"/>
      <c r="H128" s="33"/>
      <c r="I128" s="33"/>
      <c r="J128" s="35"/>
      <c r="M128" s="34"/>
      <c r="N128" s="34"/>
      <c r="O128" s="33"/>
      <c r="P128" s="34"/>
      <c r="Q128" s="34"/>
    </row>
    <row r="129" spans="1:17" x14ac:dyDescent="0.35">
      <c r="A129" s="8"/>
      <c r="B129" s="8"/>
      <c r="D129" s="33"/>
      <c r="E129" s="33"/>
      <c r="F129" s="38"/>
      <c r="G129" s="33"/>
      <c r="H129" s="33"/>
      <c r="I129" s="33"/>
      <c r="J129" s="35"/>
      <c r="M129" s="34"/>
      <c r="N129" s="34"/>
      <c r="O129" s="33"/>
      <c r="P129" s="34"/>
      <c r="Q129" s="34"/>
    </row>
    <row r="130" spans="1:17" x14ac:dyDescent="0.35">
      <c r="A130" s="8"/>
      <c r="B130" s="8"/>
      <c r="D130" s="33"/>
      <c r="E130" s="33"/>
      <c r="F130" s="38"/>
      <c r="G130" s="33"/>
      <c r="H130" s="33"/>
      <c r="I130" s="33"/>
      <c r="J130" s="35"/>
      <c r="M130" s="34"/>
      <c r="N130" s="34"/>
      <c r="O130" s="33"/>
      <c r="P130" s="34"/>
      <c r="Q130" s="34"/>
    </row>
    <row r="131" spans="1:17" x14ac:dyDescent="0.35">
      <c r="A131" s="8"/>
      <c r="B131" s="8"/>
      <c r="D131" s="33"/>
      <c r="E131" s="33"/>
      <c r="F131" s="38"/>
      <c r="G131" s="33"/>
      <c r="H131" s="33"/>
      <c r="I131" s="33"/>
      <c r="J131" s="35"/>
      <c r="M131" s="34"/>
      <c r="N131" s="34"/>
      <c r="O131" s="33"/>
      <c r="P131" s="34"/>
      <c r="Q131" s="34"/>
    </row>
    <row r="132" spans="1:17" x14ac:dyDescent="0.35">
      <c r="A132" s="8"/>
      <c r="B132" s="8"/>
      <c r="D132" s="33"/>
      <c r="E132" s="33"/>
      <c r="F132" s="38"/>
      <c r="G132" s="33"/>
      <c r="H132" s="33"/>
      <c r="I132" s="33"/>
      <c r="J132" s="35"/>
      <c r="M132" s="34"/>
      <c r="N132" s="34"/>
      <c r="O132" s="33"/>
      <c r="P132" s="34"/>
      <c r="Q132" s="34"/>
    </row>
    <row r="133" spans="1:17" x14ac:dyDescent="0.35">
      <c r="A133" s="8"/>
      <c r="B133" s="8"/>
      <c r="D133" s="33"/>
      <c r="E133" s="33"/>
      <c r="F133" s="38"/>
      <c r="G133" s="33"/>
      <c r="H133" s="33"/>
      <c r="I133" s="33"/>
      <c r="J133" s="35"/>
      <c r="M133" s="34"/>
      <c r="N133" s="34"/>
      <c r="O133" s="33"/>
      <c r="P133" s="34"/>
      <c r="Q133" s="34"/>
    </row>
    <row r="134" spans="1:17" x14ac:dyDescent="0.35">
      <c r="A134" s="8"/>
      <c r="B134" s="8"/>
      <c r="D134" s="33"/>
      <c r="E134" s="33"/>
      <c r="F134" s="38"/>
      <c r="G134" s="33"/>
      <c r="H134" s="33"/>
      <c r="I134" s="33"/>
      <c r="J134" s="35"/>
      <c r="M134" s="34"/>
      <c r="N134" s="34"/>
      <c r="O134" s="33"/>
      <c r="P134" s="34"/>
      <c r="Q134" s="34"/>
    </row>
    <row r="135" spans="1:17" x14ac:dyDescent="0.35">
      <c r="A135" s="8"/>
      <c r="B135" s="8"/>
      <c r="D135" s="33"/>
      <c r="E135" s="33"/>
      <c r="F135" s="38"/>
      <c r="G135" s="33"/>
      <c r="H135" s="33"/>
      <c r="I135" s="33"/>
      <c r="J135" s="35"/>
      <c r="M135" s="34"/>
      <c r="N135" s="34"/>
      <c r="O135" s="33"/>
      <c r="P135" s="34"/>
      <c r="Q135" s="34"/>
    </row>
    <row r="136" spans="1:17" x14ac:dyDescent="0.35">
      <c r="A136" s="8"/>
      <c r="B136" s="8"/>
      <c r="C136" s="37"/>
      <c r="D136" s="33"/>
      <c r="E136" s="33"/>
      <c r="F136" s="38"/>
      <c r="G136" s="33"/>
      <c r="H136" s="33"/>
      <c r="I136" s="33"/>
      <c r="J136" s="35"/>
      <c r="M136" s="34"/>
      <c r="N136" s="34"/>
      <c r="O136" s="33"/>
      <c r="P136" s="34"/>
      <c r="Q136" s="34"/>
    </row>
    <row r="137" spans="1:17" x14ac:dyDescent="0.35">
      <c r="A137" s="8"/>
      <c r="B137" s="8"/>
      <c r="C137" s="37"/>
      <c r="D137" s="33"/>
      <c r="E137" s="33"/>
      <c r="F137" s="38"/>
      <c r="G137" s="33"/>
      <c r="H137" s="33"/>
      <c r="I137" s="33"/>
      <c r="J137" s="35"/>
      <c r="M137" s="34"/>
      <c r="N137" s="34"/>
      <c r="O137" s="33"/>
      <c r="P137" s="34"/>
      <c r="Q137" s="34"/>
    </row>
    <row r="138" spans="1:17" x14ac:dyDescent="0.35">
      <c r="A138" s="8"/>
      <c r="B138" s="8"/>
      <c r="C138" s="37"/>
      <c r="D138" s="33"/>
      <c r="E138" s="33"/>
      <c r="F138" s="38"/>
      <c r="G138" s="33"/>
      <c r="H138" s="33"/>
      <c r="I138" s="33"/>
      <c r="J138" s="35"/>
      <c r="M138" s="34"/>
      <c r="N138" s="34"/>
      <c r="O138" s="33"/>
      <c r="P138" s="34"/>
      <c r="Q138" s="34"/>
    </row>
    <row r="139" spans="1:17" x14ac:dyDescent="0.35">
      <c r="A139" s="8"/>
      <c r="B139" s="8"/>
      <c r="C139" s="37"/>
      <c r="D139" s="33"/>
      <c r="E139" s="33"/>
      <c r="F139" s="38"/>
      <c r="G139" s="33"/>
      <c r="H139" s="33"/>
      <c r="I139" s="33"/>
      <c r="J139" s="35"/>
      <c r="M139" s="34"/>
      <c r="N139" s="34"/>
      <c r="O139" s="33"/>
      <c r="P139" s="34"/>
      <c r="Q139" s="34"/>
    </row>
    <row r="140" spans="1:17" x14ac:dyDescent="0.35">
      <c r="A140" s="8"/>
      <c r="B140" s="8"/>
      <c r="C140" s="37"/>
      <c r="D140" s="33"/>
      <c r="E140" s="33"/>
      <c r="F140" s="38"/>
      <c r="G140" s="33"/>
      <c r="H140" s="33"/>
      <c r="I140" s="33"/>
      <c r="J140" s="35"/>
      <c r="M140" s="34"/>
      <c r="N140" s="34"/>
      <c r="O140" s="33"/>
      <c r="P140" s="34"/>
      <c r="Q140" s="34"/>
    </row>
    <row r="141" spans="1:17" x14ac:dyDescent="0.35">
      <c r="A141" s="8"/>
      <c r="B141" s="8"/>
      <c r="C141" s="37"/>
      <c r="D141" s="33"/>
      <c r="E141" s="33"/>
      <c r="F141" s="38"/>
      <c r="G141" s="33"/>
      <c r="H141" s="33"/>
      <c r="I141" s="33"/>
      <c r="J141" s="35"/>
      <c r="M141" s="34"/>
      <c r="N141" s="34"/>
      <c r="O141" s="33"/>
      <c r="P141" s="34"/>
      <c r="Q141" s="34"/>
    </row>
    <row r="142" spans="1:17" x14ac:dyDescent="0.35">
      <c r="A142" s="8"/>
      <c r="B142" s="8"/>
      <c r="C142" s="37"/>
      <c r="D142" s="33"/>
      <c r="E142" s="33"/>
      <c r="F142" s="38"/>
      <c r="G142" s="33"/>
      <c r="H142" s="33"/>
      <c r="I142" s="33"/>
      <c r="J142" s="35"/>
      <c r="M142" s="34"/>
      <c r="N142" s="34"/>
      <c r="O142" s="33"/>
      <c r="P142" s="34"/>
      <c r="Q142" s="34"/>
    </row>
    <row r="143" spans="1:17" x14ac:dyDescent="0.35">
      <c r="A143" s="8"/>
      <c r="B143" s="8"/>
      <c r="C143" s="37"/>
      <c r="D143" s="33"/>
      <c r="E143" s="33"/>
      <c r="F143" s="38"/>
      <c r="G143" s="33"/>
      <c r="H143" s="33"/>
      <c r="I143" s="33"/>
      <c r="J143" s="35"/>
      <c r="M143" s="34"/>
      <c r="N143" s="34"/>
      <c r="O143" s="33"/>
      <c r="P143" s="34"/>
      <c r="Q143" s="34"/>
    </row>
    <row r="144" spans="1:17" x14ac:dyDescent="0.35">
      <c r="A144" s="8"/>
      <c r="B144" s="8"/>
      <c r="C144" s="37"/>
      <c r="D144" s="33"/>
      <c r="E144" s="33"/>
      <c r="F144" s="38"/>
      <c r="G144" s="33"/>
      <c r="H144" s="33"/>
      <c r="I144" s="33"/>
      <c r="J144" s="35"/>
      <c r="M144" s="34"/>
      <c r="N144" s="34"/>
      <c r="O144" s="33"/>
      <c r="P144" s="34"/>
      <c r="Q144" s="34"/>
    </row>
    <row r="145" spans="1:17" x14ac:dyDescent="0.35">
      <c r="A145" s="8"/>
      <c r="B145" s="8"/>
      <c r="C145" s="37"/>
      <c r="D145" s="33"/>
      <c r="E145" s="33"/>
      <c r="F145" s="38"/>
      <c r="G145" s="33"/>
      <c r="H145" s="33"/>
      <c r="I145" s="33"/>
      <c r="J145" s="35"/>
      <c r="M145" s="34"/>
      <c r="N145" s="34"/>
      <c r="O145" s="33"/>
      <c r="P145" s="34"/>
      <c r="Q145" s="34"/>
    </row>
    <row r="146" spans="1:17" x14ac:dyDescent="0.35">
      <c r="A146" s="8"/>
      <c r="B146" s="8"/>
      <c r="C146" s="37"/>
      <c r="D146" s="33"/>
      <c r="E146" s="33"/>
      <c r="F146" s="38"/>
      <c r="G146" s="33"/>
      <c r="H146" s="33"/>
      <c r="I146" s="33"/>
      <c r="J146" s="35"/>
      <c r="M146" s="34"/>
      <c r="N146" s="34"/>
      <c r="O146" s="33"/>
      <c r="P146" s="34"/>
      <c r="Q146" s="34"/>
    </row>
    <row r="147" spans="1:17" x14ac:dyDescent="0.35">
      <c r="A147" s="8"/>
      <c r="B147" s="8"/>
      <c r="C147" s="37"/>
      <c r="D147" s="33"/>
      <c r="E147" s="33"/>
      <c r="F147" s="38"/>
      <c r="G147" s="33"/>
      <c r="H147" s="33"/>
      <c r="I147" s="33"/>
      <c r="J147" s="35"/>
      <c r="M147" s="34"/>
      <c r="N147" s="34"/>
      <c r="O147" s="33"/>
      <c r="P147" s="34"/>
      <c r="Q147" s="34"/>
    </row>
    <row r="148" spans="1:17" x14ac:dyDescent="0.35">
      <c r="A148" s="8"/>
      <c r="B148" s="8"/>
      <c r="C148" s="37"/>
      <c r="D148" s="33"/>
      <c r="E148" s="33"/>
      <c r="F148" s="38"/>
      <c r="G148" s="33"/>
      <c r="H148" s="33"/>
      <c r="I148" s="33"/>
      <c r="J148" s="35"/>
      <c r="M148" s="34"/>
      <c r="N148" s="34"/>
      <c r="O148" s="33"/>
      <c r="P148" s="34"/>
      <c r="Q148" s="34"/>
    </row>
    <row r="149" spans="1:17" x14ac:dyDescent="0.35">
      <c r="A149" s="8"/>
      <c r="B149" s="8"/>
      <c r="C149" s="37"/>
      <c r="D149" s="33"/>
      <c r="E149" s="33"/>
      <c r="F149" s="38"/>
      <c r="G149" s="33"/>
      <c r="H149" s="33"/>
      <c r="I149" s="33"/>
      <c r="J149" s="35"/>
      <c r="M149" s="34"/>
      <c r="N149" s="34"/>
      <c r="O149" s="33"/>
      <c r="P149" s="34"/>
      <c r="Q149" s="34"/>
    </row>
    <row r="150" spans="1:17" x14ac:dyDescent="0.35">
      <c r="A150" s="8"/>
      <c r="B150" s="8"/>
      <c r="C150" s="37"/>
      <c r="D150" s="33"/>
      <c r="E150" s="33"/>
      <c r="F150" s="38"/>
      <c r="G150" s="33"/>
      <c r="H150" s="33"/>
      <c r="I150" s="33"/>
      <c r="J150" s="35"/>
      <c r="M150" s="34"/>
      <c r="N150" s="34"/>
      <c r="O150" s="33"/>
      <c r="P150" s="34"/>
      <c r="Q150" s="34"/>
    </row>
    <row r="151" spans="1:17" x14ac:dyDescent="0.35">
      <c r="A151" s="8"/>
      <c r="B151" s="8"/>
      <c r="C151" s="37"/>
      <c r="D151" s="33"/>
      <c r="E151" s="33"/>
      <c r="F151" s="38"/>
      <c r="G151" s="33"/>
      <c r="H151" s="33"/>
      <c r="I151" s="33"/>
      <c r="J151" s="35"/>
      <c r="M151" s="34"/>
      <c r="N151" s="34"/>
      <c r="O151" s="33"/>
      <c r="P151" s="34"/>
      <c r="Q151" s="34"/>
    </row>
    <row r="152" spans="1:17" x14ac:dyDescent="0.35">
      <c r="A152" s="8"/>
      <c r="B152" s="8"/>
      <c r="C152" s="37"/>
      <c r="D152" s="33"/>
      <c r="E152" s="33"/>
      <c r="F152" s="38"/>
      <c r="G152" s="33"/>
      <c r="H152" s="33"/>
      <c r="I152" s="33"/>
      <c r="J152" s="35"/>
      <c r="M152" s="34"/>
      <c r="N152" s="34"/>
      <c r="O152" s="33"/>
      <c r="P152" s="34"/>
      <c r="Q152" s="34"/>
    </row>
    <row r="153" spans="1:17" x14ac:dyDescent="0.35">
      <c r="A153" s="8"/>
      <c r="B153" s="8"/>
      <c r="C153" s="37"/>
      <c r="D153" s="33"/>
      <c r="E153" s="33"/>
      <c r="F153" s="38"/>
      <c r="G153" s="33"/>
      <c r="H153" s="33"/>
      <c r="I153" s="33"/>
      <c r="J153" s="35"/>
      <c r="M153" s="34"/>
      <c r="N153" s="34"/>
      <c r="O153" s="33"/>
      <c r="P153" s="34"/>
      <c r="Q153" s="34"/>
    </row>
    <row r="154" spans="1:17" x14ac:dyDescent="0.35">
      <c r="A154" s="8"/>
      <c r="B154" s="8"/>
      <c r="C154" s="37"/>
      <c r="D154" s="33"/>
      <c r="E154" s="33"/>
      <c r="F154" s="38"/>
      <c r="G154" s="33"/>
      <c r="H154" s="33"/>
      <c r="I154" s="33"/>
      <c r="J154" s="35"/>
      <c r="M154" s="34"/>
      <c r="N154" s="34"/>
      <c r="O154" s="33"/>
      <c r="P154" s="34"/>
      <c r="Q154" s="34"/>
    </row>
    <row r="155" spans="1:17" x14ac:dyDescent="0.35">
      <c r="A155" s="8"/>
      <c r="B155" s="8"/>
      <c r="C155" s="37"/>
      <c r="D155" s="33"/>
      <c r="E155" s="33"/>
      <c r="F155" s="38"/>
      <c r="G155" s="33"/>
      <c r="H155" s="33"/>
      <c r="I155" s="33"/>
      <c r="J155" s="35"/>
      <c r="M155" s="34"/>
      <c r="N155" s="34"/>
      <c r="O155" s="33"/>
      <c r="P155" s="34"/>
      <c r="Q155" s="34"/>
    </row>
    <row r="156" spans="1:17" x14ac:dyDescent="0.35">
      <c r="A156" s="8"/>
      <c r="B156" s="8"/>
      <c r="C156" s="37"/>
      <c r="D156" s="33"/>
      <c r="E156" s="33"/>
      <c r="F156" s="38"/>
      <c r="G156" s="33"/>
      <c r="H156" s="33"/>
      <c r="I156" s="33"/>
      <c r="J156" s="35"/>
      <c r="K156" s="39"/>
      <c r="M156" s="34"/>
      <c r="N156" s="34"/>
      <c r="O156" s="33"/>
      <c r="P156" s="34"/>
      <c r="Q156" s="34"/>
    </row>
    <row r="157" spans="1:17" x14ac:dyDescent="0.35">
      <c r="A157" s="8"/>
      <c r="B157" s="8"/>
      <c r="C157" s="37"/>
      <c r="D157" s="33"/>
      <c r="E157" s="33"/>
      <c r="F157" s="38"/>
      <c r="G157" s="33"/>
      <c r="H157" s="33"/>
      <c r="I157" s="33"/>
      <c r="J157" s="35"/>
      <c r="M157" s="34"/>
      <c r="N157" s="34"/>
      <c r="O157" s="33"/>
      <c r="P157" s="34"/>
      <c r="Q157" s="34"/>
    </row>
    <row r="158" spans="1:17" x14ac:dyDescent="0.35">
      <c r="A158" s="8"/>
      <c r="B158" s="8"/>
      <c r="C158" s="37"/>
      <c r="D158" s="33"/>
      <c r="E158" s="33"/>
      <c r="F158" s="38"/>
      <c r="G158" s="33"/>
      <c r="H158" s="33"/>
      <c r="I158" s="33"/>
      <c r="J158" s="35"/>
      <c r="M158" s="34"/>
      <c r="N158" s="34"/>
      <c r="O158" s="33"/>
      <c r="P158" s="34"/>
      <c r="Q158" s="34"/>
    </row>
    <row r="159" spans="1:17" x14ac:dyDescent="0.35">
      <c r="A159" s="8"/>
      <c r="B159" s="8"/>
      <c r="C159" s="37"/>
      <c r="D159" s="33"/>
      <c r="E159" s="33"/>
      <c r="F159" s="38"/>
      <c r="G159" s="33"/>
      <c r="H159" s="33"/>
      <c r="I159" s="33"/>
      <c r="J159" s="35"/>
      <c r="K159" s="39"/>
      <c r="M159" s="34"/>
      <c r="N159" s="34"/>
      <c r="O159" s="33"/>
      <c r="P159" s="34"/>
      <c r="Q159" s="34"/>
    </row>
    <row r="160" spans="1:17" x14ac:dyDescent="0.35">
      <c r="A160" s="8"/>
      <c r="B160" s="8"/>
      <c r="C160" s="37"/>
      <c r="D160" s="33"/>
      <c r="E160" s="33"/>
      <c r="F160" s="38"/>
      <c r="G160" s="33"/>
      <c r="H160" s="33"/>
      <c r="I160" s="33"/>
      <c r="J160" s="35"/>
      <c r="L160" s="34"/>
    </row>
    <row r="161" spans="1:12" x14ac:dyDescent="0.35">
      <c r="A161" s="8"/>
      <c r="B161" s="8"/>
      <c r="C161" s="37"/>
      <c r="D161" s="33"/>
      <c r="E161" s="33"/>
      <c r="F161" s="38"/>
      <c r="G161" s="33"/>
      <c r="H161" s="33"/>
      <c r="I161" s="33"/>
      <c r="J161" s="35"/>
      <c r="L161" s="34"/>
    </row>
    <row r="162" spans="1:12" x14ac:dyDescent="0.35">
      <c r="A162" s="8"/>
      <c r="B162" s="8"/>
      <c r="C162" s="37"/>
      <c r="D162" s="33"/>
      <c r="E162" s="33"/>
      <c r="F162" s="38"/>
      <c r="G162" s="33"/>
      <c r="H162" s="33"/>
      <c r="I162" s="33"/>
      <c r="J162" s="35"/>
      <c r="L162" s="34"/>
    </row>
    <row r="163" spans="1:12" x14ac:dyDescent="0.35">
      <c r="A163" s="8"/>
      <c r="B163" s="8"/>
      <c r="C163" s="37"/>
      <c r="D163" s="33"/>
      <c r="E163" s="33"/>
      <c r="F163" s="38"/>
      <c r="G163" s="33"/>
      <c r="H163" s="33"/>
      <c r="I163" s="33"/>
      <c r="J163" s="35"/>
      <c r="L163" s="34"/>
    </row>
    <row r="164" spans="1:12" x14ac:dyDescent="0.35">
      <c r="A164" s="8"/>
      <c r="B164" s="8"/>
      <c r="C164" s="37"/>
      <c r="D164" s="33"/>
      <c r="E164" s="33"/>
      <c r="F164" s="38"/>
      <c r="G164" s="33"/>
      <c r="H164" s="33"/>
      <c r="I164" s="33"/>
      <c r="J164" s="35"/>
      <c r="L164" s="34"/>
    </row>
    <row r="165" spans="1:12" x14ac:dyDescent="0.35">
      <c r="A165" s="8"/>
      <c r="B165" s="8"/>
      <c r="C165" s="37"/>
      <c r="D165" s="33"/>
      <c r="E165" s="33"/>
      <c r="F165" s="38"/>
      <c r="G165" s="33"/>
      <c r="H165" s="33"/>
      <c r="I165" s="33"/>
      <c r="J165" s="35"/>
      <c r="L165" s="34"/>
    </row>
    <row r="166" spans="1:12" x14ac:dyDescent="0.35">
      <c r="A166" s="8"/>
      <c r="B166" s="8"/>
      <c r="C166" s="37"/>
      <c r="D166" s="33"/>
      <c r="E166" s="33"/>
      <c r="F166" s="38"/>
      <c r="G166" s="33"/>
      <c r="H166" s="33"/>
      <c r="I166" s="33"/>
      <c r="J166" s="35"/>
      <c r="K166" s="37"/>
      <c r="L166" s="34"/>
    </row>
    <row r="167" spans="1:12" x14ac:dyDescent="0.35">
      <c r="A167" s="8"/>
      <c r="B167" s="8"/>
      <c r="C167" s="37"/>
      <c r="D167" s="33"/>
      <c r="E167" s="33"/>
      <c r="F167" s="38"/>
      <c r="G167" s="33"/>
      <c r="H167" s="33"/>
      <c r="I167" s="33"/>
      <c r="J167" s="35"/>
      <c r="K167" s="39"/>
      <c r="L167" s="34"/>
    </row>
    <row r="168" spans="1:12" x14ac:dyDescent="0.35">
      <c r="A168" s="8"/>
      <c r="B168" s="8"/>
      <c r="C168" s="37"/>
      <c r="D168" s="33"/>
      <c r="E168" s="33"/>
      <c r="F168" s="38"/>
      <c r="G168" s="33"/>
      <c r="H168" s="33"/>
      <c r="I168" s="33"/>
      <c r="J168" s="35"/>
      <c r="L168" s="34"/>
    </row>
    <row r="169" spans="1:12" x14ac:dyDescent="0.35">
      <c r="A169" s="8"/>
      <c r="B169" s="8"/>
      <c r="C169" s="37"/>
      <c r="D169" s="33"/>
      <c r="E169" s="33"/>
      <c r="F169" s="38"/>
      <c r="G169" s="33"/>
      <c r="H169" s="33"/>
      <c r="I169" s="33"/>
      <c r="J169" s="35"/>
      <c r="L169" s="34"/>
    </row>
    <row r="170" spans="1:12" x14ac:dyDescent="0.35">
      <c r="A170" s="8"/>
      <c r="B170" s="8"/>
      <c r="C170" s="37"/>
      <c r="D170" s="33"/>
      <c r="E170" s="33"/>
      <c r="F170" s="38"/>
      <c r="G170" s="33"/>
      <c r="H170" s="33"/>
      <c r="I170" s="33"/>
      <c r="J170" s="35"/>
      <c r="L170" s="34"/>
    </row>
    <row r="171" spans="1:12" x14ac:dyDescent="0.35">
      <c r="A171" s="8"/>
      <c r="B171" s="8"/>
      <c r="C171" s="37"/>
      <c r="D171" s="33"/>
      <c r="E171" s="33"/>
      <c r="F171" s="38"/>
      <c r="G171" s="33"/>
      <c r="H171" s="33"/>
      <c r="I171" s="33"/>
      <c r="J171" s="35"/>
      <c r="L171" s="34"/>
    </row>
    <row r="172" spans="1:12" x14ac:dyDescent="0.35">
      <c r="A172" s="8"/>
      <c r="B172" s="8"/>
      <c r="C172" s="37"/>
      <c r="D172" s="33"/>
      <c r="E172" s="33"/>
      <c r="F172" s="38"/>
      <c r="G172" s="33"/>
      <c r="H172" s="33"/>
      <c r="I172" s="33"/>
      <c r="J172" s="35"/>
      <c r="L172" s="34"/>
    </row>
    <row r="173" spans="1:12" x14ac:dyDescent="0.35">
      <c r="A173" s="8"/>
      <c r="B173" s="8"/>
      <c r="C173" s="37"/>
      <c r="D173" s="33"/>
      <c r="E173" s="33"/>
      <c r="F173" s="38"/>
      <c r="G173" s="33"/>
      <c r="H173" s="33"/>
      <c r="I173" s="33"/>
      <c r="J173" s="35"/>
      <c r="L173" s="34"/>
    </row>
    <row r="174" spans="1:12" x14ac:dyDescent="0.35">
      <c r="A174" s="8"/>
      <c r="B174" s="8"/>
      <c r="C174" s="37"/>
      <c r="D174" s="33"/>
      <c r="E174" s="33"/>
      <c r="F174" s="38"/>
      <c r="G174" s="33"/>
      <c r="H174" s="33"/>
      <c r="I174" s="33"/>
      <c r="J174" s="35"/>
      <c r="L174" s="34"/>
    </row>
    <row r="175" spans="1:12" x14ac:dyDescent="0.35">
      <c r="A175" s="8"/>
      <c r="B175" s="8"/>
      <c r="C175" s="37"/>
      <c r="D175" s="33"/>
      <c r="E175" s="33"/>
      <c r="F175" s="38"/>
      <c r="G175" s="33"/>
      <c r="H175" s="33"/>
      <c r="I175" s="33"/>
      <c r="J175" s="35"/>
      <c r="L175" s="34"/>
    </row>
    <row r="176" spans="1:12" x14ac:dyDescent="0.35">
      <c r="A176" s="8"/>
      <c r="B176" s="8"/>
      <c r="C176" s="37"/>
      <c r="D176" s="33"/>
      <c r="E176" s="33"/>
      <c r="F176" s="38"/>
      <c r="G176" s="33"/>
      <c r="H176" s="33"/>
      <c r="I176" s="33"/>
      <c r="J176" s="35"/>
      <c r="L176" s="34"/>
    </row>
    <row r="177" spans="1:12" x14ac:dyDescent="0.35">
      <c r="A177" s="8"/>
      <c r="B177" s="8"/>
      <c r="C177" s="37"/>
      <c r="D177" s="33"/>
      <c r="E177" s="33"/>
      <c r="F177" s="38"/>
      <c r="G177" s="33"/>
      <c r="H177" s="33"/>
      <c r="I177" s="33"/>
      <c r="J177" s="35"/>
      <c r="L177" s="34"/>
    </row>
    <row r="178" spans="1:12" x14ac:dyDescent="0.35">
      <c r="A178" s="8"/>
      <c r="B178" s="8"/>
      <c r="C178" s="37"/>
      <c r="D178" s="33"/>
      <c r="E178" s="33"/>
      <c r="F178" s="38"/>
      <c r="G178" s="33"/>
      <c r="H178" s="33"/>
      <c r="I178" s="33"/>
      <c r="J178" s="35"/>
      <c r="L178" s="34"/>
    </row>
    <row r="179" spans="1:12" x14ac:dyDescent="0.35">
      <c r="A179" s="8"/>
      <c r="B179" s="8"/>
      <c r="C179" s="37"/>
      <c r="D179" s="33"/>
      <c r="E179" s="33"/>
      <c r="F179" s="38"/>
      <c r="G179" s="33"/>
      <c r="H179" s="33"/>
      <c r="I179" s="33"/>
      <c r="J179" s="35"/>
      <c r="L179" s="34"/>
    </row>
    <row r="180" spans="1:12" x14ac:dyDescent="0.35">
      <c r="A180" s="8"/>
      <c r="B180" s="8"/>
      <c r="C180" s="37"/>
      <c r="D180" s="33"/>
      <c r="E180" s="33"/>
      <c r="F180" s="38"/>
      <c r="G180" s="33"/>
      <c r="H180" s="33"/>
      <c r="I180" s="33"/>
      <c r="J180" s="35"/>
      <c r="L180" s="34"/>
    </row>
    <row r="181" spans="1:12" x14ac:dyDescent="0.35">
      <c r="A181" s="8"/>
      <c r="B181" s="8"/>
      <c r="C181" s="37"/>
      <c r="D181" s="33"/>
      <c r="E181" s="33"/>
      <c r="F181" s="38"/>
      <c r="G181" s="33"/>
      <c r="H181" s="33"/>
      <c r="I181" s="33"/>
      <c r="J181" s="35"/>
      <c r="L181" s="34"/>
    </row>
    <row r="182" spans="1:12" x14ac:dyDescent="0.35">
      <c r="A182" s="8"/>
      <c r="B182" s="8"/>
      <c r="C182" s="37"/>
      <c r="D182" s="33"/>
      <c r="E182" s="33"/>
      <c r="F182" s="38"/>
      <c r="G182" s="33"/>
      <c r="H182" s="33"/>
      <c r="I182" s="33"/>
      <c r="J182" s="35"/>
      <c r="L182" s="34"/>
    </row>
    <row r="183" spans="1:12" x14ac:dyDescent="0.35">
      <c r="A183" s="8"/>
      <c r="B183" s="8"/>
      <c r="C183" s="37"/>
      <c r="D183" s="33"/>
      <c r="E183" s="33"/>
      <c r="F183" s="38"/>
      <c r="G183" s="33"/>
      <c r="H183" s="33"/>
      <c r="I183" s="33"/>
      <c r="J183" s="35"/>
      <c r="L183" s="34"/>
    </row>
    <row r="184" spans="1:12" x14ac:dyDescent="0.35">
      <c r="A184" s="8"/>
      <c r="B184" s="8"/>
      <c r="C184" s="37"/>
      <c r="D184" s="33"/>
      <c r="E184" s="33"/>
      <c r="F184" s="38"/>
      <c r="G184" s="33"/>
      <c r="H184" s="33"/>
      <c r="I184" s="33"/>
      <c r="J184" s="35"/>
      <c r="L184" s="34"/>
    </row>
    <row r="185" spans="1:12" x14ac:dyDescent="0.35">
      <c r="A185" s="8"/>
      <c r="B185" s="8"/>
      <c r="C185" s="37"/>
      <c r="D185" s="33"/>
      <c r="E185" s="33"/>
      <c r="F185" s="38"/>
      <c r="G185" s="33"/>
      <c r="H185" s="33"/>
      <c r="I185" s="33"/>
      <c r="J185" s="35"/>
      <c r="L185" s="34"/>
    </row>
    <row r="186" spans="1:12" x14ac:dyDescent="0.35">
      <c r="A186" s="8"/>
      <c r="B186" s="8"/>
      <c r="C186" s="37"/>
      <c r="D186" s="33"/>
      <c r="E186" s="33"/>
      <c r="F186" s="38"/>
      <c r="G186" s="33"/>
      <c r="H186" s="33"/>
      <c r="I186" s="33"/>
      <c r="J186" s="35"/>
      <c r="L186" s="34"/>
    </row>
    <row r="187" spans="1:12" x14ac:dyDescent="0.35">
      <c r="A187" s="8"/>
      <c r="B187" s="8"/>
      <c r="C187" s="37"/>
      <c r="D187" s="33"/>
      <c r="E187" s="33"/>
      <c r="F187" s="38"/>
      <c r="G187" s="33"/>
      <c r="H187" s="33"/>
      <c r="I187" s="33"/>
      <c r="J187" s="35"/>
      <c r="L187" s="34"/>
    </row>
    <row r="188" spans="1:12" x14ac:dyDescent="0.35">
      <c r="A188" s="8"/>
      <c r="B188" s="8"/>
      <c r="C188" s="37"/>
      <c r="D188" s="33"/>
      <c r="E188" s="33"/>
      <c r="F188" s="38"/>
      <c r="G188" s="33"/>
      <c r="H188" s="33"/>
      <c r="I188" s="33"/>
      <c r="J188" s="35"/>
      <c r="L188" s="34"/>
    </row>
    <row r="189" spans="1:12" x14ac:dyDescent="0.35">
      <c r="A189" s="8"/>
      <c r="B189" s="8"/>
      <c r="C189" s="37"/>
      <c r="D189" s="33"/>
      <c r="E189" s="33"/>
      <c r="F189" s="38"/>
      <c r="G189" s="33"/>
      <c r="H189" s="33"/>
      <c r="I189" s="33"/>
      <c r="J189" s="35"/>
      <c r="L189" s="34"/>
    </row>
    <row r="190" spans="1:12" x14ac:dyDescent="0.35">
      <c r="A190" s="8"/>
      <c r="B190" s="8"/>
      <c r="C190" s="37"/>
      <c r="D190" s="33"/>
      <c r="E190" s="33"/>
      <c r="F190" s="38"/>
      <c r="G190" s="33"/>
      <c r="H190" s="33"/>
      <c r="I190" s="33"/>
      <c r="J190" s="35"/>
      <c r="L190" s="34"/>
    </row>
    <row r="191" spans="1:12" x14ac:dyDescent="0.35">
      <c r="A191" s="8"/>
      <c r="B191" s="8"/>
      <c r="C191" s="37"/>
      <c r="D191" s="33"/>
      <c r="E191" s="33"/>
      <c r="F191" s="38"/>
      <c r="G191" s="33"/>
      <c r="H191" s="33"/>
      <c r="I191" s="33"/>
      <c r="J191" s="35"/>
      <c r="L191" s="34"/>
    </row>
    <row r="192" spans="1:12" x14ac:dyDescent="0.35">
      <c r="A192" s="8"/>
      <c r="B192" s="8"/>
      <c r="C192" s="37"/>
      <c r="D192" s="33"/>
      <c r="E192" s="33"/>
      <c r="F192" s="38"/>
      <c r="G192" s="33"/>
      <c r="H192" s="33"/>
      <c r="I192" s="33"/>
      <c r="J192" s="35"/>
      <c r="L192" s="34"/>
    </row>
    <row r="193" spans="1:12" x14ac:dyDescent="0.35">
      <c r="A193" s="8"/>
      <c r="B193" s="8"/>
      <c r="C193" s="37"/>
      <c r="D193" s="33"/>
      <c r="E193" s="33"/>
      <c r="F193" s="38"/>
      <c r="G193" s="33"/>
      <c r="H193" s="33"/>
      <c r="I193" s="33"/>
      <c r="J193" s="35"/>
      <c r="L193" s="34"/>
    </row>
    <row r="194" spans="1:12" x14ac:dyDescent="0.35">
      <c r="A194" s="8"/>
      <c r="B194" s="8"/>
      <c r="C194" s="37"/>
      <c r="D194" s="33"/>
      <c r="E194" s="33"/>
      <c r="F194" s="38"/>
      <c r="G194" s="33"/>
      <c r="H194" s="33"/>
      <c r="I194" s="33"/>
      <c r="J194" s="35"/>
      <c r="L194" s="34"/>
    </row>
    <row r="195" spans="1:12" x14ac:dyDescent="0.35">
      <c r="A195" s="8"/>
      <c r="B195" s="8"/>
      <c r="C195" s="37"/>
      <c r="D195" s="33"/>
      <c r="E195" s="33"/>
      <c r="F195" s="38"/>
      <c r="G195" s="33"/>
      <c r="H195" s="33"/>
      <c r="I195" s="33"/>
      <c r="J195" s="35"/>
      <c r="L195" s="34"/>
    </row>
    <row r="196" spans="1:12" x14ac:dyDescent="0.35">
      <c r="A196" s="8"/>
      <c r="B196" s="8"/>
      <c r="C196" s="37"/>
      <c r="D196" s="33"/>
      <c r="E196" s="33"/>
      <c r="F196" s="38"/>
      <c r="G196" s="33"/>
      <c r="H196" s="33"/>
      <c r="I196" s="33"/>
      <c r="J196" s="35"/>
      <c r="L196" s="34"/>
    </row>
    <row r="197" spans="1:12" x14ac:dyDescent="0.35">
      <c r="A197" s="8"/>
      <c r="B197" s="8"/>
      <c r="C197" s="37"/>
      <c r="D197" s="33"/>
      <c r="E197" s="33"/>
      <c r="F197" s="38"/>
      <c r="G197" s="33"/>
      <c r="H197" s="33"/>
      <c r="I197" s="33"/>
      <c r="J197" s="35"/>
      <c r="L197" s="34"/>
    </row>
    <row r="198" spans="1:12" x14ac:dyDescent="0.35">
      <c r="A198" s="8"/>
      <c r="B198" s="8"/>
      <c r="C198" s="37"/>
      <c r="D198" s="33"/>
      <c r="E198" s="33"/>
      <c r="F198" s="38"/>
      <c r="G198" s="33"/>
      <c r="H198" s="33"/>
      <c r="I198" s="33"/>
      <c r="J198" s="35"/>
      <c r="L198" s="34"/>
    </row>
    <row r="199" spans="1:12" x14ac:dyDescent="0.35">
      <c r="A199" s="8"/>
      <c r="B199" s="8"/>
      <c r="C199" s="37"/>
      <c r="D199" s="33"/>
      <c r="E199" s="33"/>
      <c r="F199" s="38"/>
      <c r="G199" s="33"/>
      <c r="H199" s="33"/>
      <c r="I199" s="33"/>
      <c r="J199" s="35"/>
      <c r="L199" s="34"/>
    </row>
    <row r="200" spans="1:12" x14ac:dyDescent="0.35">
      <c r="A200" s="8"/>
      <c r="B200" s="8"/>
      <c r="C200" s="37"/>
      <c r="D200" s="33"/>
      <c r="E200" s="33"/>
      <c r="F200" s="38"/>
      <c r="G200" s="33"/>
      <c r="H200" s="33"/>
      <c r="I200" s="33"/>
      <c r="J200" s="35"/>
      <c r="L200" s="34"/>
    </row>
    <row r="201" spans="1:12" x14ac:dyDescent="0.35">
      <c r="A201" s="8"/>
      <c r="B201" s="8"/>
      <c r="C201" s="37"/>
      <c r="D201" s="33"/>
      <c r="E201" s="33"/>
      <c r="F201" s="38"/>
      <c r="G201" s="33"/>
      <c r="H201" s="33"/>
      <c r="I201" s="33"/>
      <c r="J201" s="35"/>
      <c r="L201" s="34"/>
    </row>
    <row r="202" spans="1:12" x14ac:dyDescent="0.35">
      <c r="A202" s="8"/>
      <c r="B202" s="8"/>
      <c r="C202" s="37"/>
      <c r="D202" s="33"/>
      <c r="E202" s="33"/>
      <c r="F202" s="38"/>
      <c r="G202" s="33"/>
      <c r="H202" s="33"/>
      <c r="I202" s="33"/>
      <c r="J202" s="35"/>
      <c r="L202" s="34"/>
    </row>
    <row r="203" spans="1:12" x14ac:dyDescent="0.35">
      <c r="A203" s="8"/>
      <c r="B203" s="8"/>
      <c r="C203" s="37"/>
      <c r="D203" s="33"/>
      <c r="E203" s="33"/>
      <c r="F203" s="38"/>
      <c r="G203" s="33"/>
      <c r="H203" s="33"/>
      <c r="I203" s="33"/>
      <c r="J203" s="35"/>
      <c r="L203" s="34"/>
    </row>
    <row r="204" spans="1:12" x14ac:dyDescent="0.35">
      <c r="A204" s="8"/>
      <c r="B204" s="8"/>
      <c r="C204" s="37"/>
      <c r="D204" s="33"/>
      <c r="E204" s="33"/>
      <c r="F204" s="38"/>
      <c r="G204" s="33"/>
      <c r="H204" s="33"/>
      <c r="I204" s="33"/>
      <c r="J204" s="35"/>
      <c r="L204" s="34"/>
    </row>
    <row r="205" spans="1:12" x14ac:dyDescent="0.35">
      <c r="A205" s="8"/>
      <c r="B205" s="8"/>
      <c r="C205" s="37"/>
      <c r="D205" s="33"/>
      <c r="E205" s="33"/>
      <c r="F205" s="38"/>
      <c r="G205" s="33"/>
      <c r="H205" s="33"/>
      <c r="I205" s="33"/>
      <c r="J205" s="35"/>
      <c r="L205" s="34"/>
    </row>
    <row r="206" spans="1:12" x14ac:dyDescent="0.35">
      <c r="A206" s="8"/>
      <c r="B206" s="8"/>
      <c r="C206" s="37"/>
      <c r="D206" s="33"/>
      <c r="E206" s="33"/>
      <c r="F206" s="38"/>
      <c r="G206" s="33"/>
      <c r="H206" s="33"/>
      <c r="I206" s="33"/>
      <c r="J206" s="35"/>
      <c r="L206" s="34"/>
    </row>
    <row r="207" spans="1:12" x14ac:dyDescent="0.35">
      <c r="A207" s="8"/>
      <c r="B207" s="8"/>
      <c r="C207" s="37"/>
      <c r="D207" s="33"/>
      <c r="E207" s="33"/>
      <c r="F207" s="38"/>
      <c r="G207" s="33"/>
      <c r="H207" s="33"/>
      <c r="I207" s="33"/>
      <c r="J207" s="35"/>
      <c r="L207" s="34"/>
    </row>
    <row r="208" spans="1:12" x14ac:dyDescent="0.35">
      <c r="A208" s="8"/>
      <c r="B208" s="8"/>
      <c r="D208" s="33"/>
      <c r="E208" s="33"/>
      <c r="F208" s="38"/>
      <c r="G208" s="33"/>
      <c r="H208" s="33"/>
      <c r="I208" s="33"/>
      <c r="J208" s="35"/>
      <c r="L208" s="34"/>
    </row>
    <row r="209" spans="1:12" x14ac:dyDescent="0.35">
      <c r="A209" s="8"/>
      <c r="B209" s="8"/>
      <c r="D209" s="33"/>
      <c r="E209" s="33"/>
      <c r="F209" s="38"/>
      <c r="G209" s="33"/>
      <c r="H209" s="33"/>
      <c r="I209" s="33"/>
      <c r="J209" s="35"/>
      <c r="L209" s="34"/>
    </row>
    <row r="210" spans="1:12" x14ac:dyDescent="0.35">
      <c r="A210" s="8"/>
      <c r="B210" s="8"/>
      <c r="D210" s="33"/>
      <c r="E210" s="33"/>
      <c r="F210" s="38"/>
      <c r="G210" s="33"/>
      <c r="H210" s="33"/>
      <c r="I210" s="33"/>
      <c r="J210" s="35"/>
      <c r="L210" s="34"/>
    </row>
    <row r="211" spans="1:12" x14ac:dyDescent="0.35">
      <c r="A211" s="8"/>
      <c r="B211" s="8"/>
      <c r="D211" s="33"/>
      <c r="E211" s="33"/>
      <c r="F211" s="38"/>
      <c r="G211" s="33"/>
      <c r="H211" s="33"/>
      <c r="I211" s="33"/>
      <c r="J211" s="35"/>
      <c r="L211" s="34"/>
    </row>
    <row r="212" spans="1:12" x14ac:dyDescent="0.35">
      <c r="A212" s="8"/>
      <c r="B212" s="8"/>
      <c r="D212" s="33"/>
      <c r="E212" s="33"/>
      <c r="F212" s="38"/>
      <c r="G212" s="33"/>
      <c r="H212" s="33"/>
      <c r="I212" s="33"/>
      <c r="J212" s="35"/>
      <c r="L212" s="34"/>
    </row>
    <row r="213" spans="1:12" x14ac:dyDescent="0.35">
      <c r="A213" s="8"/>
      <c r="B213" s="8"/>
      <c r="D213" s="33"/>
      <c r="E213" s="33"/>
      <c r="F213" s="38"/>
      <c r="G213" s="33"/>
      <c r="H213" s="33"/>
      <c r="I213" s="33"/>
      <c r="J213" s="35"/>
      <c r="L213" s="34"/>
    </row>
    <row r="214" spans="1:12" x14ac:dyDescent="0.35">
      <c r="A214" s="8"/>
      <c r="B214" s="8"/>
      <c r="D214" s="33"/>
      <c r="E214" s="33"/>
      <c r="F214" s="38"/>
      <c r="G214" s="33"/>
      <c r="H214" s="33"/>
      <c r="I214" s="33"/>
      <c r="J214" s="35"/>
      <c r="L214" s="34"/>
    </row>
    <row r="215" spans="1:12" x14ac:dyDescent="0.35">
      <c r="A215" s="8"/>
      <c r="B215" s="8"/>
      <c r="D215" s="33"/>
      <c r="E215" s="33"/>
      <c r="F215" s="38"/>
      <c r="G215" s="33"/>
      <c r="H215" s="33"/>
      <c r="I215" s="33"/>
      <c r="J215" s="35"/>
      <c r="L215" s="34"/>
    </row>
    <row r="216" spans="1:12" x14ac:dyDescent="0.35">
      <c r="A216" s="8"/>
      <c r="B216" s="8"/>
      <c r="D216" s="33"/>
      <c r="E216" s="33"/>
      <c r="F216" s="38"/>
      <c r="G216" s="33"/>
      <c r="H216" s="33"/>
      <c r="I216" s="33"/>
      <c r="J216" s="35"/>
      <c r="L216" s="34"/>
    </row>
    <row r="217" spans="1:12" x14ac:dyDescent="0.35">
      <c r="A217" s="8"/>
      <c r="B217" s="8"/>
      <c r="D217" s="33"/>
      <c r="E217" s="33"/>
      <c r="F217" s="38"/>
      <c r="G217" s="33"/>
      <c r="H217" s="33"/>
      <c r="I217" s="33"/>
      <c r="J217" s="35"/>
      <c r="L217" s="34"/>
    </row>
    <row r="218" spans="1:12" x14ac:dyDescent="0.35">
      <c r="A218" s="8"/>
      <c r="B218" s="8"/>
      <c r="D218" s="33"/>
      <c r="E218" s="33"/>
      <c r="F218" s="38"/>
      <c r="G218" s="33"/>
      <c r="H218" s="33"/>
      <c r="I218" s="33"/>
      <c r="J218" s="35"/>
      <c r="L218" s="34"/>
    </row>
    <row r="219" spans="1:12" x14ac:dyDescent="0.35">
      <c r="A219" s="8"/>
      <c r="B219" s="8"/>
      <c r="D219" s="33"/>
      <c r="E219" s="33"/>
      <c r="F219" s="38"/>
      <c r="G219" s="33"/>
      <c r="H219" s="33"/>
      <c r="I219" s="33"/>
      <c r="J219" s="35"/>
      <c r="L219" s="34"/>
    </row>
    <row r="220" spans="1:12" x14ac:dyDescent="0.35">
      <c r="A220" s="8"/>
      <c r="B220" s="8"/>
      <c r="D220" s="33"/>
      <c r="E220" s="33"/>
      <c r="F220" s="38"/>
      <c r="G220" s="33"/>
      <c r="H220" s="33"/>
      <c r="I220" s="33"/>
      <c r="J220" s="35"/>
      <c r="L220" s="34"/>
    </row>
    <row r="221" spans="1:12" x14ac:dyDescent="0.35">
      <c r="A221" s="8"/>
      <c r="B221" s="8"/>
      <c r="D221" s="33"/>
      <c r="E221" s="33"/>
      <c r="F221" s="38"/>
      <c r="G221" s="33"/>
      <c r="H221" s="33"/>
      <c r="I221" s="33"/>
      <c r="J221" s="35"/>
      <c r="L221" s="34"/>
    </row>
    <row r="222" spans="1:12" x14ac:dyDescent="0.35">
      <c r="A222" s="8"/>
      <c r="B222" s="8"/>
      <c r="D222" s="33"/>
      <c r="E222" s="33"/>
      <c r="F222" s="38"/>
      <c r="G222" s="33"/>
      <c r="H222" s="33"/>
      <c r="I222" s="33"/>
      <c r="J222" s="35"/>
      <c r="L222" s="34"/>
    </row>
    <row r="223" spans="1:12" x14ac:dyDescent="0.35">
      <c r="A223" s="8"/>
      <c r="B223" s="8"/>
      <c r="D223" s="33"/>
      <c r="E223" s="33"/>
      <c r="F223" s="38"/>
      <c r="G223" s="33"/>
      <c r="H223" s="33"/>
      <c r="I223" s="33"/>
      <c r="J223" s="35"/>
      <c r="L223" s="34"/>
    </row>
    <row r="224" spans="1:12" x14ac:dyDescent="0.35">
      <c r="A224" s="8"/>
      <c r="B224" s="8"/>
      <c r="D224" s="33"/>
      <c r="E224" s="33"/>
      <c r="F224" s="38"/>
      <c r="G224" s="33"/>
      <c r="H224" s="33"/>
      <c r="I224" s="33"/>
      <c r="J224" s="35"/>
      <c r="L224" s="34"/>
    </row>
    <row r="225" spans="1:12" x14ac:dyDescent="0.35">
      <c r="A225" s="8"/>
      <c r="B225" s="8"/>
      <c r="D225" s="33"/>
      <c r="E225" s="33"/>
      <c r="F225" s="38"/>
      <c r="G225" s="33"/>
      <c r="H225" s="33"/>
      <c r="I225" s="33"/>
      <c r="J225" s="35"/>
      <c r="L225" s="34"/>
    </row>
    <row r="226" spans="1:12" x14ac:dyDescent="0.35">
      <c r="A226" s="8"/>
      <c r="B226" s="8"/>
      <c r="D226" s="33"/>
      <c r="E226" s="33"/>
      <c r="F226" s="38"/>
      <c r="G226" s="33"/>
      <c r="H226" s="33"/>
      <c r="I226" s="33"/>
      <c r="J226" s="35"/>
      <c r="L226" s="34"/>
    </row>
    <row r="227" spans="1:12" x14ac:dyDescent="0.35">
      <c r="A227" s="8"/>
      <c r="B227" s="8"/>
      <c r="D227" s="33"/>
      <c r="E227" s="33"/>
      <c r="F227" s="38"/>
      <c r="G227" s="33"/>
      <c r="H227" s="33"/>
      <c r="I227" s="33"/>
      <c r="J227" s="35"/>
      <c r="L227" s="34"/>
    </row>
    <row r="228" spans="1:12" x14ac:dyDescent="0.35">
      <c r="A228" s="8"/>
      <c r="B228" s="8"/>
      <c r="D228" s="33"/>
      <c r="E228" s="33"/>
      <c r="F228" s="38"/>
      <c r="G228" s="33"/>
      <c r="H228" s="33"/>
      <c r="I228" s="33"/>
      <c r="J228" s="35"/>
      <c r="L228" s="34"/>
    </row>
    <row r="229" spans="1:12" x14ac:dyDescent="0.35">
      <c r="A229" s="8"/>
      <c r="B229" s="8"/>
      <c r="D229" s="33"/>
      <c r="E229" s="33"/>
      <c r="F229" s="38"/>
      <c r="G229" s="33"/>
      <c r="H229" s="33"/>
      <c r="I229" s="33"/>
      <c r="J229" s="35"/>
      <c r="L229" s="34"/>
    </row>
    <row r="230" spans="1:12" x14ac:dyDescent="0.35">
      <c r="A230" s="8"/>
      <c r="B230" s="8"/>
      <c r="D230" s="33"/>
      <c r="E230" s="33"/>
      <c r="F230" s="38"/>
      <c r="G230" s="33"/>
      <c r="H230" s="33"/>
      <c r="I230" s="33"/>
      <c r="J230" s="35"/>
      <c r="L230" s="34"/>
    </row>
    <row r="231" spans="1:12" x14ac:dyDescent="0.35">
      <c r="A231" s="8"/>
      <c r="B231" s="8"/>
      <c r="D231" s="33"/>
      <c r="E231" s="33"/>
      <c r="F231" s="38"/>
      <c r="G231" s="33"/>
      <c r="H231" s="33"/>
      <c r="I231" s="33"/>
      <c r="J231" s="35"/>
      <c r="L231" s="34"/>
    </row>
    <row r="232" spans="1:12" x14ac:dyDescent="0.35">
      <c r="A232" s="8"/>
      <c r="B232" s="8"/>
      <c r="D232" s="33"/>
      <c r="E232" s="33"/>
      <c r="F232" s="38"/>
      <c r="G232" s="33"/>
      <c r="H232" s="33"/>
      <c r="I232" s="33"/>
      <c r="J232" s="35"/>
      <c r="L232" s="34"/>
    </row>
    <row r="233" spans="1:12" x14ac:dyDescent="0.35">
      <c r="A233" s="8"/>
      <c r="B233" s="8"/>
      <c r="D233" s="33"/>
      <c r="E233" s="33"/>
      <c r="F233" s="38"/>
      <c r="G233" s="33"/>
      <c r="H233" s="33"/>
      <c r="I233" s="33"/>
      <c r="J233" s="35"/>
      <c r="L233" s="34"/>
    </row>
    <row r="234" spans="1:12" x14ac:dyDescent="0.35">
      <c r="A234" s="8"/>
      <c r="B234" s="8"/>
      <c r="D234" s="33"/>
      <c r="E234" s="33"/>
      <c r="F234" s="38"/>
      <c r="G234" s="33"/>
      <c r="H234" s="33"/>
      <c r="I234" s="33"/>
      <c r="J234" s="35"/>
      <c r="L234" s="34"/>
    </row>
    <row r="235" spans="1:12" x14ac:dyDescent="0.35">
      <c r="A235" s="8"/>
      <c r="B235" s="8"/>
      <c r="D235" s="33"/>
      <c r="E235" s="33"/>
      <c r="F235" s="38"/>
      <c r="G235" s="33"/>
      <c r="H235" s="33"/>
      <c r="I235" s="33"/>
      <c r="J235" s="35"/>
      <c r="L235" s="34"/>
    </row>
    <row r="236" spans="1:12" x14ac:dyDescent="0.35">
      <c r="A236" s="8"/>
      <c r="B236" s="8"/>
      <c r="D236" s="33"/>
      <c r="E236" s="33"/>
      <c r="F236" s="38"/>
      <c r="G236" s="33"/>
      <c r="H236" s="33"/>
      <c r="I236" s="33"/>
      <c r="J236" s="35"/>
      <c r="L236" s="34"/>
    </row>
    <row r="237" spans="1:12" x14ac:dyDescent="0.35">
      <c r="A237" s="8"/>
      <c r="B237" s="8"/>
      <c r="D237" s="33"/>
      <c r="E237" s="33"/>
      <c r="F237" s="38"/>
      <c r="G237" s="33"/>
      <c r="H237" s="33"/>
      <c r="I237" s="33"/>
      <c r="J237" s="35"/>
      <c r="L237" s="34"/>
    </row>
    <row r="238" spans="1:12" x14ac:dyDescent="0.35">
      <c r="A238" s="8"/>
      <c r="B238" s="8"/>
      <c r="D238" s="33"/>
      <c r="E238" s="33"/>
      <c r="F238" s="38"/>
      <c r="G238" s="33"/>
      <c r="H238" s="33"/>
      <c r="I238" s="33"/>
      <c r="J238" s="35"/>
      <c r="L238" s="34"/>
    </row>
    <row r="239" spans="1:12" x14ac:dyDescent="0.35">
      <c r="A239" s="8"/>
      <c r="B239" s="8"/>
      <c r="D239" s="33"/>
      <c r="E239" s="33"/>
      <c r="F239" s="38"/>
      <c r="G239" s="33"/>
      <c r="H239" s="33"/>
      <c r="I239" s="33"/>
      <c r="J239" s="35"/>
      <c r="L239" s="34"/>
    </row>
    <row r="240" spans="1:12" x14ac:dyDescent="0.35">
      <c r="A240" s="8"/>
      <c r="B240" s="8"/>
      <c r="D240" s="33"/>
      <c r="E240" s="33"/>
      <c r="F240" s="38"/>
      <c r="G240" s="33"/>
      <c r="H240" s="33"/>
      <c r="I240" s="33"/>
      <c r="J240" s="35"/>
      <c r="L240" s="34"/>
    </row>
    <row r="241" spans="1:12" x14ac:dyDescent="0.35">
      <c r="A241" s="8"/>
      <c r="B241" s="8"/>
      <c r="D241" s="33"/>
      <c r="E241" s="33"/>
      <c r="F241" s="38"/>
      <c r="G241" s="33"/>
      <c r="H241" s="33"/>
      <c r="I241" s="33"/>
      <c r="J241" s="35"/>
      <c r="L241" s="34"/>
    </row>
    <row r="242" spans="1:12" x14ac:dyDescent="0.35">
      <c r="A242" s="8"/>
      <c r="B242" s="8"/>
      <c r="D242" s="33"/>
      <c r="E242" s="33"/>
      <c r="F242" s="38"/>
      <c r="G242" s="33"/>
      <c r="H242" s="33"/>
      <c r="I242" s="33"/>
      <c r="J242" s="35"/>
      <c r="L242" s="34"/>
    </row>
    <row r="243" spans="1:12" x14ac:dyDescent="0.35">
      <c r="A243" s="8"/>
      <c r="B243" s="8"/>
      <c r="D243" s="33"/>
      <c r="E243" s="33"/>
      <c r="F243" s="38"/>
      <c r="G243" s="33"/>
      <c r="H243" s="33"/>
      <c r="I243" s="33"/>
      <c r="J243" s="35"/>
      <c r="L243" s="34"/>
    </row>
    <row r="244" spans="1:12" x14ac:dyDescent="0.35">
      <c r="A244" s="8"/>
      <c r="B244" s="8"/>
      <c r="D244" s="33"/>
      <c r="E244" s="33"/>
      <c r="F244" s="38"/>
      <c r="G244" s="33"/>
      <c r="H244" s="33"/>
      <c r="I244" s="33"/>
      <c r="J244" s="35"/>
      <c r="L244" s="34"/>
    </row>
    <row r="245" spans="1:12" x14ac:dyDescent="0.35">
      <c r="A245" s="8"/>
      <c r="B245" s="8"/>
      <c r="D245" s="33"/>
      <c r="E245" s="33"/>
      <c r="F245" s="38"/>
      <c r="G245" s="33"/>
      <c r="H245" s="33"/>
      <c r="I245" s="33"/>
      <c r="J245" s="35"/>
      <c r="L245" s="34"/>
    </row>
    <row r="246" spans="1:12" x14ac:dyDescent="0.35">
      <c r="A246" s="8"/>
      <c r="B246" s="8"/>
      <c r="D246" s="33"/>
      <c r="E246" s="33"/>
      <c r="F246" s="38"/>
      <c r="G246" s="33"/>
      <c r="H246" s="33"/>
      <c r="I246" s="33"/>
      <c r="J246" s="35"/>
      <c r="L246" s="34"/>
    </row>
    <row r="247" spans="1:12" x14ac:dyDescent="0.35">
      <c r="A247" s="8"/>
      <c r="B247" s="8"/>
      <c r="D247" s="33"/>
      <c r="E247" s="33"/>
      <c r="F247" s="38"/>
      <c r="G247" s="33"/>
      <c r="H247" s="33"/>
      <c r="I247" s="33"/>
      <c r="J247" s="35"/>
      <c r="L247" s="34"/>
    </row>
    <row r="248" spans="1:12" x14ac:dyDescent="0.35">
      <c r="A248" s="8"/>
      <c r="B248" s="8"/>
      <c r="D248" s="33"/>
      <c r="E248" s="33"/>
      <c r="F248" s="38"/>
      <c r="G248" s="33"/>
      <c r="H248" s="33"/>
      <c r="I248" s="33"/>
      <c r="J248" s="35"/>
      <c r="L248" s="34"/>
    </row>
    <row r="249" spans="1:12" x14ac:dyDescent="0.35">
      <c r="A249" s="8"/>
      <c r="B249" s="8"/>
      <c r="D249" s="33"/>
      <c r="E249" s="33"/>
      <c r="F249" s="38"/>
      <c r="G249" s="33"/>
      <c r="H249" s="33"/>
      <c r="I249" s="33"/>
      <c r="J249" s="35"/>
      <c r="L249" s="34"/>
    </row>
    <row r="250" spans="1:12" x14ac:dyDescent="0.35">
      <c r="A250" s="8"/>
      <c r="B250" s="8"/>
      <c r="D250" s="33"/>
      <c r="E250" s="33"/>
      <c r="F250" s="38"/>
      <c r="G250" s="33"/>
      <c r="H250" s="33"/>
      <c r="I250" s="33"/>
      <c r="J250" s="35"/>
      <c r="L250" s="34"/>
    </row>
    <row r="251" spans="1:12" x14ac:dyDescent="0.35">
      <c r="A251" s="8"/>
      <c r="B251" s="8"/>
      <c r="D251" s="33"/>
      <c r="E251" s="33"/>
      <c r="F251" s="38"/>
      <c r="G251" s="33"/>
      <c r="H251" s="33"/>
      <c r="I251" s="33"/>
      <c r="J251" s="35"/>
      <c r="L251" s="34"/>
    </row>
    <row r="252" spans="1:12" x14ac:dyDescent="0.35">
      <c r="A252" s="8"/>
      <c r="B252" s="8"/>
      <c r="D252" s="33"/>
      <c r="E252" s="33"/>
      <c r="F252" s="38"/>
      <c r="G252" s="33"/>
      <c r="H252" s="33"/>
      <c r="I252" s="33"/>
      <c r="J252" s="35"/>
      <c r="L252" s="34"/>
    </row>
    <row r="253" spans="1:12" x14ac:dyDescent="0.35">
      <c r="A253" s="8"/>
      <c r="B253" s="8"/>
      <c r="D253" s="33"/>
      <c r="E253" s="33"/>
      <c r="F253" s="38"/>
      <c r="G253" s="33"/>
      <c r="H253" s="33"/>
      <c r="I253" s="33"/>
      <c r="J253" s="35"/>
      <c r="L253" s="34"/>
    </row>
    <row r="254" spans="1:12" x14ac:dyDescent="0.35">
      <c r="A254" s="8"/>
      <c r="B254" s="8"/>
      <c r="D254" s="33"/>
      <c r="E254" s="33"/>
      <c r="F254" s="38"/>
      <c r="G254" s="33"/>
      <c r="H254" s="33"/>
      <c r="I254" s="33"/>
      <c r="J254" s="35"/>
      <c r="L254" s="34"/>
    </row>
    <row r="255" spans="1:12" x14ac:dyDescent="0.35">
      <c r="A255" s="8"/>
      <c r="B255" s="8"/>
      <c r="D255" s="33"/>
      <c r="E255" s="33"/>
      <c r="F255" s="38"/>
      <c r="G255" s="33"/>
      <c r="H255" s="33"/>
      <c r="I255" s="33"/>
      <c r="J255" s="35"/>
      <c r="L255" s="34"/>
    </row>
    <row r="256" spans="1:12" x14ac:dyDescent="0.35">
      <c r="A256" s="8"/>
      <c r="B256" s="40"/>
      <c r="C256" s="37"/>
      <c r="D256" s="33"/>
      <c r="E256" s="33"/>
      <c r="F256" s="38"/>
      <c r="G256" s="33"/>
      <c r="H256" s="33"/>
      <c r="I256" s="33"/>
      <c r="J256" s="35"/>
      <c r="L256" s="34"/>
    </row>
    <row r="257" spans="1:12" x14ac:dyDescent="0.35">
      <c r="A257" s="8"/>
      <c r="B257" s="40"/>
      <c r="C257" s="37"/>
      <c r="D257" s="33"/>
      <c r="E257" s="33"/>
      <c r="F257" s="38"/>
      <c r="G257" s="33"/>
      <c r="H257" s="33">
        <f>NPV('[3]Conventional Big Sandy'!B6/12,F56:F255)</f>
        <v>0</v>
      </c>
      <c r="I257" s="33"/>
      <c r="J257" s="35"/>
      <c r="L257" s="34"/>
    </row>
    <row r="258" spans="1:12" x14ac:dyDescent="0.35">
      <c r="A258" s="8"/>
      <c r="B258" s="40"/>
      <c r="C258" s="37"/>
      <c r="D258" s="33"/>
      <c r="E258" s="33"/>
      <c r="F258" s="38"/>
      <c r="G258" s="33"/>
      <c r="H258" s="33"/>
      <c r="I258" s="33"/>
      <c r="J258" s="35"/>
      <c r="L258" s="34"/>
    </row>
    <row r="259" spans="1:12" x14ac:dyDescent="0.35">
      <c r="A259" s="8"/>
      <c r="B259" s="40"/>
      <c r="C259" s="37"/>
      <c r="D259" s="33"/>
      <c r="E259" s="33"/>
      <c r="F259" s="38"/>
      <c r="G259" s="33"/>
      <c r="H259" s="33"/>
      <c r="I259" s="33"/>
      <c r="J259" s="35"/>
      <c r="L259" s="34"/>
    </row>
    <row r="260" spans="1:12" x14ac:dyDescent="0.35">
      <c r="A260" s="8"/>
      <c r="B260" s="40"/>
      <c r="C260" s="37"/>
      <c r="D260" s="33"/>
      <c r="E260" s="33"/>
      <c r="F260" s="38"/>
      <c r="G260" s="33"/>
      <c r="H260" s="33"/>
      <c r="I260" s="33"/>
      <c r="J260" s="35"/>
      <c r="L260" s="34"/>
    </row>
    <row r="261" spans="1:12" x14ac:dyDescent="0.35">
      <c r="A261" s="8"/>
      <c r="B261" s="40"/>
      <c r="C261" s="37"/>
      <c r="D261" s="33"/>
      <c r="E261" s="33"/>
      <c r="F261" s="38"/>
      <c r="G261" s="33"/>
      <c r="H261" s="33"/>
      <c r="I261" s="33"/>
      <c r="J261" s="35"/>
      <c r="L261" s="34"/>
    </row>
    <row r="262" spans="1:12" x14ac:dyDescent="0.35">
      <c r="A262" s="8"/>
      <c r="B262" s="40"/>
      <c r="C262" s="37"/>
      <c r="D262" s="33"/>
      <c r="E262" s="33"/>
      <c r="F262" s="38"/>
      <c r="G262" s="33"/>
      <c r="H262" s="33"/>
      <c r="I262" s="33"/>
      <c r="J262" s="35"/>
      <c r="L262" s="34"/>
    </row>
    <row r="263" spans="1:12" x14ac:dyDescent="0.35">
      <c r="A263" s="8"/>
      <c r="B263" s="40"/>
      <c r="C263" s="37"/>
      <c r="D263" s="33"/>
      <c r="E263" s="33"/>
      <c r="F263" s="38"/>
      <c r="G263" s="33"/>
      <c r="H263" s="33"/>
      <c r="I263" s="33"/>
      <c r="J263" s="35"/>
      <c r="L263" s="34"/>
    </row>
    <row r="264" spans="1:12" x14ac:dyDescent="0.35">
      <c r="A264" s="8"/>
      <c r="B264" s="40"/>
      <c r="C264" s="37"/>
      <c r="D264" s="33"/>
      <c r="E264" s="33"/>
      <c r="F264" s="38"/>
      <c r="G264" s="33"/>
      <c r="H264" s="33"/>
      <c r="I264" s="33"/>
      <c r="J264" s="35"/>
      <c r="L264" s="34"/>
    </row>
    <row r="265" spans="1:12" x14ac:dyDescent="0.35">
      <c r="A265" s="8"/>
      <c r="B265" s="40"/>
      <c r="C265" s="37"/>
      <c r="D265" s="33"/>
      <c r="E265" s="33"/>
      <c r="F265" s="38"/>
      <c r="G265" s="33"/>
      <c r="H265" s="33"/>
      <c r="I265" s="33"/>
      <c r="J265" s="35"/>
      <c r="L265" s="34"/>
    </row>
    <row r="266" spans="1:12" x14ac:dyDescent="0.35">
      <c r="A266" s="8"/>
      <c r="B266" s="40"/>
      <c r="C266" s="37"/>
      <c r="D266" s="33"/>
      <c r="E266" s="33"/>
      <c r="F266" s="38"/>
      <c r="G266" s="33"/>
      <c r="H266" s="33"/>
      <c r="I266" s="33"/>
      <c r="J266" s="35"/>
      <c r="L266" s="34"/>
    </row>
    <row r="267" spans="1:12" x14ac:dyDescent="0.35">
      <c r="A267" s="8"/>
      <c r="B267" s="40"/>
      <c r="C267" s="37"/>
      <c r="D267" s="33"/>
      <c r="E267" s="33"/>
      <c r="F267" s="38"/>
      <c r="G267" s="33"/>
      <c r="H267" s="33"/>
      <c r="I267" s="33"/>
      <c r="J267" s="35"/>
      <c r="L267" s="34"/>
    </row>
    <row r="268" spans="1:12" x14ac:dyDescent="0.35">
      <c r="A268" s="8"/>
      <c r="B268" s="40"/>
      <c r="D268" s="33"/>
      <c r="E268" s="33"/>
      <c r="F268" s="38"/>
      <c r="G268" s="33"/>
      <c r="H268" s="33"/>
      <c r="I268" s="33"/>
      <c r="J268" s="35"/>
      <c r="L268" s="34"/>
    </row>
    <row r="269" spans="1:12" x14ac:dyDescent="0.35">
      <c r="A269" s="8"/>
      <c r="B269" s="40"/>
      <c r="D269" s="33"/>
      <c r="E269" s="33"/>
      <c r="F269" s="38"/>
      <c r="G269" s="33"/>
      <c r="H269" s="33"/>
      <c r="I269" s="33"/>
      <c r="J269" s="35"/>
      <c r="L269" s="34"/>
    </row>
    <row r="270" spans="1:12" x14ac:dyDescent="0.35">
      <c r="A270" s="8"/>
      <c r="B270" s="40"/>
      <c r="D270" s="33"/>
      <c r="E270" s="33"/>
      <c r="F270" s="38"/>
      <c r="G270" s="33"/>
      <c r="H270" s="33"/>
      <c r="I270" s="33"/>
      <c r="J270" s="35"/>
      <c r="L270" s="34"/>
    </row>
    <row r="271" spans="1:12" x14ac:dyDescent="0.35">
      <c r="A271" s="8"/>
      <c r="B271" s="40"/>
      <c r="D271" s="33"/>
      <c r="E271" s="33"/>
      <c r="F271" s="38"/>
      <c r="G271" s="33"/>
      <c r="H271" s="33"/>
      <c r="I271" s="33"/>
      <c r="J271" s="35"/>
      <c r="L271" s="34"/>
    </row>
    <row r="272" spans="1:12" x14ac:dyDescent="0.35">
      <c r="A272" s="8"/>
      <c r="B272" s="40"/>
      <c r="D272" s="33"/>
      <c r="E272" s="33"/>
      <c r="F272" s="38"/>
      <c r="G272" s="33"/>
      <c r="H272" s="33"/>
      <c r="I272" s="33"/>
      <c r="J272" s="35"/>
      <c r="L272" s="34"/>
    </row>
    <row r="273" spans="1:12" x14ac:dyDescent="0.35">
      <c r="A273" s="8"/>
      <c r="B273" s="40"/>
      <c r="D273" s="33"/>
      <c r="E273" s="33"/>
      <c r="F273" s="38"/>
      <c r="G273" s="33"/>
      <c r="H273" s="33"/>
      <c r="I273" s="33"/>
      <c r="J273" s="35"/>
      <c r="L273" s="34"/>
    </row>
    <row r="274" spans="1:12" x14ac:dyDescent="0.35">
      <c r="A274" s="8"/>
      <c r="B274" s="40"/>
      <c r="D274" s="33"/>
      <c r="E274" s="33"/>
      <c r="F274" s="38"/>
      <c r="G274" s="33"/>
      <c r="H274" s="33"/>
      <c r="I274" s="33"/>
      <c r="J274" s="35"/>
      <c r="L274" s="34"/>
    </row>
    <row r="275" spans="1:12" x14ac:dyDescent="0.35">
      <c r="A275" s="8"/>
      <c r="B275" s="40"/>
      <c r="D275" s="33"/>
      <c r="E275" s="33"/>
      <c r="F275" s="38"/>
      <c r="G275" s="33"/>
      <c r="H275" s="33"/>
      <c r="I275" s="33"/>
      <c r="J275" s="35"/>
      <c r="L275" s="34"/>
    </row>
    <row r="276" spans="1:12" x14ac:dyDescent="0.35">
      <c r="A276" s="8"/>
      <c r="B276" s="40"/>
      <c r="D276" s="33"/>
      <c r="E276" s="33"/>
      <c r="F276" s="38"/>
      <c r="G276" s="33"/>
      <c r="H276" s="33"/>
      <c r="I276" s="33"/>
      <c r="J276" s="35"/>
      <c r="L276" s="34"/>
    </row>
    <row r="277" spans="1:12" x14ac:dyDescent="0.35">
      <c r="A277" s="8"/>
      <c r="B277" s="40"/>
      <c r="D277" s="33"/>
      <c r="E277" s="33"/>
      <c r="F277" s="38"/>
      <c r="G277" s="33"/>
      <c r="H277" s="33"/>
      <c r="I277" s="33"/>
      <c r="J277" s="35"/>
      <c r="L277" s="34"/>
    </row>
    <row r="278" spans="1:12" x14ac:dyDescent="0.35">
      <c r="A278" s="8"/>
      <c r="B278" s="40"/>
      <c r="D278" s="33"/>
      <c r="E278" s="33"/>
      <c r="F278" s="38"/>
      <c r="G278" s="33"/>
      <c r="H278" s="33"/>
      <c r="I278" s="33"/>
      <c r="J278" s="35"/>
      <c r="L278" s="34"/>
    </row>
    <row r="279" spans="1:12" x14ac:dyDescent="0.35">
      <c r="A279" s="8"/>
      <c r="B279" s="40"/>
      <c r="D279" s="33"/>
      <c r="E279" s="33"/>
      <c r="F279" s="38"/>
      <c r="G279" s="33"/>
      <c r="H279" s="33"/>
      <c r="I279" s="33"/>
      <c r="J279" s="35"/>
      <c r="L279" s="34"/>
    </row>
    <row r="280" spans="1:12" x14ac:dyDescent="0.35">
      <c r="A280" s="8"/>
      <c r="B280" s="40"/>
      <c r="D280" s="33"/>
      <c r="E280" s="33"/>
      <c r="F280" s="38"/>
      <c r="G280" s="33"/>
      <c r="H280" s="33"/>
      <c r="I280" s="33"/>
      <c r="J280" s="35"/>
      <c r="L280" s="34"/>
    </row>
    <row r="281" spans="1:12" x14ac:dyDescent="0.35">
      <c r="A281" s="8"/>
      <c r="B281" s="40"/>
      <c r="D281" s="33"/>
      <c r="E281" s="33"/>
      <c r="F281" s="38"/>
      <c r="G281" s="33"/>
      <c r="H281" s="33"/>
      <c r="I281" s="33"/>
      <c r="J281" s="35"/>
      <c r="L281" s="34"/>
    </row>
    <row r="282" spans="1:12" x14ac:dyDescent="0.35">
      <c r="A282" s="8"/>
      <c r="B282" s="40"/>
      <c r="D282" s="33"/>
      <c r="E282" s="33"/>
      <c r="F282" s="38"/>
      <c r="G282" s="33"/>
      <c r="H282" s="33"/>
      <c r="I282" s="33"/>
      <c r="J282" s="35"/>
      <c r="L282" s="34"/>
    </row>
    <row r="283" spans="1:12" x14ac:dyDescent="0.35">
      <c r="A283" s="8"/>
      <c r="B283" s="40"/>
      <c r="D283" s="33"/>
      <c r="E283" s="33"/>
      <c r="F283" s="38"/>
      <c r="G283" s="33"/>
      <c r="H283" s="33"/>
      <c r="I283" s="33"/>
      <c r="J283" s="35"/>
      <c r="L283" s="34"/>
    </row>
    <row r="284" spans="1:12" x14ac:dyDescent="0.35">
      <c r="A284" s="8"/>
      <c r="B284" s="40"/>
      <c r="D284" s="33"/>
      <c r="E284" s="33"/>
      <c r="F284" s="38"/>
      <c r="G284" s="33"/>
      <c r="H284" s="33"/>
      <c r="I284" s="33"/>
      <c r="J284" s="35"/>
      <c r="L284" s="34"/>
    </row>
    <row r="285" spans="1:12" x14ac:dyDescent="0.35">
      <c r="A285" s="8"/>
      <c r="B285" s="40"/>
      <c r="D285" s="33"/>
      <c r="E285" s="33"/>
      <c r="F285" s="38"/>
      <c r="G285" s="33"/>
      <c r="H285" s="33"/>
      <c r="I285" s="33"/>
      <c r="J285" s="35"/>
      <c r="L285" s="34"/>
    </row>
    <row r="286" spans="1:12" x14ac:dyDescent="0.35">
      <c r="A286" s="8"/>
      <c r="B286" s="40"/>
      <c r="D286" s="33"/>
      <c r="E286" s="33"/>
      <c r="F286" s="38"/>
      <c r="G286" s="33"/>
      <c r="H286" s="33"/>
      <c r="I286" s="33"/>
      <c r="J286" s="35"/>
      <c r="L286" s="34"/>
    </row>
    <row r="287" spans="1:12" x14ac:dyDescent="0.35">
      <c r="A287" s="8"/>
      <c r="B287" s="40"/>
      <c r="D287" s="33"/>
      <c r="E287" s="33"/>
      <c r="F287" s="38"/>
      <c r="G287" s="33"/>
      <c r="H287" s="33"/>
      <c r="I287" s="33"/>
      <c r="J287" s="35"/>
      <c r="L287" s="34"/>
    </row>
    <row r="288" spans="1:12" x14ac:dyDescent="0.35">
      <c r="A288" s="8"/>
      <c r="B288" s="40"/>
      <c r="D288" s="33"/>
      <c r="E288" s="33"/>
      <c r="F288" s="38"/>
      <c r="G288" s="33"/>
      <c r="H288" s="33"/>
      <c r="I288" s="33"/>
      <c r="J288" s="35"/>
      <c r="L288" s="34"/>
    </row>
    <row r="289" spans="1:12" x14ac:dyDescent="0.35">
      <c r="A289" s="8"/>
      <c r="B289" s="40"/>
      <c r="D289" s="33"/>
      <c r="E289" s="33"/>
      <c r="F289" s="38"/>
      <c r="G289" s="33"/>
      <c r="H289" s="33"/>
      <c r="I289" s="33"/>
      <c r="J289" s="35"/>
      <c r="L289" s="34"/>
    </row>
    <row r="290" spans="1:12" x14ac:dyDescent="0.35">
      <c r="A290" s="8"/>
      <c r="B290" s="40"/>
      <c r="D290" s="33"/>
      <c r="E290" s="33"/>
      <c r="F290" s="38"/>
      <c r="G290" s="33"/>
      <c r="H290" s="33"/>
      <c r="I290" s="33"/>
      <c r="J290" s="35"/>
      <c r="L290" s="34"/>
    </row>
    <row r="291" spans="1:12" x14ac:dyDescent="0.35">
      <c r="A291" s="8"/>
      <c r="B291" s="40"/>
      <c r="D291" s="33"/>
      <c r="E291" s="33"/>
      <c r="F291" s="38"/>
      <c r="G291" s="33"/>
      <c r="H291" s="33"/>
      <c r="I291" s="33"/>
      <c r="J291" s="35"/>
      <c r="L291" s="34"/>
    </row>
    <row r="292" spans="1:12" x14ac:dyDescent="0.35">
      <c r="A292" s="8"/>
      <c r="B292" s="40"/>
      <c r="D292" s="33"/>
      <c r="E292" s="33"/>
      <c r="F292" s="38"/>
      <c r="G292" s="33"/>
      <c r="H292" s="33"/>
      <c r="I292" s="33"/>
      <c r="J292" s="35"/>
      <c r="L292" s="34"/>
    </row>
    <row r="293" spans="1:12" x14ac:dyDescent="0.35">
      <c r="A293" s="8"/>
      <c r="B293" s="40"/>
      <c r="D293" s="33"/>
      <c r="E293" s="33"/>
      <c r="F293" s="38"/>
      <c r="G293" s="33"/>
      <c r="H293" s="33"/>
      <c r="I293" s="33"/>
      <c r="J293" s="35"/>
      <c r="L293" s="34"/>
    </row>
    <row r="294" spans="1:12" x14ac:dyDescent="0.35">
      <c r="A294" s="8"/>
      <c r="B294" s="40"/>
      <c r="D294" s="33"/>
      <c r="E294" s="33"/>
      <c r="F294" s="38"/>
      <c r="G294" s="33"/>
      <c r="H294" s="33"/>
      <c r="I294" s="33"/>
      <c r="J294" s="35"/>
      <c r="L294" s="34"/>
    </row>
    <row r="295" spans="1:12" x14ac:dyDescent="0.35">
      <c r="A295" s="8"/>
      <c r="B295" s="40"/>
      <c r="D295" s="33"/>
      <c r="E295" s="33"/>
      <c r="F295" s="38"/>
      <c r="G295" s="33"/>
      <c r="H295" s="33"/>
      <c r="I295" s="33"/>
      <c r="J295" s="35"/>
      <c r="L295" s="34"/>
    </row>
    <row r="296" spans="1:12" x14ac:dyDescent="0.35">
      <c r="A296" s="8"/>
      <c r="B296" s="40"/>
      <c r="D296" s="33"/>
      <c r="E296" s="33"/>
      <c r="F296" s="38"/>
      <c r="G296" s="33"/>
      <c r="H296" s="33"/>
      <c r="I296" s="33"/>
      <c r="J296" s="35"/>
      <c r="L296" s="34"/>
    </row>
    <row r="297" spans="1:12" x14ac:dyDescent="0.35">
      <c r="A297" s="8"/>
      <c r="B297" s="40"/>
      <c r="D297" s="33"/>
      <c r="E297" s="33"/>
      <c r="F297" s="38"/>
      <c r="G297" s="33"/>
      <c r="H297" s="33"/>
      <c r="I297" s="33"/>
      <c r="J297" s="35"/>
      <c r="L297" s="34"/>
    </row>
    <row r="298" spans="1:12" x14ac:dyDescent="0.35">
      <c r="A298" s="8"/>
      <c r="B298" s="40"/>
      <c r="D298" s="33"/>
      <c r="E298" s="33"/>
      <c r="F298" s="38"/>
      <c r="G298" s="33"/>
      <c r="H298" s="33"/>
      <c r="I298" s="33"/>
      <c r="J298" s="35"/>
      <c r="L298" s="34"/>
    </row>
    <row r="299" spans="1:12" x14ac:dyDescent="0.35">
      <c r="A299" s="8"/>
      <c r="B299" s="40"/>
      <c r="D299" s="33"/>
      <c r="E299" s="33"/>
      <c r="F299" s="38"/>
      <c r="G299" s="33"/>
      <c r="H299" s="33"/>
      <c r="I299" s="33"/>
      <c r="J299" s="35"/>
      <c r="L299" s="34"/>
    </row>
    <row r="300" spans="1:12" x14ac:dyDescent="0.35">
      <c r="A300" s="8"/>
      <c r="B300" s="40"/>
      <c r="D300" s="33"/>
      <c r="E300" s="33"/>
      <c r="F300" s="38"/>
      <c r="G300" s="33"/>
      <c r="H300" s="33"/>
      <c r="I300" s="33"/>
      <c r="J300" s="35"/>
      <c r="L300" s="34"/>
    </row>
    <row r="301" spans="1:12" x14ac:dyDescent="0.35">
      <c r="A301" s="8"/>
      <c r="B301" s="40"/>
      <c r="D301" s="33"/>
      <c r="E301" s="33"/>
      <c r="F301" s="38"/>
      <c r="G301" s="33"/>
      <c r="H301" s="33"/>
      <c r="I301" s="33"/>
      <c r="J301" s="35"/>
      <c r="L301" s="34"/>
    </row>
    <row r="302" spans="1:12" x14ac:dyDescent="0.35">
      <c r="A302" s="8"/>
      <c r="B302" s="40"/>
      <c r="D302" s="33"/>
      <c r="E302" s="33"/>
      <c r="F302" s="38"/>
      <c r="G302" s="33"/>
      <c r="H302" s="33"/>
      <c r="I302" s="33"/>
      <c r="J302" s="35"/>
      <c r="L302" s="34"/>
    </row>
    <row r="303" spans="1:12" x14ac:dyDescent="0.35">
      <c r="A303" s="8"/>
      <c r="B303" s="40"/>
      <c r="D303" s="33"/>
      <c r="E303" s="33"/>
      <c r="F303" s="38"/>
      <c r="G303" s="33"/>
      <c r="H303" s="33"/>
      <c r="I303" s="33"/>
      <c r="J303" s="35"/>
      <c r="L303" s="34"/>
    </row>
    <row r="304" spans="1:12" x14ac:dyDescent="0.35">
      <c r="A304" s="8"/>
      <c r="B304" s="40"/>
      <c r="D304" s="33"/>
      <c r="E304" s="33"/>
      <c r="F304" s="38"/>
      <c r="G304" s="33"/>
      <c r="H304" s="33"/>
      <c r="I304" s="33"/>
      <c r="J304" s="35"/>
      <c r="L304" s="34"/>
    </row>
    <row r="305" spans="1:12" x14ac:dyDescent="0.35">
      <c r="A305" s="8"/>
      <c r="B305" s="40"/>
      <c r="D305" s="33"/>
      <c r="E305" s="33"/>
      <c r="F305" s="38"/>
      <c r="G305" s="33"/>
      <c r="H305" s="33"/>
      <c r="I305" s="33"/>
      <c r="J305" s="35"/>
      <c r="L305" s="34"/>
    </row>
    <row r="306" spans="1:12" x14ac:dyDescent="0.35">
      <c r="A306" s="8"/>
      <c r="B306" s="40"/>
      <c r="D306" s="33"/>
      <c r="E306" s="33"/>
      <c r="F306" s="38"/>
      <c r="G306" s="33"/>
      <c r="H306" s="33"/>
      <c r="I306" s="33"/>
      <c r="J306" s="35"/>
      <c r="L306" s="34"/>
    </row>
    <row r="307" spans="1:12" x14ac:dyDescent="0.35">
      <c r="A307" s="8"/>
      <c r="B307" s="40"/>
      <c r="D307" s="33"/>
      <c r="E307" s="33"/>
      <c r="F307" s="38"/>
      <c r="G307" s="33"/>
      <c r="H307" s="33"/>
      <c r="I307" s="33"/>
      <c r="J307" s="35"/>
      <c r="L307" s="34"/>
    </row>
    <row r="308" spans="1:12" x14ac:dyDescent="0.35">
      <c r="A308" s="8"/>
      <c r="B308" s="40"/>
      <c r="D308" s="33"/>
      <c r="E308" s="33"/>
      <c r="F308" s="38"/>
      <c r="G308" s="33"/>
      <c r="H308" s="33"/>
      <c r="I308" s="33"/>
      <c r="J308" s="35"/>
      <c r="L308" s="34"/>
    </row>
    <row r="309" spans="1:12" x14ac:dyDescent="0.35">
      <c r="A309" s="8"/>
      <c r="B309" s="40"/>
      <c r="D309" s="33"/>
      <c r="E309" s="33"/>
      <c r="F309" s="38"/>
      <c r="G309" s="33"/>
      <c r="H309" s="33"/>
      <c r="I309" s="33"/>
      <c r="J309" s="35"/>
      <c r="L309" s="34"/>
    </row>
    <row r="310" spans="1:12" x14ac:dyDescent="0.35">
      <c r="A310" s="8"/>
      <c r="B310" s="40"/>
      <c r="D310" s="33"/>
      <c r="E310" s="33"/>
      <c r="F310" s="38"/>
      <c r="G310" s="33"/>
      <c r="H310" s="33"/>
      <c r="I310" s="33"/>
      <c r="J310" s="35"/>
      <c r="L310" s="34"/>
    </row>
    <row r="311" spans="1:12" x14ac:dyDescent="0.35">
      <c r="A311" s="8"/>
      <c r="B311" s="40"/>
      <c r="D311" s="33"/>
      <c r="E311" s="33"/>
      <c r="F311" s="38"/>
      <c r="G311" s="33"/>
      <c r="H311" s="33"/>
      <c r="I311" s="33"/>
      <c r="J311" s="35"/>
      <c r="L311" s="34"/>
    </row>
    <row r="312" spans="1:12" x14ac:dyDescent="0.35">
      <c r="A312" s="8"/>
      <c r="B312" s="40"/>
      <c r="D312" s="33"/>
      <c r="E312" s="33"/>
      <c r="F312" s="38"/>
      <c r="G312" s="33"/>
      <c r="H312" s="33"/>
      <c r="I312" s="33"/>
      <c r="J312" s="35"/>
      <c r="L312" s="34"/>
    </row>
    <row r="313" spans="1:12" x14ac:dyDescent="0.35">
      <c r="A313" s="8"/>
      <c r="B313" s="40"/>
      <c r="D313" s="33"/>
      <c r="E313" s="33"/>
      <c r="F313" s="38"/>
      <c r="G313" s="33"/>
      <c r="H313" s="33"/>
      <c r="I313" s="33"/>
      <c r="J313" s="35"/>
      <c r="L313" s="34"/>
    </row>
    <row r="314" spans="1:12" x14ac:dyDescent="0.35">
      <c r="A314" s="8"/>
      <c r="B314" s="40"/>
      <c r="D314" s="33"/>
      <c r="E314" s="33"/>
      <c r="F314" s="38"/>
      <c r="G314" s="33"/>
      <c r="H314" s="33"/>
      <c r="I314" s="33"/>
      <c r="J314" s="35"/>
      <c r="L314" s="34"/>
    </row>
    <row r="315" spans="1:12" x14ac:dyDescent="0.35">
      <c r="A315" s="8"/>
      <c r="B315" s="40"/>
      <c r="D315" s="33"/>
      <c r="E315" s="33"/>
      <c r="F315" s="38"/>
      <c r="G315" s="33"/>
      <c r="H315" s="33"/>
      <c r="I315" s="33"/>
      <c r="J315" s="35"/>
      <c r="L315" s="34"/>
    </row>
    <row r="316" spans="1:12" x14ac:dyDescent="0.35">
      <c r="L316" s="34"/>
    </row>
    <row r="317" spans="1:12" x14ac:dyDescent="0.35">
      <c r="L317" s="34"/>
    </row>
    <row r="318" spans="1:12" x14ac:dyDescent="0.35">
      <c r="L318" s="34"/>
    </row>
    <row r="319" spans="1:12" x14ac:dyDescent="0.35">
      <c r="L319" s="34"/>
    </row>
  </sheetData>
  <mergeCells count="1">
    <mergeCell ref="A3:I3"/>
  </mergeCells>
  <pageMargins left="0.7" right="0.7" top="0.75" bottom="0.75" header="0.3" footer="0.3"/>
  <pageSetup scale="58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8435-FD07-482F-A3DB-B8E23DAB57F3}">
  <sheetPr>
    <pageSetUpPr fitToPage="1"/>
  </sheetPr>
  <dimension ref="A1:V319"/>
  <sheetViews>
    <sheetView zoomScaleNormal="100" workbookViewId="0">
      <selection activeCell="X18" sqref="X18"/>
    </sheetView>
  </sheetViews>
  <sheetFormatPr defaultRowHeight="14.5" x14ac:dyDescent="0.35"/>
  <cols>
    <col min="1" max="1" width="12.54296875" style="6" customWidth="1"/>
    <col min="2" max="3" width="12.54296875" style="6" bestFit="1" customWidth="1"/>
    <col min="4" max="4" width="14.54296875" style="6" customWidth="1"/>
    <col min="5" max="5" width="16" style="6" customWidth="1"/>
    <col min="6" max="6" width="16.1796875" style="6" bestFit="1" customWidth="1"/>
    <col min="7" max="7" width="13.1796875" style="6" bestFit="1" customWidth="1"/>
    <col min="8" max="8" width="14.7265625" style="6" customWidth="1"/>
    <col min="9" max="10" width="16.1796875" style="6" bestFit="1" customWidth="1"/>
    <col min="11" max="11" width="1.1796875" style="6" customWidth="1"/>
    <col min="12" max="12" width="23.1796875" style="6" bestFit="1" customWidth="1"/>
    <col min="13" max="13" width="12.54296875" style="6" bestFit="1" customWidth="1"/>
    <col min="14" max="14" width="13.7265625" style="6" bestFit="1" customWidth="1"/>
    <col min="15" max="16" width="11.54296875" style="6" bestFit="1" customWidth="1"/>
    <col min="17" max="17" width="12.54296875" style="6" bestFit="1" customWidth="1"/>
    <col min="18" max="18" width="13.7265625" style="6" bestFit="1" customWidth="1"/>
    <col min="19" max="19" width="7.81640625" style="6" bestFit="1" customWidth="1"/>
    <col min="20" max="20" width="10" style="8" bestFit="1" customWidth="1"/>
    <col min="21" max="21" width="16.7265625" style="6" bestFit="1" customWidth="1"/>
    <col min="22" max="22" width="12.1796875" style="6" bestFit="1" customWidth="1"/>
    <col min="23" max="242" width="9.1796875" style="6"/>
    <col min="243" max="243" width="16.26953125" style="6" customWidth="1"/>
    <col min="244" max="245" width="0" style="6" hidden="1" customWidth="1"/>
    <col min="246" max="246" width="13.26953125" style="6" bestFit="1" customWidth="1"/>
    <col min="247" max="248" width="16" style="6" bestFit="1" customWidth="1"/>
    <col min="249" max="249" width="9.1796875" style="6"/>
    <col min="250" max="251" width="16" style="6" bestFit="1" customWidth="1"/>
    <col min="252" max="252" width="9.1796875" style="6"/>
    <col min="253" max="253" width="0" style="6" hidden="1" customWidth="1"/>
    <col min="254" max="254" width="11.26953125" style="6" bestFit="1" customWidth="1"/>
    <col min="255" max="261" width="0" style="6" hidden="1" customWidth="1"/>
    <col min="262" max="262" width="11.26953125" style="6" bestFit="1" customWidth="1"/>
    <col min="263" max="264" width="0" style="6" hidden="1" customWidth="1"/>
    <col min="265" max="265" width="11.54296875" style="6" bestFit="1" customWidth="1"/>
    <col min="266" max="266" width="16" style="6" bestFit="1" customWidth="1"/>
    <col min="267" max="267" width="9.1796875" style="6"/>
    <col min="268" max="268" width="15" style="6" bestFit="1" customWidth="1"/>
    <col min="269" max="269" width="14" style="6" bestFit="1" customWidth="1"/>
    <col min="270" max="498" width="9.1796875" style="6"/>
    <col min="499" max="499" width="16.26953125" style="6" customWidth="1"/>
    <col min="500" max="501" width="0" style="6" hidden="1" customWidth="1"/>
    <col min="502" max="502" width="13.26953125" style="6" bestFit="1" customWidth="1"/>
    <col min="503" max="504" width="16" style="6" bestFit="1" customWidth="1"/>
    <col min="505" max="505" width="9.1796875" style="6"/>
    <col min="506" max="507" width="16" style="6" bestFit="1" customWidth="1"/>
    <col min="508" max="508" width="9.1796875" style="6"/>
    <col min="509" max="509" width="0" style="6" hidden="1" customWidth="1"/>
    <col min="510" max="510" width="11.26953125" style="6" bestFit="1" customWidth="1"/>
    <col min="511" max="517" width="0" style="6" hidden="1" customWidth="1"/>
    <col min="518" max="518" width="11.26953125" style="6" bestFit="1" customWidth="1"/>
    <col min="519" max="520" width="0" style="6" hidden="1" customWidth="1"/>
    <col min="521" max="521" width="11.54296875" style="6" bestFit="1" customWidth="1"/>
    <col min="522" max="522" width="16" style="6" bestFit="1" customWidth="1"/>
    <col min="523" max="523" width="9.1796875" style="6"/>
    <col min="524" max="524" width="15" style="6" bestFit="1" customWidth="1"/>
    <col min="525" max="525" width="14" style="6" bestFit="1" customWidth="1"/>
    <col min="526" max="754" width="9.1796875" style="6"/>
    <col min="755" max="755" width="16.26953125" style="6" customWidth="1"/>
    <col min="756" max="757" width="0" style="6" hidden="1" customWidth="1"/>
    <col min="758" max="758" width="13.26953125" style="6" bestFit="1" customWidth="1"/>
    <col min="759" max="760" width="16" style="6" bestFit="1" customWidth="1"/>
    <col min="761" max="761" width="9.1796875" style="6"/>
    <col min="762" max="763" width="16" style="6" bestFit="1" customWidth="1"/>
    <col min="764" max="764" width="9.1796875" style="6"/>
    <col min="765" max="765" width="0" style="6" hidden="1" customWidth="1"/>
    <col min="766" max="766" width="11.26953125" style="6" bestFit="1" customWidth="1"/>
    <col min="767" max="773" width="0" style="6" hidden="1" customWidth="1"/>
    <col min="774" max="774" width="11.26953125" style="6" bestFit="1" customWidth="1"/>
    <col min="775" max="776" width="0" style="6" hidden="1" customWidth="1"/>
    <col min="777" max="777" width="11.54296875" style="6" bestFit="1" customWidth="1"/>
    <col min="778" max="778" width="16" style="6" bestFit="1" customWidth="1"/>
    <col min="779" max="779" width="9.1796875" style="6"/>
    <col min="780" max="780" width="15" style="6" bestFit="1" customWidth="1"/>
    <col min="781" max="781" width="14" style="6" bestFit="1" customWidth="1"/>
    <col min="782" max="1010" width="9.1796875" style="6"/>
    <col min="1011" max="1011" width="16.26953125" style="6" customWidth="1"/>
    <col min="1012" max="1013" width="0" style="6" hidden="1" customWidth="1"/>
    <col min="1014" max="1014" width="13.26953125" style="6" bestFit="1" customWidth="1"/>
    <col min="1015" max="1016" width="16" style="6" bestFit="1" customWidth="1"/>
    <col min="1017" max="1017" width="9.1796875" style="6"/>
    <col min="1018" max="1019" width="16" style="6" bestFit="1" customWidth="1"/>
    <col min="1020" max="1020" width="9.1796875" style="6"/>
    <col min="1021" max="1021" width="0" style="6" hidden="1" customWidth="1"/>
    <col min="1022" max="1022" width="11.26953125" style="6" bestFit="1" customWidth="1"/>
    <col min="1023" max="1029" width="0" style="6" hidden="1" customWidth="1"/>
    <col min="1030" max="1030" width="11.26953125" style="6" bestFit="1" customWidth="1"/>
    <col min="1031" max="1032" width="0" style="6" hidden="1" customWidth="1"/>
    <col min="1033" max="1033" width="11.54296875" style="6" bestFit="1" customWidth="1"/>
    <col min="1034" max="1034" width="16" style="6" bestFit="1" customWidth="1"/>
    <col min="1035" max="1035" width="9.1796875" style="6"/>
    <col min="1036" max="1036" width="15" style="6" bestFit="1" customWidth="1"/>
    <col min="1037" max="1037" width="14" style="6" bestFit="1" customWidth="1"/>
    <col min="1038" max="1266" width="9.1796875" style="6"/>
    <col min="1267" max="1267" width="16.26953125" style="6" customWidth="1"/>
    <col min="1268" max="1269" width="0" style="6" hidden="1" customWidth="1"/>
    <col min="1270" max="1270" width="13.26953125" style="6" bestFit="1" customWidth="1"/>
    <col min="1271" max="1272" width="16" style="6" bestFit="1" customWidth="1"/>
    <col min="1273" max="1273" width="9.1796875" style="6"/>
    <col min="1274" max="1275" width="16" style="6" bestFit="1" customWidth="1"/>
    <col min="1276" max="1276" width="9.1796875" style="6"/>
    <col min="1277" max="1277" width="0" style="6" hidden="1" customWidth="1"/>
    <col min="1278" max="1278" width="11.26953125" style="6" bestFit="1" customWidth="1"/>
    <col min="1279" max="1285" width="0" style="6" hidden="1" customWidth="1"/>
    <col min="1286" max="1286" width="11.26953125" style="6" bestFit="1" customWidth="1"/>
    <col min="1287" max="1288" width="0" style="6" hidden="1" customWidth="1"/>
    <col min="1289" max="1289" width="11.54296875" style="6" bestFit="1" customWidth="1"/>
    <col min="1290" max="1290" width="16" style="6" bestFit="1" customWidth="1"/>
    <col min="1291" max="1291" width="9.1796875" style="6"/>
    <col min="1292" max="1292" width="15" style="6" bestFit="1" customWidth="1"/>
    <col min="1293" max="1293" width="14" style="6" bestFit="1" customWidth="1"/>
    <col min="1294" max="1522" width="9.1796875" style="6"/>
    <col min="1523" max="1523" width="16.26953125" style="6" customWidth="1"/>
    <col min="1524" max="1525" width="0" style="6" hidden="1" customWidth="1"/>
    <col min="1526" max="1526" width="13.26953125" style="6" bestFit="1" customWidth="1"/>
    <col min="1527" max="1528" width="16" style="6" bestFit="1" customWidth="1"/>
    <col min="1529" max="1529" width="9.1796875" style="6"/>
    <col min="1530" max="1531" width="16" style="6" bestFit="1" customWidth="1"/>
    <col min="1532" max="1532" width="9.1796875" style="6"/>
    <col min="1533" max="1533" width="0" style="6" hidden="1" customWidth="1"/>
    <col min="1534" max="1534" width="11.26953125" style="6" bestFit="1" customWidth="1"/>
    <col min="1535" max="1541" width="0" style="6" hidden="1" customWidth="1"/>
    <col min="1542" max="1542" width="11.26953125" style="6" bestFit="1" customWidth="1"/>
    <col min="1543" max="1544" width="0" style="6" hidden="1" customWidth="1"/>
    <col min="1545" max="1545" width="11.54296875" style="6" bestFit="1" customWidth="1"/>
    <col min="1546" max="1546" width="16" style="6" bestFit="1" customWidth="1"/>
    <col min="1547" max="1547" width="9.1796875" style="6"/>
    <col min="1548" max="1548" width="15" style="6" bestFit="1" customWidth="1"/>
    <col min="1549" max="1549" width="14" style="6" bestFit="1" customWidth="1"/>
    <col min="1550" max="1778" width="9.1796875" style="6"/>
    <col min="1779" max="1779" width="16.26953125" style="6" customWidth="1"/>
    <col min="1780" max="1781" width="0" style="6" hidden="1" customWidth="1"/>
    <col min="1782" max="1782" width="13.26953125" style="6" bestFit="1" customWidth="1"/>
    <col min="1783" max="1784" width="16" style="6" bestFit="1" customWidth="1"/>
    <col min="1785" max="1785" width="9.1796875" style="6"/>
    <col min="1786" max="1787" width="16" style="6" bestFit="1" customWidth="1"/>
    <col min="1788" max="1788" width="9.1796875" style="6"/>
    <col min="1789" max="1789" width="0" style="6" hidden="1" customWidth="1"/>
    <col min="1790" max="1790" width="11.26953125" style="6" bestFit="1" customWidth="1"/>
    <col min="1791" max="1797" width="0" style="6" hidden="1" customWidth="1"/>
    <col min="1798" max="1798" width="11.26953125" style="6" bestFit="1" customWidth="1"/>
    <col min="1799" max="1800" width="0" style="6" hidden="1" customWidth="1"/>
    <col min="1801" max="1801" width="11.54296875" style="6" bestFit="1" customWidth="1"/>
    <col min="1802" max="1802" width="16" style="6" bestFit="1" customWidth="1"/>
    <col min="1803" max="1803" width="9.1796875" style="6"/>
    <col min="1804" max="1804" width="15" style="6" bestFit="1" customWidth="1"/>
    <col min="1805" max="1805" width="14" style="6" bestFit="1" customWidth="1"/>
    <col min="1806" max="2034" width="9.1796875" style="6"/>
    <col min="2035" max="2035" width="16.26953125" style="6" customWidth="1"/>
    <col min="2036" max="2037" width="0" style="6" hidden="1" customWidth="1"/>
    <col min="2038" max="2038" width="13.26953125" style="6" bestFit="1" customWidth="1"/>
    <col min="2039" max="2040" width="16" style="6" bestFit="1" customWidth="1"/>
    <col min="2041" max="2041" width="9.1796875" style="6"/>
    <col min="2042" max="2043" width="16" style="6" bestFit="1" customWidth="1"/>
    <col min="2044" max="2044" width="9.1796875" style="6"/>
    <col min="2045" max="2045" width="0" style="6" hidden="1" customWidth="1"/>
    <col min="2046" max="2046" width="11.26953125" style="6" bestFit="1" customWidth="1"/>
    <col min="2047" max="2053" width="0" style="6" hidden="1" customWidth="1"/>
    <col min="2054" max="2054" width="11.26953125" style="6" bestFit="1" customWidth="1"/>
    <col min="2055" max="2056" width="0" style="6" hidden="1" customWidth="1"/>
    <col min="2057" max="2057" width="11.54296875" style="6" bestFit="1" customWidth="1"/>
    <col min="2058" max="2058" width="16" style="6" bestFit="1" customWidth="1"/>
    <col min="2059" max="2059" width="9.1796875" style="6"/>
    <col min="2060" max="2060" width="15" style="6" bestFit="1" customWidth="1"/>
    <col min="2061" max="2061" width="14" style="6" bestFit="1" customWidth="1"/>
    <col min="2062" max="2290" width="9.1796875" style="6"/>
    <col min="2291" max="2291" width="16.26953125" style="6" customWidth="1"/>
    <col min="2292" max="2293" width="0" style="6" hidden="1" customWidth="1"/>
    <col min="2294" max="2294" width="13.26953125" style="6" bestFit="1" customWidth="1"/>
    <col min="2295" max="2296" width="16" style="6" bestFit="1" customWidth="1"/>
    <col min="2297" max="2297" width="9.1796875" style="6"/>
    <col min="2298" max="2299" width="16" style="6" bestFit="1" customWidth="1"/>
    <col min="2300" max="2300" width="9.1796875" style="6"/>
    <col min="2301" max="2301" width="0" style="6" hidden="1" customWidth="1"/>
    <col min="2302" max="2302" width="11.26953125" style="6" bestFit="1" customWidth="1"/>
    <col min="2303" max="2309" width="0" style="6" hidden="1" customWidth="1"/>
    <col min="2310" max="2310" width="11.26953125" style="6" bestFit="1" customWidth="1"/>
    <col min="2311" max="2312" width="0" style="6" hidden="1" customWidth="1"/>
    <col min="2313" max="2313" width="11.54296875" style="6" bestFit="1" customWidth="1"/>
    <col min="2314" max="2314" width="16" style="6" bestFit="1" customWidth="1"/>
    <col min="2315" max="2315" width="9.1796875" style="6"/>
    <col min="2316" max="2316" width="15" style="6" bestFit="1" customWidth="1"/>
    <col min="2317" max="2317" width="14" style="6" bestFit="1" customWidth="1"/>
    <col min="2318" max="2546" width="9.1796875" style="6"/>
    <col min="2547" max="2547" width="16.26953125" style="6" customWidth="1"/>
    <col min="2548" max="2549" width="0" style="6" hidden="1" customWidth="1"/>
    <col min="2550" max="2550" width="13.26953125" style="6" bestFit="1" customWidth="1"/>
    <col min="2551" max="2552" width="16" style="6" bestFit="1" customWidth="1"/>
    <col min="2553" max="2553" width="9.1796875" style="6"/>
    <col min="2554" max="2555" width="16" style="6" bestFit="1" customWidth="1"/>
    <col min="2556" max="2556" width="9.1796875" style="6"/>
    <col min="2557" max="2557" width="0" style="6" hidden="1" customWidth="1"/>
    <col min="2558" max="2558" width="11.26953125" style="6" bestFit="1" customWidth="1"/>
    <col min="2559" max="2565" width="0" style="6" hidden="1" customWidth="1"/>
    <col min="2566" max="2566" width="11.26953125" style="6" bestFit="1" customWidth="1"/>
    <col min="2567" max="2568" width="0" style="6" hidden="1" customWidth="1"/>
    <col min="2569" max="2569" width="11.54296875" style="6" bestFit="1" customWidth="1"/>
    <col min="2570" max="2570" width="16" style="6" bestFit="1" customWidth="1"/>
    <col min="2571" max="2571" width="9.1796875" style="6"/>
    <col min="2572" max="2572" width="15" style="6" bestFit="1" customWidth="1"/>
    <col min="2573" max="2573" width="14" style="6" bestFit="1" customWidth="1"/>
    <col min="2574" max="2802" width="9.1796875" style="6"/>
    <col min="2803" max="2803" width="16.26953125" style="6" customWidth="1"/>
    <col min="2804" max="2805" width="0" style="6" hidden="1" customWidth="1"/>
    <col min="2806" max="2806" width="13.26953125" style="6" bestFit="1" customWidth="1"/>
    <col min="2807" max="2808" width="16" style="6" bestFit="1" customWidth="1"/>
    <col min="2809" max="2809" width="9.1796875" style="6"/>
    <col min="2810" max="2811" width="16" style="6" bestFit="1" customWidth="1"/>
    <col min="2812" max="2812" width="9.1796875" style="6"/>
    <col min="2813" max="2813" width="0" style="6" hidden="1" customWidth="1"/>
    <col min="2814" max="2814" width="11.26953125" style="6" bestFit="1" customWidth="1"/>
    <col min="2815" max="2821" width="0" style="6" hidden="1" customWidth="1"/>
    <col min="2822" max="2822" width="11.26953125" style="6" bestFit="1" customWidth="1"/>
    <col min="2823" max="2824" width="0" style="6" hidden="1" customWidth="1"/>
    <col min="2825" max="2825" width="11.54296875" style="6" bestFit="1" customWidth="1"/>
    <col min="2826" max="2826" width="16" style="6" bestFit="1" customWidth="1"/>
    <col min="2827" max="2827" width="9.1796875" style="6"/>
    <col min="2828" max="2828" width="15" style="6" bestFit="1" customWidth="1"/>
    <col min="2829" max="2829" width="14" style="6" bestFit="1" customWidth="1"/>
    <col min="2830" max="3058" width="9.1796875" style="6"/>
    <col min="3059" max="3059" width="16.26953125" style="6" customWidth="1"/>
    <col min="3060" max="3061" width="0" style="6" hidden="1" customWidth="1"/>
    <col min="3062" max="3062" width="13.26953125" style="6" bestFit="1" customWidth="1"/>
    <col min="3063" max="3064" width="16" style="6" bestFit="1" customWidth="1"/>
    <col min="3065" max="3065" width="9.1796875" style="6"/>
    <col min="3066" max="3067" width="16" style="6" bestFit="1" customWidth="1"/>
    <col min="3068" max="3068" width="9.1796875" style="6"/>
    <col min="3069" max="3069" width="0" style="6" hidden="1" customWidth="1"/>
    <col min="3070" max="3070" width="11.26953125" style="6" bestFit="1" customWidth="1"/>
    <col min="3071" max="3077" width="0" style="6" hidden="1" customWidth="1"/>
    <col min="3078" max="3078" width="11.26953125" style="6" bestFit="1" customWidth="1"/>
    <col min="3079" max="3080" width="0" style="6" hidden="1" customWidth="1"/>
    <col min="3081" max="3081" width="11.54296875" style="6" bestFit="1" customWidth="1"/>
    <col min="3082" max="3082" width="16" style="6" bestFit="1" customWidth="1"/>
    <col min="3083" max="3083" width="9.1796875" style="6"/>
    <col min="3084" max="3084" width="15" style="6" bestFit="1" customWidth="1"/>
    <col min="3085" max="3085" width="14" style="6" bestFit="1" customWidth="1"/>
    <col min="3086" max="3314" width="9.1796875" style="6"/>
    <col min="3315" max="3315" width="16.26953125" style="6" customWidth="1"/>
    <col min="3316" max="3317" width="0" style="6" hidden="1" customWidth="1"/>
    <col min="3318" max="3318" width="13.26953125" style="6" bestFit="1" customWidth="1"/>
    <col min="3319" max="3320" width="16" style="6" bestFit="1" customWidth="1"/>
    <col min="3321" max="3321" width="9.1796875" style="6"/>
    <col min="3322" max="3323" width="16" style="6" bestFit="1" customWidth="1"/>
    <col min="3324" max="3324" width="9.1796875" style="6"/>
    <col min="3325" max="3325" width="0" style="6" hidden="1" customWidth="1"/>
    <col min="3326" max="3326" width="11.26953125" style="6" bestFit="1" customWidth="1"/>
    <col min="3327" max="3333" width="0" style="6" hidden="1" customWidth="1"/>
    <col min="3334" max="3334" width="11.26953125" style="6" bestFit="1" customWidth="1"/>
    <col min="3335" max="3336" width="0" style="6" hidden="1" customWidth="1"/>
    <col min="3337" max="3337" width="11.54296875" style="6" bestFit="1" customWidth="1"/>
    <col min="3338" max="3338" width="16" style="6" bestFit="1" customWidth="1"/>
    <col min="3339" max="3339" width="9.1796875" style="6"/>
    <col min="3340" max="3340" width="15" style="6" bestFit="1" customWidth="1"/>
    <col min="3341" max="3341" width="14" style="6" bestFit="1" customWidth="1"/>
    <col min="3342" max="3570" width="9.1796875" style="6"/>
    <col min="3571" max="3571" width="16.26953125" style="6" customWidth="1"/>
    <col min="3572" max="3573" width="0" style="6" hidden="1" customWidth="1"/>
    <col min="3574" max="3574" width="13.26953125" style="6" bestFit="1" customWidth="1"/>
    <col min="3575" max="3576" width="16" style="6" bestFit="1" customWidth="1"/>
    <col min="3577" max="3577" width="9.1796875" style="6"/>
    <col min="3578" max="3579" width="16" style="6" bestFit="1" customWidth="1"/>
    <col min="3580" max="3580" width="9.1796875" style="6"/>
    <col min="3581" max="3581" width="0" style="6" hidden="1" customWidth="1"/>
    <col min="3582" max="3582" width="11.26953125" style="6" bestFit="1" customWidth="1"/>
    <col min="3583" max="3589" width="0" style="6" hidden="1" customWidth="1"/>
    <col min="3590" max="3590" width="11.26953125" style="6" bestFit="1" customWidth="1"/>
    <col min="3591" max="3592" width="0" style="6" hidden="1" customWidth="1"/>
    <col min="3593" max="3593" width="11.54296875" style="6" bestFit="1" customWidth="1"/>
    <col min="3594" max="3594" width="16" style="6" bestFit="1" customWidth="1"/>
    <col min="3595" max="3595" width="9.1796875" style="6"/>
    <col min="3596" max="3596" width="15" style="6" bestFit="1" customWidth="1"/>
    <col min="3597" max="3597" width="14" style="6" bestFit="1" customWidth="1"/>
    <col min="3598" max="3826" width="9.1796875" style="6"/>
    <col min="3827" max="3827" width="16.26953125" style="6" customWidth="1"/>
    <col min="3828" max="3829" width="0" style="6" hidden="1" customWidth="1"/>
    <col min="3830" max="3830" width="13.26953125" style="6" bestFit="1" customWidth="1"/>
    <col min="3831" max="3832" width="16" style="6" bestFit="1" customWidth="1"/>
    <col min="3833" max="3833" width="9.1796875" style="6"/>
    <col min="3834" max="3835" width="16" style="6" bestFit="1" customWidth="1"/>
    <col min="3836" max="3836" width="9.1796875" style="6"/>
    <col min="3837" max="3837" width="0" style="6" hidden="1" customWidth="1"/>
    <col min="3838" max="3838" width="11.26953125" style="6" bestFit="1" customWidth="1"/>
    <col min="3839" max="3845" width="0" style="6" hidden="1" customWidth="1"/>
    <col min="3846" max="3846" width="11.26953125" style="6" bestFit="1" customWidth="1"/>
    <col min="3847" max="3848" width="0" style="6" hidden="1" customWidth="1"/>
    <col min="3849" max="3849" width="11.54296875" style="6" bestFit="1" customWidth="1"/>
    <col min="3850" max="3850" width="16" style="6" bestFit="1" customWidth="1"/>
    <col min="3851" max="3851" width="9.1796875" style="6"/>
    <col min="3852" max="3852" width="15" style="6" bestFit="1" customWidth="1"/>
    <col min="3853" max="3853" width="14" style="6" bestFit="1" customWidth="1"/>
    <col min="3854" max="4082" width="9.1796875" style="6"/>
    <col min="4083" max="4083" width="16.26953125" style="6" customWidth="1"/>
    <col min="4084" max="4085" width="0" style="6" hidden="1" customWidth="1"/>
    <col min="4086" max="4086" width="13.26953125" style="6" bestFit="1" customWidth="1"/>
    <col min="4087" max="4088" width="16" style="6" bestFit="1" customWidth="1"/>
    <col min="4089" max="4089" width="9.1796875" style="6"/>
    <col min="4090" max="4091" width="16" style="6" bestFit="1" customWidth="1"/>
    <col min="4092" max="4092" width="9.1796875" style="6"/>
    <col min="4093" max="4093" width="0" style="6" hidden="1" customWidth="1"/>
    <col min="4094" max="4094" width="11.26953125" style="6" bestFit="1" customWidth="1"/>
    <col min="4095" max="4101" width="0" style="6" hidden="1" customWidth="1"/>
    <col min="4102" max="4102" width="11.26953125" style="6" bestFit="1" customWidth="1"/>
    <col min="4103" max="4104" width="0" style="6" hidden="1" customWidth="1"/>
    <col min="4105" max="4105" width="11.54296875" style="6" bestFit="1" customWidth="1"/>
    <col min="4106" max="4106" width="16" style="6" bestFit="1" customWidth="1"/>
    <col min="4107" max="4107" width="9.1796875" style="6"/>
    <col min="4108" max="4108" width="15" style="6" bestFit="1" customWidth="1"/>
    <col min="4109" max="4109" width="14" style="6" bestFit="1" customWidth="1"/>
    <col min="4110" max="4338" width="9.1796875" style="6"/>
    <col min="4339" max="4339" width="16.26953125" style="6" customWidth="1"/>
    <col min="4340" max="4341" width="0" style="6" hidden="1" customWidth="1"/>
    <col min="4342" max="4342" width="13.26953125" style="6" bestFit="1" customWidth="1"/>
    <col min="4343" max="4344" width="16" style="6" bestFit="1" customWidth="1"/>
    <col min="4345" max="4345" width="9.1796875" style="6"/>
    <col min="4346" max="4347" width="16" style="6" bestFit="1" customWidth="1"/>
    <col min="4348" max="4348" width="9.1796875" style="6"/>
    <col min="4349" max="4349" width="0" style="6" hidden="1" customWidth="1"/>
    <col min="4350" max="4350" width="11.26953125" style="6" bestFit="1" customWidth="1"/>
    <col min="4351" max="4357" width="0" style="6" hidden="1" customWidth="1"/>
    <col min="4358" max="4358" width="11.26953125" style="6" bestFit="1" customWidth="1"/>
    <col min="4359" max="4360" width="0" style="6" hidden="1" customWidth="1"/>
    <col min="4361" max="4361" width="11.54296875" style="6" bestFit="1" customWidth="1"/>
    <col min="4362" max="4362" width="16" style="6" bestFit="1" customWidth="1"/>
    <col min="4363" max="4363" width="9.1796875" style="6"/>
    <col min="4364" max="4364" width="15" style="6" bestFit="1" customWidth="1"/>
    <col min="4365" max="4365" width="14" style="6" bestFit="1" customWidth="1"/>
    <col min="4366" max="4594" width="9.1796875" style="6"/>
    <col min="4595" max="4595" width="16.26953125" style="6" customWidth="1"/>
    <col min="4596" max="4597" width="0" style="6" hidden="1" customWidth="1"/>
    <col min="4598" max="4598" width="13.26953125" style="6" bestFit="1" customWidth="1"/>
    <col min="4599" max="4600" width="16" style="6" bestFit="1" customWidth="1"/>
    <col min="4601" max="4601" width="9.1796875" style="6"/>
    <col min="4602" max="4603" width="16" style="6" bestFit="1" customWidth="1"/>
    <col min="4604" max="4604" width="9.1796875" style="6"/>
    <col min="4605" max="4605" width="0" style="6" hidden="1" customWidth="1"/>
    <col min="4606" max="4606" width="11.26953125" style="6" bestFit="1" customWidth="1"/>
    <col min="4607" max="4613" width="0" style="6" hidden="1" customWidth="1"/>
    <col min="4614" max="4614" width="11.26953125" style="6" bestFit="1" customWidth="1"/>
    <col min="4615" max="4616" width="0" style="6" hidden="1" customWidth="1"/>
    <col min="4617" max="4617" width="11.54296875" style="6" bestFit="1" customWidth="1"/>
    <col min="4618" max="4618" width="16" style="6" bestFit="1" customWidth="1"/>
    <col min="4619" max="4619" width="9.1796875" style="6"/>
    <col min="4620" max="4620" width="15" style="6" bestFit="1" customWidth="1"/>
    <col min="4621" max="4621" width="14" style="6" bestFit="1" customWidth="1"/>
    <col min="4622" max="4850" width="9.1796875" style="6"/>
    <col min="4851" max="4851" width="16.26953125" style="6" customWidth="1"/>
    <col min="4852" max="4853" width="0" style="6" hidden="1" customWidth="1"/>
    <col min="4854" max="4854" width="13.26953125" style="6" bestFit="1" customWidth="1"/>
    <col min="4855" max="4856" width="16" style="6" bestFit="1" customWidth="1"/>
    <col min="4857" max="4857" width="9.1796875" style="6"/>
    <col min="4858" max="4859" width="16" style="6" bestFit="1" customWidth="1"/>
    <col min="4860" max="4860" width="9.1796875" style="6"/>
    <col min="4861" max="4861" width="0" style="6" hidden="1" customWidth="1"/>
    <col min="4862" max="4862" width="11.26953125" style="6" bestFit="1" customWidth="1"/>
    <col min="4863" max="4869" width="0" style="6" hidden="1" customWidth="1"/>
    <col min="4870" max="4870" width="11.26953125" style="6" bestFit="1" customWidth="1"/>
    <col min="4871" max="4872" width="0" style="6" hidden="1" customWidth="1"/>
    <col min="4873" max="4873" width="11.54296875" style="6" bestFit="1" customWidth="1"/>
    <col min="4874" max="4874" width="16" style="6" bestFit="1" customWidth="1"/>
    <col min="4875" max="4875" width="9.1796875" style="6"/>
    <col min="4876" max="4876" width="15" style="6" bestFit="1" customWidth="1"/>
    <col min="4877" max="4877" width="14" style="6" bestFit="1" customWidth="1"/>
    <col min="4878" max="5106" width="9.1796875" style="6"/>
    <col min="5107" max="5107" width="16.26953125" style="6" customWidth="1"/>
    <col min="5108" max="5109" width="0" style="6" hidden="1" customWidth="1"/>
    <col min="5110" max="5110" width="13.26953125" style="6" bestFit="1" customWidth="1"/>
    <col min="5111" max="5112" width="16" style="6" bestFit="1" customWidth="1"/>
    <col min="5113" max="5113" width="9.1796875" style="6"/>
    <col min="5114" max="5115" width="16" style="6" bestFit="1" customWidth="1"/>
    <col min="5116" max="5116" width="9.1796875" style="6"/>
    <col min="5117" max="5117" width="0" style="6" hidden="1" customWidth="1"/>
    <col min="5118" max="5118" width="11.26953125" style="6" bestFit="1" customWidth="1"/>
    <col min="5119" max="5125" width="0" style="6" hidden="1" customWidth="1"/>
    <col min="5126" max="5126" width="11.26953125" style="6" bestFit="1" customWidth="1"/>
    <col min="5127" max="5128" width="0" style="6" hidden="1" customWidth="1"/>
    <col min="5129" max="5129" width="11.54296875" style="6" bestFit="1" customWidth="1"/>
    <col min="5130" max="5130" width="16" style="6" bestFit="1" customWidth="1"/>
    <col min="5131" max="5131" width="9.1796875" style="6"/>
    <col min="5132" max="5132" width="15" style="6" bestFit="1" customWidth="1"/>
    <col min="5133" max="5133" width="14" style="6" bestFit="1" customWidth="1"/>
    <col min="5134" max="5362" width="9.1796875" style="6"/>
    <col min="5363" max="5363" width="16.26953125" style="6" customWidth="1"/>
    <col min="5364" max="5365" width="0" style="6" hidden="1" customWidth="1"/>
    <col min="5366" max="5366" width="13.26953125" style="6" bestFit="1" customWidth="1"/>
    <col min="5367" max="5368" width="16" style="6" bestFit="1" customWidth="1"/>
    <col min="5369" max="5369" width="9.1796875" style="6"/>
    <col min="5370" max="5371" width="16" style="6" bestFit="1" customWidth="1"/>
    <col min="5372" max="5372" width="9.1796875" style="6"/>
    <col min="5373" max="5373" width="0" style="6" hidden="1" customWidth="1"/>
    <col min="5374" max="5374" width="11.26953125" style="6" bestFit="1" customWidth="1"/>
    <col min="5375" max="5381" width="0" style="6" hidden="1" customWidth="1"/>
    <col min="5382" max="5382" width="11.26953125" style="6" bestFit="1" customWidth="1"/>
    <col min="5383" max="5384" width="0" style="6" hidden="1" customWidth="1"/>
    <col min="5385" max="5385" width="11.54296875" style="6" bestFit="1" customWidth="1"/>
    <col min="5386" max="5386" width="16" style="6" bestFit="1" customWidth="1"/>
    <col min="5387" max="5387" width="9.1796875" style="6"/>
    <col min="5388" max="5388" width="15" style="6" bestFit="1" customWidth="1"/>
    <col min="5389" max="5389" width="14" style="6" bestFit="1" customWidth="1"/>
    <col min="5390" max="5618" width="9.1796875" style="6"/>
    <col min="5619" max="5619" width="16.26953125" style="6" customWidth="1"/>
    <col min="5620" max="5621" width="0" style="6" hidden="1" customWidth="1"/>
    <col min="5622" max="5622" width="13.26953125" style="6" bestFit="1" customWidth="1"/>
    <col min="5623" max="5624" width="16" style="6" bestFit="1" customWidth="1"/>
    <col min="5625" max="5625" width="9.1796875" style="6"/>
    <col min="5626" max="5627" width="16" style="6" bestFit="1" customWidth="1"/>
    <col min="5628" max="5628" width="9.1796875" style="6"/>
    <col min="5629" max="5629" width="0" style="6" hidden="1" customWidth="1"/>
    <col min="5630" max="5630" width="11.26953125" style="6" bestFit="1" customWidth="1"/>
    <col min="5631" max="5637" width="0" style="6" hidden="1" customWidth="1"/>
    <col min="5638" max="5638" width="11.26953125" style="6" bestFit="1" customWidth="1"/>
    <col min="5639" max="5640" width="0" style="6" hidden="1" customWidth="1"/>
    <col min="5641" max="5641" width="11.54296875" style="6" bestFit="1" customWidth="1"/>
    <col min="5642" max="5642" width="16" style="6" bestFit="1" customWidth="1"/>
    <col min="5643" max="5643" width="9.1796875" style="6"/>
    <col min="5644" max="5644" width="15" style="6" bestFit="1" customWidth="1"/>
    <col min="5645" max="5645" width="14" style="6" bestFit="1" customWidth="1"/>
    <col min="5646" max="5874" width="9.1796875" style="6"/>
    <col min="5875" max="5875" width="16.26953125" style="6" customWidth="1"/>
    <col min="5876" max="5877" width="0" style="6" hidden="1" customWidth="1"/>
    <col min="5878" max="5878" width="13.26953125" style="6" bestFit="1" customWidth="1"/>
    <col min="5879" max="5880" width="16" style="6" bestFit="1" customWidth="1"/>
    <col min="5881" max="5881" width="9.1796875" style="6"/>
    <col min="5882" max="5883" width="16" style="6" bestFit="1" customWidth="1"/>
    <col min="5884" max="5884" width="9.1796875" style="6"/>
    <col min="5885" max="5885" width="0" style="6" hidden="1" customWidth="1"/>
    <col min="5886" max="5886" width="11.26953125" style="6" bestFit="1" customWidth="1"/>
    <col min="5887" max="5893" width="0" style="6" hidden="1" customWidth="1"/>
    <col min="5894" max="5894" width="11.26953125" style="6" bestFit="1" customWidth="1"/>
    <col min="5895" max="5896" width="0" style="6" hidden="1" customWidth="1"/>
    <col min="5897" max="5897" width="11.54296875" style="6" bestFit="1" customWidth="1"/>
    <col min="5898" max="5898" width="16" style="6" bestFit="1" customWidth="1"/>
    <col min="5899" max="5899" width="9.1796875" style="6"/>
    <col min="5900" max="5900" width="15" style="6" bestFit="1" customWidth="1"/>
    <col min="5901" max="5901" width="14" style="6" bestFit="1" customWidth="1"/>
    <col min="5902" max="6130" width="9.1796875" style="6"/>
    <col min="6131" max="6131" width="16.26953125" style="6" customWidth="1"/>
    <col min="6132" max="6133" width="0" style="6" hidden="1" customWidth="1"/>
    <col min="6134" max="6134" width="13.26953125" style="6" bestFit="1" customWidth="1"/>
    <col min="6135" max="6136" width="16" style="6" bestFit="1" customWidth="1"/>
    <col min="6137" max="6137" width="9.1796875" style="6"/>
    <col min="6138" max="6139" width="16" style="6" bestFit="1" customWidth="1"/>
    <col min="6140" max="6140" width="9.1796875" style="6"/>
    <col min="6141" max="6141" width="0" style="6" hidden="1" customWidth="1"/>
    <col min="6142" max="6142" width="11.26953125" style="6" bestFit="1" customWidth="1"/>
    <col min="6143" max="6149" width="0" style="6" hidden="1" customWidth="1"/>
    <col min="6150" max="6150" width="11.26953125" style="6" bestFit="1" customWidth="1"/>
    <col min="6151" max="6152" width="0" style="6" hidden="1" customWidth="1"/>
    <col min="6153" max="6153" width="11.54296875" style="6" bestFit="1" customWidth="1"/>
    <col min="6154" max="6154" width="16" style="6" bestFit="1" customWidth="1"/>
    <col min="6155" max="6155" width="9.1796875" style="6"/>
    <col min="6156" max="6156" width="15" style="6" bestFit="1" customWidth="1"/>
    <col min="6157" max="6157" width="14" style="6" bestFit="1" customWidth="1"/>
    <col min="6158" max="6386" width="9.1796875" style="6"/>
    <col min="6387" max="6387" width="16.26953125" style="6" customWidth="1"/>
    <col min="6388" max="6389" width="0" style="6" hidden="1" customWidth="1"/>
    <col min="6390" max="6390" width="13.26953125" style="6" bestFit="1" customWidth="1"/>
    <col min="6391" max="6392" width="16" style="6" bestFit="1" customWidth="1"/>
    <col min="6393" max="6393" width="9.1796875" style="6"/>
    <col min="6394" max="6395" width="16" style="6" bestFit="1" customWidth="1"/>
    <col min="6396" max="6396" width="9.1796875" style="6"/>
    <col min="6397" max="6397" width="0" style="6" hidden="1" customWidth="1"/>
    <col min="6398" max="6398" width="11.26953125" style="6" bestFit="1" customWidth="1"/>
    <col min="6399" max="6405" width="0" style="6" hidden="1" customWidth="1"/>
    <col min="6406" max="6406" width="11.26953125" style="6" bestFit="1" customWidth="1"/>
    <col min="6407" max="6408" width="0" style="6" hidden="1" customWidth="1"/>
    <col min="6409" max="6409" width="11.54296875" style="6" bestFit="1" customWidth="1"/>
    <col min="6410" max="6410" width="16" style="6" bestFit="1" customWidth="1"/>
    <col min="6411" max="6411" width="9.1796875" style="6"/>
    <col min="6412" max="6412" width="15" style="6" bestFit="1" customWidth="1"/>
    <col min="6413" max="6413" width="14" style="6" bestFit="1" customWidth="1"/>
    <col min="6414" max="6642" width="9.1796875" style="6"/>
    <col min="6643" max="6643" width="16.26953125" style="6" customWidth="1"/>
    <col min="6644" max="6645" width="0" style="6" hidden="1" customWidth="1"/>
    <col min="6646" max="6646" width="13.26953125" style="6" bestFit="1" customWidth="1"/>
    <col min="6647" max="6648" width="16" style="6" bestFit="1" customWidth="1"/>
    <col min="6649" max="6649" width="9.1796875" style="6"/>
    <col min="6650" max="6651" width="16" style="6" bestFit="1" customWidth="1"/>
    <col min="6652" max="6652" width="9.1796875" style="6"/>
    <col min="6653" max="6653" width="0" style="6" hidden="1" customWidth="1"/>
    <col min="6654" max="6654" width="11.26953125" style="6" bestFit="1" customWidth="1"/>
    <col min="6655" max="6661" width="0" style="6" hidden="1" customWidth="1"/>
    <col min="6662" max="6662" width="11.26953125" style="6" bestFit="1" customWidth="1"/>
    <col min="6663" max="6664" width="0" style="6" hidden="1" customWidth="1"/>
    <col min="6665" max="6665" width="11.54296875" style="6" bestFit="1" customWidth="1"/>
    <col min="6666" max="6666" width="16" style="6" bestFit="1" customWidth="1"/>
    <col min="6667" max="6667" width="9.1796875" style="6"/>
    <col min="6668" max="6668" width="15" style="6" bestFit="1" customWidth="1"/>
    <col min="6669" max="6669" width="14" style="6" bestFit="1" customWidth="1"/>
    <col min="6670" max="6898" width="9.1796875" style="6"/>
    <col min="6899" max="6899" width="16.26953125" style="6" customWidth="1"/>
    <col min="6900" max="6901" width="0" style="6" hidden="1" customWidth="1"/>
    <col min="6902" max="6902" width="13.26953125" style="6" bestFit="1" customWidth="1"/>
    <col min="6903" max="6904" width="16" style="6" bestFit="1" customWidth="1"/>
    <col min="6905" max="6905" width="9.1796875" style="6"/>
    <col min="6906" max="6907" width="16" style="6" bestFit="1" customWidth="1"/>
    <col min="6908" max="6908" width="9.1796875" style="6"/>
    <col min="6909" max="6909" width="0" style="6" hidden="1" customWidth="1"/>
    <col min="6910" max="6910" width="11.26953125" style="6" bestFit="1" customWidth="1"/>
    <col min="6911" max="6917" width="0" style="6" hidden="1" customWidth="1"/>
    <col min="6918" max="6918" width="11.26953125" style="6" bestFit="1" customWidth="1"/>
    <col min="6919" max="6920" width="0" style="6" hidden="1" customWidth="1"/>
    <col min="6921" max="6921" width="11.54296875" style="6" bestFit="1" customWidth="1"/>
    <col min="6922" max="6922" width="16" style="6" bestFit="1" customWidth="1"/>
    <col min="6923" max="6923" width="9.1796875" style="6"/>
    <col min="6924" max="6924" width="15" style="6" bestFit="1" customWidth="1"/>
    <col min="6925" max="6925" width="14" style="6" bestFit="1" customWidth="1"/>
    <col min="6926" max="7154" width="9.1796875" style="6"/>
    <col min="7155" max="7155" width="16.26953125" style="6" customWidth="1"/>
    <col min="7156" max="7157" width="0" style="6" hidden="1" customWidth="1"/>
    <col min="7158" max="7158" width="13.26953125" style="6" bestFit="1" customWidth="1"/>
    <col min="7159" max="7160" width="16" style="6" bestFit="1" customWidth="1"/>
    <col min="7161" max="7161" width="9.1796875" style="6"/>
    <col min="7162" max="7163" width="16" style="6" bestFit="1" customWidth="1"/>
    <col min="7164" max="7164" width="9.1796875" style="6"/>
    <col min="7165" max="7165" width="0" style="6" hidden="1" customWidth="1"/>
    <col min="7166" max="7166" width="11.26953125" style="6" bestFit="1" customWidth="1"/>
    <col min="7167" max="7173" width="0" style="6" hidden="1" customWidth="1"/>
    <col min="7174" max="7174" width="11.26953125" style="6" bestFit="1" customWidth="1"/>
    <col min="7175" max="7176" width="0" style="6" hidden="1" customWidth="1"/>
    <col min="7177" max="7177" width="11.54296875" style="6" bestFit="1" customWidth="1"/>
    <col min="7178" max="7178" width="16" style="6" bestFit="1" customWidth="1"/>
    <col min="7179" max="7179" width="9.1796875" style="6"/>
    <col min="7180" max="7180" width="15" style="6" bestFit="1" customWidth="1"/>
    <col min="7181" max="7181" width="14" style="6" bestFit="1" customWidth="1"/>
    <col min="7182" max="7410" width="9.1796875" style="6"/>
    <col min="7411" max="7411" width="16.26953125" style="6" customWidth="1"/>
    <col min="7412" max="7413" width="0" style="6" hidden="1" customWidth="1"/>
    <col min="7414" max="7414" width="13.26953125" style="6" bestFit="1" customWidth="1"/>
    <col min="7415" max="7416" width="16" style="6" bestFit="1" customWidth="1"/>
    <col min="7417" max="7417" width="9.1796875" style="6"/>
    <col min="7418" max="7419" width="16" style="6" bestFit="1" customWidth="1"/>
    <col min="7420" max="7420" width="9.1796875" style="6"/>
    <col min="7421" max="7421" width="0" style="6" hidden="1" customWidth="1"/>
    <col min="7422" max="7422" width="11.26953125" style="6" bestFit="1" customWidth="1"/>
    <col min="7423" max="7429" width="0" style="6" hidden="1" customWidth="1"/>
    <col min="7430" max="7430" width="11.26953125" style="6" bestFit="1" customWidth="1"/>
    <col min="7431" max="7432" width="0" style="6" hidden="1" customWidth="1"/>
    <col min="7433" max="7433" width="11.54296875" style="6" bestFit="1" customWidth="1"/>
    <col min="7434" max="7434" width="16" style="6" bestFit="1" customWidth="1"/>
    <col min="7435" max="7435" width="9.1796875" style="6"/>
    <col min="7436" max="7436" width="15" style="6" bestFit="1" customWidth="1"/>
    <col min="7437" max="7437" width="14" style="6" bestFit="1" customWidth="1"/>
    <col min="7438" max="7666" width="9.1796875" style="6"/>
    <col min="7667" max="7667" width="16.26953125" style="6" customWidth="1"/>
    <col min="7668" max="7669" width="0" style="6" hidden="1" customWidth="1"/>
    <col min="7670" max="7670" width="13.26953125" style="6" bestFit="1" customWidth="1"/>
    <col min="7671" max="7672" width="16" style="6" bestFit="1" customWidth="1"/>
    <col min="7673" max="7673" width="9.1796875" style="6"/>
    <col min="7674" max="7675" width="16" style="6" bestFit="1" customWidth="1"/>
    <col min="7676" max="7676" width="9.1796875" style="6"/>
    <col min="7677" max="7677" width="0" style="6" hidden="1" customWidth="1"/>
    <col min="7678" max="7678" width="11.26953125" style="6" bestFit="1" customWidth="1"/>
    <col min="7679" max="7685" width="0" style="6" hidden="1" customWidth="1"/>
    <col min="7686" max="7686" width="11.26953125" style="6" bestFit="1" customWidth="1"/>
    <col min="7687" max="7688" width="0" style="6" hidden="1" customWidth="1"/>
    <col min="7689" max="7689" width="11.54296875" style="6" bestFit="1" customWidth="1"/>
    <col min="7690" max="7690" width="16" style="6" bestFit="1" customWidth="1"/>
    <col min="7691" max="7691" width="9.1796875" style="6"/>
    <col min="7692" max="7692" width="15" style="6" bestFit="1" customWidth="1"/>
    <col min="7693" max="7693" width="14" style="6" bestFit="1" customWidth="1"/>
    <col min="7694" max="7922" width="9.1796875" style="6"/>
    <col min="7923" max="7923" width="16.26953125" style="6" customWidth="1"/>
    <col min="7924" max="7925" width="0" style="6" hidden="1" customWidth="1"/>
    <col min="7926" max="7926" width="13.26953125" style="6" bestFit="1" customWidth="1"/>
    <col min="7927" max="7928" width="16" style="6" bestFit="1" customWidth="1"/>
    <col min="7929" max="7929" width="9.1796875" style="6"/>
    <col min="7930" max="7931" width="16" style="6" bestFit="1" customWidth="1"/>
    <col min="7932" max="7932" width="9.1796875" style="6"/>
    <col min="7933" max="7933" width="0" style="6" hidden="1" customWidth="1"/>
    <col min="7934" max="7934" width="11.26953125" style="6" bestFit="1" customWidth="1"/>
    <col min="7935" max="7941" width="0" style="6" hidden="1" customWidth="1"/>
    <col min="7942" max="7942" width="11.26953125" style="6" bestFit="1" customWidth="1"/>
    <col min="7943" max="7944" width="0" style="6" hidden="1" customWidth="1"/>
    <col min="7945" max="7945" width="11.54296875" style="6" bestFit="1" customWidth="1"/>
    <col min="7946" max="7946" width="16" style="6" bestFit="1" customWidth="1"/>
    <col min="7947" max="7947" width="9.1796875" style="6"/>
    <col min="7948" max="7948" width="15" style="6" bestFit="1" customWidth="1"/>
    <col min="7949" max="7949" width="14" style="6" bestFit="1" customWidth="1"/>
    <col min="7950" max="8178" width="9.1796875" style="6"/>
    <col min="8179" max="8179" width="16.26953125" style="6" customWidth="1"/>
    <col min="8180" max="8181" width="0" style="6" hidden="1" customWidth="1"/>
    <col min="8182" max="8182" width="13.26953125" style="6" bestFit="1" customWidth="1"/>
    <col min="8183" max="8184" width="16" style="6" bestFit="1" customWidth="1"/>
    <col min="8185" max="8185" width="9.1796875" style="6"/>
    <col min="8186" max="8187" width="16" style="6" bestFit="1" customWidth="1"/>
    <col min="8188" max="8188" width="9.1796875" style="6"/>
    <col min="8189" max="8189" width="0" style="6" hidden="1" customWidth="1"/>
    <col min="8190" max="8190" width="11.26953125" style="6" bestFit="1" customWidth="1"/>
    <col min="8191" max="8197" width="0" style="6" hidden="1" customWidth="1"/>
    <col min="8198" max="8198" width="11.26953125" style="6" bestFit="1" customWidth="1"/>
    <col min="8199" max="8200" width="0" style="6" hidden="1" customWidth="1"/>
    <col min="8201" max="8201" width="11.54296875" style="6" bestFit="1" customWidth="1"/>
    <col min="8202" max="8202" width="16" style="6" bestFit="1" customWidth="1"/>
    <col min="8203" max="8203" width="9.1796875" style="6"/>
    <col min="8204" max="8204" width="15" style="6" bestFit="1" customWidth="1"/>
    <col min="8205" max="8205" width="14" style="6" bestFit="1" customWidth="1"/>
    <col min="8206" max="8434" width="9.1796875" style="6"/>
    <col min="8435" max="8435" width="16.26953125" style="6" customWidth="1"/>
    <col min="8436" max="8437" width="0" style="6" hidden="1" customWidth="1"/>
    <col min="8438" max="8438" width="13.26953125" style="6" bestFit="1" customWidth="1"/>
    <col min="8439" max="8440" width="16" style="6" bestFit="1" customWidth="1"/>
    <col min="8441" max="8441" width="9.1796875" style="6"/>
    <col min="8442" max="8443" width="16" style="6" bestFit="1" customWidth="1"/>
    <col min="8444" max="8444" width="9.1796875" style="6"/>
    <col min="8445" max="8445" width="0" style="6" hidden="1" customWidth="1"/>
    <col min="8446" max="8446" width="11.26953125" style="6" bestFit="1" customWidth="1"/>
    <col min="8447" max="8453" width="0" style="6" hidden="1" customWidth="1"/>
    <col min="8454" max="8454" width="11.26953125" style="6" bestFit="1" customWidth="1"/>
    <col min="8455" max="8456" width="0" style="6" hidden="1" customWidth="1"/>
    <col min="8457" max="8457" width="11.54296875" style="6" bestFit="1" customWidth="1"/>
    <col min="8458" max="8458" width="16" style="6" bestFit="1" customWidth="1"/>
    <col min="8459" max="8459" width="9.1796875" style="6"/>
    <col min="8460" max="8460" width="15" style="6" bestFit="1" customWidth="1"/>
    <col min="8461" max="8461" width="14" style="6" bestFit="1" customWidth="1"/>
    <col min="8462" max="8690" width="9.1796875" style="6"/>
    <col min="8691" max="8691" width="16.26953125" style="6" customWidth="1"/>
    <col min="8692" max="8693" width="0" style="6" hidden="1" customWidth="1"/>
    <col min="8694" max="8694" width="13.26953125" style="6" bestFit="1" customWidth="1"/>
    <col min="8695" max="8696" width="16" style="6" bestFit="1" customWidth="1"/>
    <col min="8697" max="8697" width="9.1796875" style="6"/>
    <col min="8698" max="8699" width="16" style="6" bestFit="1" customWidth="1"/>
    <col min="8700" max="8700" width="9.1796875" style="6"/>
    <col min="8701" max="8701" width="0" style="6" hidden="1" customWidth="1"/>
    <col min="8702" max="8702" width="11.26953125" style="6" bestFit="1" customWidth="1"/>
    <col min="8703" max="8709" width="0" style="6" hidden="1" customWidth="1"/>
    <col min="8710" max="8710" width="11.26953125" style="6" bestFit="1" customWidth="1"/>
    <col min="8711" max="8712" width="0" style="6" hidden="1" customWidth="1"/>
    <col min="8713" max="8713" width="11.54296875" style="6" bestFit="1" customWidth="1"/>
    <col min="8714" max="8714" width="16" style="6" bestFit="1" customWidth="1"/>
    <col min="8715" max="8715" width="9.1796875" style="6"/>
    <col min="8716" max="8716" width="15" style="6" bestFit="1" customWidth="1"/>
    <col min="8717" max="8717" width="14" style="6" bestFit="1" customWidth="1"/>
    <col min="8718" max="8946" width="9.1796875" style="6"/>
    <col min="8947" max="8947" width="16.26953125" style="6" customWidth="1"/>
    <col min="8948" max="8949" width="0" style="6" hidden="1" customWidth="1"/>
    <col min="8950" max="8950" width="13.26953125" style="6" bestFit="1" customWidth="1"/>
    <col min="8951" max="8952" width="16" style="6" bestFit="1" customWidth="1"/>
    <col min="8953" max="8953" width="9.1796875" style="6"/>
    <col min="8954" max="8955" width="16" style="6" bestFit="1" customWidth="1"/>
    <col min="8956" max="8956" width="9.1796875" style="6"/>
    <col min="8957" max="8957" width="0" style="6" hidden="1" customWidth="1"/>
    <col min="8958" max="8958" width="11.26953125" style="6" bestFit="1" customWidth="1"/>
    <col min="8959" max="8965" width="0" style="6" hidden="1" customWidth="1"/>
    <col min="8966" max="8966" width="11.26953125" style="6" bestFit="1" customWidth="1"/>
    <col min="8967" max="8968" width="0" style="6" hidden="1" customWidth="1"/>
    <col min="8969" max="8969" width="11.54296875" style="6" bestFit="1" customWidth="1"/>
    <col min="8970" max="8970" width="16" style="6" bestFit="1" customWidth="1"/>
    <col min="8971" max="8971" width="9.1796875" style="6"/>
    <col min="8972" max="8972" width="15" style="6" bestFit="1" customWidth="1"/>
    <col min="8973" max="8973" width="14" style="6" bestFit="1" customWidth="1"/>
    <col min="8974" max="9202" width="9.1796875" style="6"/>
    <col min="9203" max="9203" width="16.26953125" style="6" customWidth="1"/>
    <col min="9204" max="9205" width="0" style="6" hidden="1" customWidth="1"/>
    <col min="9206" max="9206" width="13.26953125" style="6" bestFit="1" customWidth="1"/>
    <col min="9207" max="9208" width="16" style="6" bestFit="1" customWidth="1"/>
    <col min="9209" max="9209" width="9.1796875" style="6"/>
    <col min="9210" max="9211" width="16" style="6" bestFit="1" customWidth="1"/>
    <col min="9212" max="9212" width="9.1796875" style="6"/>
    <col min="9213" max="9213" width="0" style="6" hidden="1" customWidth="1"/>
    <col min="9214" max="9214" width="11.26953125" style="6" bestFit="1" customWidth="1"/>
    <col min="9215" max="9221" width="0" style="6" hidden="1" customWidth="1"/>
    <col min="9222" max="9222" width="11.26953125" style="6" bestFit="1" customWidth="1"/>
    <col min="9223" max="9224" width="0" style="6" hidden="1" customWidth="1"/>
    <col min="9225" max="9225" width="11.54296875" style="6" bestFit="1" customWidth="1"/>
    <col min="9226" max="9226" width="16" style="6" bestFit="1" customWidth="1"/>
    <col min="9227" max="9227" width="9.1796875" style="6"/>
    <col min="9228" max="9228" width="15" style="6" bestFit="1" customWidth="1"/>
    <col min="9229" max="9229" width="14" style="6" bestFit="1" customWidth="1"/>
    <col min="9230" max="9458" width="9.1796875" style="6"/>
    <col min="9459" max="9459" width="16.26953125" style="6" customWidth="1"/>
    <col min="9460" max="9461" width="0" style="6" hidden="1" customWidth="1"/>
    <col min="9462" max="9462" width="13.26953125" style="6" bestFit="1" customWidth="1"/>
    <col min="9463" max="9464" width="16" style="6" bestFit="1" customWidth="1"/>
    <col min="9465" max="9465" width="9.1796875" style="6"/>
    <col min="9466" max="9467" width="16" style="6" bestFit="1" customWidth="1"/>
    <col min="9468" max="9468" width="9.1796875" style="6"/>
    <col min="9469" max="9469" width="0" style="6" hidden="1" customWidth="1"/>
    <col min="9470" max="9470" width="11.26953125" style="6" bestFit="1" customWidth="1"/>
    <col min="9471" max="9477" width="0" style="6" hidden="1" customWidth="1"/>
    <col min="9478" max="9478" width="11.26953125" style="6" bestFit="1" customWidth="1"/>
    <col min="9479" max="9480" width="0" style="6" hidden="1" customWidth="1"/>
    <col min="9481" max="9481" width="11.54296875" style="6" bestFit="1" customWidth="1"/>
    <col min="9482" max="9482" width="16" style="6" bestFit="1" customWidth="1"/>
    <col min="9483" max="9483" width="9.1796875" style="6"/>
    <col min="9484" max="9484" width="15" style="6" bestFit="1" customWidth="1"/>
    <col min="9485" max="9485" width="14" style="6" bestFit="1" customWidth="1"/>
    <col min="9486" max="9714" width="9.1796875" style="6"/>
    <col min="9715" max="9715" width="16.26953125" style="6" customWidth="1"/>
    <col min="9716" max="9717" width="0" style="6" hidden="1" customWidth="1"/>
    <col min="9718" max="9718" width="13.26953125" style="6" bestFit="1" customWidth="1"/>
    <col min="9719" max="9720" width="16" style="6" bestFit="1" customWidth="1"/>
    <col min="9721" max="9721" width="9.1796875" style="6"/>
    <col min="9722" max="9723" width="16" style="6" bestFit="1" customWidth="1"/>
    <col min="9724" max="9724" width="9.1796875" style="6"/>
    <col min="9725" max="9725" width="0" style="6" hidden="1" customWidth="1"/>
    <col min="9726" max="9726" width="11.26953125" style="6" bestFit="1" customWidth="1"/>
    <col min="9727" max="9733" width="0" style="6" hidden="1" customWidth="1"/>
    <col min="9734" max="9734" width="11.26953125" style="6" bestFit="1" customWidth="1"/>
    <col min="9735" max="9736" width="0" style="6" hidden="1" customWidth="1"/>
    <col min="9737" max="9737" width="11.54296875" style="6" bestFit="1" customWidth="1"/>
    <col min="9738" max="9738" width="16" style="6" bestFit="1" customWidth="1"/>
    <col min="9739" max="9739" width="9.1796875" style="6"/>
    <col min="9740" max="9740" width="15" style="6" bestFit="1" customWidth="1"/>
    <col min="9741" max="9741" width="14" style="6" bestFit="1" customWidth="1"/>
    <col min="9742" max="9970" width="9.1796875" style="6"/>
    <col min="9971" max="9971" width="16.26953125" style="6" customWidth="1"/>
    <col min="9972" max="9973" width="0" style="6" hidden="1" customWidth="1"/>
    <col min="9974" max="9974" width="13.26953125" style="6" bestFit="1" customWidth="1"/>
    <col min="9975" max="9976" width="16" style="6" bestFit="1" customWidth="1"/>
    <col min="9977" max="9977" width="9.1796875" style="6"/>
    <col min="9978" max="9979" width="16" style="6" bestFit="1" customWidth="1"/>
    <col min="9980" max="9980" width="9.1796875" style="6"/>
    <col min="9981" max="9981" width="0" style="6" hidden="1" customWidth="1"/>
    <col min="9982" max="9982" width="11.26953125" style="6" bestFit="1" customWidth="1"/>
    <col min="9983" max="9989" width="0" style="6" hidden="1" customWidth="1"/>
    <col min="9990" max="9990" width="11.26953125" style="6" bestFit="1" customWidth="1"/>
    <col min="9991" max="9992" width="0" style="6" hidden="1" customWidth="1"/>
    <col min="9993" max="9993" width="11.54296875" style="6" bestFit="1" customWidth="1"/>
    <col min="9994" max="9994" width="16" style="6" bestFit="1" customWidth="1"/>
    <col min="9995" max="9995" width="9.1796875" style="6"/>
    <col min="9996" max="9996" width="15" style="6" bestFit="1" customWidth="1"/>
    <col min="9997" max="9997" width="14" style="6" bestFit="1" customWidth="1"/>
    <col min="9998" max="10226" width="9.1796875" style="6"/>
    <col min="10227" max="10227" width="16.26953125" style="6" customWidth="1"/>
    <col min="10228" max="10229" width="0" style="6" hidden="1" customWidth="1"/>
    <col min="10230" max="10230" width="13.26953125" style="6" bestFit="1" customWidth="1"/>
    <col min="10231" max="10232" width="16" style="6" bestFit="1" customWidth="1"/>
    <col min="10233" max="10233" width="9.1796875" style="6"/>
    <col min="10234" max="10235" width="16" style="6" bestFit="1" customWidth="1"/>
    <col min="10236" max="10236" width="9.1796875" style="6"/>
    <col min="10237" max="10237" width="0" style="6" hidden="1" customWidth="1"/>
    <col min="10238" max="10238" width="11.26953125" style="6" bestFit="1" customWidth="1"/>
    <col min="10239" max="10245" width="0" style="6" hidden="1" customWidth="1"/>
    <col min="10246" max="10246" width="11.26953125" style="6" bestFit="1" customWidth="1"/>
    <col min="10247" max="10248" width="0" style="6" hidden="1" customWidth="1"/>
    <col min="10249" max="10249" width="11.54296875" style="6" bestFit="1" customWidth="1"/>
    <col min="10250" max="10250" width="16" style="6" bestFit="1" customWidth="1"/>
    <col min="10251" max="10251" width="9.1796875" style="6"/>
    <col min="10252" max="10252" width="15" style="6" bestFit="1" customWidth="1"/>
    <col min="10253" max="10253" width="14" style="6" bestFit="1" customWidth="1"/>
    <col min="10254" max="10482" width="9.1796875" style="6"/>
    <col min="10483" max="10483" width="16.26953125" style="6" customWidth="1"/>
    <col min="10484" max="10485" width="0" style="6" hidden="1" customWidth="1"/>
    <col min="10486" max="10486" width="13.26953125" style="6" bestFit="1" customWidth="1"/>
    <col min="10487" max="10488" width="16" style="6" bestFit="1" customWidth="1"/>
    <col min="10489" max="10489" width="9.1796875" style="6"/>
    <col min="10490" max="10491" width="16" style="6" bestFit="1" customWidth="1"/>
    <col min="10492" max="10492" width="9.1796875" style="6"/>
    <col min="10493" max="10493" width="0" style="6" hidden="1" customWidth="1"/>
    <col min="10494" max="10494" width="11.26953125" style="6" bestFit="1" customWidth="1"/>
    <col min="10495" max="10501" width="0" style="6" hidden="1" customWidth="1"/>
    <col min="10502" max="10502" width="11.26953125" style="6" bestFit="1" customWidth="1"/>
    <col min="10503" max="10504" width="0" style="6" hidden="1" customWidth="1"/>
    <col min="10505" max="10505" width="11.54296875" style="6" bestFit="1" customWidth="1"/>
    <col min="10506" max="10506" width="16" style="6" bestFit="1" customWidth="1"/>
    <col min="10507" max="10507" width="9.1796875" style="6"/>
    <col min="10508" max="10508" width="15" style="6" bestFit="1" customWidth="1"/>
    <col min="10509" max="10509" width="14" style="6" bestFit="1" customWidth="1"/>
    <col min="10510" max="10738" width="9.1796875" style="6"/>
    <col min="10739" max="10739" width="16.26953125" style="6" customWidth="1"/>
    <col min="10740" max="10741" width="0" style="6" hidden="1" customWidth="1"/>
    <col min="10742" max="10742" width="13.26953125" style="6" bestFit="1" customWidth="1"/>
    <col min="10743" max="10744" width="16" style="6" bestFit="1" customWidth="1"/>
    <col min="10745" max="10745" width="9.1796875" style="6"/>
    <col min="10746" max="10747" width="16" style="6" bestFit="1" customWidth="1"/>
    <col min="10748" max="10748" width="9.1796875" style="6"/>
    <col min="10749" max="10749" width="0" style="6" hidden="1" customWidth="1"/>
    <col min="10750" max="10750" width="11.26953125" style="6" bestFit="1" customWidth="1"/>
    <col min="10751" max="10757" width="0" style="6" hidden="1" customWidth="1"/>
    <col min="10758" max="10758" width="11.26953125" style="6" bestFit="1" customWidth="1"/>
    <col min="10759" max="10760" width="0" style="6" hidden="1" customWidth="1"/>
    <col min="10761" max="10761" width="11.54296875" style="6" bestFit="1" customWidth="1"/>
    <col min="10762" max="10762" width="16" style="6" bestFit="1" customWidth="1"/>
    <col min="10763" max="10763" width="9.1796875" style="6"/>
    <col min="10764" max="10764" width="15" style="6" bestFit="1" customWidth="1"/>
    <col min="10765" max="10765" width="14" style="6" bestFit="1" customWidth="1"/>
    <col min="10766" max="10994" width="9.1796875" style="6"/>
    <col min="10995" max="10995" width="16.26953125" style="6" customWidth="1"/>
    <col min="10996" max="10997" width="0" style="6" hidden="1" customWidth="1"/>
    <col min="10998" max="10998" width="13.26953125" style="6" bestFit="1" customWidth="1"/>
    <col min="10999" max="11000" width="16" style="6" bestFit="1" customWidth="1"/>
    <col min="11001" max="11001" width="9.1796875" style="6"/>
    <col min="11002" max="11003" width="16" style="6" bestFit="1" customWidth="1"/>
    <col min="11004" max="11004" width="9.1796875" style="6"/>
    <col min="11005" max="11005" width="0" style="6" hidden="1" customWidth="1"/>
    <col min="11006" max="11006" width="11.26953125" style="6" bestFit="1" customWidth="1"/>
    <col min="11007" max="11013" width="0" style="6" hidden="1" customWidth="1"/>
    <col min="11014" max="11014" width="11.26953125" style="6" bestFit="1" customWidth="1"/>
    <col min="11015" max="11016" width="0" style="6" hidden="1" customWidth="1"/>
    <col min="11017" max="11017" width="11.54296875" style="6" bestFit="1" customWidth="1"/>
    <col min="11018" max="11018" width="16" style="6" bestFit="1" customWidth="1"/>
    <col min="11019" max="11019" width="9.1796875" style="6"/>
    <col min="11020" max="11020" width="15" style="6" bestFit="1" customWidth="1"/>
    <col min="11021" max="11021" width="14" style="6" bestFit="1" customWidth="1"/>
    <col min="11022" max="11250" width="9.1796875" style="6"/>
    <col min="11251" max="11251" width="16.26953125" style="6" customWidth="1"/>
    <col min="11252" max="11253" width="0" style="6" hidden="1" customWidth="1"/>
    <col min="11254" max="11254" width="13.26953125" style="6" bestFit="1" customWidth="1"/>
    <col min="11255" max="11256" width="16" style="6" bestFit="1" customWidth="1"/>
    <col min="11257" max="11257" width="9.1796875" style="6"/>
    <col min="11258" max="11259" width="16" style="6" bestFit="1" customWidth="1"/>
    <col min="11260" max="11260" width="9.1796875" style="6"/>
    <col min="11261" max="11261" width="0" style="6" hidden="1" customWidth="1"/>
    <col min="11262" max="11262" width="11.26953125" style="6" bestFit="1" customWidth="1"/>
    <col min="11263" max="11269" width="0" style="6" hidden="1" customWidth="1"/>
    <col min="11270" max="11270" width="11.26953125" style="6" bestFit="1" customWidth="1"/>
    <col min="11271" max="11272" width="0" style="6" hidden="1" customWidth="1"/>
    <col min="11273" max="11273" width="11.54296875" style="6" bestFit="1" customWidth="1"/>
    <col min="11274" max="11274" width="16" style="6" bestFit="1" customWidth="1"/>
    <col min="11275" max="11275" width="9.1796875" style="6"/>
    <col min="11276" max="11276" width="15" style="6" bestFit="1" customWidth="1"/>
    <col min="11277" max="11277" width="14" style="6" bestFit="1" customWidth="1"/>
    <col min="11278" max="11506" width="9.1796875" style="6"/>
    <col min="11507" max="11507" width="16.26953125" style="6" customWidth="1"/>
    <col min="11508" max="11509" width="0" style="6" hidden="1" customWidth="1"/>
    <col min="11510" max="11510" width="13.26953125" style="6" bestFit="1" customWidth="1"/>
    <col min="11511" max="11512" width="16" style="6" bestFit="1" customWidth="1"/>
    <col min="11513" max="11513" width="9.1796875" style="6"/>
    <col min="11514" max="11515" width="16" style="6" bestFit="1" customWidth="1"/>
    <col min="11516" max="11516" width="9.1796875" style="6"/>
    <col min="11517" max="11517" width="0" style="6" hidden="1" customWidth="1"/>
    <col min="11518" max="11518" width="11.26953125" style="6" bestFit="1" customWidth="1"/>
    <col min="11519" max="11525" width="0" style="6" hidden="1" customWidth="1"/>
    <col min="11526" max="11526" width="11.26953125" style="6" bestFit="1" customWidth="1"/>
    <col min="11527" max="11528" width="0" style="6" hidden="1" customWidth="1"/>
    <col min="11529" max="11529" width="11.54296875" style="6" bestFit="1" customWidth="1"/>
    <col min="11530" max="11530" width="16" style="6" bestFit="1" customWidth="1"/>
    <col min="11531" max="11531" width="9.1796875" style="6"/>
    <col min="11532" max="11532" width="15" style="6" bestFit="1" customWidth="1"/>
    <col min="11533" max="11533" width="14" style="6" bestFit="1" customWidth="1"/>
    <col min="11534" max="11762" width="9.1796875" style="6"/>
    <col min="11763" max="11763" width="16.26953125" style="6" customWidth="1"/>
    <col min="11764" max="11765" width="0" style="6" hidden="1" customWidth="1"/>
    <col min="11766" max="11766" width="13.26953125" style="6" bestFit="1" customWidth="1"/>
    <col min="11767" max="11768" width="16" style="6" bestFit="1" customWidth="1"/>
    <col min="11769" max="11769" width="9.1796875" style="6"/>
    <col min="11770" max="11771" width="16" style="6" bestFit="1" customWidth="1"/>
    <col min="11772" max="11772" width="9.1796875" style="6"/>
    <col min="11773" max="11773" width="0" style="6" hidden="1" customWidth="1"/>
    <col min="11774" max="11774" width="11.26953125" style="6" bestFit="1" customWidth="1"/>
    <col min="11775" max="11781" width="0" style="6" hidden="1" customWidth="1"/>
    <col min="11782" max="11782" width="11.26953125" style="6" bestFit="1" customWidth="1"/>
    <col min="11783" max="11784" width="0" style="6" hidden="1" customWidth="1"/>
    <col min="11785" max="11785" width="11.54296875" style="6" bestFit="1" customWidth="1"/>
    <col min="11786" max="11786" width="16" style="6" bestFit="1" customWidth="1"/>
    <col min="11787" max="11787" width="9.1796875" style="6"/>
    <col min="11788" max="11788" width="15" style="6" bestFit="1" customWidth="1"/>
    <col min="11789" max="11789" width="14" style="6" bestFit="1" customWidth="1"/>
    <col min="11790" max="12018" width="9.1796875" style="6"/>
    <col min="12019" max="12019" width="16.26953125" style="6" customWidth="1"/>
    <col min="12020" max="12021" width="0" style="6" hidden="1" customWidth="1"/>
    <col min="12022" max="12022" width="13.26953125" style="6" bestFit="1" customWidth="1"/>
    <col min="12023" max="12024" width="16" style="6" bestFit="1" customWidth="1"/>
    <col min="12025" max="12025" width="9.1796875" style="6"/>
    <col min="12026" max="12027" width="16" style="6" bestFit="1" customWidth="1"/>
    <col min="12028" max="12028" width="9.1796875" style="6"/>
    <col min="12029" max="12029" width="0" style="6" hidden="1" customWidth="1"/>
    <col min="12030" max="12030" width="11.26953125" style="6" bestFit="1" customWidth="1"/>
    <col min="12031" max="12037" width="0" style="6" hidden="1" customWidth="1"/>
    <col min="12038" max="12038" width="11.26953125" style="6" bestFit="1" customWidth="1"/>
    <col min="12039" max="12040" width="0" style="6" hidden="1" customWidth="1"/>
    <col min="12041" max="12041" width="11.54296875" style="6" bestFit="1" customWidth="1"/>
    <col min="12042" max="12042" width="16" style="6" bestFit="1" customWidth="1"/>
    <col min="12043" max="12043" width="9.1796875" style="6"/>
    <col min="12044" max="12044" width="15" style="6" bestFit="1" customWidth="1"/>
    <col min="12045" max="12045" width="14" style="6" bestFit="1" customWidth="1"/>
    <col min="12046" max="12274" width="9.1796875" style="6"/>
    <col min="12275" max="12275" width="16.26953125" style="6" customWidth="1"/>
    <col min="12276" max="12277" width="0" style="6" hidden="1" customWidth="1"/>
    <col min="12278" max="12278" width="13.26953125" style="6" bestFit="1" customWidth="1"/>
    <col min="12279" max="12280" width="16" style="6" bestFit="1" customWidth="1"/>
    <col min="12281" max="12281" width="9.1796875" style="6"/>
    <col min="12282" max="12283" width="16" style="6" bestFit="1" customWidth="1"/>
    <col min="12284" max="12284" width="9.1796875" style="6"/>
    <col min="12285" max="12285" width="0" style="6" hidden="1" customWidth="1"/>
    <col min="12286" max="12286" width="11.26953125" style="6" bestFit="1" customWidth="1"/>
    <col min="12287" max="12293" width="0" style="6" hidden="1" customWidth="1"/>
    <col min="12294" max="12294" width="11.26953125" style="6" bestFit="1" customWidth="1"/>
    <col min="12295" max="12296" width="0" style="6" hidden="1" customWidth="1"/>
    <col min="12297" max="12297" width="11.54296875" style="6" bestFit="1" customWidth="1"/>
    <col min="12298" max="12298" width="16" style="6" bestFit="1" customWidth="1"/>
    <col min="12299" max="12299" width="9.1796875" style="6"/>
    <col min="12300" max="12300" width="15" style="6" bestFit="1" customWidth="1"/>
    <col min="12301" max="12301" width="14" style="6" bestFit="1" customWidth="1"/>
    <col min="12302" max="12530" width="9.1796875" style="6"/>
    <col min="12531" max="12531" width="16.26953125" style="6" customWidth="1"/>
    <col min="12532" max="12533" width="0" style="6" hidden="1" customWidth="1"/>
    <col min="12534" max="12534" width="13.26953125" style="6" bestFit="1" customWidth="1"/>
    <col min="12535" max="12536" width="16" style="6" bestFit="1" customWidth="1"/>
    <col min="12537" max="12537" width="9.1796875" style="6"/>
    <col min="12538" max="12539" width="16" style="6" bestFit="1" customWidth="1"/>
    <col min="12540" max="12540" width="9.1796875" style="6"/>
    <col min="12541" max="12541" width="0" style="6" hidden="1" customWidth="1"/>
    <col min="12542" max="12542" width="11.26953125" style="6" bestFit="1" customWidth="1"/>
    <col min="12543" max="12549" width="0" style="6" hidden="1" customWidth="1"/>
    <col min="12550" max="12550" width="11.26953125" style="6" bestFit="1" customWidth="1"/>
    <col min="12551" max="12552" width="0" style="6" hidden="1" customWidth="1"/>
    <col min="12553" max="12553" width="11.54296875" style="6" bestFit="1" customWidth="1"/>
    <col min="12554" max="12554" width="16" style="6" bestFit="1" customWidth="1"/>
    <col min="12555" max="12555" width="9.1796875" style="6"/>
    <col min="12556" max="12556" width="15" style="6" bestFit="1" customWidth="1"/>
    <col min="12557" max="12557" width="14" style="6" bestFit="1" customWidth="1"/>
    <col min="12558" max="12786" width="9.1796875" style="6"/>
    <col min="12787" max="12787" width="16.26953125" style="6" customWidth="1"/>
    <col min="12788" max="12789" width="0" style="6" hidden="1" customWidth="1"/>
    <col min="12790" max="12790" width="13.26953125" style="6" bestFit="1" customWidth="1"/>
    <col min="12791" max="12792" width="16" style="6" bestFit="1" customWidth="1"/>
    <col min="12793" max="12793" width="9.1796875" style="6"/>
    <col min="12794" max="12795" width="16" style="6" bestFit="1" customWidth="1"/>
    <col min="12796" max="12796" width="9.1796875" style="6"/>
    <col min="12797" max="12797" width="0" style="6" hidden="1" customWidth="1"/>
    <col min="12798" max="12798" width="11.26953125" style="6" bestFit="1" customWidth="1"/>
    <col min="12799" max="12805" width="0" style="6" hidden="1" customWidth="1"/>
    <col min="12806" max="12806" width="11.26953125" style="6" bestFit="1" customWidth="1"/>
    <col min="12807" max="12808" width="0" style="6" hidden="1" customWidth="1"/>
    <col min="12809" max="12809" width="11.54296875" style="6" bestFit="1" customWidth="1"/>
    <col min="12810" max="12810" width="16" style="6" bestFit="1" customWidth="1"/>
    <col min="12811" max="12811" width="9.1796875" style="6"/>
    <col min="12812" max="12812" width="15" style="6" bestFit="1" customWidth="1"/>
    <col min="12813" max="12813" width="14" style="6" bestFit="1" customWidth="1"/>
    <col min="12814" max="13042" width="9.1796875" style="6"/>
    <col min="13043" max="13043" width="16.26953125" style="6" customWidth="1"/>
    <col min="13044" max="13045" width="0" style="6" hidden="1" customWidth="1"/>
    <col min="13046" max="13046" width="13.26953125" style="6" bestFit="1" customWidth="1"/>
    <col min="13047" max="13048" width="16" style="6" bestFit="1" customWidth="1"/>
    <col min="13049" max="13049" width="9.1796875" style="6"/>
    <col min="13050" max="13051" width="16" style="6" bestFit="1" customWidth="1"/>
    <col min="13052" max="13052" width="9.1796875" style="6"/>
    <col min="13053" max="13053" width="0" style="6" hidden="1" customWidth="1"/>
    <col min="13054" max="13054" width="11.26953125" style="6" bestFit="1" customWidth="1"/>
    <col min="13055" max="13061" width="0" style="6" hidden="1" customWidth="1"/>
    <col min="13062" max="13062" width="11.26953125" style="6" bestFit="1" customWidth="1"/>
    <col min="13063" max="13064" width="0" style="6" hidden="1" customWidth="1"/>
    <col min="13065" max="13065" width="11.54296875" style="6" bestFit="1" customWidth="1"/>
    <col min="13066" max="13066" width="16" style="6" bestFit="1" customWidth="1"/>
    <col min="13067" max="13067" width="9.1796875" style="6"/>
    <col min="13068" max="13068" width="15" style="6" bestFit="1" customWidth="1"/>
    <col min="13069" max="13069" width="14" style="6" bestFit="1" customWidth="1"/>
    <col min="13070" max="13298" width="9.1796875" style="6"/>
    <col min="13299" max="13299" width="16.26953125" style="6" customWidth="1"/>
    <col min="13300" max="13301" width="0" style="6" hidden="1" customWidth="1"/>
    <col min="13302" max="13302" width="13.26953125" style="6" bestFit="1" customWidth="1"/>
    <col min="13303" max="13304" width="16" style="6" bestFit="1" customWidth="1"/>
    <col min="13305" max="13305" width="9.1796875" style="6"/>
    <col min="13306" max="13307" width="16" style="6" bestFit="1" customWidth="1"/>
    <col min="13308" max="13308" width="9.1796875" style="6"/>
    <col min="13309" max="13309" width="0" style="6" hidden="1" customWidth="1"/>
    <col min="13310" max="13310" width="11.26953125" style="6" bestFit="1" customWidth="1"/>
    <col min="13311" max="13317" width="0" style="6" hidden="1" customWidth="1"/>
    <col min="13318" max="13318" width="11.26953125" style="6" bestFit="1" customWidth="1"/>
    <col min="13319" max="13320" width="0" style="6" hidden="1" customWidth="1"/>
    <col min="13321" max="13321" width="11.54296875" style="6" bestFit="1" customWidth="1"/>
    <col min="13322" max="13322" width="16" style="6" bestFit="1" customWidth="1"/>
    <col min="13323" max="13323" width="9.1796875" style="6"/>
    <col min="13324" max="13324" width="15" style="6" bestFit="1" customWidth="1"/>
    <col min="13325" max="13325" width="14" style="6" bestFit="1" customWidth="1"/>
    <col min="13326" max="13554" width="9.1796875" style="6"/>
    <col min="13555" max="13555" width="16.26953125" style="6" customWidth="1"/>
    <col min="13556" max="13557" width="0" style="6" hidden="1" customWidth="1"/>
    <col min="13558" max="13558" width="13.26953125" style="6" bestFit="1" customWidth="1"/>
    <col min="13559" max="13560" width="16" style="6" bestFit="1" customWidth="1"/>
    <col min="13561" max="13561" width="9.1796875" style="6"/>
    <col min="13562" max="13563" width="16" style="6" bestFit="1" customWidth="1"/>
    <col min="13564" max="13564" width="9.1796875" style="6"/>
    <col min="13565" max="13565" width="0" style="6" hidden="1" customWidth="1"/>
    <col min="13566" max="13566" width="11.26953125" style="6" bestFit="1" customWidth="1"/>
    <col min="13567" max="13573" width="0" style="6" hidden="1" customWidth="1"/>
    <col min="13574" max="13574" width="11.26953125" style="6" bestFit="1" customWidth="1"/>
    <col min="13575" max="13576" width="0" style="6" hidden="1" customWidth="1"/>
    <col min="13577" max="13577" width="11.54296875" style="6" bestFit="1" customWidth="1"/>
    <col min="13578" max="13578" width="16" style="6" bestFit="1" customWidth="1"/>
    <col min="13579" max="13579" width="9.1796875" style="6"/>
    <col min="13580" max="13580" width="15" style="6" bestFit="1" customWidth="1"/>
    <col min="13581" max="13581" width="14" style="6" bestFit="1" customWidth="1"/>
    <col min="13582" max="13810" width="9.1796875" style="6"/>
    <col min="13811" max="13811" width="16.26953125" style="6" customWidth="1"/>
    <col min="13812" max="13813" width="0" style="6" hidden="1" customWidth="1"/>
    <col min="13814" max="13814" width="13.26953125" style="6" bestFit="1" customWidth="1"/>
    <col min="13815" max="13816" width="16" style="6" bestFit="1" customWidth="1"/>
    <col min="13817" max="13817" width="9.1796875" style="6"/>
    <col min="13818" max="13819" width="16" style="6" bestFit="1" customWidth="1"/>
    <col min="13820" max="13820" width="9.1796875" style="6"/>
    <col min="13821" max="13821" width="0" style="6" hidden="1" customWidth="1"/>
    <col min="13822" max="13822" width="11.26953125" style="6" bestFit="1" customWidth="1"/>
    <col min="13823" max="13829" width="0" style="6" hidden="1" customWidth="1"/>
    <col min="13830" max="13830" width="11.26953125" style="6" bestFit="1" customWidth="1"/>
    <col min="13831" max="13832" width="0" style="6" hidden="1" customWidth="1"/>
    <col min="13833" max="13833" width="11.54296875" style="6" bestFit="1" customWidth="1"/>
    <col min="13834" max="13834" width="16" style="6" bestFit="1" customWidth="1"/>
    <col min="13835" max="13835" width="9.1796875" style="6"/>
    <col min="13836" max="13836" width="15" style="6" bestFit="1" customWidth="1"/>
    <col min="13837" max="13837" width="14" style="6" bestFit="1" customWidth="1"/>
    <col min="13838" max="14066" width="9.1796875" style="6"/>
    <col min="14067" max="14067" width="16.26953125" style="6" customWidth="1"/>
    <col min="14068" max="14069" width="0" style="6" hidden="1" customWidth="1"/>
    <col min="14070" max="14070" width="13.26953125" style="6" bestFit="1" customWidth="1"/>
    <col min="14071" max="14072" width="16" style="6" bestFit="1" customWidth="1"/>
    <col min="14073" max="14073" width="9.1796875" style="6"/>
    <col min="14074" max="14075" width="16" style="6" bestFit="1" customWidth="1"/>
    <col min="14076" max="14076" width="9.1796875" style="6"/>
    <col min="14077" max="14077" width="0" style="6" hidden="1" customWidth="1"/>
    <col min="14078" max="14078" width="11.26953125" style="6" bestFit="1" customWidth="1"/>
    <col min="14079" max="14085" width="0" style="6" hidden="1" customWidth="1"/>
    <col min="14086" max="14086" width="11.26953125" style="6" bestFit="1" customWidth="1"/>
    <col min="14087" max="14088" width="0" style="6" hidden="1" customWidth="1"/>
    <col min="14089" max="14089" width="11.54296875" style="6" bestFit="1" customWidth="1"/>
    <col min="14090" max="14090" width="16" style="6" bestFit="1" customWidth="1"/>
    <col min="14091" max="14091" width="9.1796875" style="6"/>
    <col min="14092" max="14092" width="15" style="6" bestFit="1" customWidth="1"/>
    <col min="14093" max="14093" width="14" style="6" bestFit="1" customWidth="1"/>
    <col min="14094" max="14322" width="9.1796875" style="6"/>
    <col min="14323" max="14323" width="16.26953125" style="6" customWidth="1"/>
    <col min="14324" max="14325" width="0" style="6" hidden="1" customWidth="1"/>
    <col min="14326" max="14326" width="13.26953125" style="6" bestFit="1" customWidth="1"/>
    <col min="14327" max="14328" width="16" style="6" bestFit="1" customWidth="1"/>
    <col min="14329" max="14329" width="9.1796875" style="6"/>
    <col min="14330" max="14331" width="16" style="6" bestFit="1" customWidth="1"/>
    <col min="14332" max="14332" width="9.1796875" style="6"/>
    <col min="14333" max="14333" width="0" style="6" hidden="1" customWidth="1"/>
    <col min="14334" max="14334" width="11.26953125" style="6" bestFit="1" customWidth="1"/>
    <col min="14335" max="14341" width="0" style="6" hidden="1" customWidth="1"/>
    <col min="14342" max="14342" width="11.26953125" style="6" bestFit="1" customWidth="1"/>
    <col min="14343" max="14344" width="0" style="6" hidden="1" customWidth="1"/>
    <col min="14345" max="14345" width="11.54296875" style="6" bestFit="1" customWidth="1"/>
    <col min="14346" max="14346" width="16" style="6" bestFit="1" customWidth="1"/>
    <col min="14347" max="14347" width="9.1796875" style="6"/>
    <col min="14348" max="14348" width="15" style="6" bestFit="1" customWidth="1"/>
    <col min="14349" max="14349" width="14" style="6" bestFit="1" customWidth="1"/>
    <col min="14350" max="14578" width="9.1796875" style="6"/>
    <col min="14579" max="14579" width="16.26953125" style="6" customWidth="1"/>
    <col min="14580" max="14581" width="0" style="6" hidden="1" customWidth="1"/>
    <col min="14582" max="14582" width="13.26953125" style="6" bestFit="1" customWidth="1"/>
    <col min="14583" max="14584" width="16" style="6" bestFit="1" customWidth="1"/>
    <col min="14585" max="14585" width="9.1796875" style="6"/>
    <col min="14586" max="14587" width="16" style="6" bestFit="1" customWidth="1"/>
    <col min="14588" max="14588" width="9.1796875" style="6"/>
    <col min="14589" max="14589" width="0" style="6" hidden="1" customWidth="1"/>
    <col min="14590" max="14590" width="11.26953125" style="6" bestFit="1" customWidth="1"/>
    <col min="14591" max="14597" width="0" style="6" hidden="1" customWidth="1"/>
    <col min="14598" max="14598" width="11.26953125" style="6" bestFit="1" customWidth="1"/>
    <col min="14599" max="14600" width="0" style="6" hidden="1" customWidth="1"/>
    <col min="14601" max="14601" width="11.54296875" style="6" bestFit="1" customWidth="1"/>
    <col min="14602" max="14602" width="16" style="6" bestFit="1" customWidth="1"/>
    <col min="14603" max="14603" width="9.1796875" style="6"/>
    <col min="14604" max="14604" width="15" style="6" bestFit="1" customWidth="1"/>
    <col min="14605" max="14605" width="14" style="6" bestFit="1" customWidth="1"/>
    <col min="14606" max="14834" width="9.1796875" style="6"/>
    <col min="14835" max="14835" width="16.26953125" style="6" customWidth="1"/>
    <col min="14836" max="14837" width="0" style="6" hidden="1" customWidth="1"/>
    <col min="14838" max="14838" width="13.26953125" style="6" bestFit="1" customWidth="1"/>
    <col min="14839" max="14840" width="16" style="6" bestFit="1" customWidth="1"/>
    <col min="14841" max="14841" width="9.1796875" style="6"/>
    <col min="14842" max="14843" width="16" style="6" bestFit="1" customWidth="1"/>
    <col min="14844" max="14844" width="9.1796875" style="6"/>
    <col min="14845" max="14845" width="0" style="6" hidden="1" customWidth="1"/>
    <col min="14846" max="14846" width="11.26953125" style="6" bestFit="1" customWidth="1"/>
    <col min="14847" max="14853" width="0" style="6" hidden="1" customWidth="1"/>
    <col min="14854" max="14854" width="11.26953125" style="6" bestFit="1" customWidth="1"/>
    <col min="14855" max="14856" width="0" style="6" hidden="1" customWidth="1"/>
    <col min="14857" max="14857" width="11.54296875" style="6" bestFit="1" customWidth="1"/>
    <col min="14858" max="14858" width="16" style="6" bestFit="1" customWidth="1"/>
    <col min="14859" max="14859" width="9.1796875" style="6"/>
    <col min="14860" max="14860" width="15" style="6" bestFit="1" customWidth="1"/>
    <col min="14861" max="14861" width="14" style="6" bestFit="1" customWidth="1"/>
    <col min="14862" max="15090" width="9.1796875" style="6"/>
    <col min="15091" max="15091" width="16.26953125" style="6" customWidth="1"/>
    <col min="15092" max="15093" width="0" style="6" hidden="1" customWidth="1"/>
    <col min="15094" max="15094" width="13.26953125" style="6" bestFit="1" customWidth="1"/>
    <col min="15095" max="15096" width="16" style="6" bestFit="1" customWidth="1"/>
    <col min="15097" max="15097" width="9.1796875" style="6"/>
    <col min="15098" max="15099" width="16" style="6" bestFit="1" customWidth="1"/>
    <col min="15100" max="15100" width="9.1796875" style="6"/>
    <col min="15101" max="15101" width="0" style="6" hidden="1" customWidth="1"/>
    <col min="15102" max="15102" width="11.26953125" style="6" bestFit="1" customWidth="1"/>
    <col min="15103" max="15109" width="0" style="6" hidden="1" customWidth="1"/>
    <col min="15110" max="15110" width="11.26953125" style="6" bestFit="1" customWidth="1"/>
    <col min="15111" max="15112" width="0" style="6" hidden="1" customWidth="1"/>
    <col min="15113" max="15113" width="11.54296875" style="6" bestFit="1" customWidth="1"/>
    <col min="15114" max="15114" width="16" style="6" bestFit="1" customWidth="1"/>
    <col min="15115" max="15115" width="9.1796875" style="6"/>
    <col min="15116" max="15116" width="15" style="6" bestFit="1" customWidth="1"/>
    <col min="15117" max="15117" width="14" style="6" bestFit="1" customWidth="1"/>
    <col min="15118" max="15346" width="9.1796875" style="6"/>
    <col min="15347" max="15347" width="16.26953125" style="6" customWidth="1"/>
    <col min="15348" max="15349" width="0" style="6" hidden="1" customWidth="1"/>
    <col min="15350" max="15350" width="13.26953125" style="6" bestFit="1" customWidth="1"/>
    <col min="15351" max="15352" width="16" style="6" bestFit="1" customWidth="1"/>
    <col min="15353" max="15353" width="9.1796875" style="6"/>
    <col min="15354" max="15355" width="16" style="6" bestFit="1" customWidth="1"/>
    <col min="15356" max="15356" width="9.1796875" style="6"/>
    <col min="15357" max="15357" width="0" style="6" hidden="1" customWidth="1"/>
    <col min="15358" max="15358" width="11.26953125" style="6" bestFit="1" customWidth="1"/>
    <col min="15359" max="15365" width="0" style="6" hidden="1" customWidth="1"/>
    <col min="15366" max="15366" width="11.26953125" style="6" bestFit="1" customWidth="1"/>
    <col min="15367" max="15368" width="0" style="6" hidden="1" customWidth="1"/>
    <col min="15369" max="15369" width="11.54296875" style="6" bestFit="1" customWidth="1"/>
    <col min="15370" max="15370" width="16" style="6" bestFit="1" customWidth="1"/>
    <col min="15371" max="15371" width="9.1796875" style="6"/>
    <col min="15372" max="15372" width="15" style="6" bestFit="1" customWidth="1"/>
    <col min="15373" max="15373" width="14" style="6" bestFit="1" customWidth="1"/>
    <col min="15374" max="15602" width="9.1796875" style="6"/>
    <col min="15603" max="15603" width="16.26953125" style="6" customWidth="1"/>
    <col min="15604" max="15605" width="0" style="6" hidden="1" customWidth="1"/>
    <col min="15606" max="15606" width="13.26953125" style="6" bestFit="1" customWidth="1"/>
    <col min="15607" max="15608" width="16" style="6" bestFit="1" customWidth="1"/>
    <col min="15609" max="15609" width="9.1796875" style="6"/>
    <col min="15610" max="15611" width="16" style="6" bestFit="1" customWidth="1"/>
    <col min="15612" max="15612" width="9.1796875" style="6"/>
    <col min="15613" max="15613" width="0" style="6" hidden="1" customWidth="1"/>
    <col min="15614" max="15614" width="11.26953125" style="6" bestFit="1" customWidth="1"/>
    <col min="15615" max="15621" width="0" style="6" hidden="1" customWidth="1"/>
    <col min="15622" max="15622" width="11.26953125" style="6" bestFit="1" customWidth="1"/>
    <col min="15623" max="15624" width="0" style="6" hidden="1" customWidth="1"/>
    <col min="15625" max="15625" width="11.54296875" style="6" bestFit="1" customWidth="1"/>
    <col min="15626" max="15626" width="16" style="6" bestFit="1" customWidth="1"/>
    <col min="15627" max="15627" width="9.1796875" style="6"/>
    <col min="15628" max="15628" width="15" style="6" bestFit="1" customWidth="1"/>
    <col min="15629" max="15629" width="14" style="6" bestFit="1" customWidth="1"/>
    <col min="15630" max="15858" width="9.1796875" style="6"/>
    <col min="15859" max="15859" width="16.26953125" style="6" customWidth="1"/>
    <col min="15860" max="15861" width="0" style="6" hidden="1" customWidth="1"/>
    <col min="15862" max="15862" width="13.26953125" style="6" bestFit="1" customWidth="1"/>
    <col min="15863" max="15864" width="16" style="6" bestFit="1" customWidth="1"/>
    <col min="15865" max="15865" width="9.1796875" style="6"/>
    <col min="15866" max="15867" width="16" style="6" bestFit="1" customWidth="1"/>
    <col min="15868" max="15868" width="9.1796875" style="6"/>
    <col min="15869" max="15869" width="0" style="6" hidden="1" customWidth="1"/>
    <col min="15870" max="15870" width="11.26953125" style="6" bestFit="1" customWidth="1"/>
    <col min="15871" max="15877" width="0" style="6" hidden="1" customWidth="1"/>
    <col min="15878" max="15878" width="11.26953125" style="6" bestFit="1" customWidth="1"/>
    <col min="15879" max="15880" width="0" style="6" hidden="1" customWidth="1"/>
    <col min="15881" max="15881" width="11.54296875" style="6" bestFit="1" customWidth="1"/>
    <col min="15882" max="15882" width="16" style="6" bestFit="1" customWidth="1"/>
    <col min="15883" max="15883" width="9.1796875" style="6"/>
    <col min="15884" max="15884" width="15" style="6" bestFit="1" customWidth="1"/>
    <col min="15885" max="15885" width="14" style="6" bestFit="1" customWidth="1"/>
    <col min="15886" max="16114" width="9.1796875" style="6"/>
    <col min="16115" max="16115" width="16.26953125" style="6" customWidth="1"/>
    <col min="16116" max="16117" width="0" style="6" hidden="1" customWidth="1"/>
    <col min="16118" max="16118" width="13.26953125" style="6" bestFit="1" customWidth="1"/>
    <col min="16119" max="16120" width="16" style="6" bestFit="1" customWidth="1"/>
    <col min="16121" max="16121" width="9.1796875" style="6"/>
    <col min="16122" max="16123" width="16" style="6" bestFit="1" customWidth="1"/>
    <col min="16124" max="16124" width="9.1796875" style="6"/>
    <col min="16125" max="16125" width="0" style="6" hidden="1" customWidth="1"/>
    <col min="16126" max="16126" width="11.26953125" style="6" bestFit="1" customWidth="1"/>
    <col min="16127" max="16133" width="0" style="6" hidden="1" customWidth="1"/>
    <col min="16134" max="16134" width="11.26953125" style="6" bestFit="1" customWidth="1"/>
    <col min="16135" max="16136" width="0" style="6" hidden="1" customWidth="1"/>
    <col min="16137" max="16137" width="11.54296875" style="6" bestFit="1" customWidth="1"/>
    <col min="16138" max="16138" width="16" style="6" bestFit="1" customWidth="1"/>
    <col min="16139" max="16139" width="9.1796875" style="6"/>
    <col min="16140" max="16140" width="15" style="6" bestFit="1" customWidth="1"/>
    <col min="16141" max="16141" width="14" style="6" bestFit="1" customWidth="1"/>
    <col min="16142" max="16384" width="9.1796875" style="6"/>
  </cols>
  <sheetData>
    <row r="1" spans="1:22" x14ac:dyDescent="0.35">
      <c r="A1" s="1"/>
      <c r="B1" s="2"/>
      <c r="C1" s="2"/>
      <c r="D1" s="3"/>
      <c r="E1" s="3"/>
      <c r="F1" s="4"/>
      <c r="G1" s="1"/>
      <c r="H1" s="2"/>
      <c r="I1" s="5"/>
      <c r="K1" s="7"/>
    </row>
    <row r="2" spans="1:22" x14ac:dyDescent="0.35">
      <c r="A2" s="1" t="s">
        <v>0</v>
      </c>
      <c r="B2" s="2"/>
      <c r="C2" s="2"/>
      <c r="D2" s="3"/>
      <c r="E2" s="3"/>
      <c r="F2" s="4"/>
      <c r="G2" s="1"/>
      <c r="H2" s="2"/>
      <c r="I2" s="5"/>
    </row>
    <row r="3" spans="1:22" x14ac:dyDescent="0.35">
      <c r="A3" s="134" t="s">
        <v>1</v>
      </c>
      <c r="B3" s="134"/>
      <c r="C3" s="134"/>
      <c r="D3" s="134"/>
      <c r="E3" s="134"/>
      <c r="F3" s="134"/>
      <c r="G3" s="134"/>
      <c r="H3" s="134"/>
      <c r="I3" s="134"/>
    </row>
    <row r="4" spans="1:22" x14ac:dyDescent="0.35">
      <c r="A4" s="9"/>
      <c r="B4" s="9"/>
      <c r="C4" s="9"/>
      <c r="D4" s="9"/>
      <c r="E4" s="9"/>
      <c r="F4" s="9"/>
      <c r="G4" s="9"/>
      <c r="H4" s="9"/>
      <c r="I4" s="9"/>
    </row>
    <row r="5" spans="1:22" x14ac:dyDescent="0.35">
      <c r="A5" s="10" t="s">
        <v>2</v>
      </c>
      <c r="B5" s="2"/>
      <c r="C5" s="2">
        <v>20</v>
      </c>
      <c r="D5" s="11" t="s">
        <v>3</v>
      </c>
      <c r="E5" s="11"/>
      <c r="F5" s="11"/>
      <c r="G5" s="11"/>
      <c r="H5" s="2"/>
      <c r="I5" s="5"/>
      <c r="N5" s="90" t="s">
        <v>62</v>
      </c>
      <c r="O5" s="91">
        <v>5</v>
      </c>
      <c r="P5" s="90" t="s">
        <v>3</v>
      </c>
      <c r="Q5" s="92"/>
      <c r="R5" s="90" t="s">
        <v>63</v>
      </c>
      <c r="S5" s="90">
        <f>+O5*12</f>
        <v>60</v>
      </c>
      <c r="T5" s="93"/>
      <c r="U5" s="94"/>
      <c r="V5" s="95"/>
    </row>
    <row r="6" spans="1:22" x14ac:dyDescent="0.35">
      <c r="A6" s="10"/>
      <c r="B6" s="2"/>
      <c r="C6" s="2"/>
      <c r="D6" s="11"/>
      <c r="E6" s="11"/>
      <c r="F6" s="11"/>
      <c r="G6" s="11"/>
      <c r="H6" s="2"/>
      <c r="I6" s="5"/>
      <c r="N6" s="90" t="s">
        <v>13</v>
      </c>
      <c r="O6" s="96">
        <v>8.299999999999999E-2</v>
      </c>
      <c r="P6" s="90" t="s">
        <v>82</v>
      </c>
      <c r="Q6" s="97" t="s">
        <v>64</v>
      </c>
      <c r="R6" s="98" t="s">
        <v>65</v>
      </c>
      <c r="S6" s="99">
        <f>S13/12</f>
        <v>6.9166666666666656E-3</v>
      </c>
      <c r="T6" s="100"/>
      <c r="U6" s="101"/>
      <c r="V6" s="95"/>
    </row>
    <row r="7" spans="1:22" x14ac:dyDescent="0.35">
      <c r="A7" s="12" t="s">
        <v>4</v>
      </c>
      <c r="B7" s="12"/>
      <c r="C7" s="13">
        <f>'Upfront &amp; Ongoing Costs'!G10</f>
        <v>50453564</v>
      </c>
      <c r="D7" s="14"/>
      <c r="E7" s="14"/>
      <c r="F7" s="14" t="s">
        <v>5</v>
      </c>
      <c r="G7" s="14">
        <f>20*2</f>
        <v>40</v>
      </c>
      <c r="H7" s="15"/>
      <c r="I7" s="14" t="s">
        <v>6</v>
      </c>
      <c r="J7" s="16">
        <f>SUM(G16:G55)</f>
        <v>40019484.363527626</v>
      </c>
      <c r="N7" s="90" t="s">
        <v>66</v>
      </c>
      <c r="O7" s="102">
        <f>PMT(S13/12,S5,-U13,0,1)</f>
        <v>1023198.4699718506</v>
      </c>
      <c r="P7" s="103"/>
      <c r="Q7" s="97"/>
      <c r="R7" s="104"/>
      <c r="S7" s="90"/>
      <c r="T7" s="93"/>
      <c r="U7" s="97" t="s">
        <v>68</v>
      </c>
      <c r="V7" s="106"/>
    </row>
    <row r="8" spans="1:22" x14ac:dyDescent="0.35">
      <c r="A8" s="12"/>
      <c r="B8" s="12"/>
      <c r="C8" s="17"/>
      <c r="D8" s="14"/>
      <c r="E8" s="14"/>
      <c r="F8" s="14" t="s">
        <v>7</v>
      </c>
      <c r="G8" s="18">
        <f>+'[3]Assumptions and Inputs'!C17</f>
        <v>5.1659999999999998E-2</v>
      </c>
      <c r="H8" s="19"/>
      <c r="I8" s="14" t="s">
        <v>8</v>
      </c>
      <c r="J8" s="20">
        <f>SUM(I16:I55)</f>
        <v>1078465.1192680618</v>
      </c>
      <c r="N8" s="90"/>
      <c r="O8" s="90"/>
      <c r="P8" s="103" t="s">
        <v>68</v>
      </c>
      <c r="Q8" s="97"/>
      <c r="R8" s="104" t="s">
        <v>69</v>
      </c>
      <c r="S8" s="90"/>
      <c r="T8" s="107" t="s">
        <v>70</v>
      </c>
      <c r="U8" s="97" t="s">
        <v>71</v>
      </c>
      <c r="V8" s="106"/>
    </row>
    <row r="9" spans="1:22" ht="30.5" x14ac:dyDescent="0.5">
      <c r="A9" s="12" t="s">
        <v>9</v>
      </c>
      <c r="B9" s="12"/>
      <c r="C9" s="21">
        <f>'Upfront &amp; Ongoing Costs'!I10</f>
        <v>722932.77177067788</v>
      </c>
      <c r="D9" s="12"/>
      <c r="E9" s="12"/>
      <c r="F9" s="22" t="s">
        <v>10</v>
      </c>
      <c r="G9" s="23">
        <f>PMT($G$8/2,$G$7,-$C$10)</f>
        <v>2067278.0655660524</v>
      </c>
      <c r="I9" s="14" t="s">
        <v>11</v>
      </c>
      <c r="J9" s="16">
        <f>+J7+J8</f>
        <v>41097949.482795686</v>
      </c>
      <c r="N9" s="104" t="s">
        <v>72</v>
      </c>
      <c r="O9" s="90"/>
      <c r="P9" s="103" t="s">
        <v>71</v>
      </c>
      <c r="Q9" s="97" t="s">
        <v>73</v>
      </c>
      <c r="R9" s="103" t="s">
        <v>71</v>
      </c>
      <c r="S9" s="104" t="s">
        <v>17</v>
      </c>
      <c r="T9" s="107" t="s">
        <v>17</v>
      </c>
      <c r="U9" s="97" t="s">
        <v>74</v>
      </c>
      <c r="V9" s="106" t="s">
        <v>83</v>
      </c>
    </row>
    <row r="10" spans="1:22" x14ac:dyDescent="0.35">
      <c r="A10" s="12" t="s">
        <v>12</v>
      </c>
      <c r="B10" s="12"/>
      <c r="C10" s="17">
        <f>+C9+C8+C7</f>
        <v>51176496.771770678</v>
      </c>
      <c r="D10" s="12"/>
      <c r="E10" s="12"/>
      <c r="F10" s="22" t="s">
        <v>13</v>
      </c>
      <c r="G10" s="24">
        <f>+'[3]Conventional Big Sandy'!B6</f>
        <v>8.299999999999999E-2</v>
      </c>
      <c r="H10" s="15"/>
      <c r="I10" s="22"/>
      <c r="J10" s="14"/>
      <c r="N10" s="108" t="s">
        <v>75</v>
      </c>
      <c r="O10" s="108" t="s">
        <v>76</v>
      </c>
      <c r="P10" s="109" t="s">
        <v>77</v>
      </c>
      <c r="Q10" s="110" t="s">
        <v>78</v>
      </c>
      <c r="R10" s="109" t="s">
        <v>77</v>
      </c>
      <c r="S10" s="108" t="s">
        <v>36</v>
      </c>
      <c r="T10" s="111" t="s">
        <v>79</v>
      </c>
      <c r="U10" s="110" t="s">
        <v>80</v>
      </c>
      <c r="V10" s="112" t="s">
        <v>84</v>
      </c>
    </row>
    <row r="11" spans="1:22" x14ac:dyDescent="0.35">
      <c r="A11" s="15"/>
      <c r="B11" s="15"/>
      <c r="C11" s="15"/>
      <c r="D11" s="25"/>
      <c r="E11" s="15"/>
      <c r="F11" s="26"/>
      <c r="H11" s="26"/>
      <c r="I11" s="26"/>
      <c r="N11" s="105"/>
      <c r="O11" s="105"/>
      <c r="P11" s="113"/>
      <c r="Q11" s="114"/>
      <c r="R11" s="105"/>
      <c r="S11" s="105"/>
      <c r="T11" s="115"/>
      <c r="U11" s="114"/>
      <c r="V11" s="116">
        <f>-SUM(V13:V73)</f>
        <v>50106990.648017898</v>
      </c>
    </row>
    <row r="12" spans="1:22" x14ac:dyDescent="0.35">
      <c r="A12" s="27"/>
      <c r="B12" s="15"/>
      <c r="C12" s="28"/>
      <c r="D12" s="29"/>
      <c r="E12" s="29"/>
      <c r="F12" s="26"/>
      <c r="G12" s="27"/>
      <c r="H12" s="26"/>
      <c r="I12" s="26"/>
      <c r="N12" s="117"/>
      <c r="O12" s="117"/>
      <c r="P12" s="118"/>
      <c r="Q12" s="118"/>
      <c r="R12" s="118"/>
      <c r="S12" s="119"/>
      <c r="T12" s="120"/>
      <c r="U12" s="118"/>
      <c r="V12" s="95"/>
    </row>
    <row r="13" spans="1:22" x14ac:dyDescent="0.35">
      <c r="A13" s="30" t="s">
        <v>14</v>
      </c>
      <c r="B13" s="30" t="s">
        <v>15</v>
      </c>
      <c r="C13" s="30" t="s">
        <v>16</v>
      </c>
      <c r="D13" s="30" t="s">
        <v>17</v>
      </c>
      <c r="E13" s="30" t="s">
        <v>18</v>
      </c>
      <c r="F13" s="30" t="s">
        <v>19</v>
      </c>
      <c r="G13" s="30" t="s">
        <v>20</v>
      </c>
      <c r="H13" s="30" t="s">
        <v>21</v>
      </c>
      <c r="I13" s="30" t="s">
        <v>20</v>
      </c>
      <c r="J13" s="14"/>
      <c r="K13" s="14"/>
      <c r="L13" s="30" t="s">
        <v>22</v>
      </c>
      <c r="N13" s="95"/>
      <c r="O13" s="121">
        <v>45108</v>
      </c>
      <c r="P13" s="118"/>
      <c r="Q13" s="118"/>
      <c r="R13" s="118"/>
      <c r="S13" s="122">
        <f>+O6</f>
        <v>8.299999999999999E-2</v>
      </c>
      <c r="T13" s="123"/>
      <c r="U13" s="123">
        <v>50453564</v>
      </c>
      <c r="V13" s="125"/>
    </row>
    <row r="14" spans="1:22" x14ac:dyDescent="0.35">
      <c r="A14" s="30"/>
      <c r="B14" s="30"/>
      <c r="C14" s="30"/>
      <c r="D14" s="30"/>
      <c r="E14" s="30"/>
      <c r="F14" s="30"/>
      <c r="G14" s="30" t="s">
        <v>5</v>
      </c>
      <c r="H14" s="30" t="s">
        <v>23</v>
      </c>
      <c r="I14" s="30" t="s">
        <v>21</v>
      </c>
      <c r="J14" s="14"/>
      <c r="K14" s="14"/>
      <c r="L14" s="30" t="s">
        <v>24</v>
      </c>
      <c r="N14" s="95">
        <v>1</v>
      </c>
      <c r="O14" s="121">
        <f>O13+31</f>
        <v>45139</v>
      </c>
      <c r="P14" s="124">
        <f>U13</f>
        <v>50453564</v>
      </c>
      <c r="Q14" s="124">
        <f>-$O$7</f>
        <v>-1023198.4699718506</v>
      </c>
      <c r="R14" s="124">
        <f t="shared" ref="R14:R73" si="0">+Q14+P14</f>
        <v>49430365.530028149</v>
      </c>
      <c r="S14" s="122">
        <f>S13</f>
        <v>8.299999999999999E-2</v>
      </c>
      <c r="T14" s="123">
        <f t="shared" ref="T14:T73" si="1">ROUND(((+R14))*S$13/12,4)</f>
        <v>341893.3616</v>
      </c>
      <c r="U14" s="124">
        <f t="shared" ref="U14:U45" si="2">R14+T14</f>
        <v>49772258.891628146</v>
      </c>
      <c r="V14" s="88">
        <f>IF(N14&gt;$S$5,"",((1/((1+($O$6/12))^N14))*Q14))</f>
        <v>-1016169.9610744193</v>
      </c>
    </row>
    <row r="15" spans="1:22" x14ac:dyDescent="0.35">
      <c r="A15" s="31"/>
      <c r="B15" s="31"/>
      <c r="C15" s="31"/>
      <c r="D15" s="31"/>
      <c r="E15" s="31"/>
      <c r="F15" s="31"/>
      <c r="G15" s="31"/>
      <c r="H15" s="31"/>
      <c r="I15" s="31" t="s">
        <v>23</v>
      </c>
      <c r="J15" s="32"/>
      <c r="K15" s="32"/>
      <c r="L15" s="31" t="s">
        <v>25</v>
      </c>
      <c r="N15" s="95">
        <v>2</v>
      </c>
      <c r="O15" s="121">
        <f>O14+28</f>
        <v>45167</v>
      </c>
      <c r="P15" s="124">
        <f t="shared" ref="P15:P22" si="3">U14</f>
        <v>49772258.891628146</v>
      </c>
      <c r="Q15" s="124">
        <f>+Q14</f>
        <v>-1023198.4699718506</v>
      </c>
      <c r="R15" s="124">
        <f t="shared" si="0"/>
        <v>48749060.421656296</v>
      </c>
      <c r="S15" s="122">
        <f t="shared" ref="S15:S22" si="4">S14</f>
        <v>8.299999999999999E-2</v>
      </c>
      <c r="T15" s="123">
        <f t="shared" si="1"/>
        <v>337181.0012</v>
      </c>
      <c r="U15" s="124">
        <f t="shared" si="2"/>
        <v>49086241.422856294</v>
      </c>
      <c r="V15" s="88">
        <f t="shared" ref="V15:V73" si="5">IF(N15&gt;$S$5,"",((1/((1+($O$6/12))^N15))*Q15))</f>
        <v>-1009189.7320941017</v>
      </c>
    </row>
    <row r="16" spans="1:22" x14ac:dyDescent="0.35">
      <c r="A16" s="6">
        <v>1</v>
      </c>
      <c r="B16" s="33">
        <f>+C10</f>
        <v>51176496.771770678</v>
      </c>
      <c r="C16" s="34">
        <f t="shared" ref="C16:C55" si="6">PMT($G$8/2,$G$7,-$C$10)</f>
        <v>2067278.0655660524</v>
      </c>
      <c r="D16" s="33">
        <f t="shared" ref="D16:D55" si="7">+B16*$G$8/2</f>
        <v>1321888.9116148367</v>
      </c>
      <c r="E16" s="34">
        <f>+C16-D16</f>
        <v>745389.15395121579</v>
      </c>
      <c r="F16" s="34">
        <f>+B16+D16-C16</f>
        <v>50431107.617819458</v>
      </c>
      <c r="G16" s="35">
        <f t="shared" ref="G16:G55" si="8">IF(A16&gt;$G$7,"",((1/((1+($G$10/2))^A16))*C16))</f>
        <v>1984904.527667837</v>
      </c>
      <c r="H16" s="35">
        <f>'Upfront &amp; Ongoing Costs'!H10/2</f>
        <v>55710.045269169386</v>
      </c>
      <c r="I16" s="35">
        <f t="shared" ref="I16:I55" si="9">IF(A16&gt;$G$7,"",((1/((1+($G$10/2))^A16))*H16))</f>
        <v>53490.201890705117</v>
      </c>
      <c r="L16" s="36">
        <f>+C16+H16</f>
        <v>2122988.1108352221</v>
      </c>
      <c r="M16" s="35"/>
      <c r="N16" s="95">
        <v>3</v>
      </c>
      <c r="O16" s="121">
        <f>O15+31</f>
        <v>45198</v>
      </c>
      <c r="P16" s="124">
        <f t="shared" si="3"/>
        <v>49086241.422856294</v>
      </c>
      <c r="Q16" s="124">
        <f>+Q15</f>
        <v>-1023198.4699718506</v>
      </c>
      <c r="R16" s="124">
        <f t="shared" si="0"/>
        <v>48063042.952884443</v>
      </c>
      <c r="S16" s="122">
        <f t="shared" si="4"/>
        <v>8.299999999999999E-2</v>
      </c>
      <c r="T16" s="123">
        <f t="shared" si="1"/>
        <v>332436.04710000003</v>
      </c>
      <c r="U16" s="124">
        <f t="shared" si="2"/>
        <v>48395478.999984443</v>
      </c>
      <c r="V16" s="88">
        <f t="shared" si="5"/>
        <v>-1002257.4513886635</v>
      </c>
    </row>
    <row r="17" spans="1:22" x14ac:dyDescent="0.35">
      <c r="A17" s="6">
        <v>2</v>
      </c>
      <c r="B17" s="33">
        <f t="shared" ref="B17:B55" si="10">+F16</f>
        <v>50431107.617819458</v>
      </c>
      <c r="C17" s="34">
        <f t="shared" si="6"/>
        <v>2067278.0655660524</v>
      </c>
      <c r="D17" s="33">
        <f t="shared" si="7"/>
        <v>1302635.5097682765</v>
      </c>
      <c r="E17" s="34">
        <f t="shared" ref="E17:E55" si="11">+C17-D17</f>
        <v>764642.55579777597</v>
      </c>
      <c r="F17" s="34">
        <f t="shared" ref="F17:F55" si="12">+B17+D17-C17</f>
        <v>49666465.06202168</v>
      </c>
      <c r="G17" s="35">
        <f t="shared" si="8"/>
        <v>1905813.2766853929</v>
      </c>
      <c r="H17" s="35">
        <f>H16</f>
        <v>55710.045269169386</v>
      </c>
      <c r="I17" s="35">
        <f t="shared" si="9"/>
        <v>51358.811224872887</v>
      </c>
      <c r="L17" s="36">
        <f t="shared" ref="L17:L55" si="13">+C17+H17</f>
        <v>2122988.1108352221</v>
      </c>
      <c r="M17" s="35"/>
      <c r="N17" s="95">
        <v>4</v>
      </c>
      <c r="O17" s="121">
        <f t="shared" ref="O17:O22" si="14">O16+30</f>
        <v>45228</v>
      </c>
      <c r="P17" s="124">
        <f t="shared" si="3"/>
        <v>48395478.999984443</v>
      </c>
      <c r="Q17" s="124">
        <f>+Q16</f>
        <v>-1023198.4699718506</v>
      </c>
      <c r="R17" s="124">
        <f t="shared" si="0"/>
        <v>47372280.530012593</v>
      </c>
      <c r="S17" s="122">
        <f t="shared" si="4"/>
        <v>8.299999999999999E-2</v>
      </c>
      <c r="T17" s="123">
        <f t="shared" si="1"/>
        <v>327658.27370000002</v>
      </c>
      <c r="U17" s="124">
        <f t="shared" si="2"/>
        <v>47699938.803712592</v>
      </c>
      <c r="V17" s="88">
        <f t="shared" si="5"/>
        <v>-995372.78959397192</v>
      </c>
    </row>
    <row r="18" spans="1:22" x14ac:dyDescent="0.35">
      <c r="A18" s="6">
        <v>3</v>
      </c>
      <c r="B18" s="33">
        <f t="shared" si="10"/>
        <v>49666465.06202168</v>
      </c>
      <c r="C18" s="34">
        <f t="shared" si="6"/>
        <v>2067278.0655660524</v>
      </c>
      <c r="D18" s="33">
        <f t="shared" si="7"/>
        <v>1282884.7925520199</v>
      </c>
      <c r="E18" s="34">
        <f t="shared" si="11"/>
        <v>784393.27301403251</v>
      </c>
      <c r="F18" s="34">
        <f t="shared" si="12"/>
        <v>48882071.789007641</v>
      </c>
      <c r="G18" s="35">
        <f t="shared" si="8"/>
        <v>1829873.5253820382</v>
      </c>
      <c r="H18" s="35">
        <f t="shared" ref="H18:H55" si="15">H17</f>
        <v>55710.045269169386</v>
      </c>
      <c r="I18" s="35">
        <f t="shared" si="9"/>
        <v>49312.348751678233</v>
      </c>
      <c r="L18" s="36">
        <f t="shared" si="13"/>
        <v>2122988.1108352221</v>
      </c>
      <c r="M18" s="35"/>
      <c r="N18" s="95">
        <v>5</v>
      </c>
      <c r="O18" s="121">
        <f>O17+31</f>
        <v>45259</v>
      </c>
      <c r="P18" s="124">
        <f t="shared" si="3"/>
        <v>47699938.803712592</v>
      </c>
      <c r="Q18" s="124">
        <f>Q17</f>
        <v>-1023198.4699718506</v>
      </c>
      <c r="R18" s="124">
        <f t="shared" si="0"/>
        <v>46676740.333740741</v>
      </c>
      <c r="S18" s="122">
        <f t="shared" si="4"/>
        <v>8.299999999999999E-2</v>
      </c>
      <c r="T18" s="123">
        <f t="shared" si="1"/>
        <v>322847.45400000003</v>
      </c>
      <c r="U18" s="124">
        <f t="shared" si="2"/>
        <v>46999587.787740745</v>
      </c>
      <c r="V18" s="88">
        <f t="shared" si="5"/>
        <v>-988535.41960834758</v>
      </c>
    </row>
    <row r="19" spans="1:22" x14ac:dyDescent="0.35">
      <c r="A19" s="6">
        <v>4</v>
      </c>
      <c r="B19" s="33">
        <f t="shared" si="10"/>
        <v>48882071.789007641</v>
      </c>
      <c r="C19" s="34">
        <f t="shared" si="6"/>
        <v>2067278.0655660524</v>
      </c>
      <c r="D19" s="33">
        <f t="shared" si="7"/>
        <v>1262623.9143100674</v>
      </c>
      <c r="E19" s="34">
        <f t="shared" si="11"/>
        <v>804654.15125598502</v>
      </c>
      <c r="F19" s="34">
        <f t="shared" si="12"/>
        <v>48077417.637751654</v>
      </c>
      <c r="G19" s="35">
        <f t="shared" si="8"/>
        <v>1756959.6979184235</v>
      </c>
      <c r="H19" s="35">
        <f t="shared" si="15"/>
        <v>55710.045269169386</v>
      </c>
      <c r="I19" s="35">
        <f t="shared" si="9"/>
        <v>47347.430390473579</v>
      </c>
      <c r="L19" s="36">
        <f t="shared" si="13"/>
        <v>2122988.1108352221</v>
      </c>
      <c r="M19" s="35"/>
      <c r="N19" s="95">
        <v>6</v>
      </c>
      <c r="O19" s="121">
        <f t="shared" si="14"/>
        <v>45289</v>
      </c>
      <c r="P19" s="124">
        <f t="shared" si="3"/>
        <v>46999587.787740745</v>
      </c>
      <c r="Q19" s="124">
        <f t="shared" ref="Q19:Q22" si="16">Q18</f>
        <v>-1023198.4699718506</v>
      </c>
      <c r="R19" s="124">
        <f t="shared" si="0"/>
        <v>45976389.317768894</v>
      </c>
      <c r="S19" s="122">
        <f t="shared" si="4"/>
        <v>8.299999999999999E-2</v>
      </c>
      <c r="T19" s="123">
        <f t="shared" si="1"/>
        <v>318003.35940000002</v>
      </c>
      <c r="U19" s="124">
        <f t="shared" si="2"/>
        <v>46294392.677168891</v>
      </c>
      <c r="V19" s="88">
        <f t="shared" si="5"/>
        <v>-981745.0165770232</v>
      </c>
    </row>
    <row r="20" spans="1:22" x14ac:dyDescent="0.35">
      <c r="A20" s="6">
        <v>5</v>
      </c>
      <c r="B20" s="33">
        <f t="shared" si="10"/>
        <v>48077417.637751654</v>
      </c>
      <c r="C20" s="34">
        <f t="shared" si="6"/>
        <v>2067278.0655660524</v>
      </c>
      <c r="D20" s="33">
        <f t="shared" si="7"/>
        <v>1241839.6975831252</v>
      </c>
      <c r="E20" s="34">
        <f t="shared" si="11"/>
        <v>825438.36798292724</v>
      </c>
      <c r="F20" s="34">
        <f t="shared" si="12"/>
        <v>47251979.269768722</v>
      </c>
      <c r="G20" s="35">
        <f t="shared" si="8"/>
        <v>1686951.2221972381</v>
      </c>
      <c r="H20" s="35">
        <f t="shared" si="15"/>
        <v>55710.045269169386</v>
      </c>
      <c r="I20" s="35">
        <f t="shared" si="9"/>
        <v>45460.806903959274</v>
      </c>
      <c r="L20" s="36">
        <f t="shared" si="13"/>
        <v>2122988.1108352221</v>
      </c>
      <c r="M20" s="35"/>
      <c r="N20" s="95">
        <v>7</v>
      </c>
      <c r="O20" s="121">
        <f>O19+31</f>
        <v>45320</v>
      </c>
      <c r="P20" s="124">
        <f t="shared" si="3"/>
        <v>46294392.677168891</v>
      </c>
      <c r="Q20" s="124">
        <f t="shared" si="16"/>
        <v>-1023198.4699718506</v>
      </c>
      <c r="R20" s="124">
        <f t="shared" si="0"/>
        <v>45271194.20719704</v>
      </c>
      <c r="S20" s="122">
        <f t="shared" si="4"/>
        <v>8.299999999999999E-2</v>
      </c>
      <c r="T20" s="123">
        <f t="shared" si="1"/>
        <v>313125.7599</v>
      </c>
      <c r="U20" s="124">
        <f t="shared" si="2"/>
        <v>45584319.967097044</v>
      </c>
      <c r="V20" s="88">
        <f t="shared" si="5"/>
        <v>-975001.25787670934</v>
      </c>
    </row>
    <row r="21" spans="1:22" x14ac:dyDescent="0.35">
      <c r="A21" s="6">
        <v>6</v>
      </c>
      <c r="B21" s="33">
        <f t="shared" si="10"/>
        <v>47251979.269768722</v>
      </c>
      <c r="C21" s="34">
        <f t="shared" si="6"/>
        <v>2067278.0655660524</v>
      </c>
      <c r="D21" s="33">
        <f t="shared" si="7"/>
        <v>1220518.6245381259</v>
      </c>
      <c r="E21" s="34">
        <f t="shared" si="11"/>
        <v>846759.44102792651</v>
      </c>
      <c r="F21" s="34">
        <f t="shared" si="12"/>
        <v>46405219.82874079</v>
      </c>
      <c r="G21" s="35">
        <f t="shared" si="8"/>
        <v>1619732.3304822254</v>
      </c>
      <c r="H21" s="35">
        <f t="shared" si="15"/>
        <v>55710.045269169386</v>
      </c>
      <c r="I21" s="35">
        <f t="shared" si="9"/>
        <v>43649.358525164913</v>
      </c>
      <c r="L21" s="36">
        <f t="shared" si="13"/>
        <v>2122988.1108352221</v>
      </c>
      <c r="M21" s="35"/>
      <c r="N21" s="95">
        <v>8</v>
      </c>
      <c r="O21" s="121">
        <f>O20+31</f>
        <v>45351</v>
      </c>
      <c r="P21" s="124">
        <f t="shared" si="3"/>
        <v>45584319.967097044</v>
      </c>
      <c r="Q21" s="124">
        <f t="shared" si="16"/>
        <v>-1023198.4699718506</v>
      </c>
      <c r="R21" s="124">
        <f t="shared" si="0"/>
        <v>44561121.497125193</v>
      </c>
      <c r="S21" s="122">
        <f t="shared" si="4"/>
        <v>8.299999999999999E-2</v>
      </c>
      <c r="T21" s="123">
        <f t="shared" si="1"/>
        <v>308214.42369999998</v>
      </c>
      <c r="U21" s="124">
        <f t="shared" si="2"/>
        <v>44869335.920825191</v>
      </c>
      <c r="V21" s="88">
        <f t="shared" si="5"/>
        <v>-968303.82310026593</v>
      </c>
    </row>
    <row r="22" spans="1:22" x14ac:dyDescent="0.35">
      <c r="A22" s="6">
        <v>7</v>
      </c>
      <c r="B22" s="33">
        <f t="shared" si="10"/>
        <v>46405219.82874079</v>
      </c>
      <c r="C22" s="34">
        <f t="shared" si="6"/>
        <v>2067278.0655660524</v>
      </c>
      <c r="D22" s="33">
        <f t="shared" si="7"/>
        <v>1198646.8281763745</v>
      </c>
      <c r="E22" s="34">
        <f t="shared" si="11"/>
        <v>868631.2373896779</v>
      </c>
      <c r="F22" s="34">
        <f t="shared" si="12"/>
        <v>45536588.591351107</v>
      </c>
      <c r="G22" s="35">
        <f t="shared" si="8"/>
        <v>1555191.8679618102</v>
      </c>
      <c r="H22" s="35">
        <f t="shared" si="15"/>
        <v>55710.045269169386</v>
      </c>
      <c r="I22" s="35">
        <f t="shared" si="9"/>
        <v>41910.089798526082</v>
      </c>
      <c r="L22" s="36">
        <f t="shared" si="13"/>
        <v>2122988.1108352221</v>
      </c>
      <c r="M22" s="35"/>
      <c r="N22" s="95">
        <v>9</v>
      </c>
      <c r="O22" s="121">
        <f t="shared" si="14"/>
        <v>45381</v>
      </c>
      <c r="P22" s="124">
        <f t="shared" si="3"/>
        <v>44869335.920825191</v>
      </c>
      <c r="Q22" s="124">
        <f t="shared" si="16"/>
        <v>-1023198.4699718506</v>
      </c>
      <c r="R22" s="124">
        <f t="shared" si="0"/>
        <v>43846137.45085334</v>
      </c>
      <c r="S22" s="122">
        <f t="shared" si="4"/>
        <v>8.299999999999999E-2</v>
      </c>
      <c r="T22" s="123">
        <f t="shared" si="1"/>
        <v>303269.11739999999</v>
      </c>
      <c r="U22" s="124">
        <f t="shared" si="2"/>
        <v>44149406.568253338</v>
      </c>
      <c r="V22" s="88">
        <f t="shared" si="5"/>
        <v>-961652.39404147898</v>
      </c>
    </row>
    <row r="23" spans="1:22" x14ac:dyDescent="0.35">
      <c r="A23" s="6">
        <v>8</v>
      </c>
      <c r="B23" s="33">
        <f t="shared" si="10"/>
        <v>45536588.591351107</v>
      </c>
      <c r="C23" s="34">
        <f t="shared" si="6"/>
        <v>2067278.0655660524</v>
      </c>
      <c r="D23" s="33">
        <f t="shared" si="7"/>
        <v>1176210.083314599</v>
      </c>
      <c r="E23" s="34">
        <f t="shared" si="11"/>
        <v>891067.98225145345</v>
      </c>
      <c r="F23" s="34">
        <f t="shared" si="12"/>
        <v>44645520.609099649</v>
      </c>
      <c r="G23" s="35">
        <f t="shared" si="8"/>
        <v>1493223.1089407683</v>
      </c>
      <c r="H23" s="35">
        <f t="shared" si="15"/>
        <v>55710.045269169386</v>
      </c>
      <c r="I23" s="35">
        <f t="shared" si="9"/>
        <v>40240.124626525285</v>
      </c>
      <c r="L23" s="36">
        <f t="shared" si="13"/>
        <v>2122988.1108352221</v>
      </c>
      <c r="M23" s="35"/>
      <c r="N23" s="95">
        <v>10</v>
      </c>
      <c r="O23" s="121">
        <f>O22+31</f>
        <v>45412</v>
      </c>
      <c r="P23" s="124">
        <f>U22</f>
        <v>44149406.568253338</v>
      </c>
      <c r="Q23" s="124">
        <f>Q22</f>
        <v>-1023198.4699718506</v>
      </c>
      <c r="R23" s="124">
        <f t="shared" si="0"/>
        <v>43126208.098281488</v>
      </c>
      <c r="S23" s="122">
        <f>S22</f>
        <v>8.299999999999999E-2</v>
      </c>
      <c r="T23" s="123">
        <f t="shared" si="1"/>
        <v>298289.60600000003</v>
      </c>
      <c r="U23" s="124">
        <f t="shared" si="2"/>
        <v>43424497.704281487</v>
      </c>
      <c r="V23" s="88">
        <f t="shared" si="5"/>
        <v>-955046.65467994264</v>
      </c>
    </row>
    <row r="24" spans="1:22" x14ac:dyDescent="0.35">
      <c r="A24" s="6">
        <v>9</v>
      </c>
      <c r="B24" s="33">
        <f t="shared" si="10"/>
        <v>44645520.609099649</v>
      </c>
      <c r="C24" s="34">
        <f t="shared" si="6"/>
        <v>2067278.0655660524</v>
      </c>
      <c r="D24" s="33">
        <f t="shared" si="7"/>
        <v>1153193.7973330438</v>
      </c>
      <c r="E24" s="34">
        <f t="shared" si="11"/>
        <v>914084.26823300868</v>
      </c>
      <c r="F24" s="34">
        <f t="shared" si="12"/>
        <v>43731436.34086664</v>
      </c>
      <c r="G24" s="35">
        <f t="shared" si="8"/>
        <v>1433723.5803559946</v>
      </c>
      <c r="H24" s="35">
        <f t="shared" si="15"/>
        <v>55710.045269169386</v>
      </c>
      <c r="I24" s="35">
        <f t="shared" si="9"/>
        <v>38636.701513706466</v>
      </c>
      <c r="L24" s="36">
        <f t="shared" si="13"/>
        <v>2122988.1108352221</v>
      </c>
      <c r="M24" s="35"/>
      <c r="N24" s="95">
        <v>11</v>
      </c>
      <c r="O24" s="121">
        <f>O23+30</f>
        <v>45442</v>
      </c>
      <c r="P24" s="124">
        <f>U23</f>
        <v>43424497.704281487</v>
      </c>
      <c r="Q24" s="124">
        <f>Q23</f>
        <v>-1023198.4699718506</v>
      </c>
      <c r="R24" s="124">
        <f t="shared" si="0"/>
        <v>42401299.234309636</v>
      </c>
      <c r="S24" s="122">
        <f>S23</f>
        <v>8.299999999999999E-2</v>
      </c>
      <c r="T24" s="123">
        <f t="shared" si="1"/>
        <v>293275.65299999999</v>
      </c>
      <c r="U24" s="124">
        <f t="shared" si="2"/>
        <v>42694574.887309633</v>
      </c>
      <c r="V24" s="88">
        <f t="shared" si="5"/>
        <v>-948486.29116604431</v>
      </c>
    </row>
    <row r="25" spans="1:22" x14ac:dyDescent="0.35">
      <c r="A25" s="6">
        <v>10</v>
      </c>
      <c r="B25" s="33">
        <f t="shared" si="10"/>
        <v>43731436.34086664</v>
      </c>
      <c r="C25" s="34">
        <f t="shared" si="6"/>
        <v>2067278.0655660524</v>
      </c>
      <c r="D25" s="33">
        <f t="shared" si="7"/>
        <v>1129583.0006845852</v>
      </c>
      <c r="E25" s="34">
        <f t="shared" si="11"/>
        <v>937695.06488146726</v>
      </c>
      <c r="F25" s="34">
        <f t="shared" si="12"/>
        <v>42793741.275985166</v>
      </c>
      <c r="G25" s="35">
        <f t="shared" si="8"/>
        <v>1376594.8923245266</v>
      </c>
      <c r="H25" s="35">
        <f t="shared" si="15"/>
        <v>55710.045269169386</v>
      </c>
      <c r="I25" s="35">
        <f t="shared" si="9"/>
        <v>37097.169000198228</v>
      </c>
      <c r="L25" s="36">
        <f t="shared" si="13"/>
        <v>2122988.1108352221</v>
      </c>
      <c r="M25" s="35"/>
      <c r="N25" s="95">
        <v>12</v>
      </c>
      <c r="O25" s="121">
        <f>O24+31</f>
        <v>45473</v>
      </c>
      <c r="P25" s="124">
        <f t="shared" ref="P25:P34" si="17">U24</f>
        <v>42694574.887309633</v>
      </c>
      <c r="Q25" s="124">
        <f t="shared" ref="Q25:Q30" si="18">Q24</f>
        <v>-1023198.4699718506</v>
      </c>
      <c r="R25" s="124">
        <f t="shared" si="0"/>
        <v>41671376.417337783</v>
      </c>
      <c r="S25" s="122">
        <f t="shared" ref="S25:S73" si="19">S24</f>
        <v>8.299999999999999E-2</v>
      </c>
      <c r="T25" s="123">
        <f t="shared" si="1"/>
        <v>288227.02020000003</v>
      </c>
      <c r="U25" s="124">
        <f t="shared" si="2"/>
        <v>41959603.437537782</v>
      </c>
      <c r="V25" s="88">
        <f t="shared" si="5"/>
        <v>-941970.99180605251</v>
      </c>
    </row>
    <row r="26" spans="1:22" x14ac:dyDescent="0.35">
      <c r="A26" s="6">
        <v>11</v>
      </c>
      <c r="B26" s="33">
        <f t="shared" si="10"/>
        <v>42793741.275985166</v>
      </c>
      <c r="C26" s="34">
        <f t="shared" si="6"/>
        <v>2067278.0655660524</v>
      </c>
      <c r="D26" s="33">
        <f t="shared" si="7"/>
        <v>1105362.3371586967</v>
      </c>
      <c r="E26" s="34">
        <f t="shared" si="11"/>
        <v>961915.72840735572</v>
      </c>
      <c r="F26" s="34">
        <f t="shared" si="12"/>
        <v>41831825.547577806</v>
      </c>
      <c r="G26" s="35">
        <f t="shared" si="8"/>
        <v>1321742.5754436161</v>
      </c>
      <c r="H26" s="35">
        <f t="shared" si="15"/>
        <v>55710.045269169386</v>
      </c>
      <c r="I26" s="35">
        <f t="shared" si="9"/>
        <v>35618.981277194645</v>
      </c>
      <c r="L26" s="36">
        <f t="shared" si="13"/>
        <v>2122988.1108352221</v>
      </c>
      <c r="M26" s="35"/>
      <c r="N26" s="95">
        <v>13</v>
      </c>
      <c r="O26" s="121">
        <f>O25+31</f>
        <v>45504</v>
      </c>
      <c r="P26" s="124">
        <f t="shared" si="17"/>
        <v>41959603.437537782</v>
      </c>
      <c r="Q26" s="124">
        <f t="shared" si="18"/>
        <v>-1023198.4699718506</v>
      </c>
      <c r="R26" s="124">
        <f t="shared" si="0"/>
        <v>40936404.967565931</v>
      </c>
      <c r="S26" s="122">
        <f t="shared" si="19"/>
        <v>8.299999999999999E-2</v>
      </c>
      <c r="T26" s="123">
        <f t="shared" si="1"/>
        <v>283143.46769999998</v>
      </c>
      <c r="U26" s="124">
        <f t="shared" si="2"/>
        <v>41219548.435265929</v>
      </c>
      <c r="V26" s="88">
        <f t="shared" si="5"/>
        <v>-935500.44704730879</v>
      </c>
    </row>
    <row r="27" spans="1:22" x14ac:dyDescent="0.35">
      <c r="A27" s="6">
        <v>12</v>
      </c>
      <c r="B27" s="33">
        <f t="shared" si="10"/>
        <v>41831825.547577806</v>
      </c>
      <c r="C27" s="34">
        <f t="shared" si="6"/>
        <v>2067278.0655660524</v>
      </c>
      <c r="D27" s="33">
        <f t="shared" si="7"/>
        <v>1080516.0538939347</v>
      </c>
      <c r="E27" s="34">
        <f t="shared" si="11"/>
        <v>986762.01167211775</v>
      </c>
      <c r="F27" s="34">
        <f t="shared" si="12"/>
        <v>40845063.535905682</v>
      </c>
      <c r="G27" s="35">
        <f t="shared" si="8"/>
        <v>1269075.9245738033</v>
      </c>
      <c r="H27" s="35">
        <f t="shared" si="15"/>
        <v>55710.045269169386</v>
      </c>
      <c r="I27" s="35">
        <f t="shared" si="9"/>
        <v>34199.693977143208</v>
      </c>
      <c r="L27" s="36">
        <f t="shared" si="13"/>
        <v>2122988.1108352221</v>
      </c>
      <c r="M27" s="35"/>
      <c r="N27" s="95">
        <v>14</v>
      </c>
      <c r="O27" s="121">
        <f>O26+29</f>
        <v>45533</v>
      </c>
      <c r="P27" s="124">
        <f t="shared" si="17"/>
        <v>41219548.435265929</v>
      </c>
      <c r="Q27" s="124">
        <f t="shared" si="18"/>
        <v>-1023198.4699718506</v>
      </c>
      <c r="R27" s="124">
        <f t="shared" si="0"/>
        <v>40196349.965294078</v>
      </c>
      <c r="S27" s="122">
        <f t="shared" si="19"/>
        <v>8.299999999999999E-2</v>
      </c>
      <c r="T27" s="123">
        <f t="shared" si="1"/>
        <v>278024.75390000001</v>
      </c>
      <c r="U27" s="124">
        <f t="shared" si="2"/>
        <v>40474374.719194077</v>
      </c>
      <c r="V27" s="88">
        <f t="shared" si="5"/>
        <v>-929074.34946351929</v>
      </c>
    </row>
    <row r="28" spans="1:22" x14ac:dyDescent="0.35">
      <c r="A28" s="6">
        <v>13</v>
      </c>
      <c r="B28" s="33">
        <f t="shared" si="10"/>
        <v>40845063.535905682</v>
      </c>
      <c r="C28" s="34">
        <f t="shared" si="6"/>
        <v>2067278.0655660524</v>
      </c>
      <c r="D28" s="33">
        <f t="shared" si="7"/>
        <v>1055027.9911324438</v>
      </c>
      <c r="E28" s="34">
        <f t="shared" si="11"/>
        <v>1012250.0744336087</v>
      </c>
      <c r="F28" s="34">
        <f t="shared" si="12"/>
        <v>39832813.461472072</v>
      </c>
      <c r="G28" s="35">
        <f t="shared" si="8"/>
        <v>1218507.8488466665</v>
      </c>
      <c r="H28" s="35">
        <f t="shared" si="15"/>
        <v>55710.045269169386</v>
      </c>
      <c r="I28" s="35">
        <f t="shared" si="9"/>
        <v>32836.960131678541</v>
      </c>
      <c r="L28" s="36">
        <f t="shared" si="13"/>
        <v>2122988.1108352221</v>
      </c>
      <c r="M28" s="35"/>
      <c r="N28" s="95">
        <v>15</v>
      </c>
      <c r="O28" s="121">
        <f>O27+31</f>
        <v>45564</v>
      </c>
      <c r="P28" s="124">
        <f t="shared" si="17"/>
        <v>40474374.719194077</v>
      </c>
      <c r="Q28" s="124">
        <f t="shared" si="18"/>
        <v>-1023198.4699718506</v>
      </c>
      <c r="R28" s="124">
        <f t="shared" si="0"/>
        <v>39451176.249222226</v>
      </c>
      <c r="S28" s="122">
        <f t="shared" si="19"/>
        <v>8.299999999999999E-2</v>
      </c>
      <c r="T28" s="123">
        <f t="shared" si="1"/>
        <v>272870.63569999998</v>
      </c>
      <c r="U28" s="124">
        <f t="shared" si="2"/>
        <v>39724046.884922229</v>
      </c>
      <c r="V28" s="88">
        <f t="shared" si="5"/>
        <v>-922692.39374015003</v>
      </c>
    </row>
    <row r="29" spans="1:22" x14ac:dyDescent="0.35">
      <c r="A29" s="6">
        <v>14</v>
      </c>
      <c r="B29" s="33">
        <f t="shared" si="10"/>
        <v>39832813.461472072</v>
      </c>
      <c r="C29" s="34">
        <f t="shared" si="6"/>
        <v>2067278.0655660524</v>
      </c>
      <c r="D29" s="33">
        <f t="shared" si="7"/>
        <v>1028881.5717098236</v>
      </c>
      <c r="E29" s="34">
        <f t="shared" si="11"/>
        <v>1038396.4938562289</v>
      </c>
      <c r="F29" s="34">
        <f t="shared" si="12"/>
        <v>38794416.967615843</v>
      </c>
      <c r="G29" s="35">
        <f t="shared" si="8"/>
        <v>1169954.7276492238</v>
      </c>
      <c r="H29" s="35">
        <f t="shared" si="15"/>
        <v>55710.045269169386</v>
      </c>
      <c r="I29" s="35">
        <f t="shared" si="9"/>
        <v>31528.526290617898</v>
      </c>
      <c r="L29" s="36">
        <f t="shared" si="13"/>
        <v>2122988.1108352221</v>
      </c>
      <c r="M29" s="35"/>
      <c r="N29" s="95">
        <v>16</v>
      </c>
      <c r="O29" s="121">
        <f t="shared" ref="O29:O34" si="20">O28+30</f>
        <v>45594</v>
      </c>
      <c r="P29" s="124">
        <f t="shared" si="17"/>
        <v>39724046.884922229</v>
      </c>
      <c r="Q29" s="124">
        <f t="shared" si="18"/>
        <v>-1023198.4699718506</v>
      </c>
      <c r="R29" s="124">
        <f t="shared" si="0"/>
        <v>38700848.414950378</v>
      </c>
      <c r="S29" s="122">
        <f t="shared" si="19"/>
        <v>8.299999999999999E-2</v>
      </c>
      <c r="T29" s="123">
        <f t="shared" si="1"/>
        <v>267680.86820000003</v>
      </c>
      <c r="U29" s="124">
        <f t="shared" si="2"/>
        <v>38968529.283150375</v>
      </c>
      <c r="V29" s="88">
        <f t="shared" si="5"/>
        <v>-916354.27665991895</v>
      </c>
    </row>
    <row r="30" spans="1:22" x14ac:dyDescent="0.35">
      <c r="A30" s="6">
        <v>15</v>
      </c>
      <c r="B30" s="33">
        <f t="shared" si="10"/>
        <v>38794416.967615843</v>
      </c>
      <c r="C30" s="34">
        <f t="shared" si="6"/>
        <v>2067278.0655660524</v>
      </c>
      <c r="D30" s="33">
        <f t="shared" si="7"/>
        <v>1002059.7902735171</v>
      </c>
      <c r="E30" s="34">
        <f t="shared" si="11"/>
        <v>1065218.2752925353</v>
      </c>
      <c r="F30" s="34">
        <f t="shared" si="12"/>
        <v>37729198.692323305</v>
      </c>
      <c r="G30" s="35">
        <f t="shared" si="8"/>
        <v>1123336.2723468302</v>
      </c>
      <c r="H30" s="35">
        <f t="shared" si="15"/>
        <v>55710.045269169386</v>
      </c>
      <c r="I30" s="35">
        <f t="shared" si="9"/>
        <v>30272.228795600473</v>
      </c>
      <c r="L30" s="36">
        <f t="shared" si="13"/>
        <v>2122988.1108352221</v>
      </c>
      <c r="M30" s="35"/>
      <c r="N30" s="95">
        <v>17</v>
      </c>
      <c r="O30" s="121">
        <f>O29+31</f>
        <v>45625</v>
      </c>
      <c r="P30" s="124">
        <f t="shared" si="17"/>
        <v>38968529.283150375</v>
      </c>
      <c r="Q30" s="124">
        <f t="shared" si="18"/>
        <v>-1023198.4699718506</v>
      </c>
      <c r="R30" s="124">
        <f t="shared" si="0"/>
        <v>37945330.813178524</v>
      </c>
      <c r="S30" s="122">
        <f t="shared" si="19"/>
        <v>8.299999999999999E-2</v>
      </c>
      <c r="T30" s="123">
        <f t="shared" si="1"/>
        <v>262455.20480000001</v>
      </c>
      <c r="U30" s="124">
        <f t="shared" si="2"/>
        <v>38207786.017978527</v>
      </c>
      <c r="V30" s="88">
        <f t="shared" si="5"/>
        <v>-910059.69708839105</v>
      </c>
    </row>
    <row r="31" spans="1:22" x14ac:dyDescent="0.35">
      <c r="A31" s="6">
        <v>16</v>
      </c>
      <c r="B31" s="33">
        <f t="shared" si="10"/>
        <v>37729198.692323305</v>
      </c>
      <c r="C31" s="34">
        <f t="shared" si="6"/>
        <v>2067278.0655660524</v>
      </c>
      <c r="D31" s="33">
        <f t="shared" si="7"/>
        <v>974545.20222271094</v>
      </c>
      <c r="E31" s="34">
        <f t="shared" si="11"/>
        <v>1092732.8633433415</v>
      </c>
      <c r="F31" s="34">
        <f t="shared" si="12"/>
        <v>36636465.828979962</v>
      </c>
      <c r="G31" s="35">
        <f t="shared" si="8"/>
        <v>1078575.3935159196</v>
      </c>
      <c r="H31" s="35">
        <f t="shared" si="15"/>
        <v>55710.045269169386</v>
      </c>
      <c r="I31" s="35">
        <f t="shared" si="9"/>
        <v>29065.99020220881</v>
      </c>
      <c r="L31" s="36">
        <f t="shared" si="13"/>
        <v>2122988.1108352221</v>
      </c>
      <c r="M31" s="35"/>
      <c r="N31" s="95">
        <v>18</v>
      </c>
      <c r="O31" s="121">
        <f t="shared" si="20"/>
        <v>45655</v>
      </c>
      <c r="P31" s="124">
        <f t="shared" si="17"/>
        <v>38207786.017978527</v>
      </c>
      <c r="Q31" s="124">
        <f>Q30</f>
        <v>-1023198.4699718506</v>
      </c>
      <c r="R31" s="124">
        <f t="shared" si="0"/>
        <v>37184587.548006676</v>
      </c>
      <c r="S31" s="122">
        <f t="shared" si="19"/>
        <v>8.299999999999999E-2</v>
      </c>
      <c r="T31" s="123">
        <f t="shared" si="1"/>
        <v>257193.39720000001</v>
      </c>
      <c r="U31" s="124">
        <f t="shared" si="2"/>
        <v>37441780.945206679</v>
      </c>
      <c r="V31" s="88">
        <f t="shared" si="5"/>
        <v>-903808.35595966992</v>
      </c>
    </row>
    <row r="32" spans="1:22" x14ac:dyDescent="0.35">
      <c r="A32" s="6">
        <v>17</v>
      </c>
      <c r="B32" s="33">
        <f t="shared" si="10"/>
        <v>36636465.828979962</v>
      </c>
      <c r="C32" s="34">
        <f t="shared" si="6"/>
        <v>2067278.0655660524</v>
      </c>
      <c r="D32" s="33">
        <f t="shared" si="7"/>
        <v>946319.91236255236</v>
      </c>
      <c r="E32" s="34">
        <f t="shared" si="11"/>
        <v>1120958.1532035</v>
      </c>
      <c r="F32" s="34">
        <f t="shared" si="12"/>
        <v>35515507.675776459</v>
      </c>
      <c r="G32" s="35">
        <f t="shared" si="8"/>
        <v>1035598.0734670373</v>
      </c>
      <c r="H32" s="35">
        <f t="shared" si="15"/>
        <v>55710.045269169386</v>
      </c>
      <c r="I32" s="35">
        <f t="shared" si="9"/>
        <v>27907.815844655597</v>
      </c>
      <c r="L32" s="36">
        <f t="shared" si="13"/>
        <v>2122988.1108352221</v>
      </c>
      <c r="M32" s="35"/>
      <c r="N32" s="95">
        <v>19</v>
      </c>
      <c r="O32" s="121">
        <f>O31+31</f>
        <v>45686</v>
      </c>
      <c r="P32" s="124">
        <f t="shared" si="17"/>
        <v>37441780.945206679</v>
      </c>
      <c r="Q32" s="124">
        <f t="shared" ref="Q32:Q34" si="21">Q31</f>
        <v>-1023198.4699718506</v>
      </c>
      <c r="R32" s="124">
        <f t="shared" si="0"/>
        <v>36418582.475234829</v>
      </c>
      <c r="S32" s="122">
        <f t="shared" si="19"/>
        <v>8.299999999999999E-2</v>
      </c>
      <c r="T32" s="123">
        <f t="shared" si="1"/>
        <v>251895.1955</v>
      </c>
      <c r="U32" s="124">
        <f t="shared" si="2"/>
        <v>36670477.67073483</v>
      </c>
      <c r="V32" s="88">
        <f t="shared" si="5"/>
        <v>-897599.95626218978</v>
      </c>
    </row>
    <row r="33" spans="1:22" x14ac:dyDescent="0.35">
      <c r="A33" s="6">
        <v>18</v>
      </c>
      <c r="B33" s="33">
        <f t="shared" si="10"/>
        <v>35515507.675776459</v>
      </c>
      <c r="C33" s="34">
        <f t="shared" si="6"/>
        <v>2067278.0655660524</v>
      </c>
      <c r="D33" s="33">
        <f t="shared" si="7"/>
        <v>917365.56326530594</v>
      </c>
      <c r="E33" s="34">
        <f t="shared" si="11"/>
        <v>1149912.5023007465</v>
      </c>
      <c r="F33" s="34">
        <f t="shared" si="12"/>
        <v>34365595.173475713</v>
      </c>
      <c r="G33" s="35">
        <f t="shared" si="8"/>
        <v>994333.24384737131</v>
      </c>
      <c r="H33" s="35">
        <f t="shared" si="15"/>
        <v>55710.045269169386</v>
      </c>
      <c r="I33" s="35">
        <f t="shared" si="9"/>
        <v>26795.790537355351</v>
      </c>
      <c r="L33" s="36">
        <f t="shared" si="13"/>
        <v>2122988.1108352221</v>
      </c>
      <c r="M33" s="35"/>
      <c r="N33" s="95">
        <v>20</v>
      </c>
      <c r="O33" s="121">
        <f>O32+31</f>
        <v>45717</v>
      </c>
      <c r="P33" s="124">
        <f t="shared" si="17"/>
        <v>36670477.67073483</v>
      </c>
      <c r="Q33" s="124">
        <f t="shared" si="21"/>
        <v>-1023198.4699718506</v>
      </c>
      <c r="R33" s="124">
        <f t="shared" si="0"/>
        <v>35647279.20076298</v>
      </c>
      <c r="S33" s="122">
        <f t="shared" si="19"/>
        <v>8.299999999999999E-2</v>
      </c>
      <c r="T33" s="123">
        <f t="shared" si="1"/>
        <v>246560.34779999999</v>
      </c>
      <c r="U33" s="124">
        <f t="shared" si="2"/>
        <v>35893839.548562981</v>
      </c>
      <c r="V33" s="88">
        <f t="shared" si="5"/>
        <v>-891434.20302460296</v>
      </c>
    </row>
    <row r="34" spans="1:22" x14ac:dyDescent="0.35">
      <c r="A34" s="6">
        <v>19</v>
      </c>
      <c r="B34" s="33">
        <f t="shared" si="10"/>
        <v>34365595.173475713</v>
      </c>
      <c r="C34" s="34">
        <f t="shared" si="6"/>
        <v>2067278.0655660524</v>
      </c>
      <c r="D34" s="33">
        <f t="shared" si="7"/>
        <v>887663.32333087758</v>
      </c>
      <c r="E34" s="34">
        <f t="shared" si="11"/>
        <v>1179614.7422351749</v>
      </c>
      <c r="F34" s="34">
        <f t="shared" si="12"/>
        <v>33185980.43124054</v>
      </c>
      <c r="G34" s="35">
        <f t="shared" si="8"/>
        <v>954712.6681203756</v>
      </c>
      <c r="H34" s="35">
        <f t="shared" si="15"/>
        <v>55710.045269169386</v>
      </c>
      <c r="I34" s="35">
        <f t="shared" si="9"/>
        <v>25728.075407926401</v>
      </c>
      <c r="L34" s="36">
        <f t="shared" si="13"/>
        <v>2122988.1108352221</v>
      </c>
      <c r="M34" s="35"/>
      <c r="N34" s="95">
        <v>21</v>
      </c>
      <c r="O34" s="121">
        <f t="shared" si="20"/>
        <v>45747</v>
      </c>
      <c r="P34" s="124">
        <f t="shared" si="17"/>
        <v>35893839.548562981</v>
      </c>
      <c r="Q34" s="124">
        <f t="shared" si="21"/>
        <v>-1023198.4699718506</v>
      </c>
      <c r="R34" s="124">
        <f t="shared" si="0"/>
        <v>34870641.078591131</v>
      </c>
      <c r="S34" s="122">
        <f t="shared" si="19"/>
        <v>8.299999999999999E-2</v>
      </c>
      <c r="T34" s="123">
        <f t="shared" si="1"/>
        <v>241188.60079999999</v>
      </c>
      <c r="U34" s="124">
        <f t="shared" si="2"/>
        <v>35111829.679391131</v>
      </c>
      <c r="V34" s="88">
        <f t="shared" si="5"/>
        <v>-885310.80330176593</v>
      </c>
    </row>
    <row r="35" spans="1:22" x14ac:dyDescent="0.35">
      <c r="A35" s="6">
        <v>20</v>
      </c>
      <c r="B35" s="33">
        <f t="shared" si="10"/>
        <v>33185980.43124054</v>
      </c>
      <c r="C35" s="34">
        <f t="shared" si="6"/>
        <v>2067278.0655660524</v>
      </c>
      <c r="D35" s="33">
        <f t="shared" si="7"/>
        <v>857193.87453894306</v>
      </c>
      <c r="E35" s="34">
        <f t="shared" si="11"/>
        <v>1210084.1910271095</v>
      </c>
      <c r="F35" s="34">
        <f t="shared" si="12"/>
        <v>31975896.240213428</v>
      </c>
      <c r="G35" s="35">
        <f t="shared" si="8"/>
        <v>916670.8287281571</v>
      </c>
      <c r="H35" s="35">
        <f t="shared" si="15"/>
        <v>55710.045269169386</v>
      </c>
      <c r="I35" s="35">
        <f t="shared" si="9"/>
        <v>24702.904856386365</v>
      </c>
      <c r="L35" s="36">
        <f t="shared" si="13"/>
        <v>2122988.1108352221</v>
      </c>
      <c r="M35" s="35"/>
      <c r="N35" s="95">
        <v>22</v>
      </c>
      <c r="O35" s="121">
        <f>O34+31</f>
        <v>45778</v>
      </c>
      <c r="P35" s="124">
        <f>U34</f>
        <v>35111829.679391131</v>
      </c>
      <c r="Q35" s="124">
        <f>Q34</f>
        <v>-1023198.4699718506</v>
      </c>
      <c r="R35" s="124">
        <f t="shared" si="0"/>
        <v>34088631.20941928</v>
      </c>
      <c r="S35" s="122">
        <f t="shared" si="19"/>
        <v>8.299999999999999E-2</v>
      </c>
      <c r="T35" s="123">
        <f t="shared" si="1"/>
        <v>235779.6992</v>
      </c>
      <c r="U35" s="124">
        <f t="shared" si="2"/>
        <v>34324410.908619277</v>
      </c>
      <c r="V35" s="88">
        <f t="shared" si="5"/>
        <v>-879229.46616082022</v>
      </c>
    </row>
    <row r="36" spans="1:22" x14ac:dyDescent="0.35">
      <c r="A36" s="6">
        <v>21</v>
      </c>
      <c r="B36" s="33">
        <f t="shared" si="10"/>
        <v>31975896.240213428</v>
      </c>
      <c r="C36" s="34">
        <f t="shared" si="6"/>
        <v>2067278.0655660524</v>
      </c>
      <c r="D36" s="33">
        <f t="shared" si="7"/>
        <v>825937.39988471277</v>
      </c>
      <c r="E36" s="34">
        <f t="shared" si="11"/>
        <v>1241340.6656813398</v>
      </c>
      <c r="F36" s="34">
        <f t="shared" si="12"/>
        <v>30734555.574532088</v>
      </c>
      <c r="G36" s="35">
        <f t="shared" si="8"/>
        <v>880144.81875003071</v>
      </c>
      <c r="H36" s="35">
        <f t="shared" si="15"/>
        <v>55710.045269169386</v>
      </c>
      <c r="I36" s="35">
        <f t="shared" si="9"/>
        <v>23718.58363551259</v>
      </c>
      <c r="L36" s="36">
        <f t="shared" si="13"/>
        <v>2122988.1108352221</v>
      </c>
      <c r="M36" s="35"/>
      <c r="N36" s="95">
        <v>23</v>
      </c>
      <c r="O36" s="121">
        <f>O35+30</f>
        <v>45808</v>
      </c>
      <c r="P36" s="124">
        <f>U35</f>
        <v>34324410.908619277</v>
      </c>
      <c r="Q36" s="124">
        <f>Q35</f>
        <v>-1023198.4699718506</v>
      </c>
      <c r="R36" s="124">
        <f t="shared" si="0"/>
        <v>33301212.438647427</v>
      </c>
      <c r="S36" s="122">
        <f t="shared" si="19"/>
        <v>8.299999999999999E-2</v>
      </c>
      <c r="T36" s="123">
        <f t="shared" si="1"/>
        <v>230333.386</v>
      </c>
      <c r="U36" s="124">
        <f t="shared" si="2"/>
        <v>33531545.824647427</v>
      </c>
      <c r="V36" s="88">
        <f t="shared" si="5"/>
        <v>-873189.90266737086</v>
      </c>
    </row>
    <row r="37" spans="1:22" x14ac:dyDescent="0.35">
      <c r="A37" s="6">
        <v>22</v>
      </c>
      <c r="B37" s="33">
        <f t="shared" si="10"/>
        <v>30734555.574532088</v>
      </c>
      <c r="C37" s="34">
        <f t="shared" si="6"/>
        <v>2067278.0655660524</v>
      </c>
      <c r="D37" s="33">
        <f t="shared" si="7"/>
        <v>793873.57049016375</v>
      </c>
      <c r="E37" s="34">
        <f t="shared" si="11"/>
        <v>1273404.4950758887</v>
      </c>
      <c r="F37" s="34">
        <f t="shared" si="12"/>
        <v>29461151.079456199</v>
      </c>
      <c r="G37" s="35">
        <f t="shared" si="8"/>
        <v>845074.23787808977</v>
      </c>
      <c r="H37" s="35">
        <f t="shared" si="15"/>
        <v>55710.045269169386</v>
      </c>
      <c r="I37" s="35">
        <f t="shared" si="9"/>
        <v>22773.484047539685</v>
      </c>
      <c r="L37" s="36">
        <f t="shared" si="13"/>
        <v>2122988.1108352221</v>
      </c>
      <c r="M37" s="35"/>
      <c r="N37" s="95">
        <v>24</v>
      </c>
      <c r="O37" s="121">
        <f>O36+31</f>
        <v>45839</v>
      </c>
      <c r="P37" s="124">
        <f t="shared" ref="P37:P46" si="22">U36</f>
        <v>33531545.824647427</v>
      </c>
      <c r="Q37" s="124">
        <f t="shared" ref="Q37:Q58" si="23">Q36</f>
        <v>-1023198.4699718506</v>
      </c>
      <c r="R37" s="124">
        <f t="shared" si="0"/>
        <v>32508347.354675576</v>
      </c>
      <c r="S37" s="122">
        <f t="shared" si="19"/>
        <v>8.299999999999999E-2</v>
      </c>
      <c r="T37" s="123">
        <f t="shared" si="1"/>
        <v>224849.4025</v>
      </c>
      <c r="U37" s="124">
        <f t="shared" si="2"/>
        <v>32733196.757175576</v>
      </c>
      <c r="V37" s="88">
        <f t="shared" si="5"/>
        <v>-867191.82587175816</v>
      </c>
    </row>
    <row r="38" spans="1:22" x14ac:dyDescent="0.35">
      <c r="A38" s="6">
        <v>23</v>
      </c>
      <c r="B38" s="33">
        <f t="shared" si="10"/>
        <v>29461151.079456199</v>
      </c>
      <c r="C38" s="34">
        <f t="shared" si="6"/>
        <v>2067278.0655660524</v>
      </c>
      <c r="D38" s="33">
        <f t="shared" si="7"/>
        <v>760981.53238235356</v>
      </c>
      <c r="E38" s="34">
        <f t="shared" si="11"/>
        <v>1306296.533183699</v>
      </c>
      <c r="F38" s="34">
        <f t="shared" si="12"/>
        <v>28154854.546272501</v>
      </c>
      <c r="G38" s="35">
        <f t="shared" si="8"/>
        <v>811401.09253777226</v>
      </c>
      <c r="H38" s="35">
        <f t="shared" si="15"/>
        <v>55710.045269169386</v>
      </c>
      <c r="I38" s="35">
        <f t="shared" si="9"/>
        <v>21866.043252558509</v>
      </c>
      <c r="L38" s="36">
        <f t="shared" si="13"/>
        <v>2122988.1108352221</v>
      </c>
      <c r="M38" s="35"/>
      <c r="N38" s="95">
        <v>25</v>
      </c>
      <c r="O38" s="121">
        <f>O37+31</f>
        <v>45870</v>
      </c>
      <c r="P38" s="124">
        <f t="shared" si="22"/>
        <v>32733196.757175576</v>
      </c>
      <c r="Q38" s="124">
        <f t="shared" si="23"/>
        <v>-1023198.4699718506</v>
      </c>
      <c r="R38" s="124">
        <f t="shared" si="0"/>
        <v>31709998.287203725</v>
      </c>
      <c r="S38" s="122">
        <f t="shared" si="19"/>
        <v>8.299999999999999E-2</v>
      </c>
      <c r="T38" s="123">
        <f t="shared" si="1"/>
        <v>219327.48819999999</v>
      </c>
      <c r="U38" s="124">
        <f t="shared" si="2"/>
        <v>31929325.775403727</v>
      </c>
      <c r="V38" s="88">
        <f t="shared" si="5"/>
        <v>-861234.95079542301</v>
      </c>
    </row>
    <row r="39" spans="1:22" x14ac:dyDescent="0.35">
      <c r="A39" s="6">
        <v>24</v>
      </c>
      <c r="B39" s="33">
        <f t="shared" si="10"/>
        <v>28154854.546272501</v>
      </c>
      <c r="C39" s="34">
        <f t="shared" si="6"/>
        <v>2067278.0655660524</v>
      </c>
      <c r="D39" s="33">
        <f t="shared" si="7"/>
        <v>727239.89293021872</v>
      </c>
      <c r="E39" s="34">
        <f t="shared" si="11"/>
        <v>1340038.1726358337</v>
      </c>
      <c r="F39" s="34">
        <f t="shared" si="12"/>
        <v>26814816.373636667</v>
      </c>
      <c r="G39" s="35">
        <f t="shared" si="8"/>
        <v>779069.69998825958</v>
      </c>
      <c r="H39" s="35">
        <f t="shared" si="15"/>
        <v>55710.045269169386</v>
      </c>
      <c r="I39" s="35">
        <f t="shared" si="9"/>
        <v>20994.760684165638</v>
      </c>
      <c r="L39" s="36">
        <f t="shared" si="13"/>
        <v>2122988.1108352221</v>
      </c>
      <c r="M39" s="35"/>
      <c r="N39" s="95">
        <v>26</v>
      </c>
      <c r="O39" s="121">
        <f>O38+28</f>
        <v>45898</v>
      </c>
      <c r="P39" s="124">
        <f t="shared" si="22"/>
        <v>31929325.775403727</v>
      </c>
      <c r="Q39" s="124">
        <f t="shared" si="23"/>
        <v>-1023198.4699718506</v>
      </c>
      <c r="R39" s="124">
        <f t="shared" si="0"/>
        <v>30906127.305431876</v>
      </c>
      <c r="S39" s="122">
        <f t="shared" si="19"/>
        <v>8.299999999999999E-2</v>
      </c>
      <c r="T39" s="123">
        <f t="shared" si="1"/>
        <v>213767.3805</v>
      </c>
      <c r="U39" s="124">
        <f t="shared" si="2"/>
        <v>31119894.685931876</v>
      </c>
      <c r="V39" s="88">
        <f t="shared" si="5"/>
        <v>-855318.99441736948</v>
      </c>
    </row>
    <row r="40" spans="1:22" x14ac:dyDescent="0.35">
      <c r="A40" s="6">
        <v>25</v>
      </c>
      <c r="B40" s="33">
        <f t="shared" si="10"/>
        <v>26814816.373636667</v>
      </c>
      <c r="C40" s="34">
        <f t="shared" si="6"/>
        <v>2067278.0655660524</v>
      </c>
      <c r="D40" s="33">
        <f t="shared" si="7"/>
        <v>692626.70693103503</v>
      </c>
      <c r="E40" s="34">
        <f t="shared" si="11"/>
        <v>1374651.3586350174</v>
      </c>
      <c r="F40" s="34">
        <f t="shared" si="12"/>
        <v>25440165.015001651</v>
      </c>
      <c r="G40" s="35">
        <f t="shared" si="8"/>
        <v>748026.59624412807</v>
      </c>
      <c r="H40" s="35">
        <f t="shared" si="15"/>
        <v>55710.045269169386</v>
      </c>
      <c r="I40" s="35">
        <f t="shared" si="9"/>
        <v>20158.195568089905</v>
      </c>
      <c r="L40" s="36">
        <f t="shared" si="13"/>
        <v>2122988.1108352221</v>
      </c>
      <c r="M40" s="35"/>
      <c r="N40" s="95">
        <v>27</v>
      </c>
      <c r="O40" s="121">
        <f>O39+31</f>
        <v>45929</v>
      </c>
      <c r="P40" s="124">
        <f t="shared" si="22"/>
        <v>31119894.685931876</v>
      </c>
      <c r="Q40" s="124">
        <f t="shared" si="23"/>
        <v>-1023198.4699718506</v>
      </c>
      <c r="R40" s="124">
        <f t="shared" si="0"/>
        <v>30096696.215960026</v>
      </c>
      <c r="S40" s="122">
        <f t="shared" si="19"/>
        <v>8.299999999999999E-2</v>
      </c>
      <c r="T40" s="123">
        <f t="shared" si="1"/>
        <v>208168.8155</v>
      </c>
      <c r="U40" s="124">
        <f t="shared" si="2"/>
        <v>30304865.031460024</v>
      </c>
      <c r="V40" s="88">
        <f t="shared" si="5"/>
        <v>-849443.67566071614</v>
      </c>
    </row>
    <row r="41" spans="1:22" x14ac:dyDescent="0.35">
      <c r="A41" s="6">
        <v>26</v>
      </c>
      <c r="B41" s="33">
        <f t="shared" si="10"/>
        <v>25440165.015001651</v>
      </c>
      <c r="C41" s="34">
        <f t="shared" si="6"/>
        <v>2067278.0655660524</v>
      </c>
      <c r="D41" s="33">
        <f t="shared" si="7"/>
        <v>657119.46233749262</v>
      </c>
      <c r="E41" s="34">
        <f t="shared" si="11"/>
        <v>1410158.6032285597</v>
      </c>
      <c r="F41" s="34">
        <f t="shared" si="12"/>
        <v>24030006.411773093</v>
      </c>
      <c r="G41" s="35">
        <f t="shared" si="8"/>
        <v>718220.44766598952</v>
      </c>
      <c r="H41" s="35">
        <f t="shared" si="15"/>
        <v>55710.045269169386</v>
      </c>
      <c r="I41" s="35">
        <f t="shared" si="9"/>
        <v>19354.964539692657</v>
      </c>
      <c r="L41" s="36">
        <f t="shared" si="13"/>
        <v>2122988.1108352221</v>
      </c>
      <c r="M41" s="35"/>
      <c r="N41" s="95">
        <v>28</v>
      </c>
      <c r="O41" s="121">
        <f t="shared" ref="O41:O46" si="24">O40+30</f>
        <v>45959</v>
      </c>
      <c r="P41" s="124">
        <f t="shared" si="22"/>
        <v>30304865.031460024</v>
      </c>
      <c r="Q41" s="124">
        <f t="shared" si="23"/>
        <v>-1023198.4699718506</v>
      </c>
      <c r="R41" s="124">
        <f t="shared" si="0"/>
        <v>29281666.561488174</v>
      </c>
      <c r="S41" s="122">
        <f t="shared" si="19"/>
        <v>8.299999999999999E-2</v>
      </c>
      <c r="T41" s="123">
        <f t="shared" si="1"/>
        <v>202531.52710000001</v>
      </c>
      <c r="U41" s="124">
        <f t="shared" si="2"/>
        <v>29484198.088588174</v>
      </c>
      <c r="V41" s="88">
        <f t="shared" si="5"/>
        <v>-843608.71537934244</v>
      </c>
    </row>
    <row r="42" spans="1:22" x14ac:dyDescent="0.35">
      <c r="A42" s="6">
        <v>27</v>
      </c>
      <c r="B42" s="33">
        <f t="shared" si="10"/>
        <v>24030006.411773093</v>
      </c>
      <c r="C42" s="34">
        <f t="shared" si="6"/>
        <v>2067278.0655660524</v>
      </c>
      <c r="D42" s="33">
        <f t="shared" si="7"/>
        <v>620695.06561609893</v>
      </c>
      <c r="E42" s="34">
        <f t="shared" si="11"/>
        <v>1446582.9999499535</v>
      </c>
      <c r="F42" s="34">
        <f t="shared" si="12"/>
        <v>22583423.411823139</v>
      </c>
      <c r="G42" s="35">
        <f t="shared" si="8"/>
        <v>689601.96607392165</v>
      </c>
      <c r="H42" s="35">
        <f t="shared" si="15"/>
        <v>55710.045269169386</v>
      </c>
      <c r="I42" s="35">
        <f t="shared" si="9"/>
        <v>18583.739356401973</v>
      </c>
      <c r="L42" s="36">
        <f t="shared" si="13"/>
        <v>2122988.1108352221</v>
      </c>
      <c r="M42" s="35"/>
      <c r="N42" s="95">
        <v>29</v>
      </c>
      <c r="O42" s="121">
        <f>O41+31</f>
        <v>45990</v>
      </c>
      <c r="P42" s="124">
        <f t="shared" si="22"/>
        <v>29484198.088588174</v>
      </c>
      <c r="Q42" s="124">
        <f t="shared" si="23"/>
        <v>-1023198.4699718506</v>
      </c>
      <c r="R42" s="124">
        <f t="shared" si="0"/>
        <v>28460999.618616324</v>
      </c>
      <c r="S42" s="122">
        <f t="shared" si="19"/>
        <v>8.299999999999999E-2</v>
      </c>
      <c r="T42" s="123">
        <f t="shared" si="1"/>
        <v>196855.24739999999</v>
      </c>
      <c r="U42" s="124">
        <f t="shared" si="2"/>
        <v>28657854.866016325</v>
      </c>
      <c r="V42" s="88">
        <f t="shared" si="5"/>
        <v>-837813.83634462568</v>
      </c>
    </row>
    <row r="43" spans="1:22" x14ac:dyDescent="0.35">
      <c r="A43" s="6">
        <v>28</v>
      </c>
      <c r="B43" s="33">
        <f t="shared" si="10"/>
        <v>22583423.411823139</v>
      </c>
      <c r="C43" s="34">
        <f t="shared" si="6"/>
        <v>2067278.0655660524</v>
      </c>
      <c r="D43" s="33">
        <f t="shared" si="7"/>
        <v>583329.82672739169</v>
      </c>
      <c r="E43" s="34">
        <f t="shared" si="11"/>
        <v>1483948.2388386608</v>
      </c>
      <c r="F43" s="34">
        <f t="shared" si="12"/>
        <v>21099475.172984477</v>
      </c>
      <c r="G43" s="35">
        <f t="shared" si="8"/>
        <v>662123.82724332367</v>
      </c>
      <c r="H43" s="35">
        <f t="shared" si="15"/>
        <v>55710.045269169386</v>
      </c>
      <c r="I43" s="35">
        <f t="shared" si="9"/>
        <v>17843.244701298103</v>
      </c>
      <c r="L43" s="36">
        <f t="shared" si="13"/>
        <v>2122988.1108352221</v>
      </c>
      <c r="M43" s="35"/>
      <c r="N43" s="95">
        <v>30</v>
      </c>
      <c r="O43" s="121">
        <f t="shared" si="24"/>
        <v>46020</v>
      </c>
      <c r="P43" s="124">
        <f t="shared" si="22"/>
        <v>28657854.866016325</v>
      </c>
      <c r="Q43" s="124">
        <f t="shared" si="23"/>
        <v>-1023198.4699718506</v>
      </c>
      <c r="R43" s="124">
        <f t="shared" si="0"/>
        <v>27634656.396044474</v>
      </c>
      <c r="S43" s="122">
        <f t="shared" si="19"/>
        <v>8.299999999999999E-2</v>
      </c>
      <c r="T43" s="123">
        <f t="shared" si="1"/>
        <v>191139.70670000001</v>
      </c>
      <c r="U43" s="124">
        <f t="shared" si="2"/>
        <v>27825796.102744475</v>
      </c>
      <c r="V43" s="88">
        <f t="shared" si="5"/>
        <v>-832058.76323226909</v>
      </c>
    </row>
    <row r="44" spans="1:22" x14ac:dyDescent="0.35">
      <c r="A44" s="6">
        <v>29</v>
      </c>
      <c r="B44" s="33">
        <f t="shared" si="10"/>
        <v>21099475.172984477</v>
      </c>
      <c r="C44" s="34">
        <f t="shared" si="6"/>
        <v>2067278.0655660524</v>
      </c>
      <c r="D44" s="33">
        <f t="shared" si="7"/>
        <v>544999.44371818902</v>
      </c>
      <c r="E44" s="34">
        <f t="shared" si="11"/>
        <v>1522278.6218478633</v>
      </c>
      <c r="F44" s="34">
        <f t="shared" si="12"/>
        <v>19577196.551136613</v>
      </c>
      <c r="G44" s="35">
        <f t="shared" si="8"/>
        <v>635740.59264841455</v>
      </c>
      <c r="H44" s="35">
        <f t="shared" si="15"/>
        <v>55710.045269169386</v>
      </c>
      <c r="I44" s="35">
        <f t="shared" si="9"/>
        <v>17132.256074218054</v>
      </c>
      <c r="L44" s="36">
        <f t="shared" si="13"/>
        <v>2122988.1108352221</v>
      </c>
      <c r="M44" s="35"/>
      <c r="N44" s="95">
        <v>31</v>
      </c>
      <c r="O44" s="121">
        <f>O43+31</f>
        <v>46051</v>
      </c>
      <c r="P44" s="124">
        <f t="shared" si="22"/>
        <v>27825796.102744475</v>
      </c>
      <c r="Q44" s="124">
        <f t="shared" si="23"/>
        <v>-1023198.4699718506</v>
      </c>
      <c r="R44" s="124">
        <f t="shared" si="0"/>
        <v>26802597.632772624</v>
      </c>
      <c r="S44" s="122">
        <f t="shared" si="19"/>
        <v>8.299999999999999E-2</v>
      </c>
      <c r="T44" s="123">
        <f t="shared" si="1"/>
        <v>185384.6336</v>
      </c>
      <c r="U44" s="124">
        <f t="shared" si="2"/>
        <v>26987982.266372625</v>
      </c>
      <c r="V44" s="88">
        <f t="shared" si="5"/>
        <v>-826343.22260922205</v>
      </c>
    </row>
    <row r="45" spans="1:22" x14ac:dyDescent="0.35">
      <c r="A45" s="6">
        <v>30</v>
      </c>
      <c r="B45" s="33">
        <f t="shared" si="10"/>
        <v>19577196.551136613</v>
      </c>
      <c r="C45" s="34">
        <f t="shared" si="6"/>
        <v>2067278.0655660524</v>
      </c>
      <c r="D45" s="33">
        <f t="shared" si="7"/>
        <v>505678.9869158587</v>
      </c>
      <c r="E45" s="34">
        <f t="shared" si="11"/>
        <v>1561599.0786501938</v>
      </c>
      <c r="F45" s="34">
        <f t="shared" si="12"/>
        <v>18015597.472486421</v>
      </c>
      <c r="G45" s="35">
        <f t="shared" si="8"/>
        <v>610408.6343239696</v>
      </c>
      <c r="H45" s="35">
        <f t="shared" si="15"/>
        <v>55710.045269169386</v>
      </c>
      <c r="I45" s="35">
        <f t="shared" si="9"/>
        <v>16449.597766892028</v>
      </c>
      <c r="L45" s="36">
        <f t="shared" si="13"/>
        <v>2122988.1108352221</v>
      </c>
      <c r="M45" s="35"/>
      <c r="N45" s="95">
        <v>32</v>
      </c>
      <c r="O45" s="121">
        <f>O44+31</f>
        <v>46082</v>
      </c>
      <c r="P45" s="124">
        <f t="shared" si="22"/>
        <v>26987982.266372625</v>
      </c>
      <c r="Q45" s="124">
        <f t="shared" si="23"/>
        <v>-1023198.4699718506</v>
      </c>
      <c r="R45" s="124">
        <f t="shared" si="0"/>
        <v>25964783.796400774</v>
      </c>
      <c r="S45" s="122">
        <f t="shared" si="19"/>
        <v>8.299999999999999E-2</v>
      </c>
      <c r="T45" s="123">
        <f t="shared" si="1"/>
        <v>179589.75459999999</v>
      </c>
      <c r="U45" s="124">
        <f t="shared" si="2"/>
        <v>26144373.551000774</v>
      </c>
      <c r="V45" s="88">
        <f t="shared" si="5"/>
        <v>-820666.94292068726</v>
      </c>
    </row>
    <row r="46" spans="1:22" x14ac:dyDescent="0.35">
      <c r="A46" s="6">
        <v>31</v>
      </c>
      <c r="B46" s="33">
        <f t="shared" si="10"/>
        <v>18015597.472486421</v>
      </c>
      <c r="C46" s="34">
        <f t="shared" si="6"/>
        <v>2067278.0655660524</v>
      </c>
      <c r="D46" s="33">
        <f t="shared" si="7"/>
        <v>465342.88271432422</v>
      </c>
      <c r="E46" s="34">
        <f t="shared" si="11"/>
        <v>1601935.1828517283</v>
      </c>
      <c r="F46" s="34">
        <f t="shared" si="12"/>
        <v>16413662.289634693</v>
      </c>
      <c r="G46" s="35">
        <f t="shared" si="8"/>
        <v>586086.06272104615</v>
      </c>
      <c r="H46" s="35">
        <f t="shared" si="15"/>
        <v>55710.045269169386</v>
      </c>
      <c r="I46" s="35">
        <f t="shared" si="9"/>
        <v>15794.140918763349</v>
      </c>
      <c r="L46" s="36">
        <f t="shared" si="13"/>
        <v>2122988.1108352221</v>
      </c>
      <c r="M46" s="35"/>
      <c r="N46" s="95">
        <v>33</v>
      </c>
      <c r="O46" s="121">
        <f t="shared" si="24"/>
        <v>46112</v>
      </c>
      <c r="P46" s="124">
        <f t="shared" si="22"/>
        <v>26144373.551000774</v>
      </c>
      <c r="Q46" s="124">
        <f t="shared" si="23"/>
        <v>-1023198.4699718506</v>
      </c>
      <c r="R46" s="124">
        <f t="shared" si="0"/>
        <v>25121175.081028923</v>
      </c>
      <c r="S46" s="122">
        <f t="shared" si="19"/>
        <v>8.299999999999999E-2</v>
      </c>
      <c r="T46" s="123">
        <f t="shared" si="1"/>
        <v>173754.79430000001</v>
      </c>
      <c r="U46" s="124">
        <f t="shared" ref="U46:U77" si="25">R46+T46</f>
        <v>25294929.875328925</v>
      </c>
      <c r="V46" s="88">
        <f t="shared" si="5"/>
        <v>-815029.6544772198</v>
      </c>
    </row>
    <row r="47" spans="1:22" x14ac:dyDescent="0.35">
      <c r="A47" s="6">
        <v>32</v>
      </c>
      <c r="B47" s="33">
        <f t="shared" si="10"/>
        <v>16413662.289634693</v>
      </c>
      <c r="C47" s="34">
        <f t="shared" si="6"/>
        <v>2067278.0655660524</v>
      </c>
      <c r="D47" s="33">
        <f t="shared" si="7"/>
        <v>423964.8969412641</v>
      </c>
      <c r="E47" s="34">
        <f t="shared" si="11"/>
        <v>1643313.1686247883</v>
      </c>
      <c r="F47" s="34">
        <f t="shared" si="12"/>
        <v>14770349.121009905</v>
      </c>
      <c r="G47" s="35">
        <f t="shared" si="8"/>
        <v>562732.65743739426</v>
      </c>
      <c r="H47" s="35">
        <f t="shared" si="15"/>
        <v>55710.045269169386</v>
      </c>
      <c r="I47" s="35">
        <f t="shared" si="9"/>
        <v>15164.801650276859</v>
      </c>
      <c r="L47" s="36">
        <f t="shared" si="13"/>
        <v>2122988.1108352221</v>
      </c>
      <c r="M47" s="35"/>
      <c r="N47" s="95">
        <v>34</v>
      </c>
      <c r="O47" s="121">
        <f>O46+31</f>
        <v>46143</v>
      </c>
      <c r="P47" s="124">
        <f>U46</f>
        <v>25294929.875328925</v>
      </c>
      <c r="Q47" s="124">
        <f>Q46</f>
        <v>-1023198.4699718506</v>
      </c>
      <c r="R47" s="124">
        <f t="shared" si="0"/>
        <v>24271731.405357074</v>
      </c>
      <c r="S47" s="122">
        <f t="shared" si="19"/>
        <v>8.299999999999999E-2</v>
      </c>
      <c r="T47" s="123">
        <f t="shared" si="1"/>
        <v>167879.47560000001</v>
      </c>
      <c r="U47" s="124">
        <f t="shared" si="25"/>
        <v>24439610.880957074</v>
      </c>
      <c r="V47" s="88">
        <f t="shared" si="5"/>
        <v>-809431.0894419133</v>
      </c>
    </row>
    <row r="48" spans="1:22" x14ac:dyDescent="0.35">
      <c r="A48" s="6">
        <v>33</v>
      </c>
      <c r="B48" s="33">
        <f t="shared" si="10"/>
        <v>14770349.121009905</v>
      </c>
      <c r="C48" s="34">
        <f t="shared" si="6"/>
        <v>2067278.0655660524</v>
      </c>
      <c r="D48" s="33">
        <f t="shared" si="7"/>
        <v>381518.11779568583</v>
      </c>
      <c r="E48" s="34">
        <f t="shared" si="11"/>
        <v>1685759.9477703667</v>
      </c>
      <c r="F48" s="34">
        <f t="shared" si="12"/>
        <v>13084589.173239538</v>
      </c>
      <c r="G48" s="35">
        <f t="shared" si="8"/>
        <v>540309.80070801172</v>
      </c>
      <c r="H48" s="35">
        <f t="shared" si="15"/>
        <v>55710.045269169386</v>
      </c>
      <c r="I48" s="35">
        <f t="shared" si="9"/>
        <v>14560.53927054907</v>
      </c>
      <c r="L48" s="36">
        <f t="shared" si="13"/>
        <v>2122988.1108352221</v>
      </c>
      <c r="M48" s="35"/>
      <c r="N48" s="95">
        <v>35</v>
      </c>
      <c r="O48" s="121">
        <f>O47+30</f>
        <v>46173</v>
      </c>
      <c r="P48" s="124">
        <f>U47</f>
        <v>24439610.880957074</v>
      </c>
      <c r="Q48" s="124">
        <f t="shared" si="23"/>
        <v>-1023198.4699718506</v>
      </c>
      <c r="R48" s="124">
        <f t="shared" si="0"/>
        <v>23416412.410985224</v>
      </c>
      <c r="S48" s="122">
        <f t="shared" si="19"/>
        <v>8.299999999999999E-2</v>
      </c>
      <c r="T48" s="123">
        <f t="shared" si="1"/>
        <v>161963.51920000001</v>
      </c>
      <c r="U48" s="124">
        <f t="shared" si="25"/>
        <v>23578375.930185225</v>
      </c>
      <c r="V48" s="88">
        <f t="shared" si="5"/>
        <v>-803870.98181767447</v>
      </c>
    </row>
    <row r="49" spans="1:22" x14ac:dyDescent="0.35">
      <c r="A49" s="6">
        <v>34</v>
      </c>
      <c r="B49" s="33">
        <f t="shared" si="10"/>
        <v>13084589.173239538</v>
      </c>
      <c r="C49" s="34">
        <f t="shared" si="6"/>
        <v>2067278.0655660524</v>
      </c>
      <c r="D49" s="33">
        <f t="shared" si="7"/>
        <v>337974.93834477727</v>
      </c>
      <c r="E49" s="34">
        <f t="shared" si="11"/>
        <v>1729303.1272212751</v>
      </c>
      <c r="F49" s="34">
        <f t="shared" si="12"/>
        <v>11355286.046018263</v>
      </c>
      <c r="G49" s="35">
        <f t="shared" si="8"/>
        <v>518780.41354585852</v>
      </c>
      <c r="H49" s="35">
        <f t="shared" si="15"/>
        <v>55710.045269169386</v>
      </c>
      <c r="I49" s="35">
        <f t="shared" si="9"/>
        <v>13980.354556456139</v>
      </c>
      <c r="L49" s="36">
        <f t="shared" si="13"/>
        <v>2122988.1108352221</v>
      </c>
      <c r="M49" s="35"/>
      <c r="N49" s="95">
        <v>36</v>
      </c>
      <c r="O49" s="121">
        <f>O48+31</f>
        <v>46204</v>
      </c>
      <c r="P49" s="124">
        <f t="shared" ref="P49:P58" si="26">U48</f>
        <v>23578375.930185225</v>
      </c>
      <c r="Q49" s="124">
        <f t="shared" si="23"/>
        <v>-1023198.4699718506</v>
      </c>
      <c r="R49" s="124">
        <f t="shared" si="0"/>
        <v>22555177.460213374</v>
      </c>
      <c r="S49" s="122">
        <f t="shared" si="19"/>
        <v>8.299999999999999E-2</v>
      </c>
      <c r="T49" s="123">
        <f t="shared" si="1"/>
        <v>156006.6441</v>
      </c>
      <c r="U49" s="124">
        <f t="shared" si="25"/>
        <v>22711184.104313374</v>
      </c>
      <c r="V49" s="88">
        <f t="shared" si="5"/>
        <v>-798349.0674345853</v>
      </c>
    </row>
    <row r="50" spans="1:22" x14ac:dyDescent="0.35">
      <c r="A50" s="6">
        <v>35</v>
      </c>
      <c r="B50" s="33">
        <f t="shared" si="10"/>
        <v>11355286.046018263</v>
      </c>
      <c r="C50" s="34">
        <f t="shared" si="6"/>
        <v>2067278.0655660524</v>
      </c>
      <c r="D50" s="33">
        <f t="shared" si="7"/>
        <v>293307.03856865171</v>
      </c>
      <c r="E50" s="34">
        <f t="shared" si="11"/>
        <v>1773971.0269974007</v>
      </c>
      <c r="F50" s="34">
        <f t="shared" si="12"/>
        <v>9581315.0190208629</v>
      </c>
      <c r="G50" s="35">
        <f t="shared" si="8"/>
        <v>498108.8944271325</v>
      </c>
      <c r="H50" s="35">
        <f t="shared" si="15"/>
        <v>55710.045269169386</v>
      </c>
      <c r="I50" s="35">
        <f t="shared" si="9"/>
        <v>13423.288100293939</v>
      </c>
      <c r="L50" s="36">
        <f t="shared" si="13"/>
        <v>2122988.1108352221</v>
      </c>
      <c r="M50" s="35"/>
      <c r="N50" s="95">
        <v>37</v>
      </c>
      <c r="O50" s="121">
        <f>O49+31</f>
        <v>46235</v>
      </c>
      <c r="P50" s="124">
        <f t="shared" si="26"/>
        <v>22711184.104313374</v>
      </c>
      <c r="Q50" s="124">
        <f t="shared" si="23"/>
        <v>-1023198.4699718506</v>
      </c>
      <c r="R50" s="124">
        <f t="shared" si="0"/>
        <v>21687985.634341523</v>
      </c>
      <c r="S50" s="122">
        <f t="shared" si="19"/>
        <v>8.299999999999999E-2</v>
      </c>
      <c r="T50" s="123">
        <f t="shared" si="1"/>
        <v>150008.5673</v>
      </c>
      <c r="U50" s="124">
        <f t="shared" si="25"/>
        <v>21837994.201641522</v>
      </c>
      <c r="V50" s="88">
        <f t="shared" si="5"/>
        <v>-792865.08393735194</v>
      </c>
    </row>
    <row r="51" spans="1:22" x14ac:dyDescent="0.35">
      <c r="A51" s="6">
        <v>36</v>
      </c>
      <c r="B51" s="33">
        <f t="shared" si="10"/>
        <v>9581315.0190208629</v>
      </c>
      <c r="C51" s="34">
        <f t="shared" si="6"/>
        <v>2067278.0655660524</v>
      </c>
      <c r="D51" s="33">
        <f t="shared" si="7"/>
        <v>247485.36694130886</v>
      </c>
      <c r="E51" s="34">
        <f t="shared" si="11"/>
        <v>1819792.6986247436</v>
      </c>
      <c r="F51" s="34">
        <f t="shared" si="12"/>
        <v>7761522.3203961188</v>
      </c>
      <c r="G51" s="35">
        <f t="shared" si="8"/>
        <v>478261.06041971437</v>
      </c>
      <c r="H51" s="35">
        <f t="shared" si="15"/>
        <v>55710.045269169386</v>
      </c>
      <c r="I51" s="35">
        <f t="shared" si="9"/>
        <v>12888.418723277908</v>
      </c>
      <c r="L51" s="36">
        <f t="shared" si="13"/>
        <v>2122988.1108352221</v>
      </c>
      <c r="M51" s="35"/>
      <c r="N51" s="95">
        <v>38</v>
      </c>
      <c r="O51" s="121">
        <f>O50+28</f>
        <v>46263</v>
      </c>
      <c r="P51" s="124">
        <f t="shared" si="26"/>
        <v>21837994.201641522</v>
      </c>
      <c r="Q51" s="124">
        <f t="shared" si="23"/>
        <v>-1023198.4699718506</v>
      </c>
      <c r="R51" s="124">
        <f t="shared" si="0"/>
        <v>20814795.731669672</v>
      </c>
      <c r="S51" s="122">
        <f t="shared" si="19"/>
        <v>8.299999999999999E-2</v>
      </c>
      <c r="T51" s="123">
        <f t="shared" si="1"/>
        <v>143969.00380000001</v>
      </c>
      <c r="U51" s="124">
        <f t="shared" si="25"/>
        <v>20958764.735469673</v>
      </c>
      <c r="V51" s="88">
        <f t="shared" si="5"/>
        <v>-787418.7707728399</v>
      </c>
    </row>
    <row r="52" spans="1:22" x14ac:dyDescent="0.35">
      <c r="A52" s="6">
        <v>37</v>
      </c>
      <c r="B52" s="33">
        <f t="shared" si="10"/>
        <v>7761522.3203961188</v>
      </c>
      <c r="C52" s="34">
        <f t="shared" si="6"/>
        <v>2067278.0655660524</v>
      </c>
      <c r="D52" s="33">
        <f t="shared" si="7"/>
        <v>200480.12153583174</v>
      </c>
      <c r="E52" s="34">
        <f t="shared" si="11"/>
        <v>1866797.9440302206</v>
      </c>
      <c r="F52" s="34">
        <f t="shared" si="12"/>
        <v>5894724.3763658982</v>
      </c>
      <c r="G52" s="35">
        <f t="shared" si="8"/>
        <v>459204.09065743093</v>
      </c>
      <c r="H52" s="35">
        <f t="shared" si="15"/>
        <v>55710.045269169386</v>
      </c>
      <c r="I52" s="35">
        <f t="shared" si="9"/>
        <v>12374.861952259151</v>
      </c>
      <c r="L52" s="36">
        <f t="shared" si="13"/>
        <v>2122988.1108352221</v>
      </c>
      <c r="M52" s="35"/>
      <c r="N52" s="95">
        <v>39</v>
      </c>
      <c r="O52" s="121">
        <f>O51+31</f>
        <v>46294</v>
      </c>
      <c r="P52" s="124">
        <f t="shared" si="26"/>
        <v>20958764.735469673</v>
      </c>
      <c r="Q52" s="124">
        <f t="shared" si="23"/>
        <v>-1023198.4699718506</v>
      </c>
      <c r="R52" s="124">
        <f t="shared" si="0"/>
        <v>19935566.265497822</v>
      </c>
      <c r="S52" s="122">
        <f t="shared" si="19"/>
        <v>8.299999999999999E-2</v>
      </c>
      <c r="T52" s="123">
        <f t="shared" si="1"/>
        <v>137887.6667</v>
      </c>
      <c r="U52" s="124">
        <f t="shared" si="25"/>
        <v>20073453.932197824</v>
      </c>
      <c r="V52" s="88">
        <f t="shared" si="5"/>
        <v>-782009.86917769408</v>
      </c>
    </row>
    <row r="53" spans="1:22" x14ac:dyDescent="0.35">
      <c r="A53" s="6">
        <v>38</v>
      </c>
      <c r="B53" s="33">
        <f t="shared" si="10"/>
        <v>5894724.3763658982</v>
      </c>
      <c r="C53" s="34">
        <f t="shared" si="6"/>
        <v>2067278.0655660524</v>
      </c>
      <c r="D53" s="33">
        <f t="shared" si="7"/>
        <v>152260.73064153115</v>
      </c>
      <c r="E53" s="34">
        <f t="shared" si="11"/>
        <v>1915017.3349245214</v>
      </c>
      <c r="F53" s="34">
        <f t="shared" si="12"/>
        <v>3979707.0414413763</v>
      </c>
      <c r="G53" s="35">
        <f t="shared" si="8"/>
        <v>440906.47206666431</v>
      </c>
      <c r="H53" s="35">
        <f t="shared" si="15"/>
        <v>55710.045269169386</v>
      </c>
      <c r="I53" s="35">
        <f t="shared" si="9"/>
        <v>11881.768557137926</v>
      </c>
      <c r="L53" s="36">
        <f t="shared" si="13"/>
        <v>2122988.1108352221</v>
      </c>
      <c r="M53" s="35"/>
      <c r="N53" s="95">
        <v>40</v>
      </c>
      <c r="O53" s="121">
        <f t="shared" ref="O53:O58" si="27">O52+30</f>
        <v>46324</v>
      </c>
      <c r="P53" s="124">
        <f t="shared" si="26"/>
        <v>20073453.932197824</v>
      </c>
      <c r="Q53" s="124">
        <f t="shared" si="23"/>
        <v>-1023198.4699718506</v>
      </c>
      <c r="R53" s="124">
        <f t="shared" si="0"/>
        <v>19050255.462225974</v>
      </c>
      <c r="S53" s="122">
        <f t="shared" si="19"/>
        <v>8.299999999999999E-2</v>
      </c>
      <c r="T53" s="123">
        <f t="shared" si="1"/>
        <v>131764.26689999999</v>
      </c>
      <c r="U53" s="124">
        <f t="shared" si="25"/>
        <v>19182019.729125973</v>
      </c>
      <c r="V53" s="88">
        <f t="shared" si="5"/>
        <v>-776638.12216604571</v>
      </c>
    </row>
    <row r="54" spans="1:22" x14ac:dyDescent="0.35">
      <c r="A54" s="6">
        <v>39</v>
      </c>
      <c r="B54" s="33">
        <f t="shared" si="10"/>
        <v>3979707.0414413763</v>
      </c>
      <c r="C54" s="34">
        <f t="shared" si="6"/>
        <v>2067278.0655660524</v>
      </c>
      <c r="D54" s="33">
        <f t="shared" si="7"/>
        <v>102795.83288043074</v>
      </c>
      <c r="E54" s="34">
        <f t="shared" si="11"/>
        <v>1964482.2326856218</v>
      </c>
      <c r="F54" s="34">
        <f t="shared" si="12"/>
        <v>2015224.8087557547</v>
      </c>
      <c r="G54" s="35">
        <f t="shared" si="8"/>
        <v>423337.94725555857</v>
      </c>
      <c r="H54" s="35">
        <f t="shared" si="15"/>
        <v>55710.045269169386</v>
      </c>
      <c r="I54" s="35">
        <f t="shared" si="9"/>
        <v>11408.323146555855</v>
      </c>
      <c r="L54" s="36">
        <f t="shared" si="13"/>
        <v>2122988.1108352221</v>
      </c>
      <c r="M54" s="35"/>
      <c r="N54" s="95">
        <v>41</v>
      </c>
      <c r="O54" s="121">
        <f>O53+31</f>
        <v>46355</v>
      </c>
      <c r="P54" s="124">
        <f t="shared" si="26"/>
        <v>19182019.729125973</v>
      </c>
      <c r="Q54" s="124">
        <f t="shared" si="23"/>
        <v>-1023198.4699718506</v>
      </c>
      <c r="R54" s="124">
        <f t="shared" si="0"/>
        <v>18158821.259154122</v>
      </c>
      <c r="S54" s="122">
        <f t="shared" si="19"/>
        <v>8.299999999999999E-2</v>
      </c>
      <c r="T54" s="123">
        <f t="shared" si="1"/>
        <v>125598.5137</v>
      </c>
      <c r="U54" s="124">
        <f t="shared" si="25"/>
        <v>18284419.772854123</v>
      </c>
      <c r="V54" s="88">
        <f t="shared" si="5"/>
        <v>-771303.274517301</v>
      </c>
    </row>
    <row r="55" spans="1:22" x14ac:dyDescent="0.35">
      <c r="A55" s="6">
        <v>40</v>
      </c>
      <c r="B55" s="33">
        <f t="shared" si="10"/>
        <v>2015224.8087557547</v>
      </c>
      <c r="C55" s="34">
        <f t="shared" si="6"/>
        <v>2067278.0655660524</v>
      </c>
      <c r="D55" s="33">
        <f t="shared" si="7"/>
        <v>52053.25681016114</v>
      </c>
      <c r="E55" s="34">
        <f t="shared" si="11"/>
        <v>2015224.8087558914</v>
      </c>
      <c r="F55" s="34">
        <f t="shared" si="12"/>
        <v>-1.3667158782482147E-7</v>
      </c>
      <c r="G55" s="35">
        <f t="shared" si="8"/>
        <v>406469.46447965299</v>
      </c>
      <c r="H55" s="35">
        <f t="shared" si="15"/>
        <v>55710.045269169386</v>
      </c>
      <c r="I55" s="35">
        <f t="shared" si="9"/>
        <v>10953.74281954475</v>
      </c>
      <c r="L55" s="36">
        <f t="shared" si="13"/>
        <v>2122988.1108352221</v>
      </c>
      <c r="M55" s="35"/>
      <c r="N55" s="95">
        <v>42</v>
      </c>
      <c r="O55" s="121">
        <f t="shared" si="27"/>
        <v>46385</v>
      </c>
      <c r="P55" s="124">
        <f t="shared" si="26"/>
        <v>18284419.772854123</v>
      </c>
      <c r="Q55" s="124">
        <f t="shared" si="23"/>
        <v>-1023198.4699718506</v>
      </c>
      <c r="R55" s="124">
        <f t="shared" si="0"/>
        <v>17261221.302882273</v>
      </c>
      <c r="S55" s="122">
        <f t="shared" si="19"/>
        <v>8.299999999999999E-2</v>
      </c>
      <c r="T55" s="123">
        <f t="shared" si="1"/>
        <v>119390.114</v>
      </c>
      <c r="U55" s="124">
        <f t="shared" si="25"/>
        <v>17380611.416882273</v>
      </c>
      <c r="V55" s="88">
        <f t="shared" si="5"/>
        <v>-766005.07276401657</v>
      </c>
    </row>
    <row r="56" spans="1:22" x14ac:dyDescent="0.35">
      <c r="A56" s="8"/>
      <c r="B56" s="8"/>
      <c r="C56" s="37"/>
      <c r="D56" s="33"/>
      <c r="E56" s="33"/>
      <c r="F56" s="38"/>
      <c r="G56" s="33"/>
      <c r="H56" s="33"/>
      <c r="I56" s="33"/>
      <c r="J56" s="35"/>
      <c r="M56" s="33"/>
      <c r="N56" s="95">
        <v>43</v>
      </c>
      <c r="O56" s="121">
        <f>O55+31</f>
        <v>46416</v>
      </c>
      <c r="P56" s="124">
        <f t="shared" si="26"/>
        <v>17380611.416882273</v>
      </c>
      <c r="Q56" s="124">
        <f t="shared" si="23"/>
        <v>-1023198.4699718506</v>
      </c>
      <c r="R56" s="124">
        <f t="shared" si="0"/>
        <v>16357412.946910422</v>
      </c>
      <c r="S56" s="122">
        <f t="shared" si="19"/>
        <v>8.299999999999999E-2</v>
      </c>
      <c r="T56" s="123">
        <f t="shared" si="1"/>
        <v>113138.7729</v>
      </c>
      <c r="U56" s="124">
        <f t="shared" si="25"/>
        <v>16470551.719810423</v>
      </c>
      <c r="V56" s="88">
        <f t="shared" si="5"/>
        <v>-760743.26517985587</v>
      </c>
    </row>
    <row r="57" spans="1:22" x14ac:dyDescent="0.35">
      <c r="A57" s="8"/>
      <c r="B57" s="8"/>
      <c r="C57" s="37"/>
      <c r="D57" s="33"/>
      <c r="E57" s="33"/>
      <c r="F57" s="38"/>
      <c r="G57" s="33"/>
      <c r="H57" s="33"/>
      <c r="I57" s="33"/>
      <c r="J57" s="35"/>
      <c r="L57" s="36"/>
      <c r="M57" s="34"/>
      <c r="N57" s="95">
        <v>44</v>
      </c>
      <c r="O57" s="121">
        <f>O56+31</f>
        <v>46447</v>
      </c>
      <c r="P57" s="124">
        <f t="shared" si="26"/>
        <v>16470551.719810423</v>
      </c>
      <c r="Q57" s="124">
        <f t="shared" si="23"/>
        <v>-1023198.4699718506</v>
      </c>
      <c r="R57" s="124">
        <f t="shared" si="0"/>
        <v>15447353.249838572</v>
      </c>
      <c r="S57" s="122">
        <f t="shared" si="19"/>
        <v>8.299999999999999E-2</v>
      </c>
      <c r="T57" s="123">
        <f t="shared" si="1"/>
        <v>106844.1933</v>
      </c>
      <c r="U57" s="124">
        <f t="shared" si="25"/>
        <v>15554197.443138571</v>
      </c>
      <c r="V57" s="88">
        <f t="shared" si="5"/>
        <v>-755517.60176762985</v>
      </c>
    </row>
    <row r="58" spans="1:22" x14ac:dyDescent="0.35">
      <c r="A58" s="8"/>
      <c r="B58" s="8"/>
      <c r="C58" s="37"/>
      <c r="D58" s="33"/>
      <c r="E58" s="33"/>
      <c r="F58" s="38"/>
      <c r="G58" s="33"/>
      <c r="H58" s="33"/>
      <c r="I58" s="33"/>
      <c r="J58" s="35"/>
      <c r="M58" s="34"/>
      <c r="N58" s="95">
        <v>45</v>
      </c>
      <c r="O58" s="121">
        <f t="shared" si="27"/>
        <v>46477</v>
      </c>
      <c r="P58" s="124">
        <f t="shared" si="26"/>
        <v>15554197.443138571</v>
      </c>
      <c r="Q58" s="124">
        <f t="shared" si="23"/>
        <v>-1023198.4699718506</v>
      </c>
      <c r="R58" s="124">
        <f t="shared" si="0"/>
        <v>14530998.973166721</v>
      </c>
      <c r="S58" s="122">
        <f t="shared" si="19"/>
        <v>8.299999999999999E-2</v>
      </c>
      <c r="T58" s="123">
        <f t="shared" si="1"/>
        <v>100506.0762</v>
      </c>
      <c r="U58" s="124">
        <f t="shared" si="25"/>
        <v>14631505.04936672</v>
      </c>
      <c r="V58" s="88">
        <f t="shared" si="5"/>
        <v>-750327.8342474188</v>
      </c>
    </row>
    <row r="59" spans="1:22" x14ac:dyDescent="0.35">
      <c r="A59" s="8"/>
      <c r="B59" s="8"/>
      <c r="C59" s="37"/>
      <c r="D59" s="33"/>
      <c r="E59" s="33"/>
      <c r="F59" s="38"/>
      <c r="G59" s="33"/>
      <c r="H59" s="33"/>
      <c r="I59" s="33"/>
      <c r="J59" s="35"/>
      <c r="M59" s="34"/>
      <c r="N59" s="95">
        <v>46</v>
      </c>
      <c r="O59" s="121">
        <f>O58+31</f>
        <v>46508</v>
      </c>
      <c r="P59" s="124">
        <f>U58</f>
        <v>14631505.04936672</v>
      </c>
      <c r="Q59" s="124">
        <f>Q58</f>
        <v>-1023198.4699718506</v>
      </c>
      <c r="R59" s="124">
        <f t="shared" si="0"/>
        <v>13608306.57939487</v>
      </c>
      <c r="S59" s="122">
        <f t="shared" si="19"/>
        <v>8.299999999999999E-2</v>
      </c>
      <c r="T59" s="123">
        <f t="shared" si="1"/>
        <v>94124.120500000005</v>
      </c>
      <c r="U59" s="124">
        <f t="shared" si="25"/>
        <v>13702430.69989487</v>
      </c>
      <c r="V59" s="88">
        <f t="shared" si="5"/>
        <v>-745173.71604477556</v>
      </c>
    </row>
    <row r="60" spans="1:22" x14ac:dyDescent="0.35">
      <c r="A60" s="8"/>
      <c r="B60" s="8"/>
      <c r="C60" s="37"/>
      <c r="D60" s="33"/>
      <c r="E60" s="33"/>
      <c r="F60" s="38"/>
      <c r="G60" s="33"/>
      <c r="H60" s="33"/>
      <c r="I60" s="33"/>
      <c r="J60" s="35"/>
      <c r="M60" s="34"/>
      <c r="N60" s="95">
        <v>47</v>
      </c>
      <c r="O60" s="121">
        <f>O59+30</f>
        <v>46538</v>
      </c>
      <c r="P60" s="124">
        <f>U59</f>
        <v>13702430.69989487</v>
      </c>
      <c r="Q60" s="124">
        <f>Q59</f>
        <v>-1023198.4699718506</v>
      </c>
      <c r="R60" s="124">
        <f t="shared" si="0"/>
        <v>12679232.229923019</v>
      </c>
      <c r="S60" s="122">
        <f t="shared" si="19"/>
        <v>8.299999999999999E-2</v>
      </c>
      <c r="T60" s="123">
        <f t="shared" si="1"/>
        <v>87698.022899999996</v>
      </c>
      <c r="U60" s="124">
        <f t="shared" si="25"/>
        <v>12766930.252823019</v>
      </c>
      <c r="V60" s="88">
        <f t="shared" si="5"/>
        <v>-740055.00227901246</v>
      </c>
    </row>
    <row r="61" spans="1:22" x14ac:dyDescent="0.35">
      <c r="A61" s="8"/>
      <c r="B61" s="8"/>
      <c r="C61" s="37"/>
      <c r="D61" s="33"/>
      <c r="E61" s="33"/>
      <c r="F61" s="38"/>
      <c r="G61" s="33"/>
      <c r="H61" s="33"/>
      <c r="I61" s="33"/>
      <c r="J61" s="35"/>
      <c r="M61" s="34"/>
      <c r="N61" s="95">
        <v>48</v>
      </c>
      <c r="O61" s="121">
        <f>O60+31</f>
        <v>46569</v>
      </c>
      <c r="P61" s="124">
        <f t="shared" ref="P61:P70" si="28">U60</f>
        <v>12766930.252823019</v>
      </c>
      <c r="Q61" s="124">
        <f t="shared" ref="Q61:Q70" si="29">Q60</f>
        <v>-1023198.4699718506</v>
      </c>
      <c r="R61" s="124">
        <f t="shared" si="0"/>
        <v>11743731.782851169</v>
      </c>
      <c r="S61" s="122">
        <f t="shared" si="19"/>
        <v>8.299999999999999E-2</v>
      </c>
      <c r="T61" s="123">
        <f t="shared" si="1"/>
        <v>81227.478199999998</v>
      </c>
      <c r="U61" s="124">
        <f t="shared" si="25"/>
        <v>11824959.261051169</v>
      </c>
      <c r="V61" s="88">
        <f t="shared" si="5"/>
        <v>-734971.44975156419</v>
      </c>
    </row>
    <row r="62" spans="1:22" x14ac:dyDescent="0.35">
      <c r="A62" s="8"/>
      <c r="B62" s="8"/>
      <c r="C62" s="37"/>
      <c r="D62" s="33"/>
      <c r="E62" s="33"/>
      <c r="F62" s="38"/>
      <c r="G62" s="33"/>
      <c r="H62" s="33"/>
      <c r="I62" s="33"/>
      <c r="J62" s="35"/>
      <c r="M62" s="34"/>
      <c r="N62" s="95">
        <v>49</v>
      </c>
      <c r="O62" s="121">
        <f>O61+31</f>
        <v>46600</v>
      </c>
      <c r="P62" s="124">
        <f t="shared" si="28"/>
        <v>11824959.261051169</v>
      </c>
      <c r="Q62" s="124">
        <f t="shared" si="29"/>
        <v>-1023198.4699718506</v>
      </c>
      <c r="R62" s="124">
        <f t="shared" si="0"/>
        <v>10801760.791079318</v>
      </c>
      <c r="S62" s="122">
        <f t="shared" si="19"/>
        <v>8.299999999999999E-2</v>
      </c>
      <c r="T62" s="123">
        <f t="shared" si="1"/>
        <v>74712.178799999994</v>
      </c>
      <c r="U62" s="124">
        <f t="shared" si="25"/>
        <v>10876472.969879318</v>
      </c>
      <c r="V62" s="88">
        <f t="shared" si="5"/>
        <v>-729922.81693443435</v>
      </c>
    </row>
    <row r="63" spans="1:22" x14ac:dyDescent="0.35">
      <c r="A63" s="8"/>
      <c r="B63" s="8"/>
      <c r="C63" s="37"/>
      <c r="D63" s="33"/>
      <c r="E63" s="33"/>
      <c r="F63" s="38"/>
      <c r="G63" s="33"/>
      <c r="H63" s="33"/>
      <c r="I63" s="33"/>
      <c r="J63" s="35"/>
      <c r="M63" s="34"/>
      <c r="N63" s="95">
        <v>50</v>
      </c>
      <c r="O63" s="121">
        <f>O62+28</f>
        <v>46628</v>
      </c>
      <c r="P63" s="124">
        <f t="shared" si="28"/>
        <v>10876472.969879318</v>
      </c>
      <c r="Q63" s="124">
        <f t="shared" si="29"/>
        <v>-1023198.4699718506</v>
      </c>
      <c r="R63" s="124">
        <f t="shared" si="0"/>
        <v>9853274.4999074675</v>
      </c>
      <c r="S63" s="122">
        <f t="shared" si="19"/>
        <v>8.299999999999999E-2</v>
      </c>
      <c r="T63" s="123">
        <f t="shared" si="1"/>
        <v>68151.815300000002</v>
      </c>
      <c r="U63" s="124">
        <f t="shared" si="25"/>
        <v>9921426.3152074683</v>
      </c>
      <c r="V63" s="88">
        <f t="shared" si="5"/>
        <v>-724908.86395871988</v>
      </c>
    </row>
    <row r="64" spans="1:22" x14ac:dyDescent="0.35">
      <c r="A64" s="8"/>
      <c r="B64" s="8"/>
      <c r="C64" s="37"/>
      <c r="D64" s="33"/>
      <c r="E64" s="33"/>
      <c r="F64" s="38"/>
      <c r="G64" s="33"/>
      <c r="H64" s="33"/>
      <c r="I64" s="33"/>
      <c r="J64" s="35"/>
      <c r="M64" s="34"/>
      <c r="N64" s="95">
        <v>51</v>
      </c>
      <c r="O64" s="121">
        <f>O63+31</f>
        <v>46659</v>
      </c>
      <c r="P64" s="124">
        <f t="shared" si="28"/>
        <v>9921426.3152074683</v>
      </c>
      <c r="Q64" s="124">
        <f t="shared" si="29"/>
        <v>-1023198.4699718506</v>
      </c>
      <c r="R64" s="124">
        <f t="shared" si="0"/>
        <v>8898227.8452356178</v>
      </c>
      <c r="S64" s="122">
        <f t="shared" si="19"/>
        <v>8.299999999999999E-2</v>
      </c>
      <c r="T64" s="123">
        <f t="shared" si="1"/>
        <v>61546.075900000003</v>
      </c>
      <c r="U64" s="124">
        <f t="shared" si="25"/>
        <v>8959773.9211356174</v>
      </c>
      <c r="V64" s="88">
        <f t="shared" si="5"/>
        <v>-719929.35260321444</v>
      </c>
    </row>
    <row r="65" spans="1:22" x14ac:dyDescent="0.35">
      <c r="A65" s="8"/>
      <c r="B65" s="8"/>
      <c r="C65" s="37"/>
      <c r="D65" s="33"/>
      <c r="E65" s="33"/>
      <c r="F65" s="38"/>
      <c r="G65" s="33"/>
      <c r="H65" s="33"/>
      <c r="I65" s="33"/>
      <c r="J65" s="35"/>
      <c r="M65" s="34"/>
      <c r="N65" s="95">
        <v>52</v>
      </c>
      <c r="O65" s="121">
        <f t="shared" ref="O65:O70" si="30">O64+30</f>
        <v>46689</v>
      </c>
      <c r="P65" s="124">
        <f t="shared" si="28"/>
        <v>8959773.9211356174</v>
      </c>
      <c r="Q65" s="124">
        <f t="shared" si="29"/>
        <v>-1023198.4699718506</v>
      </c>
      <c r="R65" s="124">
        <f t="shared" si="0"/>
        <v>7936575.4511637669</v>
      </c>
      <c r="S65" s="122">
        <f t="shared" si="19"/>
        <v>8.299999999999999E-2</v>
      </c>
      <c r="T65" s="123">
        <f t="shared" si="1"/>
        <v>54894.6469</v>
      </c>
      <c r="U65" s="124">
        <f t="shared" si="25"/>
        <v>7991470.098063767</v>
      </c>
      <c r="V65" s="88">
        <f t="shared" si="5"/>
        <v>-714984.04628308967</v>
      </c>
    </row>
    <row r="66" spans="1:22" x14ac:dyDescent="0.35">
      <c r="A66" s="8"/>
      <c r="B66" s="8"/>
      <c r="C66" s="37"/>
      <c r="D66" s="33"/>
      <c r="E66" s="33"/>
      <c r="F66" s="38"/>
      <c r="G66" s="33"/>
      <c r="H66" s="33"/>
      <c r="I66" s="33"/>
      <c r="J66" s="35"/>
      <c r="M66" s="34"/>
      <c r="N66" s="95">
        <v>53</v>
      </c>
      <c r="O66" s="121">
        <f>O65+31</f>
        <v>46720</v>
      </c>
      <c r="P66" s="124">
        <f t="shared" si="28"/>
        <v>7991470.098063767</v>
      </c>
      <c r="Q66" s="124">
        <f t="shared" si="29"/>
        <v>-1023198.4699718506</v>
      </c>
      <c r="R66" s="124">
        <f t="shared" si="0"/>
        <v>6968271.6280919164</v>
      </c>
      <c r="S66" s="122">
        <f t="shared" si="19"/>
        <v>8.299999999999999E-2</v>
      </c>
      <c r="T66" s="123">
        <f t="shared" si="1"/>
        <v>48197.212099999997</v>
      </c>
      <c r="U66" s="124">
        <f t="shared" si="25"/>
        <v>7016468.8401919166</v>
      </c>
      <c r="V66" s="88">
        <f t="shared" si="5"/>
        <v>-710072.71003865579</v>
      </c>
    </row>
    <row r="67" spans="1:22" x14ac:dyDescent="0.35">
      <c r="A67" s="8"/>
      <c r="B67" s="8"/>
      <c r="C67" s="37"/>
      <c r="D67" s="33"/>
      <c r="E67" s="33"/>
      <c r="F67" s="38"/>
      <c r="G67" s="33"/>
      <c r="H67" s="33"/>
      <c r="I67" s="33"/>
      <c r="J67" s="35"/>
      <c r="M67" s="34"/>
      <c r="N67" s="95">
        <v>54</v>
      </c>
      <c r="O67" s="121">
        <f t="shared" si="30"/>
        <v>46750</v>
      </c>
      <c r="P67" s="124">
        <f t="shared" si="28"/>
        <v>7016468.8401919166</v>
      </c>
      <c r="Q67" s="124">
        <f t="shared" si="29"/>
        <v>-1023198.4699718506</v>
      </c>
      <c r="R67" s="124">
        <f t="shared" si="0"/>
        <v>5993270.370220066</v>
      </c>
      <c r="S67" s="122">
        <f t="shared" si="19"/>
        <v>8.299999999999999E-2</v>
      </c>
      <c r="T67" s="123">
        <f t="shared" si="1"/>
        <v>41453.453399999999</v>
      </c>
      <c r="U67" s="124">
        <f t="shared" si="25"/>
        <v>6034723.823620066</v>
      </c>
      <c r="V67" s="88">
        <f t="shared" si="5"/>
        <v>-705195.11052419664</v>
      </c>
    </row>
    <row r="68" spans="1:22" x14ac:dyDescent="0.35">
      <c r="A68" s="8"/>
      <c r="B68" s="8"/>
      <c r="C68" s="37"/>
      <c r="D68" s="33"/>
      <c r="E68" s="33"/>
      <c r="F68" s="38"/>
      <c r="G68" s="33"/>
      <c r="H68" s="33"/>
      <c r="I68" s="33"/>
      <c r="J68" s="35"/>
      <c r="M68" s="34"/>
      <c r="N68" s="95">
        <v>55</v>
      </c>
      <c r="O68" s="121">
        <f>O67+31</f>
        <v>46781</v>
      </c>
      <c r="P68" s="124">
        <f t="shared" si="28"/>
        <v>6034723.823620066</v>
      </c>
      <c r="Q68" s="124">
        <f t="shared" si="29"/>
        <v>-1023198.4699718506</v>
      </c>
      <c r="R68" s="124">
        <f t="shared" si="0"/>
        <v>5011525.3536482155</v>
      </c>
      <c r="S68" s="122">
        <f t="shared" si="19"/>
        <v>8.299999999999999E-2</v>
      </c>
      <c r="T68" s="123">
        <f t="shared" si="1"/>
        <v>34663.0504</v>
      </c>
      <c r="U68" s="124">
        <f t="shared" si="25"/>
        <v>5046188.4040482156</v>
      </c>
      <c r="V68" s="88">
        <f t="shared" si="5"/>
        <v>-700351.0159968849</v>
      </c>
    </row>
    <row r="69" spans="1:22" x14ac:dyDescent="0.35">
      <c r="A69" s="8"/>
      <c r="B69" s="8"/>
      <c r="C69" s="37"/>
      <c r="D69" s="33"/>
      <c r="E69" s="33"/>
      <c r="F69" s="38"/>
      <c r="G69" s="33"/>
      <c r="H69" s="33"/>
      <c r="I69" s="33"/>
      <c r="J69" s="35"/>
      <c r="M69" s="34"/>
      <c r="N69" s="95">
        <v>56</v>
      </c>
      <c r="O69" s="121">
        <f>O68+31</f>
        <v>46812</v>
      </c>
      <c r="P69" s="124">
        <f t="shared" si="28"/>
        <v>5046188.4040482156</v>
      </c>
      <c r="Q69" s="124">
        <f t="shared" si="29"/>
        <v>-1023198.4699718506</v>
      </c>
      <c r="R69" s="124">
        <f t="shared" si="0"/>
        <v>4022989.9340763651</v>
      </c>
      <c r="S69" s="122">
        <f t="shared" si="19"/>
        <v>8.299999999999999E-2</v>
      </c>
      <c r="T69" s="123">
        <f t="shared" si="1"/>
        <v>27825.680400000001</v>
      </c>
      <c r="U69" s="124">
        <f t="shared" si="25"/>
        <v>4050815.614476365</v>
      </c>
      <c r="V69" s="88">
        <f t="shared" si="5"/>
        <v>-695540.19630577019</v>
      </c>
    </row>
    <row r="70" spans="1:22" x14ac:dyDescent="0.35">
      <c r="A70" s="8"/>
      <c r="B70" s="8"/>
      <c r="C70" s="37"/>
      <c r="D70" s="33"/>
      <c r="E70" s="33"/>
      <c r="F70" s="38"/>
      <c r="G70" s="33"/>
      <c r="H70" s="33"/>
      <c r="I70" s="33"/>
      <c r="J70" s="35"/>
      <c r="M70" s="34"/>
      <c r="N70" s="95">
        <v>57</v>
      </c>
      <c r="O70" s="121">
        <f t="shared" si="30"/>
        <v>46842</v>
      </c>
      <c r="P70" s="124">
        <f t="shared" si="28"/>
        <v>4050815.614476365</v>
      </c>
      <c r="Q70" s="124">
        <f t="shared" si="29"/>
        <v>-1023198.4699718506</v>
      </c>
      <c r="R70" s="124">
        <f t="shared" si="0"/>
        <v>3027617.1445045145</v>
      </c>
      <c r="S70" s="122">
        <f t="shared" si="19"/>
        <v>8.299999999999999E-2</v>
      </c>
      <c r="T70" s="123">
        <f t="shared" si="1"/>
        <v>20941.018599999999</v>
      </c>
      <c r="U70" s="124">
        <f t="shared" si="25"/>
        <v>3048558.1631045146</v>
      </c>
      <c r="V70" s="88">
        <f t="shared" si="5"/>
        <v>-690762.42288084421</v>
      </c>
    </row>
    <row r="71" spans="1:22" x14ac:dyDescent="0.35">
      <c r="A71" s="8"/>
      <c r="B71" s="8"/>
      <c r="C71" s="37"/>
      <c r="D71" s="33"/>
      <c r="E71" s="33"/>
      <c r="F71" s="38"/>
      <c r="G71" s="33"/>
      <c r="H71" s="33"/>
      <c r="I71" s="33"/>
      <c r="J71" s="35"/>
      <c r="M71" s="34"/>
      <c r="N71" s="95">
        <v>58</v>
      </c>
      <c r="O71" s="121">
        <f>O70+31</f>
        <v>46873</v>
      </c>
      <c r="P71" s="124">
        <f>U70</f>
        <v>3048558.1631045146</v>
      </c>
      <c r="Q71" s="124">
        <f>Q70</f>
        <v>-1023198.4699718506</v>
      </c>
      <c r="R71" s="124">
        <f t="shared" si="0"/>
        <v>2025359.6931326641</v>
      </c>
      <c r="S71" s="122">
        <f t="shared" si="19"/>
        <v>8.299999999999999E-2</v>
      </c>
      <c r="T71" s="123">
        <f t="shared" si="1"/>
        <v>14008.7379</v>
      </c>
      <c r="U71" s="124">
        <f t="shared" si="25"/>
        <v>2039368.4310326641</v>
      </c>
      <c r="V71" s="88">
        <f t="shared" si="5"/>
        <v>-686017.46872218244</v>
      </c>
    </row>
    <row r="72" spans="1:22" x14ac:dyDescent="0.35">
      <c r="A72" s="8"/>
      <c r="B72" s="8"/>
      <c r="C72" s="37"/>
      <c r="D72" s="33"/>
      <c r="E72" s="33"/>
      <c r="F72" s="38"/>
      <c r="G72" s="33"/>
      <c r="H72" s="33"/>
      <c r="I72" s="33"/>
      <c r="J72" s="35"/>
      <c r="M72" s="34"/>
      <c r="N72" s="95">
        <v>59</v>
      </c>
      <c r="O72" s="121">
        <f>O71+30</f>
        <v>46903</v>
      </c>
      <c r="P72" s="124">
        <f>U71</f>
        <v>2039368.4310326641</v>
      </c>
      <c r="Q72" s="124">
        <f>Q71</f>
        <v>-1023198.4699718506</v>
      </c>
      <c r="R72" s="124">
        <f t="shared" si="0"/>
        <v>1016169.9610608135</v>
      </c>
      <c r="S72" s="122">
        <f t="shared" si="19"/>
        <v>8.299999999999999E-2</v>
      </c>
      <c r="T72" s="123">
        <f t="shared" si="1"/>
        <v>7028.5088999999998</v>
      </c>
      <c r="U72" s="124">
        <f t="shared" si="25"/>
        <v>1023198.4699608135</v>
      </c>
      <c r="V72" s="88">
        <f t="shared" si="5"/>
        <v>-681305.10838915745</v>
      </c>
    </row>
    <row r="73" spans="1:22" x14ac:dyDescent="0.35">
      <c r="A73" s="8"/>
      <c r="B73" s="8"/>
      <c r="C73" s="37"/>
      <c r="D73" s="33"/>
      <c r="E73" s="33"/>
      <c r="F73" s="38"/>
      <c r="G73" s="33"/>
      <c r="H73" s="33"/>
      <c r="I73" s="33"/>
      <c r="J73" s="35"/>
      <c r="M73" s="34"/>
      <c r="N73" s="95">
        <v>60</v>
      </c>
      <c r="O73" s="121">
        <f>O72+31</f>
        <v>46934</v>
      </c>
      <c r="P73" s="124">
        <f t="shared" ref="P73" si="31">U72</f>
        <v>1023198.4699608135</v>
      </c>
      <c r="Q73" s="124">
        <f>Q72</f>
        <v>-1023198.4699718506</v>
      </c>
      <c r="R73" s="124">
        <f t="shared" si="0"/>
        <v>-1.1037103831768036E-5</v>
      </c>
      <c r="S73" s="122">
        <f t="shared" si="19"/>
        <v>8.299999999999999E-2</v>
      </c>
      <c r="T73" s="123">
        <f t="shared" si="1"/>
        <v>0</v>
      </c>
      <c r="U73" s="124">
        <f t="shared" si="25"/>
        <v>-1.1037103831768036E-5</v>
      </c>
      <c r="V73" s="88">
        <f t="shared" si="5"/>
        <v>-676625.11798972858</v>
      </c>
    </row>
    <row r="74" spans="1:22" x14ac:dyDescent="0.35">
      <c r="A74" s="8"/>
      <c r="B74" s="8"/>
      <c r="C74" s="37"/>
      <c r="D74" s="33"/>
      <c r="E74" s="33"/>
      <c r="F74" s="38"/>
      <c r="G74" s="33"/>
      <c r="H74" s="33"/>
      <c r="I74" s="33"/>
      <c r="J74" s="35"/>
      <c r="M74" s="34"/>
      <c r="N74" s="95"/>
      <c r="O74" s="117"/>
      <c r="P74" s="117"/>
      <c r="Q74" s="117"/>
      <c r="R74" s="117"/>
      <c r="S74" s="117"/>
      <c r="T74" s="117"/>
      <c r="U74" s="117"/>
      <c r="V74" s="95"/>
    </row>
    <row r="75" spans="1:22" x14ac:dyDescent="0.35">
      <c r="A75" s="8"/>
      <c r="B75" s="8"/>
      <c r="C75" s="37"/>
      <c r="D75" s="33"/>
      <c r="E75" s="33"/>
      <c r="F75" s="38"/>
      <c r="G75" s="33"/>
      <c r="H75" s="33"/>
      <c r="I75" s="33"/>
      <c r="J75" s="35"/>
      <c r="M75" s="34"/>
      <c r="N75" s="95"/>
      <c r="O75" s="117"/>
      <c r="P75" s="117"/>
      <c r="Q75" s="126">
        <f>SUM(Q13:Q73)</f>
        <v>-61391908.198311038</v>
      </c>
      <c r="R75" s="117"/>
      <c r="S75" s="117"/>
      <c r="T75" s="117"/>
      <c r="U75" s="117"/>
      <c r="V75" s="127">
        <f>SUM(V13:V73)</f>
        <v>-50106990.648017898</v>
      </c>
    </row>
    <row r="76" spans="1:22" x14ac:dyDescent="0.35">
      <c r="A76" s="8"/>
      <c r="B76" s="8"/>
      <c r="C76" s="37"/>
      <c r="D76" s="33"/>
      <c r="E76" s="33"/>
      <c r="F76" s="38"/>
      <c r="G76" s="33"/>
      <c r="H76" s="33"/>
      <c r="I76" s="33"/>
      <c r="J76" s="35"/>
      <c r="M76" s="34"/>
      <c r="N76" s="34"/>
      <c r="O76" s="33"/>
      <c r="P76" s="34"/>
      <c r="Q76" s="34"/>
    </row>
    <row r="77" spans="1:22" x14ac:dyDescent="0.35">
      <c r="A77" s="8"/>
      <c r="B77" s="8"/>
      <c r="C77" s="37"/>
      <c r="D77" s="33"/>
      <c r="E77" s="33"/>
      <c r="F77" s="38"/>
      <c r="G77" s="33"/>
      <c r="H77" s="33"/>
      <c r="I77" s="33"/>
      <c r="J77" s="35"/>
      <c r="M77" s="34"/>
      <c r="N77" s="34"/>
      <c r="O77" s="33"/>
      <c r="P77" s="34"/>
      <c r="Q77" s="34"/>
    </row>
    <row r="78" spans="1:22" x14ac:dyDescent="0.35">
      <c r="A78" s="8"/>
      <c r="B78" s="8"/>
      <c r="C78" s="37"/>
      <c r="D78" s="33"/>
      <c r="E78" s="33"/>
      <c r="F78" s="38"/>
      <c r="G78" s="33"/>
      <c r="H78" s="33"/>
      <c r="I78" s="33"/>
      <c r="J78" s="35"/>
      <c r="M78" s="34"/>
      <c r="N78" s="34"/>
      <c r="O78" s="33"/>
      <c r="P78" s="34"/>
      <c r="Q78" s="34"/>
    </row>
    <row r="79" spans="1:22" x14ac:dyDescent="0.35">
      <c r="A79" s="8"/>
      <c r="B79" s="8"/>
      <c r="C79" s="37"/>
      <c r="D79" s="33"/>
      <c r="E79" s="33"/>
      <c r="F79" s="38"/>
      <c r="G79" s="33"/>
      <c r="H79" s="33"/>
      <c r="I79" s="33"/>
      <c r="J79" s="35"/>
      <c r="M79" s="34"/>
      <c r="N79" s="34"/>
      <c r="O79" s="33"/>
      <c r="P79" s="34"/>
      <c r="Q79" s="34"/>
    </row>
    <row r="80" spans="1:22" x14ac:dyDescent="0.35">
      <c r="A80" s="8"/>
      <c r="B80" s="8"/>
      <c r="C80" s="37"/>
      <c r="D80" s="33"/>
      <c r="E80" s="33"/>
      <c r="F80" s="38"/>
      <c r="G80" s="33"/>
      <c r="H80" s="33"/>
      <c r="I80" s="33"/>
      <c r="J80" s="35"/>
      <c r="M80" s="34"/>
      <c r="N80" s="34"/>
      <c r="O80" s="33"/>
      <c r="P80" s="34"/>
      <c r="Q80" s="34"/>
    </row>
    <row r="81" spans="1:17" x14ac:dyDescent="0.35">
      <c r="A81" s="8"/>
      <c r="B81" s="8"/>
      <c r="C81" s="37"/>
      <c r="D81" s="33"/>
      <c r="E81" s="33"/>
      <c r="F81" s="38"/>
      <c r="G81" s="33"/>
      <c r="H81" s="33"/>
      <c r="I81" s="33"/>
      <c r="J81" s="35"/>
      <c r="M81" s="34"/>
      <c r="N81" s="34"/>
      <c r="O81" s="33"/>
      <c r="P81" s="34"/>
      <c r="Q81" s="34"/>
    </row>
    <row r="82" spans="1:17" x14ac:dyDescent="0.35">
      <c r="A82" s="8"/>
      <c r="B82" s="8"/>
      <c r="C82" s="37"/>
      <c r="D82" s="33"/>
      <c r="E82" s="33"/>
      <c r="F82" s="38"/>
      <c r="G82" s="33"/>
      <c r="H82" s="33"/>
      <c r="I82" s="33"/>
      <c r="J82" s="35"/>
      <c r="M82" s="34"/>
      <c r="N82" s="34"/>
      <c r="O82" s="33"/>
      <c r="P82" s="34"/>
      <c r="Q82" s="34"/>
    </row>
    <row r="83" spans="1:17" x14ac:dyDescent="0.35">
      <c r="A83" s="8"/>
      <c r="B83" s="8"/>
      <c r="C83" s="37"/>
      <c r="D83" s="33"/>
      <c r="E83" s="33"/>
      <c r="F83" s="38"/>
      <c r="G83" s="33"/>
      <c r="H83" s="33"/>
      <c r="I83" s="33"/>
      <c r="J83" s="35"/>
      <c r="M83" s="34"/>
      <c r="N83" s="34"/>
      <c r="O83" s="33"/>
      <c r="P83" s="34"/>
      <c r="Q83" s="34"/>
    </row>
    <row r="84" spans="1:17" x14ac:dyDescent="0.35">
      <c r="A84" s="8"/>
      <c r="B84" s="8"/>
      <c r="C84" s="37"/>
      <c r="D84" s="33"/>
      <c r="E84" s="33"/>
      <c r="F84" s="38"/>
      <c r="G84" s="33"/>
      <c r="H84" s="33"/>
      <c r="I84" s="33"/>
      <c r="J84" s="35"/>
      <c r="M84" s="34"/>
      <c r="N84" s="34"/>
      <c r="O84" s="33"/>
      <c r="P84" s="34"/>
      <c r="Q84" s="34"/>
    </row>
    <row r="85" spans="1:17" x14ac:dyDescent="0.35">
      <c r="A85" s="8"/>
      <c r="B85" s="8"/>
      <c r="C85" s="37"/>
      <c r="D85" s="33"/>
      <c r="E85" s="33"/>
      <c r="F85" s="38"/>
      <c r="G85" s="33"/>
      <c r="H85" s="33"/>
      <c r="I85" s="33"/>
      <c r="J85" s="35"/>
      <c r="M85" s="34"/>
      <c r="N85" s="34"/>
      <c r="O85" s="33"/>
      <c r="P85" s="34"/>
      <c r="Q85" s="34"/>
    </row>
    <row r="86" spans="1:17" x14ac:dyDescent="0.35">
      <c r="A86" s="8"/>
      <c r="B86" s="8"/>
      <c r="C86" s="37"/>
      <c r="D86" s="33"/>
      <c r="E86" s="33"/>
      <c r="F86" s="38"/>
      <c r="G86" s="33"/>
      <c r="H86" s="33"/>
      <c r="I86" s="33"/>
      <c r="J86" s="35"/>
      <c r="M86" s="34"/>
      <c r="N86" s="34"/>
      <c r="O86" s="33"/>
      <c r="P86" s="34"/>
      <c r="Q86" s="34"/>
    </row>
    <row r="87" spans="1:17" x14ac:dyDescent="0.35">
      <c r="A87" s="8"/>
      <c r="B87" s="8"/>
      <c r="C87" s="37"/>
      <c r="D87" s="33"/>
      <c r="E87" s="33"/>
      <c r="F87" s="38"/>
      <c r="G87" s="33"/>
      <c r="H87" s="33"/>
      <c r="I87" s="33"/>
      <c r="J87" s="35"/>
      <c r="M87" s="34"/>
      <c r="N87" s="34"/>
      <c r="O87" s="33"/>
      <c r="P87" s="34"/>
      <c r="Q87" s="34"/>
    </row>
    <row r="88" spans="1:17" x14ac:dyDescent="0.35">
      <c r="A88" s="8"/>
      <c r="B88" s="8"/>
      <c r="D88" s="33"/>
      <c r="E88" s="33"/>
      <c r="F88" s="38"/>
      <c r="G88" s="33"/>
      <c r="H88" s="33"/>
      <c r="I88" s="33"/>
      <c r="J88" s="35"/>
      <c r="M88" s="34"/>
      <c r="N88" s="34"/>
      <c r="O88" s="33"/>
      <c r="P88" s="34"/>
      <c r="Q88" s="34"/>
    </row>
    <row r="89" spans="1:17" x14ac:dyDescent="0.35">
      <c r="A89" s="8"/>
      <c r="B89" s="8"/>
      <c r="D89" s="33"/>
      <c r="E89" s="33"/>
      <c r="F89" s="38"/>
      <c r="G89" s="33"/>
      <c r="H89" s="33"/>
      <c r="I89" s="33"/>
      <c r="J89" s="35"/>
      <c r="M89" s="34"/>
      <c r="N89" s="34"/>
      <c r="O89" s="33"/>
      <c r="P89" s="34"/>
      <c r="Q89" s="34"/>
    </row>
    <row r="90" spans="1:17" x14ac:dyDescent="0.35">
      <c r="A90" s="8"/>
      <c r="B90" s="8"/>
      <c r="D90" s="33"/>
      <c r="E90" s="33"/>
      <c r="F90" s="38"/>
      <c r="G90" s="33"/>
      <c r="H90" s="33"/>
      <c r="I90" s="33"/>
      <c r="J90" s="35"/>
      <c r="M90" s="34"/>
      <c r="N90" s="34"/>
      <c r="O90" s="33"/>
      <c r="P90" s="34"/>
      <c r="Q90" s="34"/>
    </row>
    <row r="91" spans="1:17" x14ac:dyDescent="0.35">
      <c r="A91" s="8"/>
      <c r="B91" s="8"/>
      <c r="D91" s="33"/>
      <c r="E91" s="33"/>
      <c r="F91" s="38"/>
      <c r="G91" s="33"/>
      <c r="H91" s="33"/>
      <c r="I91" s="33"/>
      <c r="J91" s="35"/>
      <c r="M91" s="34"/>
      <c r="N91" s="34"/>
      <c r="O91" s="33"/>
      <c r="P91" s="34"/>
      <c r="Q91" s="34"/>
    </row>
    <row r="92" spans="1:17" x14ac:dyDescent="0.35">
      <c r="A92" s="8"/>
      <c r="B92" s="8"/>
      <c r="D92" s="33"/>
      <c r="E92" s="33"/>
      <c r="F92" s="38"/>
      <c r="G92" s="33"/>
      <c r="H92" s="33"/>
      <c r="I92" s="33"/>
      <c r="J92" s="35"/>
      <c r="M92" s="34"/>
      <c r="N92" s="34"/>
      <c r="O92" s="33"/>
      <c r="P92" s="34"/>
      <c r="Q92" s="34"/>
    </row>
    <row r="93" spans="1:17" x14ac:dyDescent="0.35">
      <c r="A93" s="8"/>
      <c r="B93" s="8"/>
      <c r="D93" s="33"/>
      <c r="E93" s="33"/>
      <c r="F93" s="38"/>
      <c r="G93" s="33"/>
      <c r="H93" s="33"/>
      <c r="I93" s="33"/>
      <c r="J93" s="35"/>
      <c r="M93" s="34"/>
      <c r="N93" s="34"/>
      <c r="O93" s="33"/>
      <c r="P93" s="34"/>
      <c r="Q93" s="34"/>
    </row>
    <row r="94" spans="1:17" x14ac:dyDescent="0.35">
      <c r="A94" s="8"/>
      <c r="B94" s="8"/>
      <c r="D94" s="33"/>
      <c r="E94" s="33"/>
      <c r="F94" s="38"/>
      <c r="G94" s="33"/>
      <c r="H94" s="33"/>
      <c r="I94" s="33"/>
      <c r="J94" s="35"/>
      <c r="M94" s="34"/>
      <c r="N94" s="34"/>
      <c r="O94" s="33"/>
      <c r="P94" s="34"/>
      <c r="Q94" s="34"/>
    </row>
    <row r="95" spans="1:17" x14ac:dyDescent="0.35">
      <c r="A95" s="8"/>
      <c r="B95" s="8"/>
      <c r="D95" s="33"/>
      <c r="E95" s="33"/>
      <c r="F95" s="38"/>
      <c r="G95" s="33"/>
      <c r="H95" s="33"/>
      <c r="I95" s="33"/>
      <c r="J95" s="35"/>
      <c r="M95" s="34"/>
      <c r="N95" s="34"/>
      <c r="O95" s="33"/>
      <c r="P95" s="34"/>
      <c r="Q95" s="34"/>
    </row>
    <row r="96" spans="1:17" x14ac:dyDescent="0.35">
      <c r="A96" s="8"/>
      <c r="B96" s="8"/>
      <c r="D96" s="33"/>
      <c r="E96" s="33"/>
      <c r="F96" s="38"/>
      <c r="G96" s="33"/>
      <c r="H96" s="33"/>
      <c r="I96" s="33"/>
      <c r="J96" s="35"/>
      <c r="M96" s="34"/>
      <c r="N96" s="34"/>
      <c r="O96" s="33"/>
      <c r="P96" s="34"/>
      <c r="Q96" s="34"/>
    </row>
    <row r="97" spans="1:17" x14ac:dyDescent="0.35">
      <c r="A97" s="8"/>
      <c r="B97" s="8"/>
      <c r="D97" s="33"/>
      <c r="E97" s="33"/>
      <c r="F97" s="38"/>
      <c r="G97" s="33"/>
      <c r="H97" s="33"/>
      <c r="I97" s="33"/>
      <c r="J97" s="35"/>
      <c r="M97" s="34"/>
      <c r="N97" s="34"/>
      <c r="O97" s="33"/>
      <c r="P97" s="34"/>
      <c r="Q97" s="34"/>
    </row>
    <row r="98" spans="1:17" x14ac:dyDescent="0.35">
      <c r="A98" s="8"/>
      <c r="B98" s="8"/>
      <c r="D98" s="33"/>
      <c r="E98" s="33"/>
      <c r="F98" s="38"/>
      <c r="G98" s="33"/>
      <c r="H98" s="33"/>
      <c r="I98" s="33"/>
      <c r="J98" s="35"/>
      <c r="M98" s="34"/>
      <c r="N98" s="34"/>
      <c r="O98" s="33"/>
      <c r="P98" s="34"/>
      <c r="Q98" s="34"/>
    </row>
    <row r="99" spans="1:17" x14ac:dyDescent="0.35">
      <c r="A99" s="8"/>
      <c r="B99" s="8"/>
      <c r="D99" s="33"/>
      <c r="E99" s="33"/>
      <c r="F99" s="38"/>
      <c r="G99" s="33"/>
      <c r="H99" s="33"/>
      <c r="I99" s="33"/>
      <c r="J99" s="35"/>
      <c r="M99" s="34"/>
      <c r="N99" s="34"/>
      <c r="O99" s="33"/>
      <c r="P99" s="34"/>
      <c r="Q99" s="34"/>
    </row>
    <row r="100" spans="1:17" x14ac:dyDescent="0.35">
      <c r="A100" s="8"/>
      <c r="B100" s="8"/>
      <c r="D100" s="33"/>
      <c r="E100" s="33"/>
      <c r="F100" s="38"/>
      <c r="G100" s="33"/>
      <c r="H100" s="33"/>
      <c r="I100" s="33"/>
      <c r="J100" s="35"/>
      <c r="M100" s="34"/>
      <c r="N100" s="34"/>
      <c r="O100" s="33"/>
      <c r="P100" s="34"/>
      <c r="Q100" s="34"/>
    </row>
    <row r="101" spans="1:17" x14ac:dyDescent="0.35">
      <c r="A101" s="8"/>
      <c r="B101" s="8"/>
      <c r="D101" s="33"/>
      <c r="E101" s="33"/>
      <c r="F101" s="38"/>
      <c r="G101" s="33"/>
      <c r="H101" s="33"/>
      <c r="I101" s="33"/>
      <c r="J101" s="35"/>
      <c r="M101" s="34"/>
      <c r="N101" s="34"/>
      <c r="O101" s="33"/>
      <c r="P101" s="34"/>
      <c r="Q101" s="34"/>
    </row>
    <row r="102" spans="1:17" x14ac:dyDescent="0.35">
      <c r="A102" s="8"/>
      <c r="B102" s="8"/>
      <c r="D102" s="33"/>
      <c r="E102" s="33"/>
      <c r="F102" s="38"/>
      <c r="G102" s="33"/>
      <c r="H102" s="33"/>
      <c r="I102" s="33"/>
      <c r="J102" s="35"/>
      <c r="M102" s="34"/>
      <c r="N102" s="34"/>
      <c r="O102" s="33"/>
      <c r="P102" s="34"/>
      <c r="Q102" s="34"/>
    </row>
    <row r="103" spans="1:17" x14ac:dyDescent="0.35">
      <c r="A103" s="8"/>
      <c r="B103" s="8"/>
      <c r="D103" s="33"/>
      <c r="E103" s="33"/>
      <c r="F103" s="38"/>
      <c r="G103" s="33"/>
      <c r="H103" s="33"/>
      <c r="I103" s="33"/>
      <c r="J103" s="35"/>
      <c r="M103" s="34"/>
      <c r="N103" s="34"/>
      <c r="O103" s="33"/>
      <c r="P103" s="34"/>
      <c r="Q103" s="34"/>
    </row>
    <row r="104" spans="1:17" x14ac:dyDescent="0.35">
      <c r="A104" s="8"/>
      <c r="B104" s="8"/>
      <c r="D104" s="33"/>
      <c r="E104" s="33"/>
      <c r="F104" s="38"/>
      <c r="G104" s="33"/>
      <c r="H104" s="33"/>
      <c r="I104" s="33"/>
      <c r="J104" s="35"/>
      <c r="M104" s="34"/>
      <c r="N104" s="34"/>
      <c r="O104" s="33"/>
      <c r="P104" s="34"/>
      <c r="Q104" s="34"/>
    </row>
    <row r="105" spans="1:17" x14ac:dyDescent="0.35">
      <c r="A105" s="8"/>
      <c r="B105" s="8"/>
      <c r="D105" s="33"/>
      <c r="E105" s="33"/>
      <c r="F105" s="38"/>
      <c r="G105" s="33"/>
      <c r="H105" s="33"/>
      <c r="I105" s="33"/>
      <c r="J105" s="35"/>
      <c r="M105" s="34"/>
      <c r="N105" s="34"/>
      <c r="O105" s="33"/>
      <c r="P105" s="34"/>
      <c r="Q105" s="34"/>
    </row>
    <row r="106" spans="1:17" x14ac:dyDescent="0.35">
      <c r="A106" s="8"/>
      <c r="B106" s="8"/>
      <c r="D106" s="33"/>
      <c r="E106" s="33"/>
      <c r="F106" s="38"/>
      <c r="G106" s="33"/>
      <c r="H106" s="33"/>
      <c r="I106" s="33"/>
      <c r="J106" s="35"/>
      <c r="M106" s="34"/>
      <c r="N106" s="34"/>
      <c r="O106" s="33"/>
      <c r="P106" s="34"/>
      <c r="Q106" s="34"/>
    </row>
    <row r="107" spans="1:17" x14ac:dyDescent="0.35">
      <c r="A107" s="8"/>
      <c r="B107" s="8"/>
      <c r="D107" s="33"/>
      <c r="E107" s="33"/>
      <c r="F107" s="38"/>
      <c r="G107" s="33"/>
      <c r="H107" s="33"/>
      <c r="I107" s="33"/>
      <c r="J107" s="35"/>
      <c r="M107" s="34"/>
      <c r="N107" s="34"/>
      <c r="O107" s="33"/>
      <c r="P107" s="34"/>
      <c r="Q107" s="34"/>
    </row>
    <row r="108" spans="1:17" x14ac:dyDescent="0.35">
      <c r="A108" s="8"/>
      <c r="B108" s="8"/>
      <c r="D108" s="33"/>
      <c r="E108" s="33"/>
      <c r="F108" s="38"/>
      <c r="G108" s="33"/>
      <c r="H108" s="33"/>
      <c r="I108" s="33"/>
      <c r="J108" s="35"/>
      <c r="M108" s="34"/>
      <c r="N108" s="34"/>
      <c r="O108" s="33"/>
      <c r="P108" s="34"/>
      <c r="Q108" s="34"/>
    </row>
    <row r="109" spans="1:17" x14ac:dyDescent="0.35">
      <c r="A109" s="8"/>
      <c r="B109" s="8"/>
      <c r="D109" s="33"/>
      <c r="E109" s="33"/>
      <c r="F109" s="38"/>
      <c r="G109" s="33"/>
      <c r="H109" s="33"/>
      <c r="I109" s="33"/>
      <c r="J109" s="35"/>
      <c r="M109" s="34"/>
      <c r="N109" s="34"/>
      <c r="O109" s="33"/>
      <c r="P109" s="34"/>
      <c r="Q109" s="34"/>
    </row>
    <row r="110" spans="1:17" x14ac:dyDescent="0.35">
      <c r="A110" s="8"/>
      <c r="B110" s="8"/>
      <c r="D110" s="33"/>
      <c r="E110" s="33"/>
      <c r="F110" s="38"/>
      <c r="G110" s="33"/>
      <c r="H110" s="33"/>
      <c r="I110" s="33"/>
      <c r="J110" s="35"/>
      <c r="M110" s="34"/>
      <c r="N110" s="34"/>
      <c r="O110" s="33"/>
      <c r="P110" s="34"/>
      <c r="Q110" s="34"/>
    </row>
    <row r="111" spans="1:17" x14ac:dyDescent="0.35">
      <c r="A111" s="8"/>
      <c r="B111" s="8"/>
      <c r="D111" s="33"/>
      <c r="E111" s="33"/>
      <c r="F111" s="38"/>
      <c r="G111" s="33"/>
      <c r="H111" s="33"/>
      <c r="I111" s="33"/>
      <c r="J111" s="35"/>
      <c r="M111" s="34"/>
      <c r="N111" s="34"/>
      <c r="O111" s="33"/>
      <c r="P111" s="34"/>
      <c r="Q111" s="34"/>
    </row>
    <row r="112" spans="1:17" x14ac:dyDescent="0.35">
      <c r="A112" s="8"/>
      <c r="B112" s="8"/>
      <c r="D112" s="33"/>
      <c r="E112" s="33"/>
      <c r="F112" s="38"/>
      <c r="G112" s="33"/>
      <c r="H112" s="33"/>
      <c r="I112" s="33"/>
      <c r="J112" s="35"/>
      <c r="M112" s="34"/>
      <c r="N112" s="34"/>
      <c r="O112" s="33"/>
      <c r="P112" s="34"/>
      <c r="Q112" s="34"/>
    </row>
    <row r="113" spans="1:17" x14ac:dyDescent="0.35">
      <c r="A113" s="8"/>
      <c r="B113" s="8"/>
      <c r="D113" s="33"/>
      <c r="E113" s="33"/>
      <c r="F113" s="38"/>
      <c r="G113" s="33"/>
      <c r="H113" s="33"/>
      <c r="I113" s="33"/>
      <c r="J113" s="35"/>
      <c r="M113" s="34"/>
      <c r="N113" s="34"/>
      <c r="O113" s="33"/>
      <c r="P113" s="34"/>
      <c r="Q113" s="34"/>
    </row>
    <row r="114" spans="1:17" x14ac:dyDescent="0.35">
      <c r="A114" s="8"/>
      <c r="B114" s="8"/>
      <c r="D114" s="33"/>
      <c r="E114" s="33"/>
      <c r="F114" s="38"/>
      <c r="G114" s="33"/>
      <c r="H114" s="33"/>
      <c r="I114" s="33"/>
      <c r="J114" s="35"/>
      <c r="M114" s="34"/>
      <c r="N114" s="34"/>
      <c r="O114" s="33"/>
      <c r="P114" s="34"/>
      <c r="Q114" s="34"/>
    </row>
    <row r="115" spans="1:17" x14ac:dyDescent="0.35">
      <c r="A115" s="8"/>
      <c r="B115" s="8"/>
      <c r="D115" s="33"/>
      <c r="E115" s="33"/>
      <c r="F115" s="38"/>
      <c r="G115" s="33"/>
      <c r="H115" s="33"/>
      <c r="I115" s="33"/>
      <c r="J115" s="35"/>
      <c r="M115" s="34"/>
      <c r="N115" s="34"/>
      <c r="O115" s="33"/>
      <c r="P115" s="34"/>
      <c r="Q115" s="34"/>
    </row>
    <row r="116" spans="1:17" x14ac:dyDescent="0.35">
      <c r="A116" s="8"/>
      <c r="B116" s="8"/>
      <c r="D116" s="33"/>
      <c r="E116" s="33"/>
      <c r="F116" s="38"/>
      <c r="G116" s="33"/>
      <c r="H116" s="33"/>
      <c r="I116" s="33"/>
      <c r="J116" s="35"/>
      <c r="M116" s="34"/>
      <c r="N116" s="34"/>
      <c r="O116" s="33"/>
      <c r="P116" s="34"/>
      <c r="Q116" s="34"/>
    </row>
    <row r="117" spans="1:17" x14ac:dyDescent="0.35">
      <c r="A117" s="8"/>
      <c r="B117" s="8"/>
      <c r="D117" s="33"/>
      <c r="E117" s="33"/>
      <c r="F117" s="38"/>
      <c r="G117" s="33"/>
      <c r="H117" s="33"/>
      <c r="I117" s="33"/>
      <c r="J117" s="35"/>
      <c r="M117" s="34"/>
      <c r="N117" s="34"/>
      <c r="O117" s="33"/>
      <c r="P117" s="34"/>
      <c r="Q117" s="34"/>
    </row>
    <row r="118" spans="1:17" x14ac:dyDescent="0.35">
      <c r="A118" s="8"/>
      <c r="B118" s="8"/>
      <c r="D118" s="33"/>
      <c r="E118" s="33"/>
      <c r="F118" s="38"/>
      <c r="G118" s="33"/>
      <c r="H118" s="33"/>
      <c r="I118" s="33"/>
      <c r="J118" s="35"/>
      <c r="M118" s="34"/>
      <c r="N118" s="34"/>
      <c r="O118" s="33"/>
      <c r="P118" s="34"/>
      <c r="Q118" s="34"/>
    </row>
    <row r="119" spans="1:17" x14ac:dyDescent="0.35">
      <c r="A119" s="8"/>
      <c r="B119" s="8"/>
      <c r="D119" s="33"/>
      <c r="E119" s="33"/>
      <c r="F119" s="38"/>
      <c r="G119" s="33"/>
      <c r="H119" s="33"/>
      <c r="I119" s="33"/>
      <c r="J119" s="35"/>
      <c r="M119" s="34"/>
      <c r="N119" s="34"/>
      <c r="O119" s="33"/>
      <c r="P119" s="34"/>
      <c r="Q119" s="34"/>
    </row>
    <row r="120" spans="1:17" x14ac:dyDescent="0.35">
      <c r="A120" s="8"/>
      <c r="B120" s="8"/>
      <c r="D120" s="33"/>
      <c r="E120" s="33"/>
      <c r="F120" s="38"/>
      <c r="G120" s="33"/>
      <c r="H120" s="33"/>
      <c r="I120" s="33"/>
      <c r="J120" s="35"/>
      <c r="M120" s="34"/>
      <c r="N120" s="34"/>
      <c r="O120" s="33"/>
      <c r="P120" s="34"/>
      <c r="Q120" s="34"/>
    </row>
    <row r="121" spans="1:17" x14ac:dyDescent="0.35">
      <c r="A121" s="8"/>
      <c r="B121" s="8"/>
      <c r="D121" s="33"/>
      <c r="E121" s="33"/>
      <c r="F121" s="38"/>
      <c r="G121" s="33"/>
      <c r="H121" s="33"/>
      <c r="I121" s="33"/>
      <c r="J121" s="35"/>
      <c r="M121" s="34"/>
      <c r="N121" s="34"/>
      <c r="O121" s="33"/>
      <c r="P121" s="34"/>
      <c r="Q121" s="34"/>
    </row>
    <row r="122" spans="1:17" x14ac:dyDescent="0.35">
      <c r="A122" s="8"/>
      <c r="B122" s="8"/>
      <c r="D122" s="33"/>
      <c r="E122" s="33"/>
      <c r="F122" s="38"/>
      <c r="G122" s="33"/>
      <c r="H122" s="33"/>
      <c r="I122" s="33"/>
      <c r="J122" s="35"/>
      <c r="M122" s="34"/>
      <c r="N122" s="34"/>
      <c r="O122" s="33"/>
      <c r="P122" s="34"/>
      <c r="Q122" s="34"/>
    </row>
    <row r="123" spans="1:17" x14ac:dyDescent="0.35">
      <c r="A123" s="8"/>
      <c r="B123" s="8"/>
      <c r="D123" s="33"/>
      <c r="E123" s="33"/>
      <c r="F123" s="38"/>
      <c r="G123" s="33"/>
      <c r="H123" s="33"/>
      <c r="I123" s="33"/>
      <c r="J123" s="35"/>
      <c r="M123" s="34"/>
      <c r="N123" s="34"/>
      <c r="O123" s="33"/>
      <c r="P123" s="34"/>
      <c r="Q123" s="34"/>
    </row>
    <row r="124" spans="1:17" x14ac:dyDescent="0.35">
      <c r="A124" s="8"/>
      <c r="B124" s="8"/>
      <c r="D124" s="33"/>
      <c r="E124" s="33"/>
      <c r="F124" s="38"/>
      <c r="G124" s="33"/>
      <c r="H124" s="33"/>
      <c r="I124" s="33"/>
      <c r="J124" s="35"/>
      <c r="M124" s="34"/>
      <c r="N124" s="34"/>
      <c r="O124" s="33"/>
      <c r="P124" s="34"/>
      <c r="Q124" s="34"/>
    </row>
    <row r="125" spans="1:17" x14ac:dyDescent="0.35">
      <c r="A125" s="8"/>
      <c r="B125" s="8"/>
      <c r="D125" s="33"/>
      <c r="E125" s="33"/>
      <c r="F125" s="38"/>
      <c r="G125" s="33"/>
      <c r="H125" s="33"/>
      <c r="I125" s="33"/>
      <c r="J125" s="35"/>
      <c r="M125" s="34"/>
      <c r="N125" s="34"/>
      <c r="O125" s="33"/>
      <c r="P125" s="34"/>
      <c r="Q125" s="34"/>
    </row>
    <row r="126" spans="1:17" x14ac:dyDescent="0.35">
      <c r="A126" s="8"/>
      <c r="B126" s="8"/>
      <c r="D126" s="33"/>
      <c r="E126" s="33"/>
      <c r="F126" s="38"/>
      <c r="G126" s="33"/>
      <c r="H126" s="33"/>
      <c r="I126" s="33"/>
      <c r="J126" s="35"/>
      <c r="M126" s="34"/>
      <c r="N126" s="34"/>
      <c r="O126" s="33"/>
      <c r="P126" s="34"/>
      <c r="Q126" s="34"/>
    </row>
    <row r="127" spans="1:17" x14ac:dyDescent="0.35">
      <c r="A127" s="8"/>
      <c r="B127" s="8"/>
      <c r="D127" s="33"/>
      <c r="E127" s="33"/>
      <c r="F127" s="38"/>
      <c r="G127" s="33"/>
      <c r="H127" s="33"/>
      <c r="I127" s="33"/>
      <c r="J127" s="35"/>
      <c r="M127" s="34"/>
      <c r="N127" s="34"/>
      <c r="O127" s="33"/>
      <c r="P127" s="34"/>
      <c r="Q127" s="34"/>
    </row>
    <row r="128" spans="1:17" x14ac:dyDescent="0.35">
      <c r="A128" s="8"/>
      <c r="B128" s="8"/>
      <c r="D128" s="33"/>
      <c r="E128" s="33"/>
      <c r="F128" s="38"/>
      <c r="G128" s="33"/>
      <c r="H128" s="33"/>
      <c r="I128" s="33"/>
      <c r="J128" s="35"/>
      <c r="M128" s="34"/>
      <c r="N128" s="34"/>
      <c r="O128" s="33"/>
      <c r="P128" s="34"/>
      <c r="Q128" s="34"/>
    </row>
    <row r="129" spans="1:17" x14ac:dyDescent="0.35">
      <c r="A129" s="8"/>
      <c r="B129" s="8"/>
      <c r="D129" s="33"/>
      <c r="E129" s="33"/>
      <c r="F129" s="38"/>
      <c r="G129" s="33"/>
      <c r="H129" s="33"/>
      <c r="I129" s="33"/>
      <c r="J129" s="35"/>
      <c r="M129" s="34"/>
      <c r="N129" s="34"/>
      <c r="O129" s="33"/>
      <c r="P129" s="34"/>
      <c r="Q129" s="34"/>
    </row>
    <row r="130" spans="1:17" x14ac:dyDescent="0.35">
      <c r="A130" s="8"/>
      <c r="B130" s="8"/>
      <c r="D130" s="33"/>
      <c r="E130" s="33"/>
      <c r="F130" s="38"/>
      <c r="G130" s="33"/>
      <c r="H130" s="33"/>
      <c r="I130" s="33"/>
      <c r="J130" s="35"/>
      <c r="M130" s="34"/>
      <c r="N130" s="34"/>
      <c r="O130" s="33"/>
      <c r="P130" s="34"/>
      <c r="Q130" s="34"/>
    </row>
    <row r="131" spans="1:17" x14ac:dyDescent="0.35">
      <c r="A131" s="8"/>
      <c r="B131" s="8"/>
      <c r="D131" s="33"/>
      <c r="E131" s="33"/>
      <c r="F131" s="38"/>
      <c r="G131" s="33"/>
      <c r="H131" s="33"/>
      <c r="I131" s="33"/>
      <c r="J131" s="35"/>
      <c r="M131" s="34"/>
      <c r="N131" s="34"/>
      <c r="O131" s="33"/>
      <c r="P131" s="34"/>
      <c r="Q131" s="34"/>
    </row>
    <row r="132" spans="1:17" x14ac:dyDescent="0.35">
      <c r="A132" s="8"/>
      <c r="B132" s="8"/>
      <c r="D132" s="33"/>
      <c r="E132" s="33"/>
      <c r="F132" s="38"/>
      <c r="G132" s="33"/>
      <c r="H132" s="33"/>
      <c r="I132" s="33"/>
      <c r="J132" s="35"/>
      <c r="M132" s="34"/>
      <c r="N132" s="34"/>
      <c r="O132" s="33"/>
      <c r="P132" s="34"/>
      <c r="Q132" s="34"/>
    </row>
    <row r="133" spans="1:17" x14ac:dyDescent="0.35">
      <c r="A133" s="8"/>
      <c r="B133" s="8"/>
      <c r="D133" s="33"/>
      <c r="E133" s="33"/>
      <c r="F133" s="38"/>
      <c r="G133" s="33"/>
      <c r="H133" s="33"/>
      <c r="I133" s="33"/>
      <c r="J133" s="35"/>
      <c r="M133" s="34"/>
      <c r="N133" s="34"/>
      <c r="O133" s="33"/>
      <c r="P133" s="34"/>
      <c r="Q133" s="34"/>
    </row>
    <row r="134" spans="1:17" x14ac:dyDescent="0.35">
      <c r="A134" s="8"/>
      <c r="B134" s="8"/>
      <c r="D134" s="33"/>
      <c r="E134" s="33"/>
      <c r="F134" s="38"/>
      <c r="G134" s="33"/>
      <c r="H134" s="33"/>
      <c r="I134" s="33"/>
      <c r="J134" s="35"/>
      <c r="M134" s="34"/>
      <c r="N134" s="34"/>
      <c r="O134" s="33"/>
      <c r="P134" s="34"/>
      <c r="Q134" s="34"/>
    </row>
    <row r="135" spans="1:17" x14ac:dyDescent="0.35">
      <c r="A135" s="8"/>
      <c r="B135" s="8"/>
      <c r="D135" s="33"/>
      <c r="E135" s="33"/>
      <c r="F135" s="38"/>
      <c r="G135" s="33"/>
      <c r="H135" s="33"/>
      <c r="I135" s="33"/>
      <c r="J135" s="35"/>
      <c r="M135" s="34"/>
      <c r="N135" s="34"/>
      <c r="O135" s="33"/>
      <c r="P135" s="34"/>
      <c r="Q135" s="34"/>
    </row>
    <row r="136" spans="1:17" x14ac:dyDescent="0.35">
      <c r="A136" s="8"/>
      <c r="B136" s="8"/>
      <c r="C136" s="37"/>
      <c r="D136" s="33"/>
      <c r="E136" s="33"/>
      <c r="F136" s="38"/>
      <c r="G136" s="33"/>
      <c r="H136" s="33"/>
      <c r="I136" s="33"/>
      <c r="J136" s="35"/>
      <c r="M136" s="34"/>
      <c r="N136" s="34"/>
      <c r="O136" s="33"/>
      <c r="P136" s="34"/>
      <c r="Q136" s="34"/>
    </row>
    <row r="137" spans="1:17" x14ac:dyDescent="0.35">
      <c r="A137" s="8"/>
      <c r="B137" s="8"/>
      <c r="C137" s="37"/>
      <c r="D137" s="33"/>
      <c r="E137" s="33"/>
      <c r="F137" s="38"/>
      <c r="G137" s="33"/>
      <c r="H137" s="33"/>
      <c r="I137" s="33"/>
      <c r="J137" s="35"/>
      <c r="M137" s="34"/>
      <c r="N137" s="34"/>
      <c r="O137" s="33"/>
      <c r="P137" s="34"/>
      <c r="Q137" s="34"/>
    </row>
    <row r="138" spans="1:17" x14ac:dyDescent="0.35">
      <c r="A138" s="8"/>
      <c r="B138" s="8"/>
      <c r="C138" s="37"/>
      <c r="D138" s="33"/>
      <c r="E138" s="33"/>
      <c r="F138" s="38"/>
      <c r="G138" s="33"/>
      <c r="H138" s="33"/>
      <c r="I138" s="33"/>
      <c r="J138" s="35"/>
      <c r="M138" s="34"/>
      <c r="N138" s="34"/>
      <c r="O138" s="33"/>
      <c r="P138" s="34"/>
      <c r="Q138" s="34"/>
    </row>
    <row r="139" spans="1:17" x14ac:dyDescent="0.35">
      <c r="A139" s="8"/>
      <c r="B139" s="8"/>
      <c r="C139" s="37"/>
      <c r="D139" s="33"/>
      <c r="E139" s="33"/>
      <c r="F139" s="38"/>
      <c r="G139" s="33"/>
      <c r="H139" s="33"/>
      <c r="I139" s="33"/>
      <c r="J139" s="35"/>
      <c r="M139" s="34"/>
      <c r="N139" s="34"/>
      <c r="O139" s="33"/>
      <c r="P139" s="34"/>
      <c r="Q139" s="34"/>
    </row>
    <row r="140" spans="1:17" x14ac:dyDescent="0.35">
      <c r="A140" s="8"/>
      <c r="B140" s="8"/>
      <c r="C140" s="37"/>
      <c r="D140" s="33"/>
      <c r="E140" s="33"/>
      <c r="F140" s="38"/>
      <c r="G140" s="33"/>
      <c r="H140" s="33"/>
      <c r="I140" s="33"/>
      <c r="J140" s="35"/>
      <c r="M140" s="34"/>
      <c r="N140" s="34"/>
      <c r="O140" s="33"/>
      <c r="P140" s="34"/>
      <c r="Q140" s="34"/>
    </row>
    <row r="141" spans="1:17" x14ac:dyDescent="0.35">
      <c r="A141" s="8"/>
      <c r="B141" s="8"/>
      <c r="C141" s="37"/>
      <c r="D141" s="33"/>
      <c r="E141" s="33"/>
      <c r="F141" s="38"/>
      <c r="G141" s="33"/>
      <c r="H141" s="33"/>
      <c r="I141" s="33"/>
      <c r="J141" s="35"/>
      <c r="M141" s="34"/>
      <c r="N141" s="34"/>
      <c r="O141" s="33"/>
      <c r="P141" s="34"/>
      <c r="Q141" s="34"/>
    </row>
    <row r="142" spans="1:17" x14ac:dyDescent="0.35">
      <c r="A142" s="8"/>
      <c r="B142" s="8"/>
      <c r="C142" s="37"/>
      <c r="D142" s="33"/>
      <c r="E142" s="33"/>
      <c r="F142" s="38"/>
      <c r="G142" s="33"/>
      <c r="H142" s="33"/>
      <c r="I142" s="33"/>
      <c r="J142" s="35"/>
      <c r="M142" s="34"/>
      <c r="N142" s="34"/>
      <c r="O142" s="33"/>
      <c r="P142" s="34"/>
      <c r="Q142" s="34"/>
    </row>
    <row r="143" spans="1:17" x14ac:dyDescent="0.35">
      <c r="A143" s="8"/>
      <c r="B143" s="8"/>
      <c r="C143" s="37"/>
      <c r="D143" s="33"/>
      <c r="E143" s="33"/>
      <c r="F143" s="38"/>
      <c r="G143" s="33"/>
      <c r="H143" s="33"/>
      <c r="I143" s="33"/>
      <c r="J143" s="35"/>
      <c r="M143" s="34"/>
      <c r="N143" s="34"/>
      <c r="O143" s="33"/>
      <c r="P143" s="34"/>
      <c r="Q143" s="34"/>
    </row>
    <row r="144" spans="1:17" x14ac:dyDescent="0.35">
      <c r="A144" s="8"/>
      <c r="B144" s="8"/>
      <c r="C144" s="37"/>
      <c r="D144" s="33"/>
      <c r="E144" s="33"/>
      <c r="F144" s="38"/>
      <c r="G144" s="33"/>
      <c r="H144" s="33"/>
      <c r="I144" s="33"/>
      <c r="J144" s="35"/>
      <c r="M144" s="34"/>
      <c r="N144" s="34"/>
      <c r="O144" s="33"/>
      <c r="P144" s="34"/>
      <c r="Q144" s="34"/>
    </row>
    <row r="145" spans="1:17" x14ac:dyDescent="0.35">
      <c r="A145" s="8"/>
      <c r="B145" s="8"/>
      <c r="C145" s="37"/>
      <c r="D145" s="33"/>
      <c r="E145" s="33"/>
      <c r="F145" s="38"/>
      <c r="G145" s="33"/>
      <c r="H145" s="33"/>
      <c r="I145" s="33"/>
      <c r="J145" s="35"/>
      <c r="M145" s="34"/>
      <c r="N145" s="34"/>
      <c r="O145" s="33"/>
      <c r="P145" s="34"/>
      <c r="Q145" s="34"/>
    </row>
    <row r="146" spans="1:17" x14ac:dyDescent="0.35">
      <c r="A146" s="8"/>
      <c r="B146" s="8"/>
      <c r="C146" s="37"/>
      <c r="D146" s="33"/>
      <c r="E146" s="33"/>
      <c r="F146" s="38"/>
      <c r="G146" s="33"/>
      <c r="H146" s="33"/>
      <c r="I146" s="33"/>
      <c r="J146" s="35"/>
      <c r="M146" s="34"/>
      <c r="N146" s="34"/>
      <c r="O146" s="33"/>
      <c r="P146" s="34"/>
      <c r="Q146" s="34"/>
    </row>
    <row r="147" spans="1:17" x14ac:dyDescent="0.35">
      <c r="A147" s="8"/>
      <c r="B147" s="8"/>
      <c r="C147" s="37"/>
      <c r="D147" s="33"/>
      <c r="E147" s="33"/>
      <c r="F147" s="38"/>
      <c r="G147" s="33"/>
      <c r="H147" s="33"/>
      <c r="I147" s="33"/>
      <c r="J147" s="35"/>
      <c r="M147" s="34"/>
      <c r="N147" s="34"/>
      <c r="O147" s="33"/>
      <c r="P147" s="34"/>
      <c r="Q147" s="34"/>
    </row>
    <row r="148" spans="1:17" x14ac:dyDescent="0.35">
      <c r="A148" s="8"/>
      <c r="B148" s="8"/>
      <c r="C148" s="37"/>
      <c r="D148" s="33"/>
      <c r="E148" s="33"/>
      <c r="F148" s="38"/>
      <c r="G148" s="33"/>
      <c r="H148" s="33"/>
      <c r="I148" s="33"/>
      <c r="J148" s="35"/>
      <c r="M148" s="34"/>
      <c r="N148" s="34"/>
      <c r="O148" s="33"/>
      <c r="P148" s="34"/>
      <c r="Q148" s="34"/>
    </row>
    <row r="149" spans="1:17" x14ac:dyDescent="0.35">
      <c r="A149" s="8"/>
      <c r="B149" s="8"/>
      <c r="C149" s="37"/>
      <c r="D149" s="33"/>
      <c r="E149" s="33"/>
      <c r="F149" s="38"/>
      <c r="G149" s="33"/>
      <c r="H149" s="33"/>
      <c r="I149" s="33"/>
      <c r="J149" s="35"/>
      <c r="M149" s="34"/>
      <c r="N149" s="34"/>
      <c r="O149" s="33"/>
      <c r="P149" s="34"/>
      <c r="Q149" s="34"/>
    </row>
    <row r="150" spans="1:17" x14ac:dyDescent="0.35">
      <c r="A150" s="8"/>
      <c r="B150" s="8"/>
      <c r="C150" s="37"/>
      <c r="D150" s="33"/>
      <c r="E150" s="33"/>
      <c r="F150" s="38"/>
      <c r="G150" s="33"/>
      <c r="H150" s="33"/>
      <c r="I150" s="33"/>
      <c r="J150" s="35"/>
      <c r="M150" s="34"/>
      <c r="N150" s="34"/>
      <c r="O150" s="33"/>
      <c r="P150" s="34"/>
      <c r="Q150" s="34"/>
    </row>
    <row r="151" spans="1:17" x14ac:dyDescent="0.35">
      <c r="A151" s="8"/>
      <c r="B151" s="8"/>
      <c r="C151" s="37"/>
      <c r="D151" s="33"/>
      <c r="E151" s="33"/>
      <c r="F151" s="38"/>
      <c r="G151" s="33"/>
      <c r="H151" s="33"/>
      <c r="I151" s="33"/>
      <c r="J151" s="35"/>
      <c r="M151" s="34"/>
      <c r="N151" s="34"/>
      <c r="O151" s="33"/>
      <c r="P151" s="34"/>
      <c r="Q151" s="34"/>
    </row>
    <row r="152" spans="1:17" x14ac:dyDescent="0.35">
      <c r="A152" s="8"/>
      <c r="B152" s="8"/>
      <c r="C152" s="37"/>
      <c r="D152" s="33"/>
      <c r="E152" s="33"/>
      <c r="F152" s="38"/>
      <c r="G152" s="33"/>
      <c r="H152" s="33"/>
      <c r="I152" s="33"/>
      <c r="J152" s="35"/>
      <c r="M152" s="34"/>
      <c r="N152" s="34"/>
      <c r="O152" s="33"/>
      <c r="P152" s="34"/>
      <c r="Q152" s="34"/>
    </row>
    <row r="153" spans="1:17" x14ac:dyDescent="0.35">
      <c r="A153" s="8"/>
      <c r="B153" s="8"/>
      <c r="C153" s="37"/>
      <c r="D153" s="33"/>
      <c r="E153" s="33"/>
      <c r="F153" s="38"/>
      <c r="G153" s="33"/>
      <c r="H153" s="33"/>
      <c r="I153" s="33"/>
      <c r="J153" s="35"/>
      <c r="M153" s="34"/>
      <c r="N153" s="34"/>
      <c r="O153" s="33"/>
      <c r="P153" s="34"/>
      <c r="Q153" s="34"/>
    </row>
    <row r="154" spans="1:17" x14ac:dyDescent="0.35">
      <c r="A154" s="8"/>
      <c r="B154" s="8"/>
      <c r="C154" s="37"/>
      <c r="D154" s="33"/>
      <c r="E154" s="33"/>
      <c r="F154" s="38"/>
      <c r="G154" s="33"/>
      <c r="H154" s="33"/>
      <c r="I154" s="33"/>
      <c r="J154" s="35"/>
      <c r="M154" s="34"/>
      <c r="N154" s="34"/>
      <c r="O154" s="33"/>
      <c r="P154" s="34"/>
      <c r="Q154" s="34"/>
    </row>
    <row r="155" spans="1:17" x14ac:dyDescent="0.35">
      <c r="A155" s="8"/>
      <c r="B155" s="8"/>
      <c r="C155" s="37"/>
      <c r="D155" s="33"/>
      <c r="E155" s="33"/>
      <c r="F155" s="38"/>
      <c r="G155" s="33"/>
      <c r="H155" s="33"/>
      <c r="I155" s="33"/>
      <c r="J155" s="35"/>
      <c r="M155" s="34"/>
      <c r="N155" s="34"/>
      <c r="O155" s="33"/>
      <c r="P155" s="34"/>
      <c r="Q155" s="34"/>
    </row>
    <row r="156" spans="1:17" x14ac:dyDescent="0.35">
      <c r="A156" s="8"/>
      <c r="B156" s="8"/>
      <c r="C156" s="37"/>
      <c r="D156" s="33"/>
      <c r="E156" s="33"/>
      <c r="F156" s="38"/>
      <c r="G156" s="33"/>
      <c r="H156" s="33"/>
      <c r="I156" s="33"/>
      <c r="J156" s="35"/>
      <c r="K156" s="39"/>
      <c r="M156" s="34"/>
      <c r="N156" s="34"/>
      <c r="O156" s="33"/>
      <c r="P156" s="34"/>
      <c r="Q156" s="34"/>
    </row>
    <row r="157" spans="1:17" x14ac:dyDescent="0.35">
      <c r="A157" s="8"/>
      <c r="B157" s="8"/>
      <c r="C157" s="37"/>
      <c r="D157" s="33"/>
      <c r="E157" s="33"/>
      <c r="F157" s="38"/>
      <c r="G157" s="33"/>
      <c r="H157" s="33"/>
      <c r="I157" s="33"/>
      <c r="J157" s="35"/>
      <c r="M157" s="34"/>
      <c r="N157" s="34"/>
      <c r="O157" s="33"/>
      <c r="P157" s="34"/>
      <c r="Q157" s="34"/>
    </row>
    <row r="158" spans="1:17" x14ac:dyDescent="0.35">
      <c r="A158" s="8"/>
      <c r="B158" s="8"/>
      <c r="C158" s="37"/>
      <c r="D158" s="33"/>
      <c r="E158" s="33"/>
      <c r="F158" s="38"/>
      <c r="G158" s="33"/>
      <c r="H158" s="33"/>
      <c r="I158" s="33"/>
      <c r="J158" s="35"/>
      <c r="M158" s="34"/>
      <c r="N158" s="34"/>
      <c r="O158" s="33"/>
      <c r="P158" s="34"/>
      <c r="Q158" s="34"/>
    </row>
    <row r="159" spans="1:17" x14ac:dyDescent="0.35">
      <c r="A159" s="8"/>
      <c r="B159" s="8"/>
      <c r="C159" s="37"/>
      <c r="D159" s="33"/>
      <c r="E159" s="33"/>
      <c r="F159" s="38"/>
      <c r="G159" s="33"/>
      <c r="H159" s="33"/>
      <c r="I159" s="33"/>
      <c r="J159" s="35"/>
      <c r="K159" s="39"/>
      <c r="M159" s="34"/>
      <c r="N159" s="34"/>
      <c r="O159" s="33"/>
      <c r="P159" s="34"/>
      <c r="Q159" s="34"/>
    </row>
    <row r="160" spans="1:17" x14ac:dyDescent="0.35">
      <c r="A160" s="8"/>
      <c r="B160" s="8"/>
      <c r="C160" s="37"/>
      <c r="D160" s="33"/>
      <c r="E160" s="33"/>
      <c r="F160" s="38"/>
      <c r="G160" s="33"/>
      <c r="H160" s="33"/>
      <c r="I160" s="33"/>
      <c r="J160" s="35"/>
      <c r="L160" s="34"/>
    </row>
    <row r="161" spans="1:12" x14ac:dyDescent="0.35">
      <c r="A161" s="8"/>
      <c r="B161" s="8"/>
      <c r="C161" s="37"/>
      <c r="D161" s="33"/>
      <c r="E161" s="33"/>
      <c r="F161" s="38"/>
      <c r="G161" s="33"/>
      <c r="H161" s="33"/>
      <c r="I161" s="33"/>
      <c r="J161" s="35"/>
      <c r="L161" s="34"/>
    </row>
    <row r="162" spans="1:12" x14ac:dyDescent="0.35">
      <c r="A162" s="8"/>
      <c r="B162" s="8"/>
      <c r="C162" s="37"/>
      <c r="D162" s="33"/>
      <c r="E162" s="33"/>
      <c r="F162" s="38"/>
      <c r="G162" s="33"/>
      <c r="H162" s="33"/>
      <c r="I162" s="33"/>
      <c r="J162" s="35"/>
      <c r="L162" s="34"/>
    </row>
    <row r="163" spans="1:12" x14ac:dyDescent="0.35">
      <c r="A163" s="8"/>
      <c r="B163" s="8"/>
      <c r="C163" s="37"/>
      <c r="D163" s="33"/>
      <c r="E163" s="33"/>
      <c r="F163" s="38"/>
      <c r="G163" s="33"/>
      <c r="H163" s="33"/>
      <c r="I163" s="33"/>
      <c r="J163" s="35"/>
      <c r="L163" s="34"/>
    </row>
    <row r="164" spans="1:12" x14ac:dyDescent="0.35">
      <c r="A164" s="8"/>
      <c r="B164" s="8"/>
      <c r="C164" s="37"/>
      <c r="D164" s="33"/>
      <c r="E164" s="33"/>
      <c r="F164" s="38"/>
      <c r="G164" s="33"/>
      <c r="H164" s="33"/>
      <c r="I164" s="33"/>
      <c r="J164" s="35"/>
      <c r="L164" s="34"/>
    </row>
    <row r="165" spans="1:12" x14ac:dyDescent="0.35">
      <c r="A165" s="8"/>
      <c r="B165" s="8"/>
      <c r="C165" s="37"/>
      <c r="D165" s="33"/>
      <c r="E165" s="33"/>
      <c r="F165" s="38"/>
      <c r="G165" s="33"/>
      <c r="H165" s="33"/>
      <c r="I165" s="33"/>
      <c r="J165" s="35"/>
      <c r="L165" s="34"/>
    </row>
    <row r="166" spans="1:12" x14ac:dyDescent="0.35">
      <c r="A166" s="8"/>
      <c r="B166" s="8"/>
      <c r="C166" s="37"/>
      <c r="D166" s="33"/>
      <c r="E166" s="33"/>
      <c r="F166" s="38"/>
      <c r="G166" s="33"/>
      <c r="H166" s="33"/>
      <c r="I166" s="33"/>
      <c r="J166" s="35"/>
      <c r="K166" s="37"/>
      <c r="L166" s="34"/>
    </row>
    <row r="167" spans="1:12" x14ac:dyDescent="0.35">
      <c r="A167" s="8"/>
      <c r="B167" s="8"/>
      <c r="C167" s="37"/>
      <c r="D167" s="33"/>
      <c r="E167" s="33"/>
      <c r="F167" s="38"/>
      <c r="G167" s="33"/>
      <c r="H167" s="33"/>
      <c r="I167" s="33"/>
      <c r="J167" s="35"/>
      <c r="K167" s="39"/>
      <c r="L167" s="34"/>
    </row>
    <row r="168" spans="1:12" x14ac:dyDescent="0.35">
      <c r="A168" s="8"/>
      <c r="B168" s="8"/>
      <c r="C168" s="37"/>
      <c r="D168" s="33"/>
      <c r="E168" s="33"/>
      <c r="F168" s="38"/>
      <c r="G168" s="33"/>
      <c r="H168" s="33"/>
      <c r="I168" s="33"/>
      <c r="J168" s="35"/>
      <c r="L168" s="34"/>
    </row>
    <row r="169" spans="1:12" x14ac:dyDescent="0.35">
      <c r="A169" s="8"/>
      <c r="B169" s="8"/>
      <c r="C169" s="37"/>
      <c r="D169" s="33"/>
      <c r="E169" s="33"/>
      <c r="F169" s="38"/>
      <c r="G169" s="33"/>
      <c r="H169" s="33"/>
      <c r="I169" s="33"/>
      <c r="J169" s="35"/>
      <c r="L169" s="34"/>
    </row>
    <row r="170" spans="1:12" x14ac:dyDescent="0.35">
      <c r="A170" s="8"/>
      <c r="B170" s="8"/>
      <c r="C170" s="37"/>
      <c r="D170" s="33"/>
      <c r="E170" s="33"/>
      <c r="F170" s="38"/>
      <c r="G170" s="33"/>
      <c r="H170" s="33"/>
      <c r="I170" s="33"/>
      <c r="J170" s="35"/>
      <c r="L170" s="34"/>
    </row>
    <row r="171" spans="1:12" x14ac:dyDescent="0.35">
      <c r="A171" s="8"/>
      <c r="B171" s="8"/>
      <c r="C171" s="37"/>
      <c r="D171" s="33"/>
      <c r="E171" s="33"/>
      <c r="F171" s="38"/>
      <c r="G171" s="33"/>
      <c r="H171" s="33"/>
      <c r="I171" s="33"/>
      <c r="J171" s="35"/>
      <c r="L171" s="34"/>
    </row>
    <row r="172" spans="1:12" x14ac:dyDescent="0.35">
      <c r="A172" s="8"/>
      <c r="B172" s="8"/>
      <c r="C172" s="37"/>
      <c r="D172" s="33"/>
      <c r="E172" s="33"/>
      <c r="F172" s="38"/>
      <c r="G172" s="33"/>
      <c r="H172" s="33"/>
      <c r="I172" s="33"/>
      <c r="J172" s="35"/>
      <c r="L172" s="34"/>
    </row>
    <row r="173" spans="1:12" x14ac:dyDescent="0.35">
      <c r="A173" s="8"/>
      <c r="B173" s="8"/>
      <c r="C173" s="37"/>
      <c r="D173" s="33"/>
      <c r="E173" s="33"/>
      <c r="F173" s="38"/>
      <c r="G173" s="33"/>
      <c r="H173" s="33"/>
      <c r="I173" s="33"/>
      <c r="J173" s="35"/>
      <c r="L173" s="34"/>
    </row>
    <row r="174" spans="1:12" x14ac:dyDescent="0.35">
      <c r="A174" s="8"/>
      <c r="B174" s="8"/>
      <c r="C174" s="37"/>
      <c r="D174" s="33"/>
      <c r="E174" s="33"/>
      <c r="F174" s="38"/>
      <c r="G174" s="33"/>
      <c r="H174" s="33"/>
      <c r="I174" s="33"/>
      <c r="J174" s="35"/>
      <c r="L174" s="34"/>
    </row>
    <row r="175" spans="1:12" x14ac:dyDescent="0.35">
      <c r="A175" s="8"/>
      <c r="B175" s="8"/>
      <c r="C175" s="37"/>
      <c r="D175" s="33"/>
      <c r="E175" s="33"/>
      <c r="F175" s="38"/>
      <c r="G175" s="33"/>
      <c r="H175" s="33"/>
      <c r="I175" s="33"/>
      <c r="J175" s="35"/>
      <c r="L175" s="34"/>
    </row>
    <row r="176" spans="1:12" x14ac:dyDescent="0.35">
      <c r="A176" s="8"/>
      <c r="B176" s="8"/>
      <c r="C176" s="37"/>
      <c r="D176" s="33"/>
      <c r="E176" s="33"/>
      <c r="F176" s="38"/>
      <c r="G176" s="33"/>
      <c r="H176" s="33"/>
      <c r="I176" s="33"/>
      <c r="J176" s="35"/>
      <c r="L176" s="34"/>
    </row>
    <row r="177" spans="1:12" x14ac:dyDescent="0.35">
      <c r="A177" s="8"/>
      <c r="B177" s="8"/>
      <c r="C177" s="37"/>
      <c r="D177" s="33"/>
      <c r="E177" s="33"/>
      <c r="F177" s="38"/>
      <c r="G177" s="33"/>
      <c r="H177" s="33"/>
      <c r="I177" s="33"/>
      <c r="J177" s="35"/>
      <c r="L177" s="34"/>
    </row>
    <row r="178" spans="1:12" x14ac:dyDescent="0.35">
      <c r="A178" s="8"/>
      <c r="B178" s="8"/>
      <c r="C178" s="37"/>
      <c r="D178" s="33"/>
      <c r="E178" s="33"/>
      <c r="F178" s="38"/>
      <c r="G178" s="33"/>
      <c r="H178" s="33"/>
      <c r="I178" s="33"/>
      <c r="J178" s="35"/>
      <c r="L178" s="34"/>
    </row>
    <row r="179" spans="1:12" x14ac:dyDescent="0.35">
      <c r="A179" s="8"/>
      <c r="B179" s="8"/>
      <c r="C179" s="37"/>
      <c r="D179" s="33"/>
      <c r="E179" s="33"/>
      <c r="F179" s="38"/>
      <c r="G179" s="33"/>
      <c r="H179" s="33"/>
      <c r="I179" s="33"/>
      <c r="J179" s="35"/>
      <c r="L179" s="34"/>
    </row>
    <row r="180" spans="1:12" x14ac:dyDescent="0.35">
      <c r="A180" s="8"/>
      <c r="B180" s="8"/>
      <c r="C180" s="37"/>
      <c r="D180" s="33"/>
      <c r="E180" s="33"/>
      <c r="F180" s="38"/>
      <c r="G180" s="33"/>
      <c r="H180" s="33"/>
      <c r="I180" s="33"/>
      <c r="J180" s="35"/>
      <c r="L180" s="34"/>
    </row>
    <row r="181" spans="1:12" x14ac:dyDescent="0.35">
      <c r="A181" s="8"/>
      <c r="B181" s="8"/>
      <c r="C181" s="37"/>
      <c r="D181" s="33"/>
      <c r="E181" s="33"/>
      <c r="F181" s="38"/>
      <c r="G181" s="33"/>
      <c r="H181" s="33"/>
      <c r="I181" s="33"/>
      <c r="J181" s="35"/>
      <c r="L181" s="34"/>
    </row>
    <row r="182" spans="1:12" x14ac:dyDescent="0.35">
      <c r="A182" s="8"/>
      <c r="B182" s="8"/>
      <c r="C182" s="37"/>
      <c r="D182" s="33"/>
      <c r="E182" s="33"/>
      <c r="F182" s="38"/>
      <c r="G182" s="33"/>
      <c r="H182" s="33"/>
      <c r="I182" s="33"/>
      <c r="J182" s="35"/>
      <c r="L182" s="34"/>
    </row>
    <row r="183" spans="1:12" x14ac:dyDescent="0.35">
      <c r="A183" s="8"/>
      <c r="B183" s="8"/>
      <c r="C183" s="37"/>
      <c r="D183" s="33"/>
      <c r="E183" s="33"/>
      <c r="F183" s="38"/>
      <c r="G183" s="33"/>
      <c r="H183" s="33"/>
      <c r="I183" s="33"/>
      <c r="J183" s="35"/>
      <c r="L183" s="34"/>
    </row>
    <row r="184" spans="1:12" x14ac:dyDescent="0.35">
      <c r="A184" s="8"/>
      <c r="B184" s="8"/>
      <c r="C184" s="37"/>
      <c r="D184" s="33"/>
      <c r="E184" s="33"/>
      <c r="F184" s="38"/>
      <c r="G184" s="33"/>
      <c r="H184" s="33"/>
      <c r="I184" s="33"/>
      <c r="J184" s="35"/>
      <c r="L184" s="34"/>
    </row>
    <row r="185" spans="1:12" x14ac:dyDescent="0.35">
      <c r="A185" s="8"/>
      <c r="B185" s="8"/>
      <c r="C185" s="37"/>
      <c r="D185" s="33"/>
      <c r="E185" s="33"/>
      <c r="F185" s="38"/>
      <c r="G185" s="33"/>
      <c r="H185" s="33"/>
      <c r="I185" s="33"/>
      <c r="J185" s="35"/>
      <c r="L185" s="34"/>
    </row>
    <row r="186" spans="1:12" x14ac:dyDescent="0.35">
      <c r="A186" s="8"/>
      <c r="B186" s="8"/>
      <c r="C186" s="37"/>
      <c r="D186" s="33"/>
      <c r="E186" s="33"/>
      <c r="F186" s="38"/>
      <c r="G186" s="33"/>
      <c r="H186" s="33"/>
      <c r="I186" s="33"/>
      <c r="J186" s="35"/>
      <c r="L186" s="34"/>
    </row>
    <row r="187" spans="1:12" x14ac:dyDescent="0.35">
      <c r="A187" s="8"/>
      <c r="B187" s="8"/>
      <c r="C187" s="37"/>
      <c r="D187" s="33"/>
      <c r="E187" s="33"/>
      <c r="F187" s="38"/>
      <c r="G187" s="33"/>
      <c r="H187" s="33"/>
      <c r="I187" s="33"/>
      <c r="J187" s="35"/>
      <c r="L187" s="34"/>
    </row>
    <row r="188" spans="1:12" x14ac:dyDescent="0.35">
      <c r="A188" s="8"/>
      <c r="B188" s="8"/>
      <c r="C188" s="37"/>
      <c r="D188" s="33"/>
      <c r="E188" s="33"/>
      <c r="F188" s="38"/>
      <c r="G188" s="33"/>
      <c r="H188" s="33"/>
      <c r="I188" s="33"/>
      <c r="J188" s="35"/>
      <c r="L188" s="34"/>
    </row>
    <row r="189" spans="1:12" x14ac:dyDescent="0.35">
      <c r="A189" s="8"/>
      <c r="B189" s="8"/>
      <c r="C189" s="37"/>
      <c r="D189" s="33"/>
      <c r="E189" s="33"/>
      <c r="F189" s="38"/>
      <c r="G189" s="33"/>
      <c r="H189" s="33"/>
      <c r="I189" s="33"/>
      <c r="J189" s="35"/>
      <c r="L189" s="34"/>
    </row>
    <row r="190" spans="1:12" x14ac:dyDescent="0.35">
      <c r="A190" s="8"/>
      <c r="B190" s="8"/>
      <c r="C190" s="37"/>
      <c r="D190" s="33"/>
      <c r="E190" s="33"/>
      <c r="F190" s="38"/>
      <c r="G190" s="33"/>
      <c r="H190" s="33"/>
      <c r="I190" s="33"/>
      <c r="J190" s="35"/>
      <c r="L190" s="34"/>
    </row>
    <row r="191" spans="1:12" x14ac:dyDescent="0.35">
      <c r="A191" s="8"/>
      <c r="B191" s="8"/>
      <c r="C191" s="37"/>
      <c r="D191" s="33"/>
      <c r="E191" s="33"/>
      <c r="F191" s="38"/>
      <c r="G191" s="33"/>
      <c r="H191" s="33"/>
      <c r="I191" s="33"/>
      <c r="J191" s="35"/>
      <c r="L191" s="34"/>
    </row>
    <row r="192" spans="1:12" x14ac:dyDescent="0.35">
      <c r="A192" s="8"/>
      <c r="B192" s="8"/>
      <c r="C192" s="37"/>
      <c r="D192" s="33"/>
      <c r="E192" s="33"/>
      <c r="F192" s="38"/>
      <c r="G192" s="33"/>
      <c r="H192" s="33"/>
      <c r="I192" s="33"/>
      <c r="J192" s="35"/>
      <c r="L192" s="34"/>
    </row>
    <row r="193" spans="1:12" x14ac:dyDescent="0.35">
      <c r="A193" s="8"/>
      <c r="B193" s="8"/>
      <c r="C193" s="37"/>
      <c r="D193" s="33"/>
      <c r="E193" s="33"/>
      <c r="F193" s="38"/>
      <c r="G193" s="33"/>
      <c r="H193" s="33"/>
      <c r="I193" s="33"/>
      <c r="J193" s="35"/>
      <c r="L193" s="34"/>
    </row>
    <row r="194" spans="1:12" x14ac:dyDescent="0.35">
      <c r="A194" s="8"/>
      <c r="B194" s="8"/>
      <c r="C194" s="37"/>
      <c r="D194" s="33"/>
      <c r="E194" s="33"/>
      <c r="F194" s="38"/>
      <c r="G194" s="33"/>
      <c r="H194" s="33"/>
      <c r="I194" s="33"/>
      <c r="J194" s="35"/>
      <c r="L194" s="34"/>
    </row>
    <row r="195" spans="1:12" x14ac:dyDescent="0.35">
      <c r="A195" s="8"/>
      <c r="B195" s="8"/>
      <c r="C195" s="37"/>
      <c r="D195" s="33"/>
      <c r="E195" s="33"/>
      <c r="F195" s="38"/>
      <c r="G195" s="33"/>
      <c r="H195" s="33"/>
      <c r="I195" s="33"/>
      <c r="J195" s="35"/>
      <c r="L195" s="34"/>
    </row>
    <row r="196" spans="1:12" x14ac:dyDescent="0.35">
      <c r="A196" s="8"/>
      <c r="B196" s="8"/>
      <c r="C196" s="37"/>
      <c r="D196" s="33"/>
      <c r="E196" s="33"/>
      <c r="F196" s="38"/>
      <c r="G196" s="33"/>
      <c r="H196" s="33"/>
      <c r="I196" s="33"/>
      <c r="J196" s="35"/>
      <c r="L196" s="34"/>
    </row>
    <row r="197" spans="1:12" x14ac:dyDescent="0.35">
      <c r="A197" s="8"/>
      <c r="B197" s="8"/>
      <c r="C197" s="37"/>
      <c r="D197" s="33"/>
      <c r="E197" s="33"/>
      <c r="F197" s="38"/>
      <c r="G197" s="33"/>
      <c r="H197" s="33"/>
      <c r="I197" s="33"/>
      <c r="J197" s="35"/>
      <c r="L197" s="34"/>
    </row>
    <row r="198" spans="1:12" x14ac:dyDescent="0.35">
      <c r="A198" s="8"/>
      <c r="B198" s="8"/>
      <c r="C198" s="37"/>
      <c r="D198" s="33"/>
      <c r="E198" s="33"/>
      <c r="F198" s="38"/>
      <c r="G198" s="33"/>
      <c r="H198" s="33"/>
      <c r="I198" s="33"/>
      <c r="J198" s="35"/>
      <c r="L198" s="34"/>
    </row>
    <row r="199" spans="1:12" x14ac:dyDescent="0.35">
      <c r="A199" s="8"/>
      <c r="B199" s="8"/>
      <c r="C199" s="37"/>
      <c r="D199" s="33"/>
      <c r="E199" s="33"/>
      <c r="F199" s="38"/>
      <c r="G199" s="33"/>
      <c r="H199" s="33"/>
      <c r="I199" s="33"/>
      <c r="J199" s="35"/>
      <c r="L199" s="34"/>
    </row>
    <row r="200" spans="1:12" x14ac:dyDescent="0.35">
      <c r="A200" s="8"/>
      <c r="B200" s="8"/>
      <c r="C200" s="37"/>
      <c r="D200" s="33"/>
      <c r="E200" s="33"/>
      <c r="F200" s="38"/>
      <c r="G200" s="33"/>
      <c r="H200" s="33"/>
      <c r="I200" s="33"/>
      <c r="J200" s="35"/>
      <c r="L200" s="34"/>
    </row>
    <row r="201" spans="1:12" x14ac:dyDescent="0.35">
      <c r="A201" s="8"/>
      <c r="B201" s="8"/>
      <c r="C201" s="37"/>
      <c r="D201" s="33"/>
      <c r="E201" s="33"/>
      <c r="F201" s="38"/>
      <c r="G201" s="33"/>
      <c r="H201" s="33"/>
      <c r="I201" s="33"/>
      <c r="J201" s="35"/>
      <c r="L201" s="34"/>
    </row>
    <row r="202" spans="1:12" x14ac:dyDescent="0.35">
      <c r="A202" s="8"/>
      <c r="B202" s="8"/>
      <c r="C202" s="37"/>
      <c r="D202" s="33"/>
      <c r="E202" s="33"/>
      <c r="F202" s="38"/>
      <c r="G202" s="33"/>
      <c r="H202" s="33"/>
      <c r="I202" s="33"/>
      <c r="J202" s="35"/>
      <c r="L202" s="34"/>
    </row>
    <row r="203" spans="1:12" x14ac:dyDescent="0.35">
      <c r="A203" s="8"/>
      <c r="B203" s="8"/>
      <c r="C203" s="37"/>
      <c r="D203" s="33"/>
      <c r="E203" s="33"/>
      <c r="F203" s="38"/>
      <c r="G203" s="33"/>
      <c r="H203" s="33"/>
      <c r="I203" s="33"/>
      <c r="J203" s="35"/>
      <c r="L203" s="34"/>
    </row>
    <row r="204" spans="1:12" x14ac:dyDescent="0.35">
      <c r="A204" s="8"/>
      <c r="B204" s="8"/>
      <c r="C204" s="37"/>
      <c r="D204" s="33"/>
      <c r="E204" s="33"/>
      <c r="F204" s="38"/>
      <c r="G204" s="33"/>
      <c r="H204" s="33"/>
      <c r="I204" s="33"/>
      <c r="J204" s="35"/>
      <c r="L204" s="34"/>
    </row>
    <row r="205" spans="1:12" x14ac:dyDescent="0.35">
      <c r="A205" s="8"/>
      <c r="B205" s="8"/>
      <c r="C205" s="37"/>
      <c r="D205" s="33"/>
      <c r="E205" s="33"/>
      <c r="F205" s="38"/>
      <c r="G205" s="33"/>
      <c r="H205" s="33"/>
      <c r="I205" s="33"/>
      <c r="J205" s="35"/>
      <c r="L205" s="34"/>
    </row>
    <row r="206" spans="1:12" x14ac:dyDescent="0.35">
      <c r="A206" s="8"/>
      <c r="B206" s="8"/>
      <c r="C206" s="37"/>
      <c r="D206" s="33"/>
      <c r="E206" s="33"/>
      <c r="F206" s="38"/>
      <c r="G206" s="33"/>
      <c r="H206" s="33"/>
      <c r="I206" s="33"/>
      <c r="J206" s="35"/>
      <c r="L206" s="34"/>
    </row>
    <row r="207" spans="1:12" x14ac:dyDescent="0.35">
      <c r="A207" s="8"/>
      <c r="B207" s="8"/>
      <c r="C207" s="37"/>
      <c r="D207" s="33"/>
      <c r="E207" s="33"/>
      <c r="F207" s="38"/>
      <c r="G207" s="33"/>
      <c r="H207" s="33"/>
      <c r="I207" s="33"/>
      <c r="J207" s="35"/>
      <c r="L207" s="34"/>
    </row>
    <row r="208" spans="1:12" x14ac:dyDescent="0.35">
      <c r="A208" s="8"/>
      <c r="B208" s="8"/>
      <c r="D208" s="33"/>
      <c r="E208" s="33"/>
      <c r="F208" s="38"/>
      <c r="G208" s="33"/>
      <c r="H208" s="33"/>
      <c r="I208" s="33"/>
      <c r="J208" s="35"/>
      <c r="L208" s="34"/>
    </row>
    <row r="209" spans="1:12" x14ac:dyDescent="0.35">
      <c r="A209" s="8"/>
      <c r="B209" s="8"/>
      <c r="D209" s="33"/>
      <c r="E209" s="33"/>
      <c r="F209" s="38"/>
      <c r="G209" s="33"/>
      <c r="H209" s="33"/>
      <c r="I209" s="33"/>
      <c r="J209" s="35"/>
      <c r="L209" s="34"/>
    </row>
    <row r="210" spans="1:12" x14ac:dyDescent="0.35">
      <c r="A210" s="8"/>
      <c r="B210" s="8"/>
      <c r="D210" s="33"/>
      <c r="E210" s="33"/>
      <c r="F210" s="38"/>
      <c r="G210" s="33"/>
      <c r="H210" s="33"/>
      <c r="I210" s="33"/>
      <c r="J210" s="35"/>
      <c r="L210" s="34"/>
    </row>
    <row r="211" spans="1:12" x14ac:dyDescent="0.35">
      <c r="A211" s="8"/>
      <c r="B211" s="8"/>
      <c r="D211" s="33"/>
      <c r="E211" s="33"/>
      <c r="F211" s="38"/>
      <c r="G211" s="33"/>
      <c r="H211" s="33"/>
      <c r="I211" s="33"/>
      <c r="J211" s="35"/>
      <c r="L211" s="34"/>
    </row>
    <row r="212" spans="1:12" x14ac:dyDescent="0.35">
      <c r="A212" s="8"/>
      <c r="B212" s="8"/>
      <c r="D212" s="33"/>
      <c r="E212" s="33"/>
      <c r="F212" s="38"/>
      <c r="G212" s="33"/>
      <c r="H212" s="33"/>
      <c r="I212" s="33"/>
      <c r="J212" s="35"/>
      <c r="L212" s="34"/>
    </row>
    <row r="213" spans="1:12" x14ac:dyDescent="0.35">
      <c r="A213" s="8"/>
      <c r="B213" s="8"/>
      <c r="D213" s="33"/>
      <c r="E213" s="33"/>
      <c r="F213" s="38"/>
      <c r="G213" s="33"/>
      <c r="H213" s="33"/>
      <c r="I213" s="33"/>
      <c r="J213" s="35"/>
      <c r="L213" s="34"/>
    </row>
    <row r="214" spans="1:12" x14ac:dyDescent="0.35">
      <c r="A214" s="8"/>
      <c r="B214" s="8"/>
      <c r="D214" s="33"/>
      <c r="E214" s="33"/>
      <c r="F214" s="38"/>
      <c r="G214" s="33"/>
      <c r="H214" s="33"/>
      <c r="I214" s="33"/>
      <c r="J214" s="35"/>
      <c r="L214" s="34"/>
    </row>
    <row r="215" spans="1:12" x14ac:dyDescent="0.35">
      <c r="A215" s="8"/>
      <c r="B215" s="8"/>
      <c r="D215" s="33"/>
      <c r="E215" s="33"/>
      <c r="F215" s="38"/>
      <c r="G215" s="33"/>
      <c r="H215" s="33"/>
      <c r="I215" s="33"/>
      <c r="J215" s="35"/>
      <c r="L215" s="34"/>
    </row>
    <row r="216" spans="1:12" x14ac:dyDescent="0.35">
      <c r="A216" s="8"/>
      <c r="B216" s="8"/>
      <c r="D216" s="33"/>
      <c r="E216" s="33"/>
      <c r="F216" s="38"/>
      <c r="G216" s="33"/>
      <c r="H216" s="33"/>
      <c r="I216" s="33"/>
      <c r="J216" s="35"/>
      <c r="L216" s="34"/>
    </row>
    <row r="217" spans="1:12" x14ac:dyDescent="0.35">
      <c r="A217" s="8"/>
      <c r="B217" s="8"/>
      <c r="D217" s="33"/>
      <c r="E217" s="33"/>
      <c r="F217" s="38"/>
      <c r="G217" s="33"/>
      <c r="H217" s="33"/>
      <c r="I217" s="33"/>
      <c r="J217" s="35"/>
      <c r="L217" s="34"/>
    </row>
    <row r="218" spans="1:12" x14ac:dyDescent="0.35">
      <c r="A218" s="8"/>
      <c r="B218" s="8"/>
      <c r="D218" s="33"/>
      <c r="E218" s="33"/>
      <c r="F218" s="38"/>
      <c r="G218" s="33"/>
      <c r="H218" s="33"/>
      <c r="I218" s="33"/>
      <c r="J218" s="35"/>
      <c r="L218" s="34"/>
    </row>
    <row r="219" spans="1:12" x14ac:dyDescent="0.35">
      <c r="A219" s="8"/>
      <c r="B219" s="8"/>
      <c r="D219" s="33"/>
      <c r="E219" s="33"/>
      <c r="F219" s="38"/>
      <c r="G219" s="33"/>
      <c r="H219" s="33"/>
      <c r="I219" s="33"/>
      <c r="J219" s="35"/>
      <c r="L219" s="34"/>
    </row>
    <row r="220" spans="1:12" x14ac:dyDescent="0.35">
      <c r="A220" s="8"/>
      <c r="B220" s="8"/>
      <c r="D220" s="33"/>
      <c r="E220" s="33"/>
      <c r="F220" s="38"/>
      <c r="G220" s="33"/>
      <c r="H220" s="33"/>
      <c r="I220" s="33"/>
      <c r="J220" s="35"/>
      <c r="L220" s="34"/>
    </row>
    <row r="221" spans="1:12" x14ac:dyDescent="0.35">
      <c r="A221" s="8"/>
      <c r="B221" s="8"/>
      <c r="D221" s="33"/>
      <c r="E221" s="33"/>
      <c r="F221" s="38"/>
      <c r="G221" s="33"/>
      <c r="H221" s="33"/>
      <c r="I221" s="33"/>
      <c r="J221" s="35"/>
      <c r="L221" s="34"/>
    </row>
    <row r="222" spans="1:12" x14ac:dyDescent="0.35">
      <c r="A222" s="8"/>
      <c r="B222" s="8"/>
      <c r="D222" s="33"/>
      <c r="E222" s="33"/>
      <c r="F222" s="38"/>
      <c r="G222" s="33"/>
      <c r="H222" s="33"/>
      <c r="I222" s="33"/>
      <c r="J222" s="35"/>
      <c r="L222" s="34"/>
    </row>
    <row r="223" spans="1:12" x14ac:dyDescent="0.35">
      <c r="A223" s="8"/>
      <c r="B223" s="8"/>
      <c r="D223" s="33"/>
      <c r="E223" s="33"/>
      <c r="F223" s="38"/>
      <c r="G223" s="33"/>
      <c r="H223" s="33"/>
      <c r="I223" s="33"/>
      <c r="J223" s="35"/>
      <c r="L223" s="34"/>
    </row>
    <row r="224" spans="1:12" x14ac:dyDescent="0.35">
      <c r="A224" s="8"/>
      <c r="B224" s="8"/>
      <c r="D224" s="33"/>
      <c r="E224" s="33"/>
      <c r="F224" s="38"/>
      <c r="G224" s="33"/>
      <c r="H224" s="33"/>
      <c r="I224" s="33"/>
      <c r="J224" s="35"/>
      <c r="L224" s="34"/>
    </row>
    <row r="225" spans="1:12" x14ac:dyDescent="0.35">
      <c r="A225" s="8"/>
      <c r="B225" s="8"/>
      <c r="D225" s="33"/>
      <c r="E225" s="33"/>
      <c r="F225" s="38"/>
      <c r="G225" s="33"/>
      <c r="H225" s="33"/>
      <c r="I225" s="33"/>
      <c r="J225" s="35"/>
      <c r="L225" s="34"/>
    </row>
    <row r="226" spans="1:12" x14ac:dyDescent="0.35">
      <c r="A226" s="8"/>
      <c r="B226" s="8"/>
      <c r="D226" s="33"/>
      <c r="E226" s="33"/>
      <c r="F226" s="38"/>
      <c r="G226" s="33"/>
      <c r="H226" s="33"/>
      <c r="I226" s="33"/>
      <c r="J226" s="35"/>
      <c r="L226" s="34"/>
    </row>
    <row r="227" spans="1:12" x14ac:dyDescent="0.35">
      <c r="A227" s="8"/>
      <c r="B227" s="8"/>
      <c r="D227" s="33"/>
      <c r="E227" s="33"/>
      <c r="F227" s="38"/>
      <c r="G227" s="33"/>
      <c r="H227" s="33"/>
      <c r="I227" s="33"/>
      <c r="J227" s="35"/>
      <c r="L227" s="34"/>
    </row>
    <row r="228" spans="1:12" x14ac:dyDescent="0.35">
      <c r="A228" s="8"/>
      <c r="B228" s="8"/>
      <c r="D228" s="33"/>
      <c r="E228" s="33"/>
      <c r="F228" s="38"/>
      <c r="G228" s="33"/>
      <c r="H228" s="33"/>
      <c r="I228" s="33"/>
      <c r="J228" s="35"/>
      <c r="L228" s="34"/>
    </row>
    <row r="229" spans="1:12" x14ac:dyDescent="0.35">
      <c r="A229" s="8"/>
      <c r="B229" s="8"/>
      <c r="D229" s="33"/>
      <c r="E229" s="33"/>
      <c r="F229" s="38"/>
      <c r="G229" s="33"/>
      <c r="H229" s="33"/>
      <c r="I229" s="33"/>
      <c r="J229" s="35"/>
      <c r="L229" s="34"/>
    </row>
    <row r="230" spans="1:12" x14ac:dyDescent="0.35">
      <c r="A230" s="8"/>
      <c r="B230" s="8"/>
      <c r="D230" s="33"/>
      <c r="E230" s="33"/>
      <c r="F230" s="38"/>
      <c r="G230" s="33"/>
      <c r="H230" s="33"/>
      <c r="I230" s="33"/>
      <c r="J230" s="35"/>
      <c r="L230" s="34"/>
    </row>
    <row r="231" spans="1:12" x14ac:dyDescent="0.35">
      <c r="A231" s="8"/>
      <c r="B231" s="8"/>
      <c r="D231" s="33"/>
      <c r="E231" s="33"/>
      <c r="F231" s="38"/>
      <c r="G231" s="33"/>
      <c r="H231" s="33"/>
      <c r="I231" s="33"/>
      <c r="J231" s="35"/>
      <c r="L231" s="34"/>
    </row>
    <row r="232" spans="1:12" x14ac:dyDescent="0.35">
      <c r="A232" s="8"/>
      <c r="B232" s="8"/>
      <c r="D232" s="33"/>
      <c r="E232" s="33"/>
      <c r="F232" s="38"/>
      <c r="G232" s="33"/>
      <c r="H232" s="33"/>
      <c r="I232" s="33"/>
      <c r="J232" s="35"/>
      <c r="L232" s="34"/>
    </row>
    <row r="233" spans="1:12" x14ac:dyDescent="0.35">
      <c r="A233" s="8"/>
      <c r="B233" s="8"/>
      <c r="D233" s="33"/>
      <c r="E233" s="33"/>
      <c r="F233" s="38"/>
      <c r="G233" s="33"/>
      <c r="H233" s="33"/>
      <c r="I233" s="33"/>
      <c r="J233" s="35"/>
      <c r="L233" s="34"/>
    </row>
    <row r="234" spans="1:12" x14ac:dyDescent="0.35">
      <c r="A234" s="8"/>
      <c r="B234" s="8"/>
      <c r="D234" s="33"/>
      <c r="E234" s="33"/>
      <c r="F234" s="38"/>
      <c r="G234" s="33"/>
      <c r="H234" s="33"/>
      <c r="I234" s="33"/>
      <c r="J234" s="35"/>
      <c r="L234" s="34"/>
    </row>
    <row r="235" spans="1:12" x14ac:dyDescent="0.35">
      <c r="A235" s="8"/>
      <c r="B235" s="8"/>
      <c r="D235" s="33"/>
      <c r="E235" s="33"/>
      <c r="F235" s="38"/>
      <c r="G235" s="33"/>
      <c r="H235" s="33"/>
      <c r="I235" s="33"/>
      <c r="J235" s="35"/>
      <c r="L235" s="34"/>
    </row>
    <row r="236" spans="1:12" x14ac:dyDescent="0.35">
      <c r="A236" s="8"/>
      <c r="B236" s="8"/>
      <c r="D236" s="33"/>
      <c r="E236" s="33"/>
      <c r="F236" s="38"/>
      <c r="G236" s="33"/>
      <c r="H236" s="33"/>
      <c r="I236" s="33"/>
      <c r="J236" s="35"/>
      <c r="L236" s="34"/>
    </row>
    <row r="237" spans="1:12" x14ac:dyDescent="0.35">
      <c r="A237" s="8"/>
      <c r="B237" s="8"/>
      <c r="D237" s="33"/>
      <c r="E237" s="33"/>
      <c r="F237" s="38"/>
      <c r="G237" s="33"/>
      <c r="H237" s="33"/>
      <c r="I237" s="33"/>
      <c r="J237" s="35"/>
      <c r="L237" s="34"/>
    </row>
    <row r="238" spans="1:12" x14ac:dyDescent="0.35">
      <c r="A238" s="8"/>
      <c r="B238" s="8"/>
      <c r="D238" s="33"/>
      <c r="E238" s="33"/>
      <c r="F238" s="38"/>
      <c r="G238" s="33"/>
      <c r="H238" s="33"/>
      <c r="I238" s="33"/>
      <c r="J238" s="35"/>
      <c r="L238" s="34"/>
    </row>
    <row r="239" spans="1:12" x14ac:dyDescent="0.35">
      <c r="A239" s="8"/>
      <c r="B239" s="8"/>
      <c r="D239" s="33"/>
      <c r="E239" s="33"/>
      <c r="F239" s="38"/>
      <c r="G239" s="33"/>
      <c r="H239" s="33"/>
      <c r="I239" s="33"/>
      <c r="J239" s="35"/>
      <c r="L239" s="34"/>
    </row>
    <row r="240" spans="1:12" x14ac:dyDescent="0.35">
      <c r="A240" s="8"/>
      <c r="B240" s="8"/>
      <c r="D240" s="33"/>
      <c r="E240" s="33"/>
      <c r="F240" s="38"/>
      <c r="G240" s="33"/>
      <c r="H240" s="33"/>
      <c r="I240" s="33"/>
      <c r="J240" s="35"/>
      <c r="L240" s="34"/>
    </row>
    <row r="241" spans="1:12" x14ac:dyDescent="0.35">
      <c r="A241" s="8"/>
      <c r="B241" s="8"/>
      <c r="D241" s="33"/>
      <c r="E241" s="33"/>
      <c r="F241" s="38"/>
      <c r="G241" s="33"/>
      <c r="H241" s="33"/>
      <c r="I241" s="33"/>
      <c r="J241" s="35"/>
      <c r="L241" s="34"/>
    </row>
    <row r="242" spans="1:12" x14ac:dyDescent="0.35">
      <c r="A242" s="8"/>
      <c r="B242" s="8"/>
      <c r="D242" s="33"/>
      <c r="E242" s="33"/>
      <c r="F242" s="38"/>
      <c r="G242" s="33"/>
      <c r="H242" s="33"/>
      <c r="I242" s="33"/>
      <c r="J242" s="35"/>
      <c r="L242" s="34"/>
    </row>
    <row r="243" spans="1:12" x14ac:dyDescent="0.35">
      <c r="A243" s="8"/>
      <c r="B243" s="8"/>
      <c r="D243" s="33"/>
      <c r="E243" s="33"/>
      <c r="F243" s="38"/>
      <c r="G243" s="33"/>
      <c r="H243" s="33"/>
      <c r="I243" s="33"/>
      <c r="J243" s="35"/>
      <c r="L243" s="34"/>
    </row>
    <row r="244" spans="1:12" x14ac:dyDescent="0.35">
      <c r="A244" s="8"/>
      <c r="B244" s="8"/>
      <c r="D244" s="33"/>
      <c r="E244" s="33"/>
      <c r="F244" s="38"/>
      <c r="G244" s="33"/>
      <c r="H244" s="33"/>
      <c r="I244" s="33"/>
      <c r="J244" s="35"/>
      <c r="L244" s="34"/>
    </row>
    <row r="245" spans="1:12" x14ac:dyDescent="0.35">
      <c r="A245" s="8"/>
      <c r="B245" s="8"/>
      <c r="D245" s="33"/>
      <c r="E245" s="33"/>
      <c r="F245" s="38"/>
      <c r="G245" s="33"/>
      <c r="H245" s="33"/>
      <c r="I245" s="33"/>
      <c r="J245" s="35"/>
      <c r="L245" s="34"/>
    </row>
    <row r="246" spans="1:12" x14ac:dyDescent="0.35">
      <c r="A246" s="8"/>
      <c r="B246" s="8"/>
      <c r="D246" s="33"/>
      <c r="E246" s="33"/>
      <c r="F246" s="38"/>
      <c r="G246" s="33"/>
      <c r="H246" s="33"/>
      <c r="I246" s="33"/>
      <c r="J246" s="35"/>
      <c r="L246" s="34"/>
    </row>
    <row r="247" spans="1:12" x14ac:dyDescent="0.35">
      <c r="A247" s="8"/>
      <c r="B247" s="8"/>
      <c r="D247" s="33"/>
      <c r="E247" s="33"/>
      <c r="F247" s="38"/>
      <c r="G247" s="33"/>
      <c r="H247" s="33"/>
      <c r="I247" s="33"/>
      <c r="J247" s="35"/>
      <c r="L247" s="34"/>
    </row>
    <row r="248" spans="1:12" x14ac:dyDescent="0.35">
      <c r="A248" s="8"/>
      <c r="B248" s="8"/>
      <c r="D248" s="33"/>
      <c r="E248" s="33"/>
      <c r="F248" s="38"/>
      <c r="G248" s="33"/>
      <c r="H248" s="33"/>
      <c r="I248" s="33"/>
      <c r="J248" s="35"/>
      <c r="L248" s="34"/>
    </row>
    <row r="249" spans="1:12" x14ac:dyDescent="0.35">
      <c r="A249" s="8"/>
      <c r="B249" s="8"/>
      <c r="D249" s="33"/>
      <c r="E249" s="33"/>
      <c r="F249" s="38"/>
      <c r="G249" s="33"/>
      <c r="H249" s="33"/>
      <c r="I249" s="33"/>
      <c r="J249" s="35"/>
      <c r="L249" s="34"/>
    </row>
    <row r="250" spans="1:12" x14ac:dyDescent="0.35">
      <c r="A250" s="8"/>
      <c r="B250" s="8"/>
      <c r="D250" s="33"/>
      <c r="E250" s="33"/>
      <c r="F250" s="38"/>
      <c r="G250" s="33"/>
      <c r="H250" s="33"/>
      <c r="I250" s="33"/>
      <c r="J250" s="35"/>
      <c r="L250" s="34"/>
    </row>
    <row r="251" spans="1:12" x14ac:dyDescent="0.35">
      <c r="A251" s="8"/>
      <c r="B251" s="8"/>
      <c r="D251" s="33"/>
      <c r="E251" s="33"/>
      <c r="F251" s="38"/>
      <c r="G251" s="33"/>
      <c r="H251" s="33"/>
      <c r="I251" s="33"/>
      <c r="J251" s="35"/>
      <c r="L251" s="34"/>
    </row>
    <row r="252" spans="1:12" x14ac:dyDescent="0.35">
      <c r="A252" s="8"/>
      <c r="B252" s="8"/>
      <c r="D252" s="33"/>
      <c r="E252" s="33"/>
      <c r="F252" s="38"/>
      <c r="G252" s="33"/>
      <c r="H252" s="33"/>
      <c r="I252" s="33"/>
      <c r="J252" s="35"/>
      <c r="L252" s="34"/>
    </row>
    <row r="253" spans="1:12" x14ac:dyDescent="0.35">
      <c r="A253" s="8"/>
      <c r="B253" s="8"/>
      <c r="D253" s="33"/>
      <c r="E253" s="33"/>
      <c r="F253" s="38"/>
      <c r="G253" s="33"/>
      <c r="H253" s="33"/>
      <c r="I253" s="33"/>
      <c r="J253" s="35"/>
      <c r="L253" s="34"/>
    </row>
    <row r="254" spans="1:12" x14ac:dyDescent="0.35">
      <c r="A254" s="8"/>
      <c r="B254" s="8"/>
      <c r="D254" s="33"/>
      <c r="E254" s="33"/>
      <c r="F254" s="38"/>
      <c r="G254" s="33"/>
      <c r="H254" s="33"/>
      <c r="I254" s="33"/>
      <c r="J254" s="35"/>
      <c r="L254" s="34"/>
    </row>
    <row r="255" spans="1:12" x14ac:dyDescent="0.35">
      <c r="A255" s="8"/>
      <c r="B255" s="8"/>
      <c r="D255" s="33"/>
      <c r="E255" s="33"/>
      <c r="F255" s="38"/>
      <c r="G255" s="33"/>
      <c r="H255" s="33"/>
      <c r="I255" s="33"/>
      <c r="J255" s="35"/>
      <c r="L255" s="34"/>
    </row>
    <row r="256" spans="1:12" x14ac:dyDescent="0.35">
      <c r="A256" s="8"/>
      <c r="B256" s="40"/>
      <c r="C256" s="37"/>
      <c r="D256" s="33"/>
      <c r="E256" s="33"/>
      <c r="F256" s="38"/>
      <c r="G256" s="33"/>
      <c r="H256" s="33"/>
      <c r="I256" s="33"/>
      <c r="J256" s="35"/>
      <c r="L256" s="34"/>
    </row>
    <row r="257" spans="1:12" x14ac:dyDescent="0.35">
      <c r="A257" s="8"/>
      <c r="B257" s="40"/>
      <c r="C257" s="37"/>
      <c r="D257" s="33"/>
      <c r="E257" s="33"/>
      <c r="F257" s="38"/>
      <c r="G257" s="33"/>
      <c r="H257" s="33">
        <f>NPV('[3]Conventional Big Sandy'!B6/12,F56:F255)</f>
        <v>0</v>
      </c>
      <c r="I257" s="33"/>
      <c r="J257" s="35"/>
      <c r="L257" s="34"/>
    </row>
    <row r="258" spans="1:12" x14ac:dyDescent="0.35">
      <c r="A258" s="8"/>
      <c r="B258" s="40"/>
      <c r="C258" s="37"/>
      <c r="D258" s="33"/>
      <c r="E258" s="33"/>
      <c r="F258" s="38"/>
      <c r="G258" s="33"/>
      <c r="H258" s="33"/>
      <c r="I258" s="33"/>
      <c r="J258" s="35"/>
      <c r="L258" s="34"/>
    </row>
    <row r="259" spans="1:12" x14ac:dyDescent="0.35">
      <c r="A259" s="8"/>
      <c r="B259" s="40"/>
      <c r="C259" s="37"/>
      <c r="D259" s="33"/>
      <c r="E259" s="33"/>
      <c r="F259" s="38"/>
      <c r="G259" s="33"/>
      <c r="H259" s="33"/>
      <c r="I259" s="33"/>
      <c r="J259" s="35"/>
      <c r="L259" s="34"/>
    </row>
    <row r="260" spans="1:12" x14ac:dyDescent="0.35">
      <c r="A260" s="8"/>
      <c r="B260" s="40"/>
      <c r="C260" s="37"/>
      <c r="D260" s="33"/>
      <c r="E260" s="33"/>
      <c r="F260" s="38"/>
      <c r="G260" s="33"/>
      <c r="H260" s="33"/>
      <c r="I260" s="33"/>
      <c r="J260" s="35"/>
      <c r="L260" s="34"/>
    </row>
    <row r="261" spans="1:12" x14ac:dyDescent="0.35">
      <c r="A261" s="8"/>
      <c r="B261" s="40"/>
      <c r="C261" s="37"/>
      <c r="D261" s="33"/>
      <c r="E261" s="33"/>
      <c r="F261" s="38"/>
      <c r="G261" s="33"/>
      <c r="H261" s="33"/>
      <c r="I261" s="33"/>
      <c r="J261" s="35"/>
      <c r="L261" s="34"/>
    </row>
    <row r="262" spans="1:12" x14ac:dyDescent="0.35">
      <c r="A262" s="8"/>
      <c r="B262" s="40"/>
      <c r="C262" s="37"/>
      <c r="D262" s="33"/>
      <c r="E262" s="33"/>
      <c r="F262" s="38"/>
      <c r="G262" s="33"/>
      <c r="H262" s="33"/>
      <c r="I262" s="33"/>
      <c r="J262" s="35"/>
      <c r="L262" s="34"/>
    </row>
    <row r="263" spans="1:12" x14ac:dyDescent="0.35">
      <c r="A263" s="8"/>
      <c r="B263" s="40"/>
      <c r="C263" s="37"/>
      <c r="D263" s="33"/>
      <c r="E263" s="33"/>
      <c r="F263" s="38"/>
      <c r="G263" s="33"/>
      <c r="H263" s="33"/>
      <c r="I263" s="33"/>
      <c r="J263" s="35"/>
      <c r="L263" s="34"/>
    </row>
    <row r="264" spans="1:12" x14ac:dyDescent="0.35">
      <c r="A264" s="8"/>
      <c r="B264" s="40"/>
      <c r="C264" s="37"/>
      <c r="D264" s="33"/>
      <c r="E264" s="33"/>
      <c r="F264" s="38"/>
      <c r="G264" s="33"/>
      <c r="H264" s="33"/>
      <c r="I264" s="33"/>
      <c r="J264" s="35"/>
      <c r="L264" s="34"/>
    </row>
    <row r="265" spans="1:12" x14ac:dyDescent="0.35">
      <c r="A265" s="8"/>
      <c r="B265" s="40"/>
      <c r="C265" s="37"/>
      <c r="D265" s="33"/>
      <c r="E265" s="33"/>
      <c r="F265" s="38"/>
      <c r="G265" s="33"/>
      <c r="H265" s="33"/>
      <c r="I265" s="33"/>
      <c r="J265" s="35"/>
      <c r="L265" s="34"/>
    </row>
    <row r="266" spans="1:12" x14ac:dyDescent="0.35">
      <c r="A266" s="8"/>
      <c r="B266" s="40"/>
      <c r="C266" s="37"/>
      <c r="D266" s="33"/>
      <c r="E266" s="33"/>
      <c r="F266" s="38"/>
      <c r="G266" s="33"/>
      <c r="H266" s="33"/>
      <c r="I266" s="33"/>
      <c r="J266" s="35"/>
      <c r="L266" s="34"/>
    </row>
    <row r="267" spans="1:12" x14ac:dyDescent="0.35">
      <c r="A267" s="8"/>
      <c r="B267" s="40"/>
      <c r="C267" s="37"/>
      <c r="D267" s="33"/>
      <c r="E267" s="33"/>
      <c r="F267" s="38"/>
      <c r="G267" s="33"/>
      <c r="H267" s="33"/>
      <c r="I267" s="33"/>
      <c r="J267" s="35"/>
      <c r="L267" s="34"/>
    </row>
    <row r="268" spans="1:12" x14ac:dyDescent="0.35">
      <c r="A268" s="8"/>
      <c r="B268" s="40"/>
      <c r="D268" s="33"/>
      <c r="E268" s="33"/>
      <c r="F268" s="38"/>
      <c r="G268" s="33"/>
      <c r="H268" s="33"/>
      <c r="I268" s="33"/>
      <c r="J268" s="35"/>
      <c r="L268" s="34"/>
    </row>
    <row r="269" spans="1:12" x14ac:dyDescent="0.35">
      <c r="A269" s="8"/>
      <c r="B269" s="40"/>
      <c r="D269" s="33"/>
      <c r="E269" s="33"/>
      <c r="F269" s="38"/>
      <c r="G269" s="33"/>
      <c r="H269" s="33"/>
      <c r="I269" s="33"/>
      <c r="J269" s="35"/>
      <c r="L269" s="34"/>
    </row>
    <row r="270" spans="1:12" x14ac:dyDescent="0.35">
      <c r="A270" s="8"/>
      <c r="B270" s="40"/>
      <c r="D270" s="33"/>
      <c r="E270" s="33"/>
      <c r="F270" s="38"/>
      <c r="G270" s="33"/>
      <c r="H270" s="33"/>
      <c r="I270" s="33"/>
      <c r="J270" s="35"/>
      <c r="L270" s="34"/>
    </row>
    <row r="271" spans="1:12" x14ac:dyDescent="0.35">
      <c r="A271" s="8"/>
      <c r="B271" s="40"/>
      <c r="D271" s="33"/>
      <c r="E271" s="33"/>
      <c r="F271" s="38"/>
      <c r="G271" s="33"/>
      <c r="H271" s="33"/>
      <c r="I271" s="33"/>
      <c r="J271" s="35"/>
      <c r="L271" s="34"/>
    </row>
    <row r="272" spans="1:12" x14ac:dyDescent="0.35">
      <c r="A272" s="8"/>
      <c r="B272" s="40"/>
      <c r="D272" s="33"/>
      <c r="E272" s="33"/>
      <c r="F272" s="38"/>
      <c r="G272" s="33"/>
      <c r="H272" s="33"/>
      <c r="I272" s="33"/>
      <c r="J272" s="35"/>
      <c r="L272" s="34"/>
    </row>
    <row r="273" spans="1:12" x14ac:dyDescent="0.35">
      <c r="A273" s="8"/>
      <c r="B273" s="40"/>
      <c r="D273" s="33"/>
      <c r="E273" s="33"/>
      <c r="F273" s="38"/>
      <c r="G273" s="33"/>
      <c r="H273" s="33"/>
      <c r="I273" s="33"/>
      <c r="J273" s="35"/>
      <c r="L273" s="34"/>
    </row>
    <row r="274" spans="1:12" x14ac:dyDescent="0.35">
      <c r="A274" s="8"/>
      <c r="B274" s="40"/>
      <c r="D274" s="33"/>
      <c r="E274" s="33"/>
      <c r="F274" s="38"/>
      <c r="G274" s="33"/>
      <c r="H274" s="33"/>
      <c r="I274" s="33"/>
      <c r="J274" s="35"/>
      <c r="L274" s="34"/>
    </row>
    <row r="275" spans="1:12" x14ac:dyDescent="0.35">
      <c r="A275" s="8"/>
      <c r="B275" s="40"/>
      <c r="D275" s="33"/>
      <c r="E275" s="33"/>
      <c r="F275" s="38"/>
      <c r="G275" s="33"/>
      <c r="H275" s="33"/>
      <c r="I275" s="33"/>
      <c r="J275" s="35"/>
      <c r="L275" s="34"/>
    </row>
    <row r="276" spans="1:12" x14ac:dyDescent="0.35">
      <c r="A276" s="8"/>
      <c r="B276" s="40"/>
      <c r="D276" s="33"/>
      <c r="E276" s="33"/>
      <c r="F276" s="38"/>
      <c r="G276" s="33"/>
      <c r="H276" s="33"/>
      <c r="I276" s="33"/>
      <c r="J276" s="35"/>
      <c r="L276" s="34"/>
    </row>
    <row r="277" spans="1:12" x14ac:dyDescent="0.35">
      <c r="A277" s="8"/>
      <c r="B277" s="40"/>
      <c r="D277" s="33"/>
      <c r="E277" s="33"/>
      <c r="F277" s="38"/>
      <c r="G277" s="33"/>
      <c r="H277" s="33"/>
      <c r="I277" s="33"/>
      <c r="J277" s="35"/>
      <c r="L277" s="34"/>
    </row>
    <row r="278" spans="1:12" x14ac:dyDescent="0.35">
      <c r="A278" s="8"/>
      <c r="B278" s="40"/>
      <c r="D278" s="33"/>
      <c r="E278" s="33"/>
      <c r="F278" s="38"/>
      <c r="G278" s="33"/>
      <c r="H278" s="33"/>
      <c r="I278" s="33"/>
      <c r="J278" s="35"/>
      <c r="L278" s="34"/>
    </row>
    <row r="279" spans="1:12" x14ac:dyDescent="0.35">
      <c r="A279" s="8"/>
      <c r="B279" s="40"/>
      <c r="D279" s="33"/>
      <c r="E279" s="33"/>
      <c r="F279" s="38"/>
      <c r="G279" s="33"/>
      <c r="H279" s="33"/>
      <c r="I279" s="33"/>
      <c r="J279" s="35"/>
      <c r="L279" s="34"/>
    </row>
    <row r="280" spans="1:12" x14ac:dyDescent="0.35">
      <c r="A280" s="8"/>
      <c r="B280" s="40"/>
      <c r="D280" s="33"/>
      <c r="E280" s="33"/>
      <c r="F280" s="38"/>
      <c r="G280" s="33"/>
      <c r="H280" s="33"/>
      <c r="I280" s="33"/>
      <c r="J280" s="35"/>
      <c r="L280" s="34"/>
    </row>
    <row r="281" spans="1:12" x14ac:dyDescent="0.35">
      <c r="A281" s="8"/>
      <c r="B281" s="40"/>
      <c r="D281" s="33"/>
      <c r="E281" s="33"/>
      <c r="F281" s="38"/>
      <c r="G281" s="33"/>
      <c r="H281" s="33"/>
      <c r="I281" s="33"/>
      <c r="J281" s="35"/>
      <c r="L281" s="34"/>
    </row>
    <row r="282" spans="1:12" x14ac:dyDescent="0.35">
      <c r="A282" s="8"/>
      <c r="B282" s="40"/>
      <c r="D282" s="33"/>
      <c r="E282" s="33"/>
      <c r="F282" s="38"/>
      <c r="G282" s="33"/>
      <c r="H282" s="33"/>
      <c r="I282" s="33"/>
      <c r="J282" s="35"/>
      <c r="L282" s="34"/>
    </row>
    <row r="283" spans="1:12" x14ac:dyDescent="0.35">
      <c r="A283" s="8"/>
      <c r="B283" s="40"/>
      <c r="D283" s="33"/>
      <c r="E283" s="33"/>
      <c r="F283" s="38"/>
      <c r="G283" s="33"/>
      <c r="H283" s="33"/>
      <c r="I283" s="33"/>
      <c r="J283" s="35"/>
      <c r="L283" s="34"/>
    </row>
    <row r="284" spans="1:12" x14ac:dyDescent="0.35">
      <c r="A284" s="8"/>
      <c r="B284" s="40"/>
      <c r="D284" s="33"/>
      <c r="E284" s="33"/>
      <c r="F284" s="38"/>
      <c r="G284" s="33"/>
      <c r="H284" s="33"/>
      <c r="I284" s="33"/>
      <c r="J284" s="35"/>
      <c r="L284" s="34"/>
    </row>
    <row r="285" spans="1:12" x14ac:dyDescent="0.35">
      <c r="A285" s="8"/>
      <c r="B285" s="40"/>
      <c r="D285" s="33"/>
      <c r="E285" s="33"/>
      <c r="F285" s="38"/>
      <c r="G285" s="33"/>
      <c r="H285" s="33"/>
      <c r="I285" s="33"/>
      <c r="J285" s="35"/>
      <c r="L285" s="34"/>
    </row>
    <row r="286" spans="1:12" x14ac:dyDescent="0.35">
      <c r="A286" s="8"/>
      <c r="B286" s="40"/>
      <c r="D286" s="33"/>
      <c r="E286" s="33"/>
      <c r="F286" s="38"/>
      <c r="G286" s="33"/>
      <c r="H286" s="33"/>
      <c r="I286" s="33"/>
      <c r="J286" s="35"/>
      <c r="L286" s="34"/>
    </row>
    <row r="287" spans="1:12" x14ac:dyDescent="0.35">
      <c r="A287" s="8"/>
      <c r="B287" s="40"/>
      <c r="D287" s="33"/>
      <c r="E287" s="33"/>
      <c r="F287" s="38"/>
      <c r="G287" s="33"/>
      <c r="H287" s="33"/>
      <c r="I287" s="33"/>
      <c r="J287" s="35"/>
      <c r="L287" s="34"/>
    </row>
    <row r="288" spans="1:12" x14ac:dyDescent="0.35">
      <c r="A288" s="8"/>
      <c r="B288" s="40"/>
      <c r="D288" s="33"/>
      <c r="E288" s="33"/>
      <c r="F288" s="38"/>
      <c r="G288" s="33"/>
      <c r="H288" s="33"/>
      <c r="I288" s="33"/>
      <c r="J288" s="35"/>
      <c r="L288" s="34"/>
    </row>
    <row r="289" spans="1:12" x14ac:dyDescent="0.35">
      <c r="A289" s="8"/>
      <c r="B289" s="40"/>
      <c r="D289" s="33"/>
      <c r="E289" s="33"/>
      <c r="F289" s="38"/>
      <c r="G289" s="33"/>
      <c r="H289" s="33"/>
      <c r="I289" s="33"/>
      <c r="J289" s="35"/>
      <c r="L289" s="34"/>
    </row>
    <row r="290" spans="1:12" x14ac:dyDescent="0.35">
      <c r="A290" s="8"/>
      <c r="B290" s="40"/>
      <c r="D290" s="33"/>
      <c r="E290" s="33"/>
      <c r="F290" s="38"/>
      <c r="G290" s="33"/>
      <c r="H290" s="33"/>
      <c r="I290" s="33"/>
      <c r="J290" s="35"/>
      <c r="L290" s="34"/>
    </row>
    <row r="291" spans="1:12" x14ac:dyDescent="0.35">
      <c r="A291" s="8"/>
      <c r="B291" s="40"/>
      <c r="D291" s="33"/>
      <c r="E291" s="33"/>
      <c r="F291" s="38"/>
      <c r="G291" s="33"/>
      <c r="H291" s="33"/>
      <c r="I291" s="33"/>
      <c r="J291" s="35"/>
      <c r="L291" s="34"/>
    </row>
    <row r="292" spans="1:12" x14ac:dyDescent="0.35">
      <c r="A292" s="8"/>
      <c r="B292" s="40"/>
      <c r="D292" s="33"/>
      <c r="E292" s="33"/>
      <c r="F292" s="38"/>
      <c r="G292" s="33"/>
      <c r="H292" s="33"/>
      <c r="I292" s="33"/>
      <c r="J292" s="35"/>
      <c r="L292" s="34"/>
    </row>
    <row r="293" spans="1:12" x14ac:dyDescent="0.35">
      <c r="A293" s="8"/>
      <c r="B293" s="40"/>
      <c r="D293" s="33"/>
      <c r="E293" s="33"/>
      <c r="F293" s="38"/>
      <c r="G293" s="33"/>
      <c r="H293" s="33"/>
      <c r="I293" s="33"/>
      <c r="J293" s="35"/>
      <c r="L293" s="34"/>
    </row>
    <row r="294" spans="1:12" x14ac:dyDescent="0.35">
      <c r="A294" s="8"/>
      <c r="B294" s="40"/>
      <c r="D294" s="33"/>
      <c r="E294" s="33"/>
      <c r="F294" s="38"/>
      <c r="G294" s="33"/>
      <c r="H294" s="33"/>
      <c r="I294" s="33"/>
      <c r="J294" s="35"/>
      <c r="L294" s="34"/>
    </row>
    <row r="295" spans="1:12" x14ac:dyDescent="0.35">
      <c r="A295" s="8"/>
      <c r="B295" s="40"/>
      <c r="D295" s="33"/>
      <c r="E295" s="33"/>
      <c r="F295" s="38"/>
      <c r="G295" s="33"/>
      <c r="H295" s="33"/>
      <c r="I295" s="33"/>
      <c r="J295" s="35"/>
      <c r="L295" s="34"/>
    </row>
    <row r="296" spans="1:12" x14ac:dyDescent="0.35">
      <c r="A296" s="8"/>
      <c r="B296" s="40"/>
      <c r="D296" s="33"/>
      <c r="E296" s="33"/>
      <c r="F296" s="38"/>
      <c r="G296" s="33"/>
      <c r="H296" s="33"/>
      <c r="I296" s="33"/>
      <c r="J296" s="35"/>
      <c r="L296" s="34"/>
    </row>
    <row r="297" spans="1:12" x14ac:dyDescent="0.35">
      <c r="A297" s="8"/>
      <c r="B297" s="40"/>
      <c r="D297" s="33"/>
      <c r="E297" s="33"/>
      <c r="F297" s="38"/>
      <c r="G297" s="33"/>
      <c r="H297" s="33"/>
      <c r="I297" s="33"/>
      <c r="J297" s="35"/>
      <c r="L297" s="34"/>
    </row>
    <row r="298" spans="1:12" x14ac:dyDescent="0.35">
      <c r="A298" s="8"/>
      <c r="B298" s="40"/>
      <c r="D298" s="33"/>
      <c r="E298" s="33"/>
      <c r="F298" s="38"/>
      <c r="G298" s="33"/>
      <c r="H298" s="33"/>
      <c r="I298" s="33"/>
      <c r="J298" s="35"/>
      <c r="L298" s="34"/>
    </row>
    <row r="299" spans="1:12" x14ac:dyDescent="0.35">
      <c r="A299" s="8"/>
      <c r="B299" s="40"/>
      <c r="D299" s="33"/>
      <c r="E299" s="33"/>
      <c r="F299" s="38"/>
      <c r="G299" s="33"/>
      <c r="H299" s="33"/>
      <c r="I299" s="33"/>
      <c r="J299" s="35"/>
      <c r="L299" s="34"/>
    </row>
    <row r="300" spans="1:12" x14ac:dyDescent="0.35">
      <c r="A300" s="8"/>
      <c r="B300" s="40"/>
      <c r="D300" s="33"/>
      <c r="E300" s="33"/>
      <c r="F300" s="38"/>
      <c r="G300" s="33"/>
      <c r="H300" s="33"/>
      <c r="I300" s="33"/>
      <c r="J300" s="35"/>
      <c r="L300" s="34"/>
    </row>
    <row r="301" spans="1:12" x14ac:dyDescent="0.35">
      <c r="A301" s="8"/>
      <c r="B301" s="40"/>
      <c r="D301" s="33"/>
      <c r="E301" s="33"/>
      <c r="F301" s="38"/>
      <c r="G301" s="33"/>
      <c r="H301" s="33"/>
      <c r="I301" s="33"/>
      <c r="J301" s="35"/>
      <c r="L301" s="34"/>
    </row>
    <row r="302" spans="1:12" x14ac:dyDescent="0.35">
      <c r="A302" s="8"/>
      <c r="B302" s="40"/>
      <c r="D302" s="33"/>
      <c r="E302" s="33"/>
      <c r="F302" s="38"/>
      <c r="G302" s="33"/>
      <c r="H302" s="33"/>
      <c r="I302" s="33"/>
      <c r="J302" s="35"/>
      <c r="L302" s="34"/>
    </row>
    <row r="303" spans="1:12" x14ac:dyDescent="0.35">
      <c r="A303" s="8"/>
      <c r="B303" s="40"/>
      <c r="D303" s="33"/>
      <c r="E303" s="33"/>
      <c r="F303" s="38"/>
      <c r="G303" s="33"/>
      <c r="H303" s="33"/>
      <c r="I303" s="33"/>
      <c r="J303" s="35"/>
      <c r="L303" s="34"/>
    </row>
    <row r="304" spans="1:12" x14ac:dyDescent="0.35">
      <c r="A304" s="8"/>
      <c r="B304" s="40"/>
      <c r="D304" s="33"/>
      <c r="E304" s="33"/>
      <c r="F304" s="38"/>
      <c r="G304" s="33"/>
      <c r="H304" s="33"/>
      <c r="I304" s="33"/>
      <c r="J304" s="35"/>
      <c r="L304" s="34"/>
    </row>
    <row r="305" spans="1:12" x14ac:dyDescent="0.35">
      <c r="A305" s="8"/>
      <c r="B305" s="40"/>
      <c r="D305" s="33"/>
      <c r="E305" s="33"/>
      <c r="F305" s="38"/>
      <c r="G305" s="33"/>
      <c r="H305" s="33"/>
      <c r="I305" s="33"/>
      <c r="J305" s="35"/>
      <c r="L305" s="34"/>
    </row>
    <row r="306" spans="1:12" x14ac:dyDescent="0.35">
      <c r="A306" s="8"/>
      <c r="B306" s="40"/>
      <c r="D306" s="33"/>
      <c r="E306" s="33"/>
      <c r="F306" s="38"/>
      <c r="G306" s="33"/>
      <c r="H306" s="33"/>
      <c r="I306" s="33"/>
      <c r="J306" s="35"/>
      <c r="L306" s="34"/>
    </row>
    <row r="307" spans="1:12" x14ac:dyDescent="0.35">
      <c r="A307" s="8"/>
      <c r="B307" s="40"/>
      <c r="D307" s="33"/>
      <c r="E307" s="33"/>
      <c r="F307" s="38"/>
      <c r="G307" s="33"/>
      <c r="H307" s="33"/>
      <c r="I307" s="33"/>
      <c r="J307" s="35"/>
      <c r="L307" s="34"/>
    </row>
    <row r="308" spans="1:12" x14ac:dyDescent="0.35">
      <c r="A308" s="8"/>
      <c r="B308" s="40"/>
      <c r="D308" s="33"/>
      <c r="E308" s="33"/>
      <c r="F308" s="38"/>
      <c r="G308" s="33"/>
      <c r="H308" s="33"/>
      <c r="I308" s="33"/>
      <c r="J308" s="35"/>
      <c r="L308" s="34"/>
    </row>
    <row r="309" spans="1:12" x14ac:dyDescent="0.35">
      <c r="A309" s="8"/>
      <c r="B309" s="40"/>
      <c r="D309" s="33"/>
      <c r="E309" s="33"/>
      <c r="F309" s="38"/>
      <c r="G309" s="33"/>
      <c r="H309" s="33"/>
      <c r="I309" s="33"/>
      <c r="J309" s="35"/>
      <c r="L309" s="34"/>
    </row>
    <row r="310" spans="1:12" x14ac:dyDescent="0.35">
      <c r="A310" s="8"/>
      <c r="B310" s="40"/>
      <c r="D310" s="33"/>
      <c r="E310" s="33"/>
      <c r="F310" s="38"/>
      <c r="G310" s="33"/>
      <c r="H310" s="33"/>
      <c r="I310" s="33"/>
      <c r="J310" s="35"/>
      <c r="L310" s="34"/>
    </row>
    <row r="311" spans="1:12" x14ac:dyDescent="0.35">
      <c r="A311" s="8"/>
      <c r="B311" s="40"/>
      <c r="D311" s="33"/>
      <c r="E311" s="33"/>
      <c r="F311" s="38"/>
      <c r="G311" s="33"/>
      <c r="H311" s="33"/>
      <c r="I311" s="33"/>
      <c r="J311" s="35"/>
      <c r="L311" s="34"/>
    </row>
    <row r="312" spans="1:12" x14ac:dyDescent="0.35">
      <c r="A312" s="8"/>
      <c r="B312" s="40"/>
      <c r="D312" s="33"/>
      <c r="E312" s="33"/>
      <c r="F312" s="38"/>
      <c r="G312" s="33"/>
      <c r="H312" s="33"/>
      <c r="I312" s="33"/>
      <c r="J312" s="35"/>
      <c r="L312" s="34"/>
    </row>
    <row r="313" spans="1:12" x14ac:dyDescent="0.35">
      <c r="A313" s="8"/>
      <c r="B313" s="40"/>
      <c r="D313" s="33"/>
      <c r="E313" s="33"/>
      <c r="F313" s="38"/>
      <c r="G313" s="33"/>
      <c r="H313" s="33"/>
      <c r="I313" s="33"/>
      <c r="J313" s="35"/>
      <c r="L313" s="34"/>
    </row>
    <row r="314" spans="1:12" x14ac:dyDescent="0.35">
      <c r="A314" s="8"/>
      <c r="B314" s="40"/>
      <c r="D314" s="33"/>
      <c r="E314" s="33"/>
      <c r="F314" s="38"/>
      <c r="G314" s="33"/>
      <c r="H314" s="33"/>
      <c r="I314" s="33"/>
      <c r="J314" s="35"/>
      <c r="L314" s="34"/>
    </row>
    <row r="315" spans="1:12" x14ac:dyDescent="0.35">
      <c r="A315" s="8"/>
      <c r="B315" s="40"/>
      <c r="D315" s="33"/>
      <c r="E315" s="33"/>
      <c r="F315" s="38"/>
      <c r="G315" s="33"/>
      <c r="H315" s="33"/>
      <c r="I315" s="33"/>
      <c r="J315" s="35"/>
      <c r="L315" s="34"/>
    </row>
    <row r="316" spans="1:12" x14ac:dyDescent="0.35">
      <c r="L316" s="34"/>
    </row>
    <row r="317" spans="1:12" x14ac:dyDescent="0.35">
      <c r="L317" s="34"/>
    </row>
    <row r="318" spans="1:12" x14ac:dyDescent="0.35">
      <c r="L318" s="34"/>
    </row>
    <row r="319" spans="1:12" x14ac:dyDescent="0.35">
      <c r="L319" s="34"/>
    </row>
  </sheetData>
  <mergeCells count="1">
    <mergeCell ref="A3:I3"/>
  </mergeCells>
  <pageMargins left="0.7" right="0.7" top="0.75" bottom="0.75" header="0.3" footer="0.3"/>
  <pageSetup scale="58" fitToHeight="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D98A7-3846-41E4-8E05-C765E7ACA397}">
  <dimension ref="A2:L36"/>
  <sheetViews>
    <sheetView zoomScaleNormal="100" workbookViewId="0">
      <selection activeCell="E52" sqref="E52"/>
    </sheetView>
  </sheetViews>
  <sheetFormatPr defaultRowHeight="14.5" x14ac:dyDescent="0.35"/>
  <cols>
    <col min="1" max="1" width="44.453125" bestFit="1" customWidth="1"/>
    <col min="2" max="2" width="17" bestFit="1" customWidth="1"/>
    <col min="4" max="4" width="22.26953125" bestFit="1" customWidth="1"/>
    <col min="5" max="5" width="16.26953125" bestFit="1" customWidth="1"/>
    <col min="6" max="6" width="16.1796875" bestFit="1" customWidth="1"/>
    <col min="7" max="7" width="20.453125" bestFit="1" customWidth="1"/>
    <col min="8" max="8" width="14.7265625" bestFit="1" customWidth="1"/>
    <col min="9" max="9" width="14.26953125" bestFit="1" customWidth="1"/>
    <col min="10" max="10" width="16.90625" bestFit="1" customWidth="1"/>
    <col min="11" max="11" width="16.6328125" bestFit="1" customWidth="1"/>
    <col min="12" max="12" width="14.6328125" bestFit="1" customWidth="1"/>
  </cols>
  <sheetData>
    <row r="2" spans="1:12" x14ac:dyDescent="0.35">
      <c r="A2" s="41" t="s">
        <v>26</v>
      </c>
      <c r="B2" s="42" t="s">
        <v>9</v>
      </c>
    </row>
    <row r="3" spans="1:12" x14ac:dyDescent="0.35">
      <c r="A3" s="44"/>
      <c r="B3" s="44"/>
      <c r="D3" t="s">
        <v>87</v>
      </c>
      <c r="E3" t="s">
        <v>56</v>
      </c>
      <c r="F3" t="s">
        <v>57</v>
      </c>
      <c r="G3" t="s">
        <v>58</v>
      </c>
      <c r="H3" t="s">
        <v>59</v>
      </c>
      <c r="I3" t="s">
        <v>60</v>
      </c>
      <c r="J3" t="s">
        <v>85</v>
      </c>
      <c r="K3" t="s">
        <v>86</v>
      </c>
      <c r="L3" t="s">
        <v>89</v>
      </c>
    </row>
    <row r="4" spans="1:12" x14ac:dyDescent="0.35">
      <c r="A4" s="45" t="s">
        <v>27</v>
      </c>
      <c r="B4" s="46"/>
      <c r="D4" t="s">
        <v>49</v>
      </c>
      <c r="E4" s="129">
        <v>289193517</v>
      </c>
      <c r="F4" s="129">
        <v>26094164.492559377</v>
      </c>
      <c r="G4" s="129">
        <f>E4-F4</f>
        <v>263099352.50744063</v>
      </c>
      <c r="H4" s="130">
        <f t="shared" ref="H4:H10" si="0">B$34*(G4/G$11)</f>
        <v>581020.47413255775</v>
      </c>
      <c r="I4" s="130">
        <f t="shared" ref="I4:I10" si="1">B$17*(G4/G$11)</f>
        <v>3769865.3787723444</v>
      </c>
      <c r="J4" s="130">
        <f>'Decommissioning Rider'!J9</f>
        <v>214312786.67067102</v>
      </c>
      <c r="K4" s="129">
        <f>'Decommissioning Rider'!V11</f>
        <v>254332690.46603203</v>
      </c>
      <c r="L4" s="130">
        <f>K4-J4</f>
        <v>40019903.795361012</v>
      </c>
    </row>
    <row r="5" spans="1:12" x14ac:dyDescent="0.35">
      <c r="A5" s="47" t="s">
        <v>28</v>
      </c>
      <c r="B5" s="48">
        <v>2750000</v>
      </c>
      <c r="D5" t="s">
        <v>50</v>
      </c>
      <c r="E5" s="129">
        <v>10509844</v>
      </c>
      <c r="F5" s="129"/>
      <c r="G5" s="129">
        <f t="shared" ref="G5:G10" si="2">E5-F5</f>
        <v>10509844</v>
      </c>
      <c r="H5" s="130">
        <f t="shared" si="0"/>
        <v>23209.614488756761</v>
      </c>
      <c r="I5" s="130">
        <f t="shared" si="1"/>
        <v>150592.14952183416</v>
      </c>
      <c r="J5" s="130">
        <f>'2020 Storm'!J9</f>
        <v>8561001.5138685405</v>
      </c>
      <c r="K5" s="129">
        <f>'2020 Storm'!V11</f>
        <v>10437650.252420761</v>
      </c>
      <c r="L5" s="130">
        <f t="shared" ref="L5:L10" si="3">K5-J5</f>
        <v>1876648.7385522202</v>
      </c>
    </row>
    <row r="6" spans="1:12" x14ac:dyDescent="0.35">
      <c r="A6" s="47" t="s">
        <v>29</v>
      </c>
      <c r="B6" s="48">
        <v>750000</v>
      </c>
      <c r="D6" t="s">
        <v>51</v>
      </c>
      <c r="E6" s="129">
        <v>45996003</v>
      </c>
      <c r="F6" s="129"/>
      <c r="G6" s="129">
        <f t="shared" si="2"/>
        <v>45996003</v>
      </c>
      <c r="H6" s="130">
        <f t="shared" si="0"/>
        <v>101576.15066919161</v>
      </c>
      <c r="I6" s="130">
        <f t="shared" si="1"/>
        <v>659061.82443647424</v>
      </c>
      <c r="J6" s="130">
        <f>'2021 Storm'!J9</f>
        <v>37466954.915306263</v>
      </c>
      <c r="K6" s="129">
        <f>'2021 Storm'!V11</f>
        <v>45680049.325498655</v>
      </c>
      <c r="L6" s="130">
        <f t="shared" si="3"/>
        <v>8213094.4101923928</v>
      </c>
    </row>
    <row r="7" spans="1:12" x14ac:dyDescent="0.35">
      <c r="A7" s="47"/>
      <c r="B7" s="48"/>
      <c r="D7" t="s">
        <v>52</v>
      </c>
      <c r="E7" s="129">
        <v>13838283</v>
      </c>
      <c r="F7" s="129"/>
      <c r="G7" s="129">
        <f t="shared" si="2"/>
        <v>13838283</v>
      </c>
      <c r="H7" s="130">
        <f t="shared" si="0"/>
        <v>30560.036249473957</v>
      </c>
      <c r="I7" s="130">
        <f t="shared" si="1"/>
        <v>198284.27354977443</v>
      </c>
      <c r="J7" s="130">
        <f>'2022 Storm'!J9</f>
        <v>11272247.400850222</v>
      </c>
      <c r="K7" s="129">
        <f>'2022 Storm'!V11</f>
        <v>13743225.688984526</v>
      </c>
      <c r="L7" s="130">
        <f t="shared" si="3"/>
        <v>2470978.2881343048</v>
      </c>
    </row>
    <row r="8" spans="1:12" x14ac:dyDescent="0.35">
      <c r="A8" s="47" t="s">
        <v>30</v>
      </c>
      <c r="B8" s="48">
        <v>75000</v>
      </c>
      <c r="D8" t="s">
        <v>53</v>
      </c>
      <c r="E8" s="129">
        <v>8954502</v>
      </c>
      <c r="F8" s="129"/>
      <c r="G8" s="129">
        <f t="shared" si="2"/>
        <v>8954502</v>
      </c>
      <c r="H8" s="130">
        <f t="shared" si="0"/>
        <v>19774.845312528083</v>
      </c>
      <c r="I8" s="130">
        <f t="shared" si="1"/>
        <v>128306.1579294196</v>
      </c>
      <c r="J8" s="130">
        <f>'2023 Storm'!J9</f>
        <v>7294066.8936607335</v>
      </c>
      <c r="K8" s="129">
        <f>'2023 Storm'!V11</f>
        <v>8892992.1377141457</v>
      </c>
      <c r="L8" s="130">
        <f t="shared" si="3"/>
        <v>1598925.2440534122</v>
      </c>
    </row>
    <row r="9" spans="1:12" x14ac:dyDescent="0.35">
      <c r="A9" s="47" t="s">
        <v>31</v>
      </c>
      <c r="B9" s="48">
        <v>31242</v>
      </c>
      <c r="D9" t="s">
        <v>54</v>
      </c>
      <c r="E9" s="129">
        <v>52253087</v>
      </c>
      <c r="F9" s="129">
        <v>4714838.2245339202</v>
      </c>
      <c r="G9" s="129">
        <f t="shared" si="2"/>
        <v>47538248.775466077</v>
      </c>
      <c r="H9" s="130">
        <f t="shared" si="0"/>
        <v>104981.99854814028</v>
      </c>
      <c r="I9" s="130">
        <f t="shared" si="1"/>
        <v>681160.16447067494</v>
      </c>
      <c r="J9" s="130">
        <f>'Rockport Deferral'!J9</f>
        <v>38723221.74652873</v>
      </c>
      <c r="K9" s="129">
        <f>'Rockport Deferral'!V11</f>
        <v>49960598.195812359</v>
      </c>
      <c r="L9" s="130">
        <f t="shared" si="3"/>
        <v>11237376.44928363</v>
      </c>
    </row>
    <row r="10" spans="1:12" x14ac:dyDescent="0.35">
      <c r="A10" s="47" t="s">
        <v>32</v>
      </c>
      <c r="B10" s="48">
        <v>591965.49855000002</v>
      </c>
      <c r="D10" t="s">
        <v>55</v>
      </c>
      <c r="E10" s="131">
        <v>50453564</v>
      </c>
      <c r="F10" s="131"/>
      <c r="G10" s="131">
        <f t="shared" si="2"/>
        <v>50453564</v>
      </c>
      <c r="H10" s="132">
        <f t="shared" si="0"/>
        <v>111420.09053833877</v>
      </c>
      <c r="I10" s="132">
        <f t="shared" si="1"/>
        <v>722932.77177067788</v>
      </c>
      <c r="J10" s="132">
        <f>PPA!J9</f>
        <v>41097949.482795686</v>
      </c>
      <c r="K10" s="131">
        <f>PPA!V11</f>
        <v>50106990.648017898</v>
      </c>
      <c r="L10" s="132">
        <f t="shared" si="3"/>
        <v>9009041.1652222127</v>
      </c>
    </row>
    <row r="11" spans="1:12" x14ac:dyDescent="0.35">
      <c r="A11" s="47" t="s">
        <v>33</v>
      </c>
      <c r="B11" s="48">
        <v>150000</v>
      </c>
      <c r="E11" s="129">
        <f>SUM(E4:E10)</f>
        <v>471198800</v>
      </c>
      <c r="F11" s="129">
        <f t="shared" ref="F11:G11" si="4">SUM(F4:F10)</f>
        <v>30809002.717093296</v>
      </c>
      <c r="G11" s="129">
        <f t="shared" si="4"/>
        <v>440389797.28290671</v>
      </c>
      <c r="H11" s="129">
        <f t="shared" ref="H11" si="5">SUM(H4:H10)</f>
        <v>972543.20993898716</v>
      </c>
      <c r="I11" s="129">
        <f t="shared" ref="I11" si="6">SUM(I4:I10)</f>
        <v>6310202.7204511994</v>
      </c>
      <c r="J11" s="129">
        <f t="shared" ref="J11:L11" si="7">SUM(J4:J10)</f>
        <v>358728228.62368119</v>
      </c>
      <c r="K11" s="129">
        <f t="shared" si="7"/>
        <v>433154196.71448034</v>
      </c>
      <c r="L11" s="129">
        <f t="shared" si="7"/>
        <v>74425968.090799183</v>
      </c>
    </row>
    <row r="12" spans="1:12" x14ac:dyDescent="0.35">
      <c r="A12" s="47" t="s">
        <v>34</v>
      </c>
      <c r="B12" s="48">
        <v>125000</v>
      </c>
    </row>
    <row r="13" spans="1:12" x14ac:dyDescent="0.35">
      <c r="A13" s="47" t="s">
        <v>35</v>
      </c>
      <c r="B13" s="48">
        <v>25000</v>
      </c>
    </row>
    <row r="14" spans="1:12" x14ac:dyDescent="0.35">
      <c r="A14" s="47" t="s">
        <v>37</v>
      </c>
      <c r="B14" s="48">
        <v>1787065.656</v>
      </c>
    </row>
    <row r="15" spans="1:12" x14ac:dyDescent="0.35">
      <c r="A15" s="47" t="s">
        <v>38</v>
      </c>
      <c r="B15" s="51">
        <v>24929.5659012</v>
      </c>
      <c r="D15" t="s">
        <v>91</v>
      </c>
    </row>
    <row r="16" spans="1:12" x14ac:dyDescent="0.35">
      <c r="A16" s="44"/>
      <c r="B16" s="44"/>
      <c r="D16" t="s">
        <v>61</v>
      </c>
    </row>
    <row r="17" spans="1:7" ht="15" thickBot="1" x14ac:dyDescent="0.4">
      <c r="A17" s="52" t="s">
        <v>39</v>
      </c>
      <c r="B17" s="53">
        <f>SUM(B5:B15)</f>
        <v>6310202.7204511994</v>
      </c>
    </row>
    <row r="18" spans="1:7" ht="15" thickTop="1" x14ac:dyDescent="0.35">
      <c r="B18" s="50"/>
    </row>
    <row r="19" spans="1:7" x14ac:dyDescent="0.35">
      <c r="B19" s="54"/>
      <c r="D19" t="s">
        <v>88</v>
      </c>
    </row>
    <row r="21" spans="1:7" x14ac:dyDescent="0.35">
      <c r="B21" s="55" t="s">
        <v>40</v>
      </c>
      <c r="E21" t="s">
        <v>85</v>
      </c>
      <c r="F21" s="128" t="s">
        <v>86</v>
      </c>
      <c r="G21" t="s">
        <v>89</v>
      </c>
    </row>
    <row r="22" spans="1:7" x14ac:dyDescent="0.35">
      <c r="D22" t="s">
        <v>49</v>
      </c>
      <c r="E22" s="133">
        <f>J4</f>
        <v>214312786.67067102</v>
      </c>
      <c r="F22" s="133">
        <f t="shared" ref="F22:G22" si="8">K4</f>
        <v>254332690.46603203</v>
      </c>
      <c r="G22" s="133">
        <f t="shared" si="8"/>
        <v>40019903.795361012</v>
      </c>
    </row>
    <row r="23" spans="1:7" x14ac:dyDescent="0.35">
      <c r="D23" t="s">
        <v>90</v>
      </c>
      <c r="E23" s="130">
        <f>J9</f>
        <v>38723221.74652873</v>
      </c>
      <c r="F23" s="130">
        <f t="shared" ref="F23:G23" si="9">K9</f>
        <v>49960598.195812359</v>
      </c>
      <c r="G23" s="130">
        <f t="shared" si="9"/>
        <v>11237376.44928363</v>
      </c>
    </row>
    <row r="24" spans="1:7" x14ac:dyDescent="0.35">
      <c r="A24" s="56" t="s">
        <v>41</v>
      </c>
      <c r="B24" s="48">
        <v>446766.41399999999</v>
      </c>
      <c r="D24" t="s">
        <v>55</v>
      </c>
      <c r="E24" s="132">
        <f>J10</f>
        <v>41097949.482795686</v>
      </c>
      <c r="F24" s="132">
        <f t="shared" ref="F24:G24" si="10">K10</f>
        <v>50106990.648017898</v>
      </c>
      <c r="G24" s="132">
        <f t="shared" si="10"/>
        <v>9009041.1652222127</v>
      </c>
    </row>
    <row r="25" spans="1:7" x14ac:dyDescent="0.35">
      <c r="A25" s="56" t="s">
        <v>42</v>
      </c>
      <c r="B25" s="57">
        <v>100000</v>
      </c>
      <c r="E25" s="130">
        <f>SUM(E22:E24)</f>
        <v>294133957.89999545</v>
      </c>
      <c r="F25" s="130">
        <f t="shared" ref="F25:G25" si="11">SUM(F22:F24)</f>
        <v>354400279.30986226</v>
      </c>
      <c r="G25" s="130">
        <f t="shared" si="11"/>
        <v>60266321.409866855</v>
      </c>
    </row>
    <row r="26" spans="1:7" x14ac:dyDescent="0.35">
      <c r="A26" s="56" t="s">
        <v>43</v>
      </c>
      <c r="B26" s="57">
        <v>75000</v>
      </c>
    </row>
    <row r="27" spans="1:7" x14ac:dyDescent="0.35">
      <c r="A27" s="56" t="s">
        <v>44</v>
      </c>
      <c r="B27" s="57">
        <v>50000</v>
      </c>
    </row>
    <row r="28" spans="1:7" x14ac:dyDescent="0.35">
      <c r="A28" s="56" t="s">
        <v>35</v>
      </c>
      <c r="B28" s="57">
        <v>10000</v>
      </c>
    </row>
    <row r="29" spans="1:7" x14ac:dyDescent="0.35">
      <c r="A29" s="56" t="s">
        <v>45</v>
      </c>
      <c r="B29" s="57">
        <v>2750</v>
      </c>
    </row>
    <row r="30" spans="1:7" x14ac:dyDescent="0.35">
      <c r="A30" s="56" t="s">
        <v>32</v>
      </c>
      <c r="B30" s="57">
        <v>75000</v>
      </c>
    </row>
    <row r="31" spans="1:7" x14ac:dyDescent="0.35">
      <c r="A31" s="56" t="s">
        <v>46</v>
      </c>
      <c r="B31" s="57">
        <v>188026.79593898723</v>
      </c>
    </row>
    <row r="32" spans="1:7" x14ac:dyDescent="0.35">
      <c r="A32" s="56" t="s">
        <v>47</v>
      </c>
      <c r="B32" s="58">
        <v>25000</v>
      </c>
    </row>
    <row r="33" spans="1:2" x14ac:dyDescent="0.35">
      <c r="A33" s="56"/>
      <c r="B33" s="59"/>
    </row>
    <row r="34" spans="1:2" ht="15" thickBot="1" x14ac:dyDescent="0.4">
      <c r="A34" s="60" t="s">
        <v>48</v>
      </c>
      <c r="B34" s="61">
        <f>SUM(B24:B33)</f>
        <v>972543.20993898716</v>
      </c>
    </row>
    <row r="35" spans="1:2" ht="15" thickTop="1" x14ac:dyDescent="0.35">
      <c r="A35" s="60"/>
      <c r="B35" s="62"/>
    </row>
    <row r="36" spans="1:2" x14ac:dyDescent="0.35">
      <c r="A36" s="60"/>
      <c r="B36" s="63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mM1ZjhlYjEyLTViMjctNDM5ZC1hYWE2LTM0MDJhZjYyNmZhMy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xMzEzMjA8L1VzZXJOYW1lPjxEYXRlVGltZT44LzIzLzIwMjMgNjo1OTozMiBQTTwvRGF0ZVRpbWU+PExhYmVsU3RyaW5nPkFFUCBQdWJsaWM8L0xhYmVsU3RyaW5nPjwvaXRlbT48L2xhYmVsSGlzdG9yeT4=</Value>
</WrappedLabelHistory>
</file>

<file path=customXml/item4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c5f8eb12-5b27-439d-aaa6-3402af626fa3" value=""/>
  <element uid="d14f5c36-f44a-4315-b438-005cfe8f069f" value=""/>
</sisl>
</file>

<file path=customXml/itemProps1.xml><?xml version="1.0" encoding="utf-8"?>
<ds:datastoreItem xmlns:ds="http://schemas.openxmlformats.org/officeDocument/2006/customXml" ds:itemID="{B5370D21-7B75-4273-83EB-B82DFBDB1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D4EBFB-10A1-49DF-9D74-76332C9DB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040523-5304-4b09-b6d4-64a124c994e2"/>
    <ds:schemaRef ds:uri="5b640fb8-5a34-41c1-9307-1b790ff29a8b"/>
    <ds:schemaRef ds:uri="51831b8d-857f-44dd-949b-652450d1a5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50A2E9-01E9-4DF4-89F9-FC99429FD5EB}">
  <ds:schemaRefs>
    <ds:schemaRef ds:uri="http://www.w3.org/2001/XMLSchema"/>
    <ds:schemaRef ds:uri="http://www.boldonjames.com/2016/02/Classifier/internal/wrappedLabelHistory"/>
  </ds:schemaRefs>
</ds:datastoreItem>
</file>

<file path=customXml/itemProps4.xml><?xml version="1.0" encoding="utf-8"?>
<ds:datastoreItem xmlns:ds="http://schemas.openxmlformats.org/officeDocument/2006/customXml" ds:itemID="{AC90548E-2EB9-415D-883E-4C01F00D389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Decommissioning Rider</vt:lpstr>
      <vt:lpstr>2020 Storm</vt:lpstr>
      <vt:lpstr>2021 Storm</vt:lpstr>
      <vt:lpstr>2022 Storm</vt:lpstr>
      <vt:lpstr>2023 Storm</vt:lpstr>
      <vt:lpstr>Rockport Deferral</vt:lpstr>
      <vt:lpstr>PPA</vt:lpstr>
      <vt:lpstr>Upfront &amp; Ongoing Costs</vt:lpstr>
      <vt:lpstr>'Upfront &amp; Ongoing Costs'!Print_Area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s131320</dc:creator>
  <cp:lastModifiedBy>s203707</cp:lastModifiedBy>
  <dcterms:created xsi:type="dcterms:W3CDTF">2023-08-23T18:09:26Z</dcterms:created>
  <dcterms:modified xsi:type="dcterms:W3CDTF">2023-08-28T12:06:17Z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a6a009fe-c9fa-4dad-9255-6f2c8298c10e</vt:lpwstr>
  </property>
  <property fmtid="{D5CDD505-2E9C-101B-9397-08002B2CF9AE}" pid="3" name="bjClsUserRVM">
    <vt:lpwstr>[]</vt:lpwstr>
  </property>
  <property fmtid="{D5CDD505-2E9C-101B-9397-08002B2CF9AE}" pid="4" name="bjSaver">
    <vt:lpwstr>cCF+V+Nfx0Jg+dKlQL1826fPg7U+TUtE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uid="c5f8eb12-5b27-439d-aaa6-3402af626fa3" value="" /&gt;&lt;element uid="d14f5c36-f44a-4315-b438-005cfe8f069f" value="" /&gt;&lt;/sisl&gt;</vt:lpwstr>
  </property>
  <property fmtid="{D5CDD505-2E9C-101B-9397-08002B2CF9AE}" pid="7" name="bjDocumentSecurityLabel">
    <vt:lpwstr>AEP Public</vt:lpwstr>
  </property>
  <property fmtid="{D5CDD505-2E9C-101B-9397-08002B2CF9AE}" pid="8" name="MSIP_Label_5c34e43d-0b77-4b2c-b224-1b46981ccfdb_SiteId">
    <vt:lpwstr>15f3c881-6b03-4ff6-8559-77bf5177818f</vt:lpwstr>
  </property>
  <property fmtid="{D5CDD505-2E9C-101B-9397-08002B2CF9AE}" pid="9" name="MSIP_Label_5c34e43d-0b77-4b2c-b224-1b46981ccfdb_Name">
    <vt:lpwstr>AEP Public</vt:lpwstr>
  </property>
  <property fmtid="{D5CDD505-2E9C-101B-9397-08002B2CF9AE}" pid="10" name="MSIP_Label_5c34e43d-0b77-4b2c-b224-1b46981ccfdb_Enabled">
    <vt:lpwstr>true</vt:lpwstr>
  </property>
  <property fmtid="{D5CDD505-2E9C-101B-9397-08002B2CF9AE}" pid="11" name="bjLabelHistoryID">
    <vt:lpwstr>{7B50A2E9-01E9-4DF4-89F9-FC99429FD5EB}</vt:lpwstr>
  </property>
</Properties>
</file>