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HR_Rate_Cases\Employee Benefits\Compensation and Other Topics\KY\2023\Testimony\Exhibits\"/>
    </mc:Choice>
  </mc:AlternateContent>
  <xr:revisionPtr revIDLastSave="0" documentId="13_ncr:1_{BC6C5D8A-EF9A-4C13-A26F-730EB06525BE}" xr6:coauthVersionLast="47" xr6:coauthVersionMax="47" xr10:uidLastSave="{00000000-0000-0000-0000-000000000000}"/>
  <bookViews>
    <workbookView xWindow="28680" yWindow="-120" windowWidth="29040" windowHeight="15840" xr2:uid="{00000000-000D-0000-FFFF-FFFF00000000}"/>
  </bookViews>
  <sheets>
    <sheet name="Exec" sheetId="11" r:id="rId1"/>
    <sheet name="Exec Chart1" sheetId="5" r:id="rId2"/>
    <sheet name="Exec Graph Data" sheetId="6" r:id="rId3"/>
  </sheets>
  <definedNames>
    <definedName name="_xlnm._FilterDatabase" localSheetId="2" hidden="1">'Exec Graph Data'!$A$2:$D$22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11" l="1"/>
  <c r="L5" i="11"/>
  <c r="I5" i="11"/>
  <c r="N4" i="11"/>
  <c r="L4" i="11"/>
  <c r="I4" i="11"/>
  <c r="M12" i="11"/>
  <c r="K12" i="11"/>
  <c r="M10" i="11"/>
  <c r="K10" i="11"/>
  <c r="R8" i="11"/>
  <c r="D12" i="6" s="1"/>
  <c r="N6" i="11" l="1"/>
  <c r="L6" i="11"/>
  <c r="I6" i="11"/>
  <c r="B23" i="11"/>
  <c r="R13" i="11" l="1"/>
  <c r="D11" i="6" s="1"/>
  <c r="R11" i="11"/>
  <c r="D10" i="6" s="1"/>
  <c r="R10" i="11"/>
  <c r="D17" i="6" s="1"/>
  <c r="R9" i="11"/>
  <c r="D18" i="6" s="1"/>
  <c r="M13" i="11"/>
  <c r="K13" i="11"/>
  <c r="M11" i="11"/>
  <c r="K11" i="11"/>
  <c r="M9" i="11"/>
  <c r="K9" i="11"/>
  <c r="K5" i="11"/>
  <c r="K4" i="11"/>
  <c r="K21" i="11"/>
  <c r="M23" i="11"/>
  <c r="M22" i="11"/>
  <c r="M21" i="11"/>
  <c r="M20" i="11"/>
  <c r="M19" i="11"/>
  <c r="M18" i="11"/>
  <c r="M17" i="11"/>
  <c r="M16" i="11"/>
  <c r="M15" i="11"/>
  <c r="M14" i="11"/>
  <c r="M8" i="11"/>
  <c r="M6" i="11"/>
  <c r="K23" i="11"/>
  <c r="K22" i="11"/>
  <c r="K20" i="11"/>
  <c r="K19" i="11"/>
  <c r="K18" i="11"/>
  <c r="K17" i="11"/>
  <c r="K16" i="11"/>
  <c r="K15" i="11"/>
  <c r="K14" i="11"/>
  <c r="K8" i="11"/>
  <c r="K6" i="11"/>
  <c r="K7" i="11" l="1"/>
  <c r="D13" i="11"/>
  <c r="E13" i="11" s="1"/>
  <c r="D11" i="11"/>
  <c r="E11" i="11" s="1"/>
  <c r="R12" i="11"/>
  <c r="D21" i="6" s="1"/>
  <c r="D12" i="11"/>
  <c r="E12" i="11" s="1"/>
  <c r="D10" i="11"/>
  <c r="E10" i="11" s="1"/>
  <c r="D9" i="11"/>
  <c r="E9" i="11" s="1"/>
  <c r="M5" i="11"/>
  <c r="M7" i="11"/>
  <c r="M4" i="11"/>
  <c r="R21" i="11"/>
  <c r="D5" i="6" s="1"/>
  <c r="D19" i="11"/>
  <c r="D18" i="11"/>
  <c r="E18" i="11" s="1"/>
  <c r="G18" i="11" s="1"/>
  <c r="D17" i="11"/>
  <c r="E17" i="11" s="1"/>
  <c r="G17" i="11" s="1"/>
  <c r="D8" i="11"/>
  <c r="D7" i="11"/>
  <c r="E7" i="11" s="1"/>
  <c r="G7" i="11" s="1"/>
  <c r="D6" i="11"/>
  <c r="E6" i="11" s="1"/>
  <c r="G6" i="11" s="1"/>
  <c r="D5" i="11"/>
  <c r="E5" i="11" s="1"/>
  <c r="G5" i="11" s="1"/>
  <c r="Q13" i="11" l="1"/>
  <c r="C11" i="6" s="1"/>
  <c r="G13" i="11"/>
  <c r="P13" i="11" s="1"/>
  <c r="B11" i="6" s="1"/>
  <c r="Q11" i="11"/>
  <c r="C10" i="6" s="1"/>
  <c r="G11" i="11"/>
  <c r="P11" i="11" s="1"/>
  <c r="B10" i="6" s="1"/>
  <c r="G12" i="11"/>
  <c r="P12" i="11" s="1"/>
  <c r="B21" i="6" s="1"/>
  <c r="Q12" i="11"/>
  <c r="C21" i="6" s="1"/>
  <c r="Q9" i="11"/>
  <c r="C18" i="6" s="1"/>
  <c r="G9" i="11"/>
  <c r="P9" i="11" s="1"/>
  <c r="B18" i="6" s="1"/>
  <c r="Q10" i="11"/>
  <c r="C17" i="6" s="1"/>
  <c r="G10" i="11"/>
  <c r="P10" i="11" s="1"/>
  <c r="B17" i="6" s="1"/>
  <c r="D14" i="11"/>
  <c r="E14" i="11" s="1"/>
  <c r="G14" i="11" s="1"/>
  <c r="D20" i="11"/>
  <c r="E20" i="11" s="1"/>
  <c r="G20" i="11" s="1"/>
  <c r="E8" i="11"/>
  <c r="E19" i="11"/>
  <c r="G19" i="11" s="1"/>
  <c r="D15" i="11"/>
  <c r="E15" i="11" s="1"/>
  <c r="G15" i="11" s="1"/>
  <c r="D21" i="11"/>
  <c r="E21" i="11" s="1"/>
  <c r="D16" i="11"/>
  <c r="E16" i="11" s="1"/>
  <c r="G16" i="11" s="1"/>
  <c r="D22" i="11"/>
  <c r="E22" i="11" s="1"/>
  <c r="G22" i="11" s="1"/>
  <c r="D4" i="11"/>
  <c r="E4" i="11" s="1"/>
  <c r="G4" i="11" s="1"/>
  <c r="P4" i="11" s="1"/>
  <c r="B7" i="6" s="1"/>
  <c r="D23" i="11"/>
  <c r="E23" i="11" s="1"/>
  <c r="G23" i="11" s="1"/>
  <c r="G8" i="11" l="1"/>
  <c r="P8" i="11" s="1"/>
  <c r="B12" i="6" s="1"/>
  <c r="Q8" i="11"/>
  <c r="C12" i="6" s="1"/>
  <c r="G21" i="11"/>
  <c r="P21" i="11" s="1"/>
  <c r="B5" i="6" s="1"/>
  <c r="Q21" i="11"/>
  <c r="C5" i="6" s="1"/>
  <c r="R23" i="11"/>
  <c r="D22" i="6" s="1"/>
  <c r="R22" i="11"/>
  <c r="D8" i="6" s="1"/>
  <c r="R20" i="11"/>
  <c r="D9" i="6" s="1"/>
  <c r="R19" i="11"/>
  <c r="D16" i="6" s="1"/>
  <c r="R18" i="11"/>
  <c r="D15" i="6" s="1"/>
  <c r="R17" i="11"/>
  <c r="D6" i="6" s="1"/>
  <c r="R16" i="11"/>
  <c r="D3" i="6" s="1"/>
  <c r="R15" i="11"/>
  <c r="D13" i="6" s="1"/>
  <c r="R14" i="11"/>
  <c r="D4" i="6" s="1"/>
  <c r="R7" i="11"/>
  <c r="D14" i="6" s="1"/>
  <c r="R6" i="11"/>
  <c r="D19" i="6" s="1"/>
  <c r="R5" i="11"/>
  <c r="D20" i="6" s="1"/>
  <c r="Q23" i="11"/>
  <c r="C22" i="6" s="1"/>
  <c r="P22" i="11"/>
  <c r="B8" i="6" s="1"/>
  <c r="P20" i="11"/>
  <c r="B9" i="6" s="1"/>
  <c r="Q19" i="11"/>
  <c r="C16" i="6" s="1"/>
  <c r="P18" i="11"/>
  <c r="B15" i="6" s="1"/>
  <c r="P17" i="11"/>
  <c r="B6" i="6" s="1"/>
  <c r="P16" i="11"/>
  <c r="B3" i="6" s="1"/>
  <c r="P15" i="11"/>
  <c r="B13" i="6" s="1"/>
  <c r="P14" i="11"/>
  <c r="B4" i="6" s="1"/>
  <c r="P7" i="11"/>
  <c r="B14" i="6" s="1"/>
  <c r="P6" i="11"/>
  <c r="B19" i="6" s="1"/>
  <c r="Q6" i="11" l="1"/>
  <c r="C19" i="6" s="1"/>
  <c r="Q18" i="11"/>
  <c r="C15" i="6" s="1"/>
  <c r="P5" i="11"/>
  <c r="B20" i="6" s="1"/>
  <c r="Q15" i="11"/>
  <c r="C13" i="6" s="1"/>
  <c r="Q22" i="11"/>
  <c r="C8" i="6" s="1"/>
  <c r="Q7" i="11"/>
  <c r="C14" i="6" s="1"/>
  <c r="Q5" i="11"/>
  <c r="C20" i="6" s="1"/>
  <c r="Q14" i="11"/>
  <c r="C4" i="6" s="1"/>
  <c r="Q17" i="11"/>
  <c r="C6" i="6" s="1"/>
  <c r="Q16" i="11"/>
  <c r="C3" i="6" s="1"/>
  <c r="Q20" i="11"/>
  <c r="C9" i="6" s="1"/>
  <c r="P19" i="11"/>
  <c r="B16" i="6" s="1"/>
  <c r="P23" i="11"/>
  <c r="B22" i="6" s="1"/>
  <c r="Q4" i="11" l="1"/>
  <c r="C7" i="6" s="1"/>
  <c r="R4" i="11"/>
  <c r="D7" i="6" s="1"/>
  <c r="Q25" i="11" l="1"/>
  <c r="R25" i="11"/>
  <c r="P25" i="11"/>
</calcChain>
</file>

<file path=xl/sharedStrings.xml><?xml version="1.0" encoding="utf-8"?>
<sst xmlns="http://schemas.openxmlformats.org/spreadsheetml/2006/main" count="71" uniqueCount="45">
  <si>
    <t>Target TCC</t>
  </si>
  <si>
    <t>Base</t>
  </si>
  <si>
    <t>Notes:</t>
  </si>
  <si>
    <t>Market Low</t>
  </si>
  <si>
    <t>Market Median Compensation</t>
  </si>
  <si>
    <t>Market Max</t>
  </si>
  <si>
    <t>Market Competitive Range</t>
  </si>
  <si>
    <r>
      <t>AEP Incumbent Data ($000)</t>
    </r>
    <r>
      <rPr>
        <b/>
        <vertAlign val="superscript"/>
        <sz val="10"/>
        <rFont val="Arial"/>
        <family val="2"/>
      </rPr>
      <t>(1)</t>
    </r>
  </si>
  <si>
    <r>
      <t>Survey Results ($000)</t>
    </r>
    <r>
      <rPr>
        <b/>
        <vertAlign val="superscript"/>
        <sz val="10"/>
        <rFont val="Arial"/>
        <family val="2"/>
      </rPr>
      <t>(2)</t>
    </r>
  </si>
  <si>
    <t>% Difference AEP Target TC vs Survey Target TC</t>
  </si>
  <si>
    <t>% Difference AEP Target TCC vs Survey TC</t>
  </si>
  <si>
    <t>% Difference AEP Base vs Survey TC</t>
  </si>
  <si>
    <t>AEP Job</t>
  </si>
  <si>
    <t>Base Salary</t>
  </si>
  <si>
    <t>Target STI %</t>
  </si>
  <si>
    <t>Target STI $</t>
  </si>
  <si>
    <t>Target LTI</t>
  </si>
  <si>
    <t>Target TC</t>
  </si>
  <si>
    <t>EVP CFO</t>
  </si>
  <si>
    <t>EVP General Counsel&amp;Secretary</t>
  </si>
  <si>
    <t>E6</t>
  </si>
  <si>
    <t>E7</t>
  </si>
  <si>
    <t>E10</t>
  </si>
  <si>
    <t>E12</t>
  </si>
  <si>
    <t>E13</t>
  </si>
  <si>
    <t>E14</t>
  </si>
  <si>
    <t>E15</t>
  </si>
  <si>
    <t>E16</t>
  </si>
  <si>
    <t>EVP Portfolio Optimization</t>
  </si>
  <si>
    <t>E11</t>
  </si>
  <si>
    <t>E17</t>
  </si>
  <si>
    <t>AEP Target TC vs. Survey Target TC</t>
  </si>
  <si>
    <t>AEP Target TCC vs. Survey Target TC</t>
  </si>
  <si>
    <t>AEP Target Base vs. Survey Target TC</t>
  </si>
  <si>
    <t>(1) AEP data as of March 31, 2023</t>
  </si>
  <si>
    <t>Executive Chair</t>
  </si>
  <si>
    <t>President &amp; CEO</t>
  </si>
  <si>
    <t>E9</t>
  </si>
  <si>
    <t>E18</t>
  </si>
  <si>
    <t>E19</t>
  </si>
  <si>
    <t>E20</t>
  </si>
  <si>
    <t>(3) Position benchmarked at 75th percentile</t>
  </si>
  <si>
    <t>(4) A market competitive range of +/- 15 percent has been used for all executive positions.</t>
  </si>
  <si>
    <r>
      <t>E8</t>
    </r>
    <r>
      <rPr>
        <vertAlign val="superscript"/>
        <sz val="10"/>
        <color theme="1"/>
        <rFont val="Arial"/>
        <family val="2"/>
      </rPr>
      <t xml:space="preserve"> (3)</t>
    </r>
  </si>
  <si>
    <t>(2) Median AEP Compensation Peer Group data from April 1, 2022 Towers Watson Energy Services Executive Survey, 2022 Towers Watson General Industry Executive Survey, or proxy filings (unless otherwise noted), in either case aged to March 31, 2023 at 4% annual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</si>
</sst>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1"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b/>
      <vertAlign val="superscript"/>
      <sz val="10"/>
      <name val="Arial"/>
      <family val="2"/>
    </font>
    <font>
      <sz val="10"/>
      <name val="Arial"/>
      <family val="2"/>
    </font>
    <font>
      <b/>
      <sz val="10"/>
      <color theme="1"/>
      <name val="Arial"/>
      <family val="2"/>
    </font>
    <font>
      <b/>
      <u/>
      <sz val="10"/>
      <name val="Arial"/>
      <family val="2"/>
    </font>
    <font>
      <sz val="10"/>
      <color rgb="FFFF0000"/>
      <name val="Arial"/>
      <family val="2"/>
    </font>
    <font>
      <vertAlign val="superscript"/>
      <sz val="10"/>
      <color theme="1"/>
      <name val="Arial"/>
      <family val="2"/>
    </font>
    <font>
      <b/>
      <sz val="10"/>
      <color rgb="FFFF0000"/>
      <name val="Arial"/>
      <family val="2"/>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cellStyleXfs>
  <cellXfs count="48">
    <xf numFmtId="0" fontId="0" fillId="0" borderId="0" xfId="0"/>
    <xf numFmtId="0" fontId="2" fillId="0" borderId="0" xfId="0" applyFont="1"/>
    <xf numFmtId="164" fontId="2" fillId="0" borderId="0" xfId="0" applyNumberFormat="1" applyFont="1" applyFill="1"/>
    <xf numFmtId="165" fontId="2" fillId="0" borderId="0" xfId="1" applyNumberFormat="1" applyFont="1"/>
    <xf numFmtId="0" fontId="2" fillId="0" borderId="0" xfId="0" applyFont="1" applyFill="1"/>
    <xf numFmtId="0" fontId="7" fillId="0" borderId="4" xfId="2" applyFont="1" applyBorder="1"/>
    <xf numFmtId="0" fontId="3" fillId="0" borderId="4" xfId="2" applyFont="1" applyBorder="1" applyAlignment="1">
      <alignment horizontal="center" wrapText="1"/>
    </xf>
    <xf numFmtId="0" fontId="5" fillId="0" borderId="0" xfId="2"/>
    <xf numFmtId="165" fontId="5" fillId="0" borderId="0" xfId="2" applyNumberFormat="1" applyFont="1" applyAlignment="1">
      <alignment horizontal="center"/>
    </xf>
    <xf numFmtId="0" fontId="3" fillId="0" borderId="4" xfId="0" applyFont="1" applyBorder="1" applyAlignment="1">
      <alignment horizontal="center" wrapText="1"/>
    </xf>
    <xf numFmtId="0" fontId="3" fillId="0" borderId="0" xfId="0" applyFont="1" applyFill="1" applyBorder="1" applyAlignment="1">
      <alignment horizontal="center" vertical="center" wrapText="1"/>
    </xf>
    <xf numFmtId="0" fontId="5" fillId="0" borderId="0" xfId="0" applyFont="1"/>
    <xf numFmtId="0" fontId="3" fillId="0" borderId="0" xfId="0" applyFont="1" applyBorder="1" applyAlignment="1">
      <alignment horizontal="center"/>
    </xf>
    <xf numFmtId="0" fontId="3" fillId="0" borderId="5" xfId="0" applyFont="1" applyBorder="1" applyAlignment="1">
      <alignment horizont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0" xfId="0" applyFont="1" applyFill="1" applyAlignment="1">
      <alignment vertical="center"/>
    </xf>
    <xf numFmtId="164" fontId="2" fillId="0" borderId="0" xfId="0" applyNumberFormat="1" applyFont="1" applyFill="1" applyAlignment="1">
      <alignment horizontal="right"/>
    </xf>
    <xf numFmtId="165" fontId="2" fillId="0" borderId="0" xfId="1" applyNumberFormat="1" applyFont="1" applyFill="1"/>
    <xf numFmtId="165" fontId="6" fillId="0" borderId="0" xfId="1" applyNumberFormat="1" applyFont="1"/>
    <xf numFmtId="0" fontId="5" fillId="0" borderId="0" xfId="0" applyFont="1" applyAlignment="1"/>
    <xf numFmtId="0" fontId="2" fillId="0" borderId="0" xfId="0" applyFont="1" applyAlignment="1"/>
    <xf numFmtId="0" fontId="2" fillId="0" borderId="0" xfId="0" applyFont="1" applyAlignment="1">
      <alignment horizontal="left"/>
    </xf>
    <xf numFmtId="0" fontId="5" fillId="0" borderId="0" xfId="0" applyFont="1" applyAlignment="1">
      <alignment horizontal="left" vertical="top"/>
    </xf>
    <xf numFmtId="0" fontId="5" fillId="0" borderId="0" xfId="0" applyFont="1" applyAlignment="1">
      <alignment horizontal="left" vertical="top" wrapText="1"/>
    </xf>
    <xf numFmtId="0" fontId="8" fillId="0" borderId="0" xfId="0" applyFont="1"/>
    <xf numFmtId="0" fontId="2" fillId="0" borderId="0" xfId="0" applyFont="1" applyFill="1"/>
    <xf numFmtId="165" fontId="2" fillId="0" borderId="0" xfId="1" applyNumberFormat="1" applyFont="1" applyFill="1"/>
    <xf numFmtId="165" fontId="2" fillId="0" borderId="0" xfId="1" applyNumberFormat="1" applyFont="1" applyFill="1" applyAlignment="1">
      <alignment horizontal="right"/>
    </xf>
    <xf numFmtId="0" fontId="3" fillId="0" borderId="4" xfId="2" applyFont="1" applyBorder="1" applyAlignment="1">
      <alignment horizontal="center" vertical="center" wrapText="1"/>
    </xf>
    <xf numFmtId="0" fontId="3" fillId="0" borderId="3" xfId="2" applyFont="1" applyBorder="1" applyAlignment="1">
      <alignment horizontal="center" vertical="center" wrapText="1"/>
    </xf>
    <xf numFmtId="9" fontId="2" fillId="0" borderId="0" xfId="1" applyFont="1" applyFill="1" applyAlignment="1">
      <alignment horizontal="right"/>
    </xf>
    <xf numFmtId="9" fontId="2" fillId="0" borderId="0" xfId="1" applyNumberFormat="1" applyFont="1" applyFill="1" applyAlignment="1">
      <alignment horizontal="right"/>
    </xf>
    <xf numFmtId="0" fontId="7" fillId="0" borderId="0" xfId="0" applyFont="1" applyFill="1"/>
    <xf numFmtId="0" fontId="3" fillId="0" borderId="0" xfId="0" applyFont="1" applyFill="1"/>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0" xfId="0" applyFont="1" applyFill="1"/>
    <xf numFmtId="0" fontId="10" fillId="0" borderId="0" xfId="0" applyFont="1" applyFill="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cellXfs>
  <cellStyles count="3">
    <cellStyle name="Normal" xfId="0" builtinId="0"/>
    <cellStyle name="Normal 2" xfId="2" xr:uid="{00000000-0005-0000-0000-000001000000}"/>
    <cellStyle name="Percent" xfId="1" builtinId="5"/>
  </cellStyles>
  <dxfs count="12">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baseline="0"/>
              <a:t>Kentucky Power Co and AEPSC Executive Positions</a:t>
            </a:r>
          </a:p>
          <a:p>
            <a:pPr>
              <a:defRPr b="1"/>
            </a:pPr>
            <a:r>
              <a:rPr lang="en-US" b="1"/>
              <a:t>vs.</a:t>
            </a:r>
            <a:r>
              <a:rPr lang="en-US" b="1" baseline="0"/>
              <a:t> Market-Competitive Compensation (High to Low)</a:t>
            </a:r>
          </a:p>
          <a:p>
            <a:pPr>
              <a:defRPr b="1"/>
            </a:pPr>
            <a:r>
              <a:rPr lang="en-US" b="1" baseline="0"/>
              <a:t>With and Without STI</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715233169998459E-2"/>
          <c:y val="9.7693188814137993E-2"/>
          <c:w val="0.92253581164075682"/>
          <c:h val="0.63837677633468159"/>
        </c:manualLayout>
      </c:layout>
      <c:areaChart>
        <c:grouping val="stacked"/>
        <c:varyColors val="0"/>
        <c:ser>
          <c:idx val="2"/>
          <c:order val="0"/>
          <c:tx>
            <c:strRef>
              <c:f>'Exec Graph Data'!$E$2</c:f>
              <c:strCache>
                <c:ptCount val="1"/>
                <c:pt idx="0">
                  <c:v>Market Low</c:v>
                </c:pt>
              </c:strCache>
            </c:strRef>
          </c:tx>
          <c:spPr>
            <a:pattFill prst="pct60">
              <a:fgClr>
                <a:srgbClr val="FF0000"/>
              </a:fgClr>
              <a:bgClr>
                <a:schemeClr val="bg1"/>
              </a:bgClr>
            </a:pattFill>
            <a:ln>
              <a:noFill/>
            </a:ln>
            <a:effectLst/>
          </c:spPr>
          <c:cat>
            <c:strRef>
              <c:f>'Exec Graph Data'!$A$3:$A$22</c:f>
              <c:strCache>
                <c:ptCount val="20"/>
                <c:pt idx="0">
                  <c:v>E13</c:v>
                </c:pt>
                <c:pt idx="1">
                  <c:v>E11</c:v>
                </c:pt>
                <c:pt idx="2">
                  <c:v>E18</c:v>
                </c:pt>
                <c:pt idx="3">
                  <c:v>E14</c:v>
                </c:pt>
                <c:pt idx="4">
                  <c:v>Executive Chair</c:v>
                </c:pt>
                <c:pt idx="5">
                  <c:v>E19</c:v>
                </c:pt>
                <c:pt idx="6">
                  <c:v>E17</c:v>
                </c:pt>
                <c:pt idx="7">
                  <c:v>E8 (3)</c:v>
                </c:pt>
                <c:pt idx="8">
                  <c:v>E10</c:v>
                </c:pt>
                <c:pt idx="9">
                  <c:v>EVP Portfolio Optimization</c:v>
                </c:pt>
                <c:pt idx="10">
                  <c:v>E12</c:v>
                </c:pt>
                <c:pt idx="11">
                  <c:v>EVP General Counsel&amp;Secretary</c:v>
                </c:pt>
                <c:pt idx="12">
                  <c:v>E15</c:v>
                </c:pt>
                <c:pt idx="13">
                  <c:v>E16</c:v>
                </c:pt>
                <c:pt idx="14">
                  <c:v>E7</c:v>
                </c:pt>
                <c:pt idx="15">
                  <c:v>E6</c:v>
                </c:pt>
                <c:pt idx="16">
                  <c:v>EVP CFO</c:v>
                </c:pt>
                <c:pt idx="17">
                  <c:v>President &amp; CEO</c:v>
                </c:pt>
                <c:pt idx="18">
                  <c:v>E9</c:v>
                </c:pt>
                <c:pt idx="19">
                  <c:v>E20</c:v>
                </c:pt>
              </c:strCache>
            </c:strRef>
          </c:cat>
          <c:val>
            <c:numRef>
              <c:f>'Exec Graph Data'!$E$3:$E$22</c:f>
              <c:numCache>
                <c:formatCode>0.0%</c:formatCode>
                <c:ptCount val="20"/>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numCache>
            </c:numRef>
          </c:val>
          <c:extLst>
            <c:ext xmlns:c16="http://schemas.microsoft.com/office/drawing/2014/chart" uri="{C3380CC4-5D6E-409C-BE32-E72D297353CC}">
              <c16:uniqueId val="{00000000-3DCF-4B47-A293-69FAF5077973}"/>
            </c:ext>
          </c:extLst>
        </c:ser>
        <c:ser>
          <c:idx val="3"/>
          <c:order val="1"/>
          <c:tx>
            <c:strRef>
              <c:f>'Exec Graph Data'!$G$2</c:f>
              <c:strCache>
                <c:ptCount val="1"/>
                <c:pt idx="0">
                  <c:v>Market Competitive Range</c:v>
                </c:pt>
              </c:strCache>
            </c:strRef>
          </c:tx>
          <c:spPr>
            <a:pattFill prst="pct20">
              <a:fgClr>
                <a:srgbClr val="00B050"/>
              </a:fgClr>
              <a:bgClr>
                <a:schemeClr val="bg1"/>
              </a:bgClr>
            </a:pattFill>
            <a:ln>
              <a:noFill/>
            </a:ln>
            <a:effectLst/>
          </c:spPr>
          <c:cat>
            <c:strRef>
              <c:f>'Exec Graph Data'!$A$3:$A$22</c:f>
              <c:strCache>
                <c:ptCount val="20"/>
                <c:pt idx="0">
                  <c:v>E13</c:v>
                </c:pt>
                <c:pt idx="1">
                  <c:v>E11</c:v>
                </c:pt>
                <c:pt idx="2">
                  <c:v>E18</c:v>
                </c:pt>
                <c:pt idx="3">
                  <c:v>E14</c:v>
                </c:pt>
                <c:pt idx="4">
                  <c:v>Executive Chair</c:v>
                </c:pt>
                <c:pt idx="5">
                  <c:v>E19</c:v>
                </c:pt>
                <c:pt idx="6">
                  <c:v>E17</c:v>
                </c:pt>
                <c:pt idx="7">
                  <c:v>E8 (3)</c:v>
                </c:pt>
                <c:pt idx="8">
                  <c:v>E10</c:v>
                </c:pt>
                <c:pt idx="9">
                  <c:v>EVP Portfolio Optimization</c:v>
                </c:pt>
                <c:pt idx="10">
                  <c:v>E12</c:v>
                </c:pt>
                <c:pt idx="11">
                  <c:v>EVP General Counsel&amp;Secretary</c:v>
                </c:pt>
                <c:pt idx="12">
                  <c:v>E15</c:v>
                </c:pt>
                <c:pt idx="13">
                  <c:v>E16</c:v>
                </c:pt>
                <c:pt idx="14">
                  <c:v>E7</c:v>
                </c:pt>
                <c:pt idx="15">
                  <c:v>E6</c:v>
                </c:pt>
                <c:pt idx="16">
                  <c:v>EVP CFO</c:v>
                </c:pt>
                <c:pt idx="17">
                  <c:v>President &amp; CEO</c:v>
                </c:pt>
                <c:pt idx="18">
                  <c:v>E9</c:v>
                </c:pt>
                <c:pt idx="19">
                  <c:v>E20</c:v>
                </c:pt>
              </c:strCache>
            </c:strRef>
          </c:cat>
          <c:val>
            <c:numRef>
              <c:f>'Exec Graph Data'!$G$3:$G$22</c:f>
              <c:numCache>
                <c:formatCode>0.0%</c:formatCode>
                <c:ptCount val="20"/>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pt idx="14">
                  <c:v>0.3</c:v>
                </c:pt>
                <c:pt idx="15">
                  <c:v>0.3</c:v>
                </c:pt>
                <c:pt idx="16">
                  <c:v>0.3</c:v>
                </c:pt>
                <c:pt idx="17">
                  <c:v>0.3</c:v>
                </c:pt>
                <c:pt idx="18">
                  <c:v>0.3</c:v>
                </c:pt>
                <c:pt idx="19">
                  <c:v>0.3</c:v>
                </c:pt>
              </c:numCache>
            </c:numRef>
          </c:val>
          <c:extLst>
            <c:ext xmlns:c16="http://schemas.microsoft.com/office/drawing/2014/chart" uri="{C3380CC4-5D6E-409C-BE32-E72D297353CC}">
              <c16:uniqueId val="{00000001-3DCF-4B47-A293-69FAF5077973}"/>
            </c:ext>
          </c:extLst>
        </c:ser>
        <c:ser>
          <c:idx val="4"/>
          <c:order val="3"/>
          <c:tx>
            <c:strRef>
              <c:f>'Exec Graph Data'!$H$2</c:f>
              <c:strCache>
                <c:ptCount val="1"/>
                <c:pt idx="0">
                  <c:v>Market Max</c:v>
                </c:pt>
              </c:strCache>
            </c:strRef>
          </c:tx>
          <c:spPr>
            <a:pattFill prst="pct5">
              <a:fgClr>
                <a:schemeClr val="tx2"/>
              </a:fgClr>
              <a:bgClr>
                <a:schemeClr val="bg1"/>
              </a:bgClr>
            </a:pattFill>
            <a:ln>
              <a:noFill/>
            </a:ln>
            <a:effectLst/>
            <a:scene3d>
              <a:camera prst="orthographicFront"/>
              <a:lightRig rig="threePt" dir="t"/>
            </a:scene3d>
            <a:sp3d/>
          </c:spPr>
          <c:cat>
            <c:strRef>
              <c:f>'Exec Graph Data'!$A$3:$A$22</c:f>
              <c:strCache>
                <c:ptCount val="20"/>
                <c:pt idx="0">
                  <c:v>E13</c:v>
                </c:pt>
                <c:pt idx="1">
                  <c:v>E11</c:v>
                </c:pt>
                <c:pt idx="2">
                  <c:v>E18</c:v>
                </c:pt>
                <c:pt idx="3">
                  <c:v>E14</c:v>
                </c:pt>
                <c:pt idx="4">
                  <c:v>Executive Chair</c:v>
                </c:pt>
                <c:pt idx="5">
                  <c:v>E19</c:v>
                </c:pt>
                <c:pt idx="6">
                  <c:v>E17</c:v>
                </c:pt>
                <c:pt idx="7">
                  <c:v>E8 (3)</c:v>
                </c:pt>
                <c:pt idx="8">
                  <c:v>E10</c:v>
                </c:pt>
                <c:pt idx="9">
                  <c:v>EVP Portfolio Optimization</c:v>
                </c:pt>
                <c:pt idx="10">
                  <c:v>E12</c:v>
                </c:pt>
                <c:pt idx="11">
                  <c:v>EVP General Counsel&amp;Secretary</c:v>
                </c:pt>
                <c:pt idx="12">
                  <c:v>E15</c:v>
                </c:pt>
                <c:pt idx="13">
                  <c:v>E16</c:v>
                </c:pt>
                <c:pt idx="14">
                  <c:v>E7</c:v>
                </c:pt>
                <c:pt idx="15">
                  <c:v>E6</c:v>
                </c:pt>
                <c:pt idx="16">
                  <c:v>EVP CFO</c:v>
                </c:pt>
                <c:pt idx="17">
                  <c:v>President &amp; CEO</c:v>
                </c:pt>
                <c:pt idx="18">
                  <c:v>E9</c:v>
                </c:pt>
                <c:pt idx="19">
                  <c:v>E20</c:v>
                </c:pt>
              </c:strCache>
            </c:strRef>
          </c:cat>
          <c:val>
            <c:numRef>
              <c:f>'Exec Graph Data'!$H$3:$H$22</c:f>
              <c:numCache>
                <c:formatCode>0.0%</c:formatCode>
                <c:ptCount val="20"/>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numCache>
            </c:numRef>
          </c:val>
          <c:extLst>
            <c:ext xmlns:c16="http://schemas.microsoft.com/office/drawing/2014/chart" uri="{C3380CC4-5D6E-409C-BE32-E72D297353CC}">
              <c16:uniqueId val="{00000002-3DCF-4B47-A293-69FAF5077973}"/>
            </c:ext>
          </c:extLst>
        </c:ser>
        <c:dLbls>
          <c:showLegendKey val="0"/>
          <c:showVal val="0"/>
          <c:showCatName val="0"/>
          <c:showSerName val="0"/>
          <c:showPercent val="0"/>
          <c:showBubbleSize val="0"/>
        </c:dLbls>
        <c:axId val="474125712"/>
        <c:axId val="474122432"/>
      </c:areaChart>
      <c:lineChart>
        <c:grouping val="standard"/>
        <c:varyColors val="0"/>
        <c:ser>
          <c:idx val="5"/>
          <c:order val="2"/>
          <c:tx>
            <c:strRef>
              <c:f>'Exec Graph Data'!$F$2</c:f>
              <c:strCache>
                <c:ptCount val="1"/>
                <c:pt idx="0">
                  <c:v>Market Median Compensation</c:v>
                </c:pt>
              </c:strCache>
            </c:strRef>
          </c:tx>
          <c:spPr>
            <a:ln w="28575" cap="rnd">
              <a:solidFill>
                <a:schemeClr val="tx1"/>
              </a:solidFill>
              <a:prstDash val="sysDot"/>
              <a:round/>
            </a:ln>
            <a:effectLst/>
          </c:spPr>
          <c:marker>
            <c:symbol val="none"/>
          </c:marker>
          <c:cat>
            <c:strRef>
              <c:f>'Exec Graph Data'!$A$3:$A$22</c:f>
              <c:strCache>
                <c:ptCount val="20"/>
                <c:pt idx="0">
                  <c:v>E13</c:v>
                </c:pt>
                <c:pt idx="1">
                  <c:v>E11</c:v>
                </c:pt>
                <c:pt idx="2">
                  <c:v>E18</c:v>
                </c:pt>
                <c:pt idx="3">
                  <c:v>E14</c:v>
                </c:pt>
                <c:pt idx="4">
                  <c:v>Executive Chair</c:v>
                </c:pt>
                <c:pt idx="5">
                  <c:v>E19</c:v>
                </c:pt>
                <c:pt idx="6">
                  <c:v>E17</c:v>
                </c:pt>
                <c:pt idx="7">
                  <c:v>E8 (3)</c:v>
                </c:pt>
                <c:pt idx="8">
                  <c:v>E10</c:v>
                </c:pt>
                <c:pt idx="9">
                  <c:v>EVP Portfolio Optimization</c:v>
                </c:pt>
                <c:pt idx="10">
                  <c:v>E12</c:v>
                </c:pt>
                <c:pt idx="11">
                  <c:v>EVP General Counsel&amp;Secretary</c:v>
                </c:pt>
                <c:pt idx="12">
                  <c:v>E15</c:v>
                </c:pt>
                <c:pt idx="13">
                  <c:v>E16</c:v>
                </c:pt>
                <c:pt idx="14">
                  <c:v>E7</c:v>
                </c:pt>
                <c:pt idx="15">
                  <c:v>E6</c:v>
                </c:pt>
                <c:pt idx="16">
                  <c:v>EVP CFO</c:v>
                </c:pt>
                <c:pt idx="17">
                  <c:v>President &amp; CEO</c:v>
                </c:pt>
                <c:pt idx="18">
                  <c:v>E9</c:v>
                </c:pt>
                <c:pt idx="19">
                  <c:v>E20</c:v>
                </c:pt>
              </c:strCache>
            </c:strRef>
          </c:cat>
          <c:val>
            <c:numRef>
              <c:f>'Exec Graph Data'!$F$3:$F$22</c:f>
              <c:numCache>
                <c:formatCode>0.0%</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smooth val="0"/>
          <c:extLst>
            <c:ext xmlns:c16="http://schemas.microsoft.com/office/drawing/2014/chart" uri="{C3380CC4-5D6E-409C-BE32-E72D297353CC}">
              <c16:uniqueId val="{00000005-3DCF-4B47-A293-69FAF5077973}"/>
            </c:ext>
          </c:extLst>
        </c:ser>
        <c:ser>
          <c:idx val="0"/>
          <c:order val="4"/>
          <c:tx>
            <c:strRef>
              <c:f>'Exec Graph Data'!$B$2</c:f>
              <c:strCache>
                <c:ptCount val="1"/>
                <c:pt idx="0">
                  <c:v>AEP Target TC vs. Survey Target TC</c:v>
                </c:pt>
              </c:strCache>
            </c:strRef>
          </c:tx>
          <c:spPr>
            <a:ln w="28575" cap="rnd">
              <a:solidFill>
                <a:schemeClr val="tx2"/>
              </a:solidFill>
              <a:prstDash val="solid"/>
              <a:round/>
            </a:ln>
            <a:effectLst/>
          </c:spPr>
          <c:marker>
            <c:symbol val="none"/>
          </c:marker>
          <c:cat>
            <c:strRef>
              <c:f>'Exec Graph Data'!$A$3:$A$22</c:f>
              <c:strCache>
                <c:ptCount val="20"/>
                <c:pt idx="0">
                  <c:v>E13</c:v>
                </c:pt>
                <c:pt idx="1">
                  <c:v>E11</c:v>
                </c:pt>
                <c:pt idx="2">
                  <c:v>E18</c:v>
                </c:pt>
                <c:pt idx="3">
                  <c:v>E14</c:v>
                </c:pt>
                <c:pt idx="4">
                  <c:v>Executive Chair</c:v>
                </c:pt>
                <c:pt idx="5">
                  <c:v>E19</c:v>
                </c:pt>
                <c:pt idx="6">
                  <c:v>E17</c:v>
                </c:pt>
                <c:pt idx="7">
                  <c:v>E8 (3)</c:v>
                </c:pt>
                <c:pt idx="8">
                  <c:v>E10</c:v>
                </c:pt>
                <c:pt idx="9">
                  <c:v>EVP Portfolio Optimization</c:v>
                </c:pt>
                <c:pt idx="10">
                  <c:v>E12</c:v>
                </c:pt>
                <c:pt idx="11">
                  <c:v>EVP General Counsel&amp;Secretary</c:v>
                </c:pt>
                <c:pt idx="12">
                  <c:v>E15</c:v>
                </c:pt>
                <c:pt idx="13">
                  <c:v>E16</c:v>
                </c:pt>
                <c:pt idx="14">
                  <c:v>E7</c:v>
                </c:pt>
                <c:pt idx="15">
                  <c:v>E6</c:v>
                </c:pt>
                <c:pt idx="16">
                  <c:v>EVP CFO</c:v>
                </c:pt>
                <c:pt idx="17">
                  <c:v>President &amp; CEO</c:v>
                </c:pt>
                <c:pt idx="18">
                  <c:v>E9</c:v>
                </c:pt>
                <c:pt idx="19">
                  <c:v>E20</c:v>
                </c:pt>
              </c:strCache>
            </c:strRef>
          </c:cat>
          <c:val>
            <c:numRef>
              <c:f>'Exec Graph Data'!$B$3:$B$22</c:f>
              <c:numCache>
                <c:formatCode>0.0%</c:formatCode>
                <c:ptCount val="20"/>
                <c:pt idx="0">
                  <c:v>2.1168223760756621</c:v>
                </c:pt>
                <c:pt idx="1">
                  <c:v>1.592005790574232</c:v>
                </c:pt>
                <c:pt idx="2">
                  <c:v>1.3202288631888186</c:v>
                </c:pt>
                <c:pt idx="3">
                  <c:v>1.2588017294626312</c:v>
                </c:pt>
                <c:pt idx="4">
                  <c:v>1.1966745045347666</c:v>
                </c:pt>
                <c:pt idx="5">
                  <c:v>1.1927169189270193</c:v>
                </c:pt>
                <c:pt idx="6">
                  <c:v>1.1209363553113554</c:v>
                </c:pt>
                <c:pt idx="7">
                  <c:v>1.1190364826941066</c:v>
                </c:pt>
                <c:pt idx="8">
                  <c:v>1.1126594644293759</c:v>
                </c:pt>
                <c:pt idx="9">
                  <c:v>1.0420244207619622</c:v>
                </c:pt>
                <c:pt idx="10">
                  <c:v>1.038887900883277</c:v>
                </c:pt>
                <c:pt idx="11">
                  <c:v>1.0245033596260591</c:v>
                </c:pt>
                <c:pt idx="12">
                  <c:v>0.98207348207348211</c:v>
                </c:pt>
                <c:pt idx="13">
                  <c:v>0.94754851410893415</c:v>
                </c:pt>
                <c:pt idx="14">
                  <c:v>0.91144463772806339</c:v>
                </c:pt>
                <c:pt idx="15">
                  <c:v>0.91144463772806339</c:v>
                </c:pt>
                <c:pt idx="16">
                  <c:v>0.89983899448391391</c:v>
                </c:pt>
                <c:pt idx="17">
                  <c:v>0.85081546408154896</c:v>
                </c:pt>
                <c:pt idx="18">
                  <c:v>0.85060075245762368</c:v>
                </c:pt>
                <c:pt idx="19">
                  <c:v>0.80803005588279708</c:v>
                </c:pt>
              </c:numCache>
            </c:numRef>
          </c:val>
          <c:smooth val="0"/>
          <c:extLst>
            <c:ext xmlns:c16="http://schemas.microsoft.com/office/drawing/2014/chart" uri="{C3380CC4-5D6E-409C-BE32-E72D297353CC}">
              <c16:uniqueId val="{00000003-3DCF-4B47-A293-69FAF5077973}"/>
            </c:ext>
          </c:extLst>
        </c:ser>
        <c:ser>
          <c:idx val="1"/>
          <c:order val="5"/>
          <c:tx>
            <c:strRef>
              <c:f>'Exec Graph Data'!$C$2</c:f>
              <c:strCache>
                <c:ptCount val="1"/>
                <c:pt idx="0">
                  <c:v>AEP Target TCC vs. Survey Target TC</c:v>
                </c:pt>
              </c:strCache>
            </c:strRef>
          </c:tx>
          <c:spPr>
            <a:ln w="28575" cap="rnd">
              <a:solidFill>
                <a:schemeClr val="tx2"/>
              </a:solidFill>
              <a:prstDash val="sysDash"/>
              <a:round/>
            </a:ln>
            <a:effectLst/>
          </c:spPr>
          <c:marker>
            <c:symbol val="none"/>
          </c:marker>
          <c:cat>
            <c:strRef>
              <c:f>'Exec Graph Data'!$A$3:$A$22</c:f>
              <c:strCache>
                <c:ptCount val="20"/>
                <c:pt idx="0">
                  <c:v>E13</c:v>
                </c:pt>
                <c:pt idx="1">
                  <c:v>E11</c:v>
                </c:pt>
                <c:pt idx="2">
                  <c:v>E18</c:v>
                </c:pt>
                <c:pt idx="3">
                  <c:v>E14</c:v>
                </c:pt>
                <c:pt idx="4">
                  <c:v>Executive Chair</c:v>
                </c:pt>
                <c:pt idx="5">
                  <c:v>E19</c:v>
                </c:pt>
                <c:pt idx="6">
                  <c:v>E17</c:v>
                </c:pt>
                <c:pt idx="7">
                  <c:v>E8 (3)</c:v>
                </c:pt>
                <c:pt idx="8">
                  <c:v>E10</c:v>
                </c:pt>
                <c:pt idx="9">
                  <c:v>EVP Portfolio Optimization</c:v>
                </c:pt>
                <c:pt idx="10">
                  <c:v>E12</c:v>
                </c:pt>
                <c:pt idx="11">
                  <c:v>EVP General Counsel&amp;Secretary</c:v>
                </c:pt>
                <c:pt idx="12">
                  <c:v>E15</c:v>
                </c:pt>
                <c:pt idx="13">
                  <c:v>E16</c:v>
                </c:pt>
                <c:pt idx="14">
                  <c:v>E7</c:v>
                </c:pt>
                <c:pt idx="15">
                  <c:v>E6</c:v>
                </c:pt>
                <c:pt idx="16">
                  <c:v>EVP CFO</c:v>
                </c:pt>
                <c:pt idx="17">
                  <c:v>President &amp; CEO</c:v>
                </c:pt>
                <c:pt idx="18">
                  <c:v>E9</c:v>
                </c:pt>
                <c:pt idx="19">
                  <c:v>E20</c:v>
                </c:pt>
              </c:strCache>
            </c:strRef>
          </c:cat>
          <c:val>
            <c:numRef>
              <c:f>'Exec Graph Data'!$C$3:$C$22</c:f>
              <c:numCache>
                <c:formatCode>0.0%</c:formatCode>
                <c:ptCount val="20"/>
                <c:pt idx="0">
                  <c:v>1.0800396281405877</c:v>
                </c:pt>
                <c:pt idx="1">
                  <c:v>1.0386842528550748</c:v>
                </c:pt>
                <c:pt idx="2">
                  <c:v>0.87892316277637728</c:v>
                </c:pt>
                <c:pt idx="3">
                  <c:v>0.8338480543545399</c:v>
                </c:pt>
                <c:pt idx="4">
                  <c:v>0.68772203051679037</c:v>
                </c:pt>
                <c:pt idx="5">
                  <c:v>0.74314401318747192</c:v>
                </c:pt>
                <c:pt idx="6">
                  <c:v>0.72716346153846156</c:v>
                </c:pt>
                <c:pt idx="7">
                  <c:v>0.59933998544849809</c:v>
                </c:pt>
                <c:pt idx="8">
                  <c:v>0.53801287208366855</c:v>
                </c:pt>
                <c:pt idx="9">
                  <c:v>0.48112352763515553</c:v>
                </c:pt>
                <c:pt idx="10">
                  <c:v>0.5456754994368368</c:v>
                </c:pt>
                <c:pt idx="11">
                  <c:v>0.4767382413087935</c:v>
                </c:pt>
                <c:pt idx="12">
                  <c:v>0.60023310023310028</c:v>
                </c:pt>
                <c:pt idx="13">
                  <c:v>0.62505859191900259</c:v>
                </c:pt>
                <c:pt idx="14">
                  <c:v>0.42598810631498041</c:v>
                </c:pt>
                <c:pt idx="15">
                  <c:v>0.42598810631498041</c:v>
                </c:pt>
                <c:pt idx="16">
                  <c:v>0.38303957197626071</c:v>
                </c:pt>
                <c:pt idx="17">
                  <c:v>0.2252158581392335</c:v>
                </c:pt>
                <c:pt idx="18">
                  <c:v>0.40559893199563091</c:v>
                </c:pt>
                <c:pt idx="19">
                  <c:v>0.58648497205860139</c:v>
                </c:pt>
              </c:numCache>
            </c:numRef>
          </c:val>
          <c:smooth val="0"/>
          <c:extLst>
            <c:ext xmlns:c16="http://schemas.microsoft.com/office/drawing/2014/chart" uri="{C3380CC4-5D6E-409C-BE32-E72D297353CC}">
              <c16:uniqueId val="{00000004-3DCF-4B47-A293-69FAF5077973}"/>
            </c:ext>
          </c:extLst>
        </c:ser>
        <c:ser>
          <c:idx val="6"/>
          <c:order val="6"/>
          <c:tx>
            <c:v>AEP Base vs. Survey Actual Base</c:v>
          </c:tx>
          <c:spPr>
            <a:ln w="28575" cap="sq" cmpd="dbl">
              <a:solidFill>
                <a:schemeClr val="accent1">
                  <a:lumMod val="60000"/>
                </a:schemeClr>
              </a:solidFill>
              <a:prstDash val="dashDot"/>
              <a:bevel/>
            </a:ln>
            <a:effectLst/>
          </c:spPr>
          <c:marker>
            <c:symbol val="none"/>
          </c:marker>
          <c:val>
            <c:numRef>
              <c:f>'Exec Graph Data'!$D$3:$D$22</c:f>
              <c:numCache>
                <c:formatCode>0.0%</c:formatCode>
                <c:ptCount val="20"/>
                <c:pt idx="0">
                  <c:v>0.63531742831799276</c:v>
                </c:pt>
                <c:pt idx="1">
                  <c:v>0.65948206530480946</c:v>
                </c:pt>
                <c:pt idx="2">
                  <c:v>0.55804645255643004</c:v>
                </c:pt>
                <c:pt idx="3">
                  <c:v>0.55589870290302656</c:v>
                </c:pt>
                <c:pt idx="4">
                  <c:v>0.2926476725603363</c:v>
                </c:pt>
                <c:pt idx="5">
                  <c:v>0.51251311254308407</c:v>
                </c:pt>
                <c:pt idx="6">
                  <c:v>0.48477564102564108</c:v>
                </c:pt>
                <c:pt idx="7">
                  <c:v>0.34247999168485599</c:v>
                </c:pt>
                <c:pt idx="8">
                  <c:v>0.30743592690495347</c:v>
                </c:pt>
                <c:pt idx="9">
                  <c:v>0.26729084868619757</c:v>
                </c:pt>
                <c:pt idx="10">
                  <c:v>0.31181457110676392</c:v>
                </c:pt>
                <c:pt idx="11">
                  <c:v>0.27242185217645343</c:v>
                </c:pt>
                <c:pt idx="12">
                  <c:v>0.40015540015540019</c:v>
                </c:pt>
                <c:pt idx="13">
                  <c:v>0.41670572794600169</c:v>
                </c:pt>
                <c:pt idx="14">
                  <c:v>0.23666005906387799</c:v>
                </c:pt>
                <c:pt idx="15">
                  <c:v>0.23666005906387799</c:v>
                </c:pt>
                <c:pt idx="16">
                  <c:v>0.21279976220903374</c:v>
                </c:pt>
                <c:pt idx="17">
                  <c:v>9.3839940891347284E-2</c:v>
                </c:pt>
                <c:pt idx="18">
                  <c:v>0.22533273999757275</c:v>
                </c:pt>
                <c:pt idx="19">
                  <c:v>0.41891783718471531</c:v>
                </c:pt>
              </c:numCache>
            </c:numRef>
          </c:val>
          <c:smooth val="0"/>
          <c:extLst>
            <c:ext xmlns:c16="http://schemas.microsoft.com/office/drawing/2014/chart" uri="{C3380CC4-5D6E-409C-BE32-E72D297353CC}">
              <c16:uniqueId val="{00000000-C2E6-495B-882C-408F7BF571AD}"/>
            </c:ext>
          </c:extLst>
        </c:ser>
        <c:dLbls>
          <c:showLegendKey val="0"/>
          <c:showVal val="0"/>
          <c:showCatName val="0"/>
          <c:showSerName val="0"/>
          <c:showPercent val="0"/>
          <c:showBubbleSize val="0"/>
        </c:dLbls>
        <c:marker val="1"/>
        <c:smooth val="0"/>
        <c:axId val="474125712"/>
        <c:axId val="474122432"/>
      </c:lineChart>
      <c:catAx>
        <c:axId val="474125712"/>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AEP Jobs</a:t>
                </a:r>
              </a:p>
            </c:rich>
          </c:tx>
          <c:layout>
            <c:manualLayout>
              <c:xMode val="edge"/>
              <c:yMode val="edge"/>
              <c:x val="0.52770952922192338"/>
              <c:y val="0.92671598883999295"/>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74122432"/>
        <c:crosses val="autoZero"/>
        <c:auto val="1"/>
        <c:lblAlgn val="ctr"/>
        <c:lblOffset val="100"/>
        <c:tickLblSkip val="1"/>
        <c:noMultiLvlLbl val="0"/>
      </c:catAx>
      <c:valAx>
        <c:axId val="474122432"/>
        <c:scaling>
          <c:orientation val="minMax"/>
          <c:max val="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AEP Compensation as a Percent of Market Median</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cross"/>
        <c:minorTickMark val="out"/>
        <c:tickLblPos val="nextTo"/>
        <c:spPr>
          <a:noFill/>
          <a:ln>
            <a:solidFill>
              <a:schemeClr val="accent1"/>
            </a:solid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474125712"/>
        <c:crosses val="autoZero"/>
        <c:crossBetween val="between"/>
        <c:majorUnit val="0.1"/>
        <c:minorUnit val="5.000000000000001E-2"/>
      </c:valAx>
      <c:spPr>
        <a:noFill/>
        <a:ln>
          <a:noFill/>
        </a:ln>
        <a:effectLst/>
      </c:spPr>
    </c:plotArea>
    <c:legend>
      <c:legendPos val="b"/>
      <c:legendEntry>
        <c:idx val="0"/>
        <c:delete val="1"/>
      </c:legendEntry>
      <c:legendEntry>
        <c:idx val="2"/>
        <c:delete val="1"/>
      </c:legendEntry>
      <c:layout>
        <c:manualLayout>
          <c:xMode val="edge"/>
          <c:yMode val="edge"/>
          <c:x val="0.14575198520968388"/>
          <c:y val="0.95845016620272605"/>
          <c:w val="0.80521485137818993"/>
          <c:h val="4.087696971687786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76" workbookViewId="0" zoomToFit="1"/>
  </sheetViews>
  <pageMargins left="0.7" right="0.7" top="0.75" bottom="0.75" header="0.3" footer="0.3"/>
  <pageSetup orientation="landscape" copies="2" r:id="rId1"/>
  <headerFooter>
    <oddHeader>&amp;RExhibit ARC-5</oddHeader>
    <oddFooter>&amp;C&amp;P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12996612" cy="9437270"/>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R29"/>
  <sheetViews>
    <sheetView tabSelected="1" zoomScaleNormal="100" workbookViewId="0">
      <pane ySplit="3" topLeftCell="A4" activePane="bottomLeft" state="frozen"/>
      <selection pane="bottomLeft" activeCell="D17" sqref="D17"/>
    </sheetView>
  </sheetViews>
  <sheetFormatPr defaultColWidth="9.1796875" defaultRowHeight="12.5" x14ac:dyDescent="0.25"/>
  <cols>
    <col min="1" max="1" width="29.81640625" style="1" customWidth="1"/>
    <col min="2" max="2" width="14.26953125" style="1" customWidth="1"/>
    <col min="3" max="3" width="9.26953125" style="1" customWidth="1"/>
    <col min="4" max="5" width="14.453125" style="1" customWidth="1"/>
    <col min="6" max="6" width="12.7265625" style="1" customWidth="1"/>
    <col min="7" max="7" width="15.54296875" style="1" customWidth="1"/>
    <col min="8" max="8" width="3" style="1" customWidth="1"/>
    <col min="9" max="9" width="12.7265625" style="1" bestFit="1" customWidth="1"/>
    <col min="10" max="10" width="9.453125" style="1" bestFit="1" customWidth="1"/>
    <col min="11" max="13" width="12.7265625" style="1" bestFit="1" customWidth="1"/>
    <col min="14" max="14" width="13.81640625" style="1" bestFit="1" customWidth="1"/>
    <col min="15" max="15" width="3.453125" style="1" customWidth="1"/>
    <col min="16" max="18" width="13.1796875" style="1" customWidth="1"/>
    <col min="19" max="16384" width="9.1796875" style="1"/>
  </cols>
  <sheetData>
    <row r="1" spans="1:18" s="4" customFormat="1" ht="13" x14ac:dyDescent="0.3">
      <c r="A1" s="38"/>
      <c r="B1" s="26"/>
      <c r="C1" s="26"/>
    </row>
    <row r="2" spans="1:18" ht="15" x14ac:dyDescent="0.3">
      <c r="B2" s="39" t="s">
        <v>7</v>
      </c>
      <c r="C2" s="40"/>
      <c r="D2" s="40"/>
      <c r="E2" s="40"/>
      <c r="F2" s="40"/>
      <c r="G2" s="41"/>
      <c r="H2" s="12"/>
      <c r="I2" s="42" t="s">
        <v>8</v>
      </c>
      <c r="J2" s="43"/>
      <c r="K2" s="43"/>
      <c r="L2" s="43"/>
      <c r="M2" s="43"/>
      <c r="N2" s="43"/>
      <c r="O2" s="13"/>
      <c r="P2" s="44" t="s">
        <v>9</v>
      </c>
      <c r="Q2" s="46" t="s">
        <v>10</v>
      </c>
      <c r="R2" s="46" t="s">
        <v>11</v>
      </c>
    </row>
    <row r="3" spans="1:18" s="16" customFormat="1" ht="40.5" customHeight="1" x14ac:dyDescent="0.35">
      <c r="A3" s="14" t="s">
        <v>12</v>
      </c>
      <c r="B3" s="14" t="s">
        <v>13</v>
      </c>
      <c r="C3" s="14" t="s">
        <v>14</v>
      </c>
      <c r="D3" s="14" t="s">
        <v>15</v>
      </c>
      <c r="E3" s="14" t="s">
        <v>0</v>
      </c>
      <c r="F3" s="14" t="s">
        <v>16</v>
      </c>
      <c r="G3" s="14" t="s">
        <v>17</v>
      </c>
      <c r="H3" s="10"/>
      <c r="I3" s="35" t="s">
        <v>1</v>
      </c>
      <c r="J3" s="14" t="s">
        <v>14</v>
      </c>
      <c r="K3" s="14" t="s">
        <v>15</v>
      </c>
      <c r="L3" s="14" t="s">
        <v>0</v>
      </c>
      <c r="M3" s="14" t="s">
        <v>16</v>
      </c>
      <c r="N3" s="36" t="s">
        <v>17</v>
      </c>
      <c r="O3" s="15"/>
      <c r="P3" s="45"/>
      <c r="Q3" s="47"/>
      <c r="R3" s="47"/>
    </row>
    <row r="4" spans="1:18" s="4" customFormat="1" ht="15.75" customHeight="1" x14ac:dyDescent="0.25">
      <c r="A4" s="26" t="s">
        <v>35</v>
      </c>
      <c r="B4" s="17">
        <v>1150000</v>
      </c>
      <c r="C4" s="31">
        <v>1.35</v>
      </c>
      <c r="D4" s="17">
        <f>B4*C4</f>
        <v>1552500</v>
      </c>
      <c r="E4" s="2">
        <f>B4+D4</f>
        <v>2702500</v>
      </c>
      <c r="F4" s="2">
        <v>2000000</v>
      </c>
      <c r="G4" s="2">
        <f>F4+E4</f>
        <v>4702500</v>
      </c>
      <c r="H4" s="26"/>
      <c r="I4" s="2">
        <f>1150000*1.04</f>
        <v>1196000</v>
      </c>
      <c r="J4" s="27">
        <v>1.1000000000000001</v>
      </c>
      <c r="K4" s="2">
        <f t="shared" ref="K4:K6" si="0">J4*I4</f>
        <v>1315600</v>
      </c>
      <c r="L4" s="2">
        <f>2200000*1.04</f>
        <v>2288000</v>
      </c>
      <c r="M4" s="2">
        <f t="shared" ref="M4:M6" si="1">N4-L4</f>
        <v>1641640</v>
      </c>
      <c r="N4" s="2">
        <f>3778500*1.04</f>
        <v>3929640</v>
      </c>
      <c r="P4" s="18">
        <f>(G4-N4)/N4</f>
        <v>0.19667450453476654</v>
      </c>
      <c r="Q4" s="18">
        <f>(E4-N4)/N4</f>
        <v>-0.31227796948320968</v>
      </c>
      <c r="R4" s="18">
        <f t="shared" ref="R4" si="2">(B4-N4)/N4</f>
        <v>-0.7073523274396637</v>
      </c>
    </row>
    <row r="5" spans="1:18" s="4" customFormat="1" ht="15.75" customHeight="1" x14ac:dyDescent="0.25">
      <c r="A5" s="26" t="s">
        <v>36</v>
      </c>
      <c r="B5" s="17">
        <v>1200000</v>
      </c>
      <c r="C5" s="31">
        <v>1.4</v>
      </c>
      <c r="D5" s="17">
        <f t="shared" ref="D5:D23" si="3">B5*C5</f>
        <v>1680000</v>
      </c>
      <c r="E5" s="2">
        <f t="shared" ref="E5:E23" si="4">B5+D5</f>
        <v>2880000</v>
      </c>
      <c r="F5" s="2">
        <v>8000000</v>
      </c>
      <c r="G5" s="2">
        <f t="shared" ref="G5:G23" si="5">F5+E5</f>
        <v>10880000</v>
      </c>
      <c r="H5" s="26"/>
      <c r="I5" s="2">
        <f>1302956*1.04</f>
        <v>1355074.24</v>
      </c>
      <c r="J5" s="27">
        <v>1.45</v>
      </c>
      <c r="K5" s="2">
        <f t="shared" si="0"/>
        <v>1964857.6479999998</v>
      </c>
      <c r="L5" s="2">
        <f>3112500*1.04</f>
        <v>3237000</v>
      </c>
      <c r="M5" s="2">
        <f t="shared" si="1"/>
        <v>9550731.8399999999</v>
      </c>
      <c r="N5" s="2">
        <f>12295896*1.04</f>
        <v>12787731.84</v>
      </c>
      <c r="P5" s="18">
        <f t="shared" ref="P5:P23" si="6">(G5-N5)/N5</f>
        <v>-0.14918453591845102</v>
      </c>
      <c r="Q5" s="18">
        <f t="shared" ref="Q5:Q23" si="7">(E5-N5)/N5</f>
        <v>-0.7747841418607665</v>
      </c>
      <c r="R5" s="18">
        <f t="shared" ref="R5:R23" si="8">(B5-N5)/N5</f>
        <v>-0.90616005910865272</v>
      </c>
    </row>
    <row r="6" spans="1:18" s="4" customFormat="1" ht="15.75" customHeight="1" x14ac:dyDescent="0.25">
      <c r="A6" s="26" t="s">
        <v>18</v>
      </c>
      <c r="B6" s="17">
        <v>700000</v>
      </c>
      <c r="C6" s="31">
        <v>0.8</v>
      </c>
      <c r="D6" s="17">
        <f t="shared" si="3"/>
        <v>560000</v>
      </c>
      <c r="E6" s="2">
        <f t="shared" si="4"/>
        <v>1260000</v>
      </c>
      <c r="F6" s="2">
        <v>1700000</v>
      </c>
      <c r="G6" s="2">
        <f t="shared" si="5"/>
        <v>2960000</v>
      </c>
      <c r="H6" s="26"/>
      <c r="I6" s="2">
        <f>707474*1.04</f>
        <v>735772.96000000008</v>
      </c>
      <c r="J6" s="27">
        <v>0.88</v>
      </c>
      <c r="K6" s="2">
        <f t="shared" si="0"/>
        <v>647480.20480000007</v>
      </c>
      <c r="L6" s="2">
        <f>1328023*1.04</f>
        <v>1381143.9200000002</v>
      </c>
      <c r="M6" s="2">
        <f t="shared" si="1"/>
        <v>1908333.4400000002</v>
      </c>
      <c r="N6" s="2">
        <f>3162959*1.04</f>
        <v>3289477.3600000003</v>
      </c>
      <c r="P6" s="18">
        <f t="shared" si="6"/>
        <v>-0.10016100551608609</v>
      </c>
      <c r="Q6" s="18">
        <f t="shared" si="7"/>
        <v>-0.61696042802373929</v>
      </c>
      <c r="R6" s="18">
        <f t="shared" si="8"/>
        <v>-0.78720023779096626</v>
      </c>
    </row>
    <row r="7" spans="1:18" s="4" customFormat="1" ht="15.75" customHeight="1" x14ac:dyDescent="0.25">
      <c r="A7" s="26" t="s">
        <v>19</v>
      </c>
      <c r="B7" s="17">
        <v>746000</v>
      </c>
      <c r="C7" s="31">
        <v>0.75</v>
      </c>
      <c r="D7" s="17">
        <f t="shared" si="3"/>
        <v>559500</v>
      </c>
      <c r="E7" s="2">
        <f t="shared" si="4"/>
        <v>1305500</v>
      </c>
      <c r="F7" s="2">
        <v>1500000</v>
      </c>
      <c r="G7" s="2">
        <f t="shared" si="5"/>
        <v>2805500</v>
      </c>
      <c r="H7" s="26"/>
      <c r="I7" s="2">
        <v>687900</v>
      </c>
      <c r="J7" s="27">
        <v>0.8</v>
      </c>
      <c r="K7" s="2">
        <f>J7*I7</f>
        <v>550320</v>
      </c>
      <c r="L7" s="2">
        <v>1219900</v>
      </c>
      <c r="M7" s="2">
        <f>N7-L7</f>
        <v>1518500</v>
      </c>
      <c r="N7" s="2">
        <v>2738400</v>
      </c>
      <c r="P7" s="18">
        <f t="shared" si="6"/>
        <v>2.4503359626059013E-2</v>
      </c>
      <c r="Q7" s="18">
        <f t="shared" si="7"/>
        <v>-0.5232617586912065</v>
      </c>
      <c r="R7" s="18">
        <f t="shared" si="8"/>
        <v>-0.72757814782354657</v>
      </c>
    </row>
    <row r="8" spans="1:18" s="4" customFormat="1" ht="15.75" customHeight="1" x14ac:dyDescent="0.25">
      <c r="A8" s="26" t="s">
        <v>28</v>
      </c>
      <c r="B8" s="17">
        <v>619500</v>
      </c>
      <c r="C8" s="31">
        <v>0.8</v>
      </c>
      <c r="D8" s="17">
        <f t="shared" si="3"/>
        <v>495600</v>
      </c>
      <c r="E8" s="2">
        <f t="shared" si="4"/>
        <v>1115100</v>
      </c>
      <c r="F8" s="2">
        <v>1300000</v>
      </c>
      <c r="G8" s="2">
        <f t="shared" si="5"/>
        <v>2415100</v>
      </c>
      <c r="H8" s="26"/>
      <c r="I8" s="2">
        <v>733900</v>
      </c>
      <c r="J8" s="27">
        <v>0.5</v>
      </c>
      <c r="K8" s="2">
        <f t="shared" ref="K8:K23" si="9">J8*I8</f>
        <v>366950</v>
      </c>
      <c r="L8" s="2">
        <v>1100800</v>
      </c>
      <c r="M8" s="2">
        <f t="shared" ref="M8:M23" si="10">N8-L8</f>
        <v>1216900</v>
      </c>
      <c r="N8" s="2">
        <v>2317700</v>
      </c>
      <c r="P8" s="27">
        <f t="shared" si="6"/>
        <v>4.2024420761962292E-2</v>
      </c>
      <c r="Q8" s="27">
        <f t="shared" si="7"/>
        <v>-0.51887647236484447</v>
      </c>
      <c r="R8" s="27">
        <f t="shared" si="8"/>
        <v>-0.73270915131380243</v>
      </c>
    </row>
    <row r="9" spans="1:18" s="26" customFormat="1" ht="15.75" customHeight="1" x14ac:dyDescent="0.25">
      <c r="A9" s="26" t="s">
        <v>20</v>
      </c>
      <c r="B9" s="17">
        <v>585000</v>
      </c>
      <c r="C9" s="28">
        <v>0.8</v>
      </c>
      <c r="D9" s="17">
        <f t="shared" ref="D9:D13" si="11">B9*C9</f>
        <v>468000</v>
      </c>
      <c r="E9" s="2">
        <f t="shared" ref="E9:E13" si="12">B9+D9</f>
        <v>1053000</v>
      </c>
      <c r="F9" s="2">
        <v>1200000</v>
      </c>
      <c r="G9" s="2">
        <f t="shared" ref="G9:G13" si="13">F9+E9</f>
        <v>2253000</v>
      </c>
      <c r="I9" s="2">
        <v>650500</v>
      </c>
      <c r="J9" s="27">
        <v>0.8</v>
      </c>
      <c r="K9" s="2">
        <f t="shared" ref="K9:K13" si="14">J9*I9</f>
        <v>520400</v>
      </c>
      <c r="L9" s="2">
        <v>1198100</v>
      </c>
      <c r="M9" s="2">
        <f t="shared" ref="M9:M13" si="15">N9-L9</f>
        <v>1273800</v>
      </c>
      <c r="N9" s="2">
        <v>2471900</v>
      </c>
      <c r="P9" s="27">
        <f t="shared" ref="P9:P13" si="16">(G9-N9)/N9</f>
        <v>-8.8555362271936569E-2</v>
      </c>
      <c r="Q9" s="27">
        <f t="shared" ref="Q9:Q13" si="17">(E9-N9)/N9</f>
        <v>-0.57401189368501959</v>
      </c>
      <c r="R9" s="27">
        <f t="shared" ref="R9:R13" si="18">(B9-N9)/N9</f>
        <v>-0.76333994093612201</v>
      </c>
    </row>
    <row r="10" spans="1:18" s="26" customFormat="1" ht="15.75" customHeight="1" x14ac:dyDescent="0.25">
      <c r="A10" s="26" t="s">
        <v>21</v>
      </c>
      <c r="B10" s="17">
        <v>585000</v>
      </c>
      <c r="C10" s="28">
        <v>0.8</v>
      </c>
      <c r="D10" s="17">
        <f t="shared" si="11"/>
        <v>468000</v>
      </c>
      <c r="E10" s="2">
        <f t="shared" si="12"/>
        <v>1053000</v>
      </c>
      <c r="F10" s="2">
        <v>1200000</v>
      </c>
      <c r="G10" s="2">
        <f t="shared" si="13"/>
        <v>2253000</v>
      </c>
      <c r="I10" s="2">
        <v>650500</v>
      </c>
      <c r="J10" s="27">
        <v>0.8</v>
      </c>
      <c r="K10" s="2">
        <f t="shared" ref="K10" si="19">J10*I10</f>
        <v>520400</v>
      </c>
      <c r="L10" s="2">
        <v>1198100</v>
      </c>
      <c r="M10" s="2">
        <f t="shared" ref="M10" si="20">N10-L10</f>
        <v>1273800</v>
      </c>
      <c r="N10" s="2">
        <v>2471900</v>
      </c>
      <c r="P10" s="27">
        <f t="shared" si="16"/>
        <v>-8.8555362271936569E-2</v>
      </c>
      <c r="Q10" s="27">
        <f t="shared" si="17"/>
        <v>-0.57401189368501959</v>
      </c>
      <c r="R10" s="27">
        <f t="shared" si="18"/>
        <v>-0.76333994093612201</v>
      </c>
    </row>
    <row r="11" spans="1:18" s="26" customFormat="1" ht="15.75" customHeight="1" x14ac:dyDescent="0.25">
      <c r="A11" s="26" t="s">
        <v>43</v>
      </c>
      <c r="B11" s="17">
        <v>659000</v>
      </c>
      <c r="C11" s="31">
        <v>0.75</v>
      </c>
      <c r="D11" s="17">
        <f t="shared" si="11"/>
        <v>494250</v>
      </c>
      <c r="E11" s="2">
        <f t="shared" si="12"/>
        <v>1153250</v>
      </c>
      <c r="F11" s="2">
        <v>1000000</v>
      </c>
      <c r="G11" s="2">
        <f t="shared" si="13"/>
        <v>2153250</v>
      </c>
      <c r="I11" s="2">
        <v>552900</v>
      </c>
      <c r="J11" s="27">
        <v>0.6</v>
      </c>
      <c r="K11" s="2">
        <f t="shared" si="14"/>
        <v>331740</v>
      </c>
      <c r="L11" s="2">
        <v>1017400</v>
      </c>
      <c r="M11" s="2">
        <f t="shared" si="15"/>
        <v>906800</v>
      </c>
      <c r="N11" s="2">
        <v>1924200</v>
      </c>
      <c r="P11" s="27">
        <f t="shared" si="16"/>
        <v>0.11903648269410665</v>
      </c>
      <c r="Q11" s="27">
        <f t="shared" si="17"/>
        <v>-0.40066001455150191</v>
      </c>
      <c r="R11" s="27">
        <f t="shared" si="18"/>
        <v>-0.65752000831514401</v>
      </c>
    </row>
    <row r="12" spans="1:18" s="26" customFormat="1" ht="15.75" customHeight="1" x14ac:dyDescent="0.25">
      <c r="A12" s="26" t="s">
        <v>37</v>
      </c>
      <c r="B12" s="17">
        <v>557000</v>
      </c>
      <c r="C12" s="28">
        <v>0.8</v>
      </c>
      <c r="D12" s="17">
        <f t="shared" si="11"/>
        <v>445600</v>
      </c>
      <c r="E12" s="2">
        <f t="shared" si="12"/>
        <v>1002600</v>
      </c>
      <c r="F12" s="2">
        <v>1100000</v>
      </c>
      <c r="G12" s="2">
        <f t="shared" si="13"/>
        <v>2102600</v>
      </c>
      <c r="I12" s="2">
        <v>650500</v>
      </c>
      <c r="J12" s="27">
        <v>0.8</v>
      </c>
      <c r="K12" s="2">
        <f t="shared" ref="K12" si="21">J12*I12</f>
        <v>520400</v>
      </c>
      <c r="L12" s="2">
        <v>1198100</v>
      </c>
      <c r="M12" s="2">
        <f t="shared" ref="M12" si="22">N12-L12</f>
        <v>1273800</v>
      </c>
      <c r="N12" s="2">
        <v>2471900</v>
      </c>
      <c r="P12" s="27">
        <f t="shared" si="16"/>
        <v>-0.14939924754237632</v>
      </c>
      <c r="Q12" s="27">
        <f t="shared" si="17"/>
        <v>-0.59440106800436909</v>
      </c>
      <c r="R12" s="27">
        <f t="shared" si="18"/>
        <v>-0.77466726000242725</v>
      </c>
    </row>
    <row r="13" spans="1:18" s="26" customFormat="1" ht="15.75" customHeight="1" x14ac:dyDescent="0.25">
      <c r="A13" s="26" t="s">
        <v>22</v>
      </c>
      <c r="B13" s="17">
        <v>535000</v>
      </c>
      <c r="C13" s="31">
        <v>0.75</v>
      </c>
      <c r="D13" s="17">
        <f t="shared" si="11"/>
        <v>401250</v>
      </c>
      <c r="E13" s="2">
        <f t="shared" si="12"/>
        <v>936250</v>
      </c>
      <c r="F13" s="2">
        <v>1000000</v>
      </c>
      <c r="G13" s="2">
        <f t="shared" si="13"/>
        <v>1936250</v>
      </c>
      <c r="I13" s="2">
        <v>570600</v>
      </c>
      <c r="J13" s="27">
        <v>0.68</v>
      </c>
      <c r="K13" s="2">
        <f t="shared" si="14"/>
        <v>388008</v>
      </c>
      <c r="L13" s="2">
        <v>969400</v>
      </c>
      <c r="M13" s="2">
        <f t="shared" si="15"/>
        <v>770800</v>
      </c>
      <c r="N13" s="2">
        <v>1740200</v>
      </c>
      <c r="P13" s="27">
        <f t="shared" si="16"/>
        <v>0.11265946442937594</v>
      </c>
      <c r="Q13" s="27">
        <f t="shared" si="17"/>
        <v>-0.46198712791633145</v>
      </c>
      <c r="R13" s="27">
        <f t="shared" si="18"/>
        <v>-0.69256407309504653</v>
      </c>
    </row>
    <row r="14" spans="1:18" s="4" customFormat="1" ht="15.75" customHeight="1" x14ac:dyDescent="0.25">
      <c r="A14" s="26" t="s">
        <v>29</v>
      </c>
      <c r="B14" s="17">
        <v>410000</v>
      </c>
      <c r="C14" s="28">
        <v>0.57499999999999996</v>
      </c>
      <c r="D14" s="17">
        <f t="shared" si="3"/>
        <v>235749.99999999997</v>
      </c>
      <c r="E14" s="2">
        <f t="shared" si="4"/>
        <v>645750</v>
      </c>
      <c r="F14" s="2">
        <v>344000</v>
      </c>
      <c r="G14" s="2">
        <f t="shared" si="5"/>
        <v>989750</v>
      </c>
      <c r="H14" s="26"/>
      <c r="I14" s="2">
        <v>286300</v>
      </c>
      <c r="J14" s="27">
        <v>0.4</v>
      </c>
      <c r="K14" s="2">
        <f t="shared" si="9"/>
        <v>114520</v>
      </c>
      <c r="L14" s="2">
        <v>403300</v>
      </c>
      <c r="M14" s="2">
        <f t="shared" si="10"/>
        <v>218400</v>
      </c>
      <c r="N14" s="2">
        <v>621700</v>
      </c>
      <c r="P14" s="18">
        <f t="shared" si="6"/>
        <v>0.59200579057423197</v>
      </c>
      <c r="Q14" s="18">
        <f t="shared" si="7"/>
        <v>3.8684252855074798E-2</v>
      </c>
      <c r="R14" s="18">
        <f t="shared" si="8"/>
        <v>-0.34051793469519059</v>
      </c>
    </row>
    <row r="15" spans="1:18" s="4" customFormat="1" ht="15.75" customHeight="1" x14ac:dyDescent="0.25">
      <c r="A15" s="26" t="s">
        <v>23</v>
      </c>
      <c r="B15" s="17">
        <v>526000</v>
      </c>
      <c r="C15" s="31">
        <v>0.75</v>
      </c>
      <c r="D15" s="17">
        <f t="shared" si="3"/>
        <v>394500</v>
      </c>
      <c r="E15" s="2">
        <f t="shared" si="4"/>
        <v>920500</v>
      </c>
      <c r="F15" s="2">
        <v>832000</v>
      </c>
      <c r="G15" s="2">
        <f t="shared" si="5"/>
        <v>1752500</v>
      </c>
      <c r="H15" s="26"/>
      <c r="I15" s="2">
        <v>521500</v>
      </c>
      <c r="J15" s="27">
        <v>0.6</v>
      </c>
      <c r="K15" s="2">
        <f t="shared" si="9"/>
        <v>312900</v>
      </c>
      <c r="L15" s="2">
        <v>849400</v>
      </c>
      <c r="M15" s="2">
        <f t="shared" si="10"/>
        <v>837500</v>
      </c>
      <c r="N15" s="2">
        <v>1686900</v>
      </c>
      <c r="P15" s="18">
        <f t="shared" si="6"/>
        <v>3.8887900883277017E-2</v>
      </c>
      <c r="Q15" s="18">
        <f t="shared" si="7"/>
        <v>-0.4543245005631632</v>
      </c>
      <c r="R15" s="18">
        <f t="shared" si="8"/>
        <v>-0.68818542889323608</v>
      </c>
    </row>
    <row r="16" spans="1:18" s="4" customFormat="1" ht="15.75" customHeight="1" x14ac:dyDescent="0.25">
      <c r="A16" s="26" t="s">
        <v>24</v>
      </c>
      <c r="B16" s="17">
        <v>551500</v>
      </c>
      <c r="C16" s="31">
        <v>0.7</v>
      </c>
      <c r="D16" s="17">
        <f t="shared" si="3"/>
        <v>386050</v>
      </c>
      <c r="E16" s="2">
        <f t="shared" si="4"/>
        <v>937550</v>
      </c>
      <c r="F16" s="2">
        <v>900000</v>
      </c>
      <c r="G16" s="2">
        <f t="shared" si="5"/>
        <v>1837550</v>
      </c>
      <c r="H16" s="26"/>
      <c r="I16" s="2">
        <v>377000</v>
      </c>
      <c r="J16" s="27">
        <v>0.48</v>
      </c>
      <c r="K16" s="2">
        <f t="shared" si="9"/>
        <v>180960</v>
      </c>
      <c r="L16" s="2">
        <v>552100</v>
      </c>
      <c r="M16" s="2">
        <f t="shared" si="10"/>
        <v>315970</v>
      </c>
      <c r="N16" s="2">
        <v>868070</v>
      </c>
      <c r="P16" s="18">
        <f t="shared" si="6"/>
        <v>1.1168223760756621</v>
      </c>
      <c r="Q16" s="18">
        <f t="shared" si="7"/>
        <v>8.0039628140587737E-2</v>
      </c>
      <c r="R16" s="18">
        <f t="shared" si="8"/>
        <v>-0.36468257168200718</v>
      </c>
    </row>
    <row r="17" spans="1:18" s="4" customFormat="1" ht="15.75" customHeight="1" x14ac:dyDescent="0.25">
      <c r="A17" s="26" t="s">
        <v>25</v>
      </c>
      <c r="B17" s="17">
        <v>450000</v>
      </c>
      <c r="C17" s="31">
        <v>0.5</v>
      </c>
      <c r="D17" s="17">
        <f t="shared" si="3"/>
        <v>225000</v>
      </c>
      <c r="E17" s="2">
        <f t="shared" si="4"/>
        <v>675000</v>
      </c>
      <c r="F17" s="2">
        <v>344000</v>
      </c>
      <c r="G17" s="2">
        <f t="shared" si="5"/>
        <v>1019000</v>
      </c>
      <c r="H17" s="26"/>
      <c r="I17" s="2">
        <v>371800</v>
      </c>
      <c r="J17" s="27">
        <v>0.4</v>
      </c>
      <c r="K17" s="2">
        <f t="shared" si="9"/>
        <v>148720</v>
      </c>
      <c r="L17" s="2">
        <v>538900</v>
      </c>
      <c r="M17" s="2">
        <f t="shared" si="10"/>
        <v>270600</v>
      </c>
      <c r="N17" s="2">
        <v>809500</v>
      </c>
      <c r="P17" s="18">
        <f t="shared" si="6"/>
        <v>0.25880172946263125</v>
      </c>
      <c r="Q17" s="18">
        <f t="shared" si="7"/>
        <v>-0.16615194564546015</v>
      </c>
      <c r="R17" s="18">
        <f t="shared" si="8"/>
        <v>-0.44410129709697344</v>
      </c>
    </row>
    <row r="18" spans="1:18" s="4" customFormat="1" ht="15.75" customHeight="1" x14ac:dyDescent="0.25">
      <c r="A18" s="26" t="s">
        <v>26</v>
      </c>
      <c r="B18" s="17">
        <v>360500</v>
      </c>
      <c r="C18" s="32">
        <v>0.5</v>
      </c>
      <c r="D18" s="17">
        <f t="shared" si="3"/>
        <v>180250</v>
      </c>
      <c r="E18" s="2">
        <f t="shared" si="4"/>
        <v>540750</v>
      </c>
      <c r="F18" s="2">
        <v>344000</v>
      </c>
      <c r="G18" s="2">
        <f t="shared" si="5"/>
        <v>884750</v>
      </c>
      <c r="H18" s="26"/>
      <c r="I18" s="2">
        <v>399500</v>
      </c>
      <c r="J18" s="27">
        <v>0.5</v>
      </c>
      <c r="K18" s="2">
        <f t="shared" si="9"/>
        <v>199750</v>
      </c>
      <c r="L18" s="2">
        <v>590300</v>
      </c>
      <c r="M18" s="2">
        <f t="shared" si="10"/>
        <v>310600</v>
      </c>
      <c r="N18" s="2">
        <v>900900</v>
      </c>
      <c r="P18" s="18">
        <f t="shared" si="6"/>
        <v>-1.7926517926517928E-2</v>
      </c>
      <c r="Q18" s="18">
        <f t="shared" si="7"/>
        <v>-0.39976689976689977</v>
      </c>
      <c r="R18" s="18">
        <f t="shared" si="8"/>
        <v>-0.59984459984459981</v>
      </c>
    </row>
    <row r="19" spans="1:18" s="4" customFormat="1" ht="15.75" customHeight="1" x14ac:dyDescent="0.25">
      <c r="A19" s="26" t="s">
        <v>27</v>
      </c>
      <c r="B19" s="17">
        <v>444500</v>
      </c>
      <c r="C19" s="31">
        <v>0.5</v>
      </c>
      <c r="D19" s="17">
        <f t="shared" si="3"/>
        <v>222250</v>
      </c>
      <c r="E19" s="2">
        <f t="shared" si="4"/>
        <v>666750</v>
      </c>
      <c r="F19" s="2">
        <v>344000</v>
      </c>
      <c r="G19" s="2">
        <f t="shared" si="5"/>
        <v>1010750</v>
      </c>
      <c r="H19" s="26"/>
      <c r="I19" s="2">
        <v>412300</v>
      </c>
      <c r="J19" s="27">
        <v>0.5</v>
      </c>
      <c r="K19" s="2">
        <f t="shared" si="9"/>
        <v>206150</v>
      </c>
      <c r="L19" s="2">
        <v>628700</v>
      </c>
      <c r="M19" s="2">
        <f t="shared" si="10"/>
        <v>438000</v>
      </c>
      <c r="N19" s="2">
        <v>1066700</v>
      </c>
      <c r="P19" s="18">
        <f t="shared" si="6"/>
        <v>-5.2451485891065908E-2</v>
      </c>
      <c r="Q19" s="18">
        <f t="shared" si="7"/>
        <v>-0.37494140808099746</v>
      </c>
      <c r="R19" s="18">
        <f t="shared" si="8"/>
        <v>-0.58329427205399831</v>
      </c>
    </row>
    <row r="20" spans="1:18" s="4" customFormat="1" ht="15.75" customHeight="1" x14ac:dyDescent="0.25">
      <c r="A20" s="26" t="s">
        <v>30</v>
      </c>
      <c r="B20" s="17">
        <v>423500</v>
      </c>
      <c r="C20" s="31">
        <v>0.5</v>
      </c>
      <c r="D20" s="17">
        <f t="shared" si="3"/>
        <v>211750</v>
      </c>
      <c r="E20" s="2">
        <f t="shared" si="4"/>
        <v>635250</v>
      </c>
      <c r="F20" s="2">
        <v>344000</v>
      </c>
      <c r="G20" s="2">
        <f t="shared" si="5"/>
        <v>979250</v>
      </c>
      <c r="H20" s="26"/>
      <c r="I20" s="2">
        <v>410300</v>
      </c>
      <c r="J20" s="27">
        <v>0.45</v>
      </c>
      <c r="K20" s="2">
        <f t="shared" si="9"/>
        <v>184635</v>
      </c>
      <c r="L20" s="2">
        <v>577100</v>
      </c>
      <c r="M20" s="2">
        <f t="shared" si="10"/>
        <v>296500</v>
      </c>
      <c r="N20" s="2">
        <v>873600</v>
      </c>
      <c r="P20" s="18">
        <f t="shared" si="6"/>
        <v>0.12093635531135531</v>
      </c>
      <c r="Q20" s="18">
        <f t="shared" si="7"/>
        <v>-0.27283653846153844</v>
      </c>
      <c r="R20" s="18">
        <f t="shared" si="8"/>
        <v>-0.51522435897435892</v>
      </c>
    </row>
    <row r="21" spans="1:18" s="26" customFormat="1" ht="15.75" customHeight="1" x14ac:dyDescent="0.25">
      <c r="A21" s="26" t="s">
        <v>38</v>
      </c>
      <c r="B21" s="17">
        <v>435000</v>
      </c>
      <c r="C21" s="28">
        <v>0.57499999999999996</v>
      </c>
      <c r="D21" s="17">
        <f t="shared" si="3"/>
        <v>250124.99999999997</v>
      </c>
      <c r="E21" s="2">
        <f t="shared" si="4"/>
        <v>685125</v>
      </c>
      <c r="F21" s="2">
        <v>344000</v>
      </c>
      <c r="G21" s="2">
        <f t="shared" si="5"/>
        <v>1029125</v>
      </c>
      <c r="I21" s="2">
        <v>367002</v>
      </c>
      <c r="J21" s="27">
        <v>0.43</v>
      </c>
      <c r="K21" s="2">
        <f t="shared" si="9"/>
        <v>157810.85999999999</v>
      </c>
      <c r="L21" s="2">
        <v>513803</v>
      </c>
      <c r="M21" s="2">
        <f t="shared" si="10"/>
        <v>265702</v>
      </c>
      <c r="N21" s="2">
        <v>779505</v>
      </c>
      <c r="P21" s="27">
        <f t="shared" si="6"/>
        <v>0.32022886318881855</v>
      </c>
      <c r="Q21" s="27">
        <f t="shared" si="7"/>
        <v>-0.12107683722362268</v>
      </c>
      <c r="R21" s="27">
        <f t="shared" si="8"/>
        <v>-0.44195354744356996</v>
      </c>
    </row>
    <row r="22" spans="1:18" s="4" customFormat="1" ht="15.75" customHeight="1" x14ac:dyDescent="0.25">
      <c r="A22" s="26" t="s">
        <v>39</v>
      </c>
      <c r="B22" s="17">
        <v>342000</v>
      </c>
      <c r="C22" s="31">
        <v>0.45</v>
      </c>
      <c r="D22" s="17">
        <f t="shared" si="3"/>
        <v>153900</v>
      </c>
      <c r="E22" s="2">
        <f t="shared" si="4"/>
        <v>495900</v>
      </c>
      <c r="F22" s="2">
        <v>300000</v>
      </c>
      <c r="G22" s="2">
        <f t="shared" si="5"/>
        <v>795900</v>
      </c>
      <c r="H22" s="26"/>
      <c r="I22" s="2">
        <v>320900</v>
      </c>
      <c r="J22" s="27">
        <v>0.4</v>
      </c>
      <c r="K22" s="2">
        <f t="shared" si="9"/>
        <v>128360</v>
      </c>
      <c r="L22" s="2">
        <v>436800</v>
      </c>
      <c r="M22" s="2">
        <f t="shared" si="10"/>
        <v>230500</v>
      </c>
      <c r="N22" s="2">
        <v>667300</v>
      </c>
      <c r="P22" s="18">
        <f t="shared" si="6"/>
        <v>0.19271691892701934</v>
      </c>
      <c r="Q22" s="18">
        <f t="shared" si="7"/>
        <v>-0.25685598681252808</v>
      </c>
      <c r="R22" s="18">
        <f t="shared" si="8"/>
        <v>-0.48748688745691593</v>
      </c>
    </row>
    <row r="23" spans="1:18" s="4" customFormat="1" ht="15.75" customHeight="1" x14ac:dyDescent="0.25">
      <c r="A23" s="26" t="s">
        <v>40</v>
      </c>
      <c r="B23" s="17">
        <f>173365.5+104000</f>
        <v>277365.5</v>
      </c>
      <c r="C23" s="31">
        <v>0.4</v>
      </c>
      <c r="D23" s="17">
        <f t="shared" si="3"/>
        <v>110946.20000000001</v>
      </c>
      <c r="E23" s="2">
        <f t="shared" si="4"/>
        <v>388311.7</v>
      </c>
      <c r="F23" s="2">
        <v>146685</v>
      </c>
      <c r="G23" s="2">
        <f t="shared" si="5"/>
        <v>534996.69999999995</v>
      </c>
      <c r="H23" s="26"/>
      <c r="I23" s="2">
        <v>348400</v>
      </c>
      <c r="J23" s="27">
        <v>0.43</v>
      </c>
      <c r="K23" s="2">
        <f t="shared" si="9"/>
        <v>149812</v>
      </c>
      <c r="L23" s="2">
        <v>500800</v>
      </c>
      <c r="M23" s="2">
        <f t="shared" si="10"/>
        <v>161300</v>
      </c>
      <c r="N23" s="2">
        <v>662100</v>
      </c>
      <c r="P23" s="18">
        <f t="shared" si="6"/>
        <v>-0.19196994411720292</v>
      </c>
      <c r="Q23" s="18">
        <f t="shared" si="7"/>
        <v>-0.41351502794139855</v>
      </c>
      <c r="R23" s="18">
        <f t="shared" si="8"/>
        <v>-0.58108216281528469</v>
      </c>
    </row>
    <row r="24" spans="1:18" ht="15.75" customHeight="1" x14ac:dyDescent="0.3">
      <c r="A24" s="33" t="s">
        <v>2</v>
      </c>
      <c r="B24" s="33"/>
      <c r="C24" s="33"/>
      <c r="D24" s="34"/>
      <c r="E24" s="34"/>
      <c r="F24" s="26"/>
      <c r="G24" s="26"/>
      <c r="H24" s="26"/>
      <c r="I24" s="26"/>
      <c r="J24" s="26"/>
      <c r="K24" s="26"/>
      <c r="L24" s="26"/>
      <c r="M24" s="26"/>
      <c r="N24" s="26"/>
      <c r="P24" s="18"/>
      <c r="Q24" s="18"/>
      <c r="R24" s="18"/>
    </row>
    <row r="25" spans="1:18" ht="15.75" customHeight="1" x14ac:dyDescent="0.3">
      <c r="A25" s="11" t="s">
        <v>34</v>
      </c>
      <c r="B25" s="20"/>
      <c r="C25" s="20"/>
      <c r="D25" s="21"/>
      <c r="E25" s="22"/>
      <c r="P25" s="19">
        <f>AVERAGE(P4:P24)</f>
        <v>0.11485473525068464</v>
      </c>
      <c r="Q25" s="19">
        <f>AVERAGE(Q4:Q24)</f>
        <v>-0.38459890158829768</v>
      </c>
      <c r="R25" s="19">
        <f>AVERAGE(R4:R24)</f>
        <v>-0.62794021038588133</v>
      </c>
    </row>
    <row r="26" spans="1:18" ht="15.75" customHeight="1" x14ac:dyDescent="0.25">
      <c r="A26" s="23" t="s">
        <v>44</v>
      </c>
      <c r="B26" s="24"/>
      <c r="C26" s="24"/>
      <c r="D26" s="24"/>
      <c r="E26" s="24"/>
      <c r="F26" s="24"/>
      <c r="G26" s="24"/>
      <c r="H26" s="24"/>
      <c r="I26" s="24"/>
      <c r="J26" s="24"/>
      <c r="K26" s="24"/>
      <c r="L26" s="24"/>
      <c r="M26" s="24"/>
      <c r="N26" s="24"/>
      <c r="P26" s="3"/>
      <c r="Q26" s="3"/>
      <c r="R26" s="3"/>
    </row>
    <row r="27" spans="1:18" ht="15.75" customHeight="1" x14ac:dyDescent="0.25">
      <c r="A27" s="37" t="s">
        <v>41</v>
      </c>
    </row>
    <row r="28" spans="1:18" ht="15.75" customHeight="1" x14ac:dyDescent="0.25">
      <c r="A28" s="11" t="s">
        <v>42</v>
      </c>
      <c r="B28" s="20"/>
      <c r="C28" s="20"/>
    </row>
    <row r="29" spans="1:18" x14ac:dyDescent="0.25">
      <c r="A29" s="25"/>
    </row>
  </sheetData>
  <mergeCells count="5">
    <mergeCell ref="B2:G2"/>
    <mergeCell ref="I2:N2"/>
    <mergeCell ref="P2:P3"/>
    <mergeCell ref="Q2:Q3"/>
    <mergeCell ref="R2:R3"/>
  </mergeCells>
  <conditionalFormatting sqref="P14:R23 P4:R10">
    <cfRule type="cellIs" dxfId="11" priority="11" operator="greaterThan">
      <formula>0.15</formula>
    </cfRule>
    <cfRule type="cellIs" dxfId="10" priority="12" operator="lessThan">
      <formula>-0.15</formula>
    </cfRule>
  </conditionalFormatting>
  <conditionalFormatting sqref="P24:R24">
    <cfRule type="cellIs" dxfId="9" priority="9" operator="greaterThan">
      <formula>0.15</formula>
    </cfRule>
    <cfRule type="cellIs" dxfId="8" priority="10" operator="lessThan">
      <formula>-0.15</formula>
    </cfRule>
  </conditionalFormatting>
  <conditionalFormatting sqref="P7:R7">
    <cfRule type="cellIs" dxfId="7" priority="7" operator="greaterThan">
      <formula>0.15</formula>
    </cfRule>
    <cfRule type="cellIs" dxfId="6" priority="8" operator="lessThan">
      <formula>-0.15</formula>
    </cfRule>
  </conditionalFormatting>
  <conditionalFormatting sqref="P12:R12">
    <cfRule type="cellIs" dxfId="5" priority="5" operator="greaterThan">
      <formula>0.15</formula>
    </cfRule>
    <cfRule type="cellIs" dxfId="4" priority="6" operator="lessThan">
      <formula>-0.15</formula>
    </cfRule>
  </conditionalFormatting>
  <conditionalFormatting sqref="P11:R11">
    <cfRule type="cellIs" dxfId="3" priority="3" operator="greaterThan">
      <formula>0.15</formula>
    </cfRule>
    <cfRule type="cellIs" dxfId="2" priority="4" operator="lessThan">
      <formula>-0.15</formula>
    </cfRule>
  </conditionalFormatting>
  <conditionalFormatting sqref="P13:R13">
    <cfRule type="cellIs" dxfId="1" priority="1" operator="greaterThan">
      <formula>0.15</formula>
    </cfRule>
    <cfRule type="cellIs" dxfId="0" priority="2" operator="lessThan">
      <formula>-0.15</formula>
    </cfRule>
  </conditionalFormatting>
  <pageMargins left="0.25" right="0.25" top="0.75" bottom="0.75" header="0.3" footer="0.3"/>
  <pageSetup scale="57" fitToHeight="0" orientation="landscape" r:id="rId1"/>
  <headerFooter>
    <oddHeader>&amp;RExhibit ARC-5</oddHeader>
    <oddFooter>&amp;C&amp;"Calibri,Bold"&amp;K000000&amp;P of &amp;N</oddFooter>
    <evenFooter>&amp;C&amp;"Calibri,Regular"&amp;11&amp;B&amp;K000000AEP CONFIDENTIAL</evenFooter>
    <firstFooter>&amp;C&amp;"Calibri,Regular"&amp;11&amp;B&amp;K000000AEP CONFIDENTIAL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2:H22"/>
  <sheetViews>
    <sheetView workbookViewId="0">
      <selection activeCell="B3" sqref="B3:D3"/>
    </sheetView>
  </sheetViews>
  <sheetFormatPr defaultColWidth="9.1796875" defaultRowHeight="12.5" x14ac:dyDescent="0.25"/>
  <cols>
    <col min="1" max="1" width="10.7265625" style="7" bestFit="1" customWidth="1"/>
    <col min="2" max="5" width="9.1796875" style="7"/>
    <col min="6" max="6" width="13.54296875" style="7" bestFit="1" customWidth="1"/>
    <col min="7" max="7" width="11" style="7" bestFit="1" customWidth="1"/>
    <col min="8" max="16384" width="9.1796875" style="7"/>
  </cols>
  <sheetData>
    <row r="2" spans="1:8" ht="78" x14ac:dyDescent="0.3">
      <c r="A2" s="5" t="s">
        <v>12</v>
      </c>
      <c r="B2" s="29" t="s">
        <v>31</v>
      </c>
      <c r="C2" s="30" t="s">
        <v>32</v>
      </c>
      <c r="D2" s="30" t="s">
        <v>33</v>
      </c>
      <c r="E2" s="6" t="s">
        <v>3</v>
      </c>
      <c r="F2" s="6" t="s">
        <v>4</v>
      </c>
      <c r="G2" s="9" t="s">
        <v>6</v>
      </c>
      <c r="H2" s="6" t="s">
        <v>5</v>
      </c>
    </row>
    <row r="3" spans="1:8" x14ac:dyDescent="0.25">
      <c r="A3" s="26" t="s">
        <v>24</v>
      </c>
      <c r="B3" s="8">
        <f>VLOOKUP($A3,Exec!$A:$R,16,FALSE)+1</f>
        <v>2.1168223760756621</v>
      </c>
      <c r="C3" s="8">
        <f>VLOOKUP($A3,Exec!$A:$R,17,FALSE)+1</f>
        <v>1.0800396281405877</v>
      </c>
      <c r="D3" s="8">
        <f>VLOOKUP($A3,Exec!$A:$R,18,FALSE)+1</f>
        <v>0.63531742831799276</v>
      </c>
      <c r="E3" s="8">
        <v>0.85</v>
      </c>
      <c r="F3" s="8">
        <v>1</v>
      </c>
      <c r="G3" s="8">
        <v>0.3</v>
      </c>
      <c r="H3" s="8">
        <v>0.35</v>
      </c>
    </row>
    <row r="4" spans="1:8" x14ac:dyDescent="0.25">
      <c r="A4" s="26" t="s">
        <v>29</v>
      </c>
      <c r="B4" s="8">
        <f>VLOOKUP($A4,Exec!$A:$R,16,FALSE)+1</f>
        <v>1.592005790574232</v>
      </c>
      <c r="C4" s="8">
        <f>VLOOKUP($A4,Exec!$A:$R,17,FALSE)+1</f>
        <v>1.0386842528550748</v>
      </c>
      <c r="D4" s="8">
        <f>VLOOKUP($A4,Exec!$A:$R,18,FALSE)+1</f>
        <v>0.65948206530480946</v>
      </c>
      <c r="E4" s="8">
        <v>0.85</v>
      </c>
      <c r="F4" s="8">
        <v>1</v>
      </c>
      <c r="G4" s="8">
        <v>0.3</v>
      </c>
      <c r="H4" s="8">
        <v>0.35</v>
      </c>
    </row>
    <row r="5" spans="1:8" x14ac:dyDescent="0.25">
      <c r="A5" s="26" t="s">
        <v>38</v>
      </c>
      <c r="B5" s="8">
        <f>VLOOKUP($A5,Exec!$A:$R,16,FALSE)+1</f>
        <v>1.3202288631888186</v>
      </c>
      <c r="C5" s="8">
        <f>VLOOKUP($A5,Exec!$A:$R,17,FALSE)+1</f>
        <v>0.87892316277637728</v>
      </c>
      <c r="D5" s="8">
        <f>VLOOKUP($A5,Exec!$A:$R,18,FALSE)+1</f>
        <v>0.55804645255643004</v>
      </c>
      <c r="E5" s="8">
        <v>0.85</v>
      </c>
      <c r="F5" s="8">
        <v>1</v>
      </c>
      <c r="G5" s="8">
        <v>0.3</v>
      </c>
      <c r="H5" s="8">
        <v>0.35</v>
      </c>
    </row>
    <row r="6" spans="1:8" x14ac:dyDescent="0.25">
      <c r="A6" s="26" t="s">
        <v>25</v>
      </c>
      <c r="B6" s="8">
        <f>VLOOKUP($A6,Exec!$A:$R,16,FALSE)+1</f>
        <v>1.2588017294626312</v>
      </c>
      <c r="C6" s="8">
        <f>VLOOKUP($A6,Exec!$A:$R,17,FALSE)+1</f>
        <v>0.8338480543545399</v>
      </c>
      <c r="D6" s="8">
        <f>VLOOKUP($A6,Exec!$A:$R,18,FALSE)+1</f>
        <v>0.55589870290302656</v>
      </c>
      <c r="E6" s="8">
        <v>0.85</v>
      </c>
      <c r="F6" s="8">
        <v>1</v>
      </c>
      <c r="G6" s="8">
        <v>0.3</v>
      </c>
      <c r="H6" s="8">
        <v>0.35</v>
      </c>
    </row>
    <row r="7" spans="1:8" x14ac:dyDescent="0.25">
      <c r="A7" s="26" t="s">
        <v>35</v>
      </c>
      <c r="B7" s="8">
        <f>VLOOKUP($A7,Exec!$A:$R,16,FALSE)+1</f>
        <v>1.1966745045347666</v>
      </c>
      <c r="C7" s="8">
        <f>VLOOKUP($A7,Exec!$A:$R,17,FALSE)+1</f>
        <v>0.68772203051679037</v>
      </c>
      <c r="D7" s="8">
        <f>VLOOKUP($A7,Exec!$A:$R,18,FALSE)+1</f>
        <v>0.2926476725603363</v>
      </c>
      <c r="E7" s="8">
        <v>0.85</v>
      </c>
      <c r="F7" s="8">
        <v>1</v>
      </c>
      <c r="G7" s="8">
        <v>0.3</v>
      </c>
      <c r="H7" s="8">
        <v>0.35</v>
      </c>
    </row>
    <row r="8" spans="1:8" x14ac:dyDescent="0.25">
      <c r="A8" s="26" t="s">
        <v>39</v>
      </c>
      <c r="B8" s="8">
        <f>VLOOKUP($A8,Exec!$A:$R,16,FALSE)+1</f>
        <v>1.1927169189270193</v>
      </c>
      <c r="C8" s="8">
        <f>VLOOKUP($A8,Exec!$A:$R,17,FALSE)+1</f>
        <v>0.74314401318747192</v>
      </c>
      <c r="D8" s="8">
        <f>VLOOKUP($A8,Exec!$A:$R,18,FALSE)+1</f>
        <v>0.51251311254308407</v>
      </c>
      <c r="E8" s="8">
        <v>0.85</v>
      </c>
      <c r="F8" s="8">
        <v>1</v>
      </c>
      <c r="G8" s="8">
        <v>0.3</v>
      </c>
      <c r="H8" s="8">
        <v>0.35</v>
      </c>
    </row>
    <row r="9" spans="1:8" x14ac:dyDescent="0.25">
      <c r="A9" s="26" t="s">
        <v>30</v>
      </c>
      <c r="B9" s="8">
        <f>VLOOKUP($A9,Exec!$A:$R,16,FALSE)+1</f>
        <v>1.1209363553113554</v>
      </c>
      <c r="C9" s="8">
        <f>VLOOKUP($A9,Exec!$A:$R,17,FALSE)+1</f>
        <v>0.72716346153846156</v>
      </c>
      <c r="D9" s="8">
        <f>VLOOKUP($A9,Exec!$A:$R,18,FALSE)+1</f>
        <v>0.48477564102564108</v>
      </c>
      <c r="E9" s="8">
        <v>0.85</v>
      </c>
      <c r="F9" s="8">
        <v>1</v>
      </c>
      <c r="G9" s="8">
        <v>0.3</v>
      </c>
      <c r="H9" s="8">
        <v>0.35</v>
      </c>
    </row>
    <row r="10" spans="1:8" ht="14.5" x14ac:dyDescent="0.25">
      <c r="A10" s="26" t="s">
        <v>43</v>
      </c>
      <c r="B10" s="8">
        <f>VLOOKUP($A10,Exec!$A:$R,16,FALSE)+1</f>
        <v>1.1190364826941066</v>
      </c>
      <c r="C10" s="8">
        <f>VLOOKUP($A10,Exec!$A:$R,17,FALSE)+1</f>
        <v>0.59933998544849809</v>
      </c>
      <c r="D10" s="8">
        <f>VLOOKUP($A10,Exec!$A:$R,18,FALSE)+1</f>
        <v>0.34247999168485599</v>
      </c>
      <c r="E10" s="8">
        <v>0.85</v>
      </c>
      <c r="F10" s="8">
        <v>1</v>
      </c>
      <c r="G10" s="8">
        <v>0.3</v>
      </c>
      <c r="H10" s="8">
        <v>0.35</v>
      </c>
    </row>
    <row r="11" spans="1:8" x14ac:dyDescent="0.25">
      <c r="A11" s="26" t="s">
        <v>22</v>
      </c>
      <c r="B11" s="8">
        <f>VLOOKUP($A11,Exec!$A:$R,16,FALSE)+1</f>
        <v>1.1126594644293759</v>
      </c>
      <c r="C11" s="8">
        <f>VLOOKUP($A11,Exec!$A:$R,17,FALSE)+1</f>
        <v>0.53801287208366855</v>
      </c>
      <c r="D11" s="8">
        <f>VLOOKUP($A11,Exec!$A:$R,18,FALSE)+1</f>
        <v>0.30743592690495347</v>
      </c>
      <c r="E11" s="8">
        <v>0.85</v>
      </c>
      <c r="F11" s="8">
        <v>1</v>
      </c>
      <c r="G11" s="8">
        <v>0.3</v>
      </c>
      <c r="H11" s="8">
        <v>0.35</v>
      </c>
    </row>
    <row r="12" spans="1:8" x14ac:dyDescent="0.25">
      <c r="A12" s="26" t="s">
        <v>28</v>
      </c>
      <c r="B12" s="8">
        <f>VLOOKUP($A12,Exec!$A:$R,16,FALSE)+1</f>
        <v>1.0420244207619622</v>
      </c>
      <c r="C12" s="8">
        <f>VLOOKUP($A12,Exec!$A:$R,17,FALSE)+1</f>
        <v>0.48112352763515553</v>
      </c>
      <c r="D12" s="8">
        <f>VLOOKUP($A12,Exec!$A:$R,18,FALSE)+1</f>
        <v>0.26729084868619757</v>
      </c>
      <c r="E12" s="8">
        <v>0.85</v>
      </c>
      <c r="F12" s="8">
        <v>1</v>
      </c>
      <c r="G12" s="8">
        <v>0.3</v>
      </c>
      <c r="H12" s="8">
        <v>0.35</v>
      </c>
    </row>
    <row r="13" spans="1:8" x14ac:dyDescent="0.25">
      <c r="A13" s="26" t="s">
        <v>23</v>
      </c>
      <c r="B13" s="8">
        <f>VLOOKUP($A13,Exec!$A:$R,16,FALSE)+1</f>
        <v>1.038887900883277</v>
      </c>
      <c r="C13" s="8">
        <f>VLOOKUP($A13,Exec!$A:$R,17,FALSE)+1</f>
        <v>0.5456754994368368</v>
      </c>
      <c r="D13" s="8">
        <f>VLOOKUP($A13,Exec!$A:$R,18,FALSE)+1</f>
        <v>0.31181457110676392</v>
      </c>
      <c r="E13" s="8">
        <v>0.85</v>
      </c>
      <c r="F13" s="8">
        <v>1</v>
      </c>
      <c r="G13" s="8">
        <v>0.3</v>
      </c>
      <c r="H13" s="8">
        <v>0.35</v>
      </c>
    </row>
    <row r="14" spans="1:8" x14ac:dyDescent="0.25">
      <c r="A14" s="26" t="s">
        <v>19</v>
      </c>
      <c r="B14" s="8">
        <f>VLOOKUP($A14,Exec!$A:$R,16,FALSE)+1</f>
        <v>1.0245033596260591</v>
      </c>
      <c r="C14" s="8">
        <f>VLOOKUP($A14,Exec!$A:$R,17,FALSE)+1</f>
        <v>0.4767382413087935</v>
      </c>
      <c r="D14" s="8">
        <f>VLOOKUP($A14,Exec!$A:$R,18,FALSE)+1</f>
        <v>0.27242185217645343</v>
      </c>
      <c r="E14" s="8">
        <v>0.85</v>
      </c>
      <c r="F14" s="8">
        <v>1</v>
      </c>
      <c r="G14" s="8">
        <v>0.3</v>
      </c>
      <c r="H14" s="8">
        <v>0.35</v>
      </c>
    </row>
    <row r="15" spans="1:8" x14ac:dyDescent="0.25">
      <c r="A15" s="26" t="s">
        <v>26</v>
      </c>
      <c r="B15" s="8">
        <f>VLOOKUP($A15,Exec!$A:$R,16,FALSE)+1</f>
        <v>0.98207348207348211</v>
      </c>
      <c r="C15" s="8">
        <f>VLOOKUP($A15,Exec!$A:$R,17,FALSE)+1</f>
        <v>0.60023310023310028</v>
      </c>
      <c r="D15" s="8">
        <f>VLOOKUP($A15,Exec!$A:$R,18,FALSE)+1</f>
        <v>0.40015540015540019</v>
      </c>
      <c r="E15" s="8">
        <v>0.85</v>
      </c>
      <c r="F15" s="8">
        <v>1</v>
      </c>
      <c r="G15" s="8">
        <v>0.3</v>
      </c>
      <c r="H15" s="8">
        <v>0.35</v>
      </c>
    </row>
    <row r="16" spans="1:8" x14ac:dyDescent="0.25">
      <c r="A16" s="26" t="s">
        <v>27</v>
      </c>
      <c r="B16" s="8">
        <f>VLOOKUP($A16,Exec!$A:$R,16,FALSE)+1</f>
        <v>0.94754851410893415</v>
      </c>
      <c r="C16" s="8">
        <f>VLOOKUP($A16,Exec!$A:$R,17,FALSE)+1</f>
        <v>0.62505859191900259</v>
      </c>
      <c r="D16" s="8">
        <f>VLOOKUP($A16,Exec!$A:$R,18,FALSE)+1</f>
        <v>0.41670572794600169</v>
      </c>
      <c r="E16" s="8">
        <v>0.85</v>
      </c>
      <c r="F16" s="8">
        <v>1</v>
      </c>
      <c r="G16" s="8">
        <v>0.3</v>
      </c>
      <c r="H16" s="8">
        <v>0.35</v>
      </c>
    </row>
    <row r="17" spans="1:8" x14ac:dyDescent="0.25">
      <c r="A17" s="26" t="s">
        <v>21</v>
      </c>
      <c r="B17" s="8">
        <f>VLOOKUP($A17,Exec!$A:$R,16,FALSE)+1</f>
        <v>0.91144463772806339</v>
      </c>
      <c r="C17" s="8">
        <f>VLOOKUP($A17,Exec!$A:$R,17,FALSE)+1</f>
        <v>0.42598810631498041</v>
      </c>
      <c r="D17" s="8">
        <f>VLOOKUP($A17,Exec!$A:$R,18,FALSE)+1</f>
        <v>0.23666005906387799</v>
      </c>
      <c r="E17" s="8">
        <v>0.85</v>
      </c>
      <c r="F17" s="8">
        <v>1</v>
      </c>
      <c r="G17" s="8">
        <v>0.3</v>
      </c>
      <c r="H17" s="8">
        <v>0.35</v>
      </c>
    </row>
    <row r="18" spans="1:8" x14ac:dyDescent="0.25">
      <c r="A18" s="26" t="s">
        <v>20</v>
      </c>
      <c r="B18" s="8">
        <f>VLOOKUP($A18,Exec!$A:$R,16,FALSE)+1</f>
        <v>0.91144463772806339</v>
      </c>
      <c r="C18" s="8">
        <f>VLOOKUP($A18,Exec!$A:$R,17,FALSE)+1</f>
        <v>0.42598810631498041</v>
      </c>
      <c r="D18" s="8">
        <f>VLOOKUP($A18,Exec!$A:$R,18,FALSE)+1</f>
        <v>0.23666005906387799</v>
      </c>
      <c r="E18" s="8">
        <v>0.85</v>
      </c>
      <c r="F18" s="8">
        <v>1</v>
      </c>
      <c r="G18" s="8">
        <v>0.3</v>
      </c>
      <c r="H18" s="8">
        <v>0.35</v>
      </c>
    </row>
    <row r="19" spans="1:8" x14ac:dyDescent="0.25">
      <c r="A19" s="26" t="s">
        <v>18</v>
      </c>
      <c r="B19" s="8">
        <f>VLOOKUP($A19,Exec!$A:$R,16,FALSE)+1</f>
        <v>0.89983899448391391</v>
      </c>
      <c r="C19" s="8">
        <f>VLOOKUP($A19,Exec!$A:$R,17,FALSE)+1</f>
        <v>0.38303957197626071</v>
      </c>
      <c r="D19" s="8">
        <f>VLOOKUP($A19,Exec!$A:$R,18,FALSE)+1</f>
        <v>0.21279976220903374</v>
      </c>
      <c r="E19" s="8">
        <v>0.85</v>
      </c>
      <c r="F19" s="8">
        <v>1</v>
      </c>
      <c r="G19" s="8">
        <v>0.3</v>
      </c>
      <c r="H19" s="8">
        <v>0.35</v>
      </c>
    </row>
    <row r="20" spans="1:8" x14ac:dyDescent="0.25">
      <c r="A20" s="26" t="s">
        <v>36</v>
      </c>
      <c r="B20" s="8">
        <f>VLOOKUP($A20,Exec!$A:$R,16,FALSE)+1</f>
        <v>0.85081546408154896</v>
      </c>
      <c r="C20" s="8">
        <f>VLOOKUP($A20,Exec!$A:$R,17,FALSE)+1</f>
        <v>0.2252158581392335</v>
      </c>
      <c r="D20" s="8">
        <f>VLOOKUP($A20,Exec!$A:$R,18,FALSE)+1</f>
        <v>9.3839940891347284E-2</v>
      </c>
      <c r="E20" s="8">
        <v>0.85</v>
      </c>
      <c r="F20" s="8">
        <v>1</v>
      </c>
      <c r="G20" s="8">
        <v>0.3</v>
      </c>
      <c r="H20" s="8">
        <v>0.35</v>
      </c>
    </row>
    <row r="21" spans="1:8" x14ac:dyDescent="0.25">
      <c r="A21" s="26" t="s">
        <v>37</v>
      </c>
      <c r="B21" s="8">
        <f>VLOOKUP($A21,Exec!$A:$R,16,FALSE)+1</f>
        <v>0.85060075245762368</v>
      </c>
      <c r="C21" s="8">
        <f>VLOOKUP($A21,Exec!$A:$R,17,FALSE)+1</f>
        <v>0.40559893199563091</v>
      </c>
      <c r="D21" s="8">
        <f>VLOOKUP($A21,Exec!$A:$R,18,FALSE)+1</f>
        <v>0.22533273999757275</v>
      </c>
      <c r="E21" s="8">
        <v>0.85</v>
      </c>
      <c r="F21" s="8">
        <v>1</v>
      </c>
      <c r="G21" s="8">
        <v>0.3</v>
      </c>
      <c r="H21" s="8">
        <v>0.35</v>
      </c>
    </row>
    <row r="22" spans="1:8" x14ac:dyDescent="0.25">
      <c r="A22" s="26" t="s">
        <v>40</v>
      </c>
      <c r="B22" s="8">
        <f>VLOOKUP($A22,Exec!$A:$R,16,FALSE)+1</f>
        <v>0.80803005588279708</v>
      </c>
      <c r="C22" s="8">
        <f>VLOOKUP($A22,Exec!$A:$R,17,FALSE)+1</f>
        <v>0.58648497205860139</v>
      </c>
      <c r="D22" s="8">
        <f>VLOOKUP($A22,Exec!$A:$R,18,FALSE)+1</f>
        <v>0.41891783718471531</v>
      </c>
      <c r="E22" s="8">
        <v>0.85</v>
      </c>
      <c r="F22" s="8">
        <v>1</v>
      </c>
      <c r="G22" s="8">
        <v>0.3</v>
      </c>
      <c r="H22" s="8">
        <v>0.35</v>
      </c>
    </row>
  </sheetData>
  <autoFilter ref="A2:D22" xr:uid="{00000000-0009-0000-0000-000002000000}">
    <sortState xmlns:xlrd2="http://schemas.microsoft.com/office/spreadsheetml/2017/richdata2" ref="A4:D22">
      <sortCondition descending="1" ref="B3:B22"/>
    </sortState>
  </autoFilter>
  <sortState xmlns:xlrd2="http://schemas.microsoft.com/office/spreadsheetml/2017/richdata2" ref="A3:H22">
    <sortCondition descending="1" ref="B3:B22"/>
  </sortState>
  <pageMargins left="0.7" right="0.7" top="0.75" bottom="0.75" header="0.3" footer="0.3"/>
  <pageSetup orientation="portrait" horizontalDpi="1200" verticalDpi="1200" r:id="rId1"/>
  <headerFooter>
    <oddFooter>&amp;C&amp;"Calibri,Regular"&amp;11&amp;B&amp;K000000AEP CONFIDENTIAL</oddFooter>
    <evenFooter>&amp;C&amp;"Calibri,Regular"&amp;11&amp;B&amp;K000000AEP CONFIDENTIAL</evenFooter>
    <firstFooter>&amp;C&amp;"Calibri,Regular"&amp;11&amp;B&amp;K000000AEP CONFIDENTIAL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kxNjc5PC9Vc2VyTmFtZT48RGF0ZVRpbWU+OS8yOC8yMDIyIDU6MjA6MzkgUE08L0RhdGVUaW1lPjxMYWJlbFN0cmluZz5BRVAgUHVibGlj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c5f8eb12-5b27-439d-aaa6-3402af626fa3" value=""/>
  <element uid="c64218ab-b8d1-40b6-a478-cb8be1e10ecc"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01136CE24ED5F449BD16740FFC7FAF6F" ma:contentTypeVersion="31" ma:contentTypeDescription="Create a new document." ma:contentTypeScope="" ma:versionID="b6179feaad23018a41f76eaef5b4f43d">
  <xsd:schema xmlns:xsd="http://www.w3.org/2001/XMLSchema" xmlns:xs="http://www.w3.org/2001/XMLSchema" xmlns:p="http://schemas.microsoft.com/office/2006/metadata/properties" xmlns:ns1="http://schemas.microsoft.com/sharepoint/v3" xmlns:ns2="a1040523-5304-4b09-b6d4-64a124c994e2" xmlns:ns3="5b640fb8-5a34-41c1-9307-1b790ff29a8b" xmlns:ns4="51831b8d-857f-44dd-949b-652450d1a5df" targetNamespace="http://schemas.microsoft.com/office/2006/metadata/properties" ma:root="true" ma:fieldsID="b176c6d2b07027ee7343df1467fc3652" ns1:_="" ns2:_="" ns3:_="" ns4:_="">
    <xsd:import namespace="http://schemas.microsoft.com/sharepoint/v3"/>
    <xsd:import namespace="a1040523-5304-4b09-b6d4-64a124c994e2"/>
    <xsd:import namespace="5b640fb8-5a34-41c1-9307-1b790ff29a8b"/>
    <xsd:import namespace="51831b8d-857f-44dd-949b-652450d1a5df"/>
    <xsd:element name="properties">
      <xsd:complexType>
        <xsd:sequence>
          <xsd:element name="documentManagement">
            <xsd:complexType>
              <xsd:all>
                <xsd:element ref="ns2:Operating_x0020_Company"/>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lcf76f155ced4ddcb4097134ff3c332f" minOccurs="0"/>
                <xsd:element ref="ns4:TaxCatchAll" minOccurs="0"/>
                <xsd:element ref="ns3:MediaServiceGenerationTime" minOccurs="0"/>
                <xsd:element ref="ns3:MediaServiceEventHashCode" minOccurs="0"/>
                <xsd:element ref="ns3:MediaServiceOCR" minOccurs="0"/>
                <xsd:element ref="ns3:MediaServiceObjectDetectorVersions" minOccurs="0"/>
                <xsd:element ref="ns3:_Flow_SignoffStatu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040523-5304-4b09-b6d4-64a124c994e2" elementFormDefault="qualified">
    <xsd:import namespace="http://schemas.microsoft.com/office/2006/documentManagement/types"/>
    <xsd:import namespace="http://schemas.microsoft.com/office/infopath/2007/PartnerControls"/>
    <xsd:element name="Operating_x0020_Company" ma:index="8" ma:displayName="Operating Company" ma:default="AEP Ohio" ma:format="Dropdown" ma:internalName="Operating_x0020_Company" ma:readOnly="false">
      <xsd:simpleType>
        <xsd:restriction base="dms:Choice">
          <xsd:enumeration value="AEP Ohio"/>
          <xsd:enumeration value="AEP Texas"/>
          <xsd:enumeration value="Appalachian Power - Tennessee"/>
          <xsd:enumeration value="Appalachian Power - Virginia"/>
          <xsd:enumeration value="Appalachian Power - West Virginia"/>
          <xsd:enumeration value="FERC"/>
          <xsd:enumeration value="Indiana &amp; Michigan Power - Indiana"/>
          <xsd:enumeration value="Indiana &amp; Michigan Power - Michigan"/>
          <xsd:enumeration value="Kentucky Power"/>
          <xsd:enumeration value="PSO"/>
          <xsd:enumeration value="SWEPCO - Arkansas"/>
          <xsd:enumeration value="SWEPCO - Louisiana"/>
          <xsd:enumeration value="SWEPCO - TEXAS"/>
          <xsd:enumeration value="SWEPCO - Peine"/>
          <xsd:enumeration value="ETT"/>
        </xsd:restriction>
      </xsd:simpleType>
    </xsd:element>
  </xsd:schema>
  <xsd:schema xmlns:xsd="http://www.w3.org/2001/XMLSchema" xmlns:xs="http://www.w3.org/2001/XMLSchema" xmlns:dms="http://schemas.microsoft.com/office/2006/documentManagement/types" xmlns:pc="http://schemas.microsoft.com/office/infopath/2007/PartnerControls" targetNamespace="5b640fb8-5a34-41c1-9307-1b790ff29a8b"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_Flow_SignoffStatus" ma:index="2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31b8d-857f-44dd-949b-652450d1a5d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b4476ce-ac5c-42b1-bccc-28ba47756ae8}" ma:internalName="TaxCatchAll" ma:showField="CatchAllData" ma:web="51831b8d-857f-44dd-949b-652450d1a5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Operating_x0020_Company xmlns="a1040523-5304-4b09-b6d4-64a124c994e2">AEP Ohio</Operating_x0020_Company>
    <lcf76f155ced4ddcb4097134ff3c332f xmlns="5b640fb8-5a34-41c1-9307-1b790ff29a8b">
      <Terms xmlns="http://schemas.microsoft.com/office/infopath/2007/PartnerControls"/>
    </lcf76f155ced4ddcb4097134ff3c332f>
    <TaxCatchAll xmlns="51831b8d-857f-44dd-949b-652450d1a5df" xsi:nil="true"/>
    <_Flow_SignoffStatus xmlns="5b640fb8-5a34-41c1-9307-1b790ff29a8b"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EB6F64F-D164-4F92-99FC-A41D110A461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D1FEFE7-14CF-4FA8-8C1A-D7BFE00754CE}">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EBF0F308-5954-448F-8162-904728311048}"/>
</file>

<file path=customXml/itemProps4.xml><?xml version="1.0" encoding="utf-8"?>
<ds:datastoreItem xmlns:ds="http://schemas.openxmlformats.org/officeDocument/2006/customXml" ds:itemID="{308CF783-E957-42E9-95F5-DD4F7CF1CC40}"/>
</file>

<file path=customXml/itemProps5.xml><?xml version="1.0" encoding="utf-8"?>
<ds:datastoreItem xmlns:ds="http://schemas.openxmlformats.org/officeDocument/2006/customXml" ds:itemID="{4E130135-1CD4-4BCF-828D-B0A8A1183D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Exec</vt:lpstr>
      <vt:lpstr>Exec Graph Data</vt:lpstr>
      <vt:lpstr>Exec Chart1</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s291679</dc:creator>
  <cp:keywords/>
  <cp:lastModifiedBy>s998510</cp:lastModifiedBy>
  <cp:lastPrinted>2023-05-03T21:49:40Z</cp:lastPrinted>
  <dcterms:created xsi:type="dcterms:W3CDTF">2018-12-19T20:55:02Z</dcterms:created>
  <dcterms:modified xsi:type="dcterms:W3CDTF">2023-05-03T21:50:25Z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947b217b-ca7f-41ec-9da8-7b3d41e0a02e</vt:lpwstr>
  </property>
  <property fmtid="{D5CDD505-2E9C-101B-9397-08002B2CF9AE}" pid="3" name="bjSaver">
    <vt:lpwstr>ymOzOy9TozdO3fPkFt/NYaxMcqEF9d4G</vt:lpwstr>
  </property>
  <property fmtid="{D5CDD505-2E9C-101B-9397-08002B2CF9AE}" pid="4" name="bjDocumentSecurityLabel">
    <vt:lpwstr>AEP Public</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uid="c5f8eb12-5b27-439d-aaa6-3402af626fa3" value="" /&gt;&lt;element uid="c64218ab-b8d1-40b6-a478-cb8be1e10ecc" value="" /&gt;&lt;/sisl&gt;</vt:lpwstr>
  </property>
  <property fmtid="{D5CDD505-2E9C-101B-9397-08002B2CF9AE}" pid="8" name="MSIP_Label_5c34e43d-0b77-4b2c-b224-1b46981ccfdb_SiteId">
    <vt:lpwstr>15f3c881-6b03-4ff6-8559-77bf5177818f</vt:lpwstr>
  </property>
  <property fmtid="{D5CDD505-2E9C-101B-9397-08002B2CF9AE}" pid="9" name="MSIP_Label_5c34e43d-0b77-4b2c-b224-1b46981ccfdb_Name">
    <vt:lpwstr>AEP Public</vt:lpwstr>
  </property>
  <property fmtid="{D5CDD505-2E9C-101B-9397-08002B2CF9AE}" pid="10" name="MSIP_Label_5c34e43d-0b77-4b2c-b224-1b46981ccfdb_Enabled">
    <vt:lpwstr>true</vt:lpwstr>
  </property>
  <property fmtid="{D5CDD505-2E9C-101B-9397-08002B2CF9AE}" pid="11" name="bjClsUserRVM">
    <vt:lpwstr>[]</vt:lpwstr>
  </property>
  <property fmtid="{D5CDD505-2E9C-101B-9397-08002B2CF9AE}" pid="12" name="bjLabelHistoryID">
    <vt:lpwstr>{DEB6F64F-D164-4F92-99FC-A41D110A461B}</vt:lpwstr>
  </property>
  <property fmtid="{D5CDD505-2E9C-101B-9397-08002B2CF9AE}" pid="13" name="ContentTypeId">
    <vt:lpwstr>0x01010001136CE24ED5F449BD16740FFC7FAF6F</vt:lpwstr>
  </property>
</Properties>
</file>