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defaultThemeVersion="166925"/>
  <mc:AlternateContent xmlns:mc="http://schemas.openxmlformats.org/markup-compatibility/2006">
    <mc:Choice Requires="x15">
      <x15ac:absPath xmlns:x15ac="http://schemas.microsoft.com/office/spreadsheetml/2010/11/ac" url="https://aepenergy.sharepoint.com/sites/regsvcs/Regulatory Base Cases/Kentucky Power/2023-00159 Base Case/07 Discovery/PHDRs/Attachments/"/>
    </mc:Choice>
  </mc:AlternateContent>
  <xr:revisionPtr revIDLastSave="65" documentId="8_{C84750D5-75FE-4B88-9919-DAB05C0E893F}" xr6:coauthVersionLast="47" xr6:coauthVersionMax="47" xr10:uidLastSave="{C34973DF-F307-4A44-B72F-5616D528900E}"/>
  <bookViews>
    <workbookView xWindow="-57720" yWindow="-1785" windowWidth="29040" windowHeight="17520" xr2:uid="{2BAF71C6-5CD8-4D10-A4DE-75641E1915AB}"/>
  </bookViews>
  <sheets>
    <sheet name="PHDR_27_Summary" sheetId="1" r:id="rId1"/>
    <sheet name="PHDR_27_Detail" sheetId="2" r:id="rId2"/>
    <sheet name="Kollen WP - Incentive Comp" sheetId="3" r:id="rId3"/>
    <sheet name="Settlement Agreement Ex. 1" sheetId="4" r:id="rId4"/>
  </sheets>
  <externalReferences>
    <externalReference r:id="rId5"/>
    <externalReference r:id="rId6"/>
    <externalReference r:id="rId7"/>
  </externalReferences>
  <definedNames>
    <definedName name="\\" hidden="1">#REF!</definedName>
    <definedName name="\\\" hidden="1">#REF!</definedName>
    <definedName name="\\\\" localSheetId="2" hidden="1">#REF!</definedName>
    <definedName name="\\\\" hidden="1">#REF!</definedName>
    <definedName name="__123Graph_A" hidden="1">#REF!</definedName>
    <definedName name="__123Graph_B" hidden="1">#REF!</definedName>
    <definedName name="__123Graph_C" localSheetId="2" hidden="1">#REF!</definedName>
    <definedName name="__123Graph_C" hidden="1">#REF!</definedName>
    <definedName name="__123Graph_D" hidden="1">#REF!</definedName>
    <definedName name="__123Graph_E" localSheetId="2" hidden="1">#REF!</definedName>
    <definedName name="__123Graph_E" hidden="1">#REF!</definedName>
    <definedName name="__123Graph_F" hidden="1">#REF!</definedName>
    <definedName name="__123Graph_X" hidden="1">#REF!</definedName>
    <definedName name="_Key1" hidden="1">#REF!</definedName>
    <definedName name="_Order1" hidden="1">255</definedName>
    <definedName name="_Order2" hidden="1">0</definedName>
    <definedName name="_Sort" hidden="1">#REF!</definedName>
    <definedName name="AllocFactors">[1]Table!$G$6:$H$13</definedName>
    <definedName name="Begin_Print1">'[2]Big Sandy Detail'!#REF!</definedName>
    <definedName name="Begin_Print2">'[2]Big Sandy Detail'!#REF!</definedName>
    <definedName name="End_of_Report">'[2]Big Sandy Detail'!#REF!</definedName>
    <definedName name="End_Print1">'[2]Big Sandy Detail'!#REF!</definedName>
    <definedName name="End_Print2">'[2]Big Sandy Detail'!#REF!</definedName>
    <definedName name="Nicknames" hidden="1">[3]Weekly!$A:$A</definedName>
    <definedName name="NvsASD">"V2013-03-31"</definedName>
    <definedName name="NvsAutoDrillOk">"VN"</definedName>
    <definedName name="NvsElapsedTime">0.000115740738692693</definedName>
    <definedName name="NvsEndTime">41370.633587963</definedName>
    <definedName name="NvsInstanceHook">"""nvsMacro"""</definedName>
    <definedName name="NvsInstLang">"VENG"</definedName>
    <definedName name="NvsInstSpec">"%,FBUSINESS_UNIT,V117"</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"%,X,RZF.ACCOUNT.,CNF.."</definedName>
    <definedName name="NvsPanelBusUnit">"V100"</definedName>
    <definedName name="NvsPanelEffdt">"V2099-01-01"</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CURRENCY_CD">"CURRENCY_CD_TBL"</definedName>
    <definedName name="_xlnm.Print_Area" localSheetId="2">'Kollen WP - Incentive Comp'!$A$1:$C$48</definedName>
    <definedName name="search_directory_name">"R:\fcm90prd\nvision\rpts\Fin_Reports\"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H13" i="1"/>
  <c r="F13" i="1"/>
  <c r="D10" i="1"/>
  <c r="B18" i="1"/>
  <c r="D19" i="1"/>
  <c r="C38" i="3"/>
  <c r="C42" i="3" s="1"/>
  <c r="C46" i="3" s="1"/>
  <c r="C22" i="3"/>
  <c r="C15" i="3"/>
  <c r="D18" i="1" l="1"/>
  <c r="D20" i="1" s="1"/>
  <c r="D22" i="1" s="1"/>
  <c r="C25" i="3"/>
  <c r="C30" i="3" s="1"/>
  <c r="L59" i="2" l="1"/>
  <c r="K59" i="2"/>
  <c r="H7" i="1" s="1"/>
  <c r="I59" i="2"/>
  <c r="H59" i="2"/>
  <c r="D7" i="1" s="1"/>
  <c r="F59" i="2"/>
  <c r="E59" i="2"/>
  <c r="B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59" i="2" l="1"/>
  <c r="H6" i="1"/>
  <c r="H8" i="1" s="1"/>
  <c r="H10" i="1"/>
  <c r="D6" i="1"/>
  <c r="F6" i="1" s="1"/>
  <c r="F7" i="1"/>
  <c r="F10" i="1" l="1"/>
  <c r="D8" i="1"/>
  <c r="F8" i="1"/>
  <c r="H12" i="1"/>
  <c r="H14" i="1" s="1"/>
  <c r="D12" i="1" l="1"/>
  <c r="D14" i="1" s="1"/>
  <c r="F12" i="1"/>
  <c r="F14" i="1" s="1"/>
</calcChain>
</file>

<file path=xl/sharedStrings.xml><?xml version="1.0" encoding="utf-8"?>
<sst xmlns="http://schemas.openxmlformats.org/spreadsheetml/2006/main" count="155" uniqueCount="130">
  <si>
    <t>KPCO_R_KPSC_PHDR_27_Attachment1</t>
  </si>
  <si>
    <t>Kentucky Power Company</t>
  </si>
  <si>
    <t>AEPSC Bill Incentive Compensation Expense</t>
  </si>
  <si>
    <t>Test Year Ended March 31, 2023</t>
  </si>
  <si>
    <t>Line No.</t>
  </si>
  <si>
    <t>Description</t>
  </si>
  <si>
    <t>Settlement</t>
  </si>
  <si>
    <t>Per Book Actual</t>
  </si>
  <si>
    <t>Target 1.0</t>
  </si>
  <si>
    <t xml:space="preserve">AEPSC ICP </t>
  </si>
  <si>
    <t>A</t>
  </si>
  <si>
    <t>AEPSC LTIP (RSUs and PSIs)</t>
  </si>
  <si>
    <t>Total AEPSC Expense (Ln 1 + Ln 2)</t>
  </si>
  <si>
    <t>AEPSC Expense Attributed to Financial Performance</t>
  </si>
  <si>
    <t>B</t>
  </si>
  <si>
    <t>AEPSC Expense, Less Amount Attributed to Financial Performance (Ln 3 - Ln 5)</t>
  </si>
  <si>
    <t>GRCF</t>
  </si>
  <si>
    <t>AEPSC Incentive Compensation Expense Included in Revenue Requirement (Ln 7 x Ln 8)</t>
  </si>
  <si>
    <t>Reconciliation to Settlement Agreement Exhibit 1:</t>
  </si>
  <si>
    <t>KPCo Expense Attributed to Financial Performance</t>
  </si>
  <si>
    <t>Subtotal (Ln 13 + Ln 14)</t>
  </si>
  <si>
    <t>Revenue Requirement Reduction to Exclude Incentive Compensation Expense Tied to Financial Performance at Settlement Agreement Exhibit 1, Line No. 13 (Ln 15 x Ln 16)</t>
  </si>
  <si>
    <t>C</t>
  </si>
  <si>
    <r>
      <rPr>
        <b/>
        <sz val="11"/>
        <color rgb="FFFF0000"/>
        <rFont val="Calibri"/>
        <family val="2"/>
        <scheme val="minor"/>
      </rPr>
      <t>A</t>
    </r>
    <r>
      <rPr>
        <sz val="11"/>
        <color theme="1"/>
        <rFont val="Calibri"/>
        <family val="2"/>
        <scheme val="minor"/>
      </rPr>
      <t xml:space="preserve"> - Follow links to supporting information on "PHDR_27_Detail" Tab. </t>
    </r>
  </si>
  <si>
    <r>
      <rPr>
        <b/>
        <sz val="11"/>
        <color rgb="FFFF0000"/>
        <rFont val="Calibri"/>
        <family val="2"/>
        <scheme val="minor"/>
      </rPr>
      <t>B</t>
    </r>
    <r>
      <rPr>
        <sz val="11"/>
        <color theme="1"/>
        <rFont val="Calibri"/>
        <family val="2"/>
        <scheme val="minor"/>
      </rPr>
      <t xml:space="preserve"> - Follow links to supporting information on "Kollen WP - Incentive Comp" Tab. </t>
    </r>
  </si>
  <si>
    <r>
      <rPr>
        <b/>
        <sz val="11"/>
        <color rgb="FFFF0000"/>
        <rFont val="Calibri"/>
        <family val="2"/>
        <scheme val="minor"/>
      </rPr>
      <t>C</t>
    </r>
    <r>
      <rPr>
        <sz val="11"/>
        <color theme="1"/>
        <rFont val="Calibri"/>
        <family val="2"/>
        <scheme val="minor"/>
      </rPr>
      <t xml:space="preserve"> - Reference support at the "Settlement Agreement Ex. 1" Tab. </t>
    </r>
  </si>
  <si>
    <t>AEPSC Billings to Kentucky Power</t>
  </si>
  <si>
    <t>Incentive Comp Plan (ICP) and Long-Term Incentive Plan (LTIP)</t>
  </si>
  <si>
    <t>Test Year ended March 2023</t>
  </si>
  <si>
    <t>ICP</t>
  </si>
  <si>
    <t>Long Term Incentive (LTIP)</t>
  </si>
  <si>
    <t>FERC Account</t>
  </si>
  <si>
    <t>Per Books</t>
  </si>
  <si>
    <r>
      <t>Per Books Excluding Financial Measures</t>
    </r>
    <r>
      <rPr>
        <b/>
        <sz val="11"/>
        <color theme="1"/>
        <rFont val="Calibri"/>
        <family val="2"/>
      </rPr>
      <t>¹</t>
    </r>
  </si>
  <si>
    <t>1.0 Target</t>
  </si>
  <si>
    <r>
      <t>1.0 Target Excluding Financial Measures</t>
    </r>
    <r>
      <rPr>
        <b/>
        <sz val="11"/>
        <color theme="1"/>
        <rFont val="Calibri"/>
        <family val="2"/>
      </rPr>
      <t>¹</t>
    </r>
  </si>
  <si>
    <r>
      <t>Per Books Excluding Financial Measures</t>
    </r>
    <r>
      <rPr>
        <b/>
        <sz val="11"/>
        <color theme="1"/>
        <rFont val="Calibri"/>
        <family val="2"/>
      </rPr>
      <t>²</t>
    </r>
  </si>
  <si>
    <r>
      <t>1.0 Target Excluding Financial Measures</t>
    </r>
    <r>
      <rPr>
        <b/>
        <sz val="11"/>
        <color theme="1"/>
        <rFont val="Calibri"/>
        <family val="2"/>
      </rPr>
      <t>²</t>
    </r>
  </si>
  <si>
    <t>5000</t>
  </si>
  <si>
    <t>5010</t>
  </si>
  <si>
    <t>5020</t>
  </si>
  <si>
    <t>5060</t>
  </si>
  <si>
    <t>5100</t>
  </si>
  <si>
    <t>5110</t>
  </si>
  <si>
    <t>5120</t>
  </si>
  <si>
    <t>5130</t>
  </si>
  <si>
    <t>5140</t>
  </si>
  <si>
    <t>5280</t>
  </si>
  <si>
    <t>5560</t>
  </si>
  <si>
    <t>5570</t>
  </si>
  <si>
    <t>5600</t>
  </si>
  <si>
    <t>5612</t>
  </si>
  <si>
    <t>5615</t>
  </si>
  <si>
    <t>5620</t>
  </si>
  <si>
    <t>5630</t>
  </si>
  <si>
    <t>5660</t>
  </si>
  <si>
    <t>5680</t>
  </si>
  <si>
    <t>5690</t>
  </si>
  <si>
    <t>5691</t>
  </si>
  <si>
    <t>5692</t>
  </si>
  <si>
    <t>5700</t>
  </si>
  <si>
    <t>5710</t>
  </si>
  <si>
    <t>5730</t>
  </si>
  <si>
    <t>5800</t>
  </si>
  <si>
    <t>5820</t>
  </si>
  <si>
    <t>5830</t>
  </si>
  <si>
    <t>5840</t>
  </si>
  <si>
    <t>5860</t>
  </si>
  <si>
    <t>5870</t>
  </si>
  <si>
    <t>5880</t>
  </si>
  <si>
    <t>5900</t>
  </si>
  <si>
    <t>5910</t>
  </si>
  <si>
    <t>5920</t>
  </si>
  <si>
    <t>5930</t>
  </si>
  <si>
    <t>5970</t>
  </si>
  <si>
    <t>9010</t>
  </si>
  <si>
    <t>9020</t>
  </si>
  <si>
    <t>9030</t>
  </si>
  <si>
    <t>9050</t>
  </si>
  <si>
    <t>9070</t>
  </si>
  <si>
    <t>9080</t>
  </si>
  <si>
    <t>9100</t>
  </si>
  <si>
    <t>9120</t>
  </si>
  <si>
    <t>9200</t>
  </si>
  <si>
    <t>9230</t>
  </si>
  <si>
    <t>9250</t>
  </si>
  <si>
    <t>9260</t>
  </si>
  <si>
    <t>9280</t>
  </si>
  <si>
    <t>9302</t>
  </si>
  <si>
    <t>9350</t>
  </si>
  <si>
    <t>Cost of Service Total</t>
  </si>
  <si>
    <t>¹</t>
  </si>
  <si>
    <t xml:space="preserve">Financial measure amount removed represents composite of operating earnings per share funding measure and financial measure related operating performance measures and weights, which vary by business unit and operating company.  Plan information was provided at KPCO_R_AG_KIUC_1_34_ConfidentialAttachment1 and KPCO_R_AG_KIUC_1_34_ConfidentialAttachment2.  </t>
  </si>
  <si>
    <t>²</t>
  </si>
  <si>
    <t>Performance Shares (PSIs) 90% Financial; Restricted Stock Units (RSUs) 0% Financial.  Plan information was provided at KPCO_R_AG_KIUC_1_34_Attachment3.</t>
  </si>
  <si>
    <t xml:space="preserve">Link: </t>
  </si>
  <si>
    <t>KPCO_Rev_Req_-_AG-KIUC_Recommendation.xlsx (live.com)</t>
  </si>
  <si>
    <t>AG-KIUC Recommendation to Remove Incentive Compensation Tied to Financial Performance</t>
  </si>
  <si>
    <t>Case No.  2023-00159</t>
  </si>
  <si>
    <t>For the Test Year Ended March 31, 2020</t>
  </si>
  <si>
    <t>($ Millions)</t>
  </si>
  <si>
    <t>LTIP</t>
  </si>
  <si>
    <t>Incentive Compensation-LTIP-PSI for Financial Metrics Incurred by KPCo FERC Accounts 500-935 (1.0 Target)</t>
  </si>
  <si>
    <t>AG-KIUC 1-36 Att 1 Shows Breakdown by Metric</t>
  </si>
  <si>
    <t xml:space="preserve">       (Shown on W27)</t>
  </si>
  <si>
    <t>Less: AEP Strategic Goal Portion - AG-KIUC 1-36 Attachment 1</t>
  </si>
  <si>
    <t>Incentive Compensation-LTIP-PSI Allocated by AEPSC for Financial Metrics to KPCo FERC Accounts 500-935</t>
  </si>
  <si>
    <t>AG-KIUC 1-36 Att 2 Shows Breakdown by Metric</t>
  </si>
  <si>
    <t>Less: AEP Strategic Goal Portion - AG-KIUC 1-36 Attachment 2</t>
  </si>
  <si>
    <t>Total LTIP-PSI Incentive Compensation in FERC Accounts 500-935 For Financial Metrics</t>
  </si>
  <si>
    <t>Incentive Compensation-LTIP-RSUs Incurred by KPCo FERC Accounts 500-935</t>
  </si>
  <si>
    <t>AG-KIUC 1-38</t>
  </si>
  <si>
    <t>Incentive Compensation-LTIP-RSUs Allocated by AEPSC to KPCo FERC Accounts 500-935</t>
  </si>
  <si>
    <t>AG-KIUC 1-36 Att 2 Shows Breakdown by Plan - Removed AEP Strategic Goal</t>
  </si>
  <si>
    <t>Remove Total LTIP Incentive Compensation in FERC Accounts 500-935 - Tied to</t>
  </si>
  <si>
    <t xml:space="preserve">    Financial Performance - Total Company</t>
  </si>
  <si>
    <t>KY Jurisdictional Allocation Factor - O&amp;M Labor</t>
  </si>
  <si>
    <t>W27</t>
  </si>
  <si>
    <t xml:space="preserve">    Financial Performance - KY Jurisdiction</t>
  </si>
  <si>
    <t>Incentive Compensation-Annual Incentive Plan (ICP) Shown on W27 for KPCo Employees (1.0 Target)</t>
  </si>
  <si>
    <t xml:space="preserve">Incentive Compensation-Annual Incentive Plan (ICP) Allocated by AEPSC </t>
  </si>
  <si>
    <t>AG-KIUC 1-35 Att 1 Shows Breakdown by Plan</t>
  </si>
  <si>
    <t>Total  ICP Incentive Compensation in FERC Accounts 500-935 Included in Test Year</t>
  </si>
  <si>
    <t>Funding Percentage Tied to Earnings Per Share</t>
  </si>
  <si>
    <t>Carlin Testimony at 36 and Confirmed in Plan Doc - AG-KIUC 1-34 (CONFIDENTIAL)</t>
  </si>
  <si>
    <t>Remove Total ICP Incentive Compensation Expense Tied to Financial Peformance - Total Company</t>
  </si>
  <si>
    <t>Remove Total ICP Incentive Compensation Tied to Financial Performance - KY Jurisdiction</t>
  </si>
  <si>
    <t xml:space="preserve"> </t>
  </si>
  <si>
    <t>Link:</t>
  </si>
  <si>
    <t>02-KPCO_Notice_of_Filing_Corrected_Settlement_Agreement.pdf (ky.gov)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</si>
</sst>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00_);\(#,##0.000\)"/>
    <numFmt numFmtId="166" formatCode="_(* #,##0.000_);_(* \(#,##0.000\);_(* &quot;-&quot;??_);_(@_)"/>
  </numFmts>
  <fonts count="9">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u/>
      <sz val="11"/>
      <color theme="10"/>
      <name val="Calibri"/>
      <family val="2"/>
      <scheme val="minor"/>
    </font>
    <font>
      <b/>
      <sz val="11"/>
      <color rgb="FFFF0000"/>
      <name val="Calibri"/>
      <family val="2"/>
      <scheme val="minor"/>
    </font>
    <font>
      <b/>
      <sz val="11"/>
      <color theme="1"/>
      <name val="Calibri"/>
      <family val="2"/>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5" fillId="0" borderId="0" applyNumberFormat="0" applyFill="0" applyBorder="0" applyAlignment="0" applyProtection="0"/>
  </cellStyleXfs>
  <cellXfs count="52">
    <xf numFmtId="0" fontId="0" fillId="0" borderId="0" xfId="0"/>
    <xf numFmtId="0" fontId="0" fillId="0" borderId="0" xfId="0" applyAlignment="1">
      <alignment horizontal="center"/>
    </xf>
    <xf numFmtId="0" fontId="0" fillId="0" borderId="0" xfId="0" applyAlignment="1">
      <alignment horizontal="left"/>
    </xf>
    <xf numFmtId="0" fontId="2" fillId="0" borderId="0" xfId="0" applyFont="1" applyAlignment="1">
      <alignment horizontal="center"/>
    </xf>
    <xf numFmtId="0" fontId="2" fillId="0" borderId="1" xfId="0" applyFont="1" applyBorder="1" applyAlignment="1">
      <alignment horizontal="center" wrapText="1"/>
    </xf>
    <xf numFmtId="0" fontId="2" fillId="0" borderId="0" xfId="0" applyFont="1" applyAlignment="1">
      <alignment horizontal="center" wrapText="1"/>
    </xf>
    <xf numFmtId="0" fontId="2" fillId="0" borderId="2" xfId="0" applyFont="1" applyBorder="1" applyAlignment="1">
      <alignment horizontal="center" wrapText="1"/>
    </xf>
    <xf numFmtId="164" fontId="0" fillId="0" borderId="0" xfId="1" applyNumberFormat="1" applyFont="1"/>
    <xf numFmtId="0" fontId="2" fillId="2" borderId="2" xfId="0" applyFont="1" applyFill="1" applyBorder="1"/>
    <xf numFmtId="164" fontId="2" fillId="2" borderId="2" xfId="1" applyNumberFormat="1" applyFont="1" applyFill="1" applyBorder="1"/>
    <xf numFmtId="9" fontId="0" fillId="0" borderId="0" xfId="2" applyFont="1"/>
    <xf numFmtId="164" fontId="0" fillId="0" borderId="0" xfId="0" applyNumberFormat="1"/>
    <xf numFmtId="164" fontId="0" fillId="0" borderId="2" xfId="1" applyNumberFormat="1" applyFont="1" applyBorder="1"/>
    <xf numFmtId="0" fontId="4" fillId="0" borderId="0" xfId="3" quotePrefix="1" applyFont="1" applyAlignment="1">
      <alignment horizontal="centerContinuous"/>
    </xf>
    <xf numFmtId="0" fontId="3" fillId="0" borderId="0" xfId="3" applyAlignment="1">
      <alignment horizontal="centerContinuous"/>
    </xf>
    <xf numFmtId="0" fontId="3" fillId="0" borderId="0" xfId="3"/>
    <xf numFmtId="0" fontId="4" fillId="0" borderId="0" xfId="3" applyFont="1" applyAlignment="1">
      <alignment horizontal="centerContinuous"/>
    </xf>
    <xf numFmtId="0" fontId="4" fillId="0" borderId="0" xfId="3" applyFont="1" applyAlignment="1">
      <alignment horizontal="left"/>
    </xf>
    <xf numFmtId="0" fontId="4" fillId="0" borderId="0" xfId="3" quotePrefix="1" applyFont="1" applyAlignment="1">
      <alignment horizontal="left"/>
    </xf>
    <xf numFmtId="165" fontId="4" fillId="0" borderId="0" xfId="4" applyNumberFormat="1" applyFont="1" applyFill="1" applyBorder="1"/>
    <xf numFmtId="165" fontId="3" fillId="0" borderId="0" xfId="3" applyNumberFormat="1"/>
    <xf numFmtId="165" fontId="3" fillId="0" borderId="0" xfId="4" applyNumberFormat="1" applyFont="1" applyFill="1" applyBorder="1"/>
    <xf numFmtId="166" fontId="3" fillId="0" borderId="0" xfId="4" quotePrefix="1" applyNumberFormat="1" applyFont="1" applyFill="1" applyBorder="1" applyAlignment="1">
      <alignment horizontal="right"/>
    </xf>
    <xf numFmtId="166" fontId="3" fillId="0" borderId="0" xfId="4" applyNumberFormat="1" applyFont="1" applyFill="1" applyBorder="1"/>
    <xf numFmtId="0" fontId="3" fillId="0" borderId="0" xfId="3" quotePrefix="1"/>
    <xf numFmtId="166" fontId="4" fillId="0" borderId="0" xfId="4" applyNumberFormat="1" applyFont="1" applyFill="1" applyBorder="1"/>
    <xf numFmtId="0" fontId="3" fillId="0" borderId="0" xfId="3" quotePrefix="1" applyAlignment="1">
      <alignment horizontal="left"/>
    </xf>
    <xf numFmtId="166" fontId="3" fillId="0" borderId="1" xfId="4" applyNumberFormat="1" applyFont="1" applyFill="1" applyBorder="1"/>
    <xf numFmtId="0" fontId="4" fillId="0" borderId="0" xfId="3" applyFont="1"/>
    <xf numFmtId="9" fontId="3" fillId="0" borderId="1" xfId="5" applyFont="1" applyFill="1" applyBorder="1"/>
    <xf numFmtId="9" fontId="3" fillId="0" borderId="0" xfId="5" applyFont="1" applyFill="1" applyBorder="1"/>
    <xf numFmtId="9" fontId="4" fillId="0" borderId="0" xfId="5" applyFont="1" applyFill="1" applyBorder="1"/>
    <xf numFmtId="10" fontId="3" fillId="0" borderId="1" xfId="5" applyNumberFormat="1" applyFont="1" applyFill="1" applyBorder="1"/>
    <xf numFmtId="166" fontId="0" fillId="0" borderId="1" xfId="4" applyNumberFormat="1" applyFont="1" applyFill="1" applyBorder="1"/>
    <xf numFmtId="166" fontId="0" fillId="0" borderId="0" xfId="4" applyNumberFormat="1" applyFont="1" applyFill="1" applyBorder="1"/>
    <xf numFmtId="164" fontId="0" fillId="0" borderId="2" xfId="0" applyNumberFormat="1" applyBorder="1"/>
    <xf numFmtId="0" fontId="2" fillId="0" borderId="0" xfId="0" applyFont="1"/>
    <xf numFmtId="164" fontId="2" fillId="0" borderId="3" xfId="1" applyNumberFormat="1" applyFont="1" applyBorder="1" applyAlignment="1">
      <alignment vertical="top"/>
    </xf>
    <xf numFmtId="164" fontId="2" fillId="0" borderId="3" xfId="0" applyNumberFormat="1" applyFont="1" applyBorder="1"/>
    <xf numFmtId="0" fontId="5" fillId="0" borderId="0" xfId="6"/>
    <xf numFmtId="0" fontId="6" fillId="0" borderId="0" xfId="0" applyFont="1"/>
    <xf numFmtId="0" fontId="2" fillId="0" borderId="0" xfId="0" applyFont="1" applyAlignment="1">
      <alignment horizontal="center" vertical="top"/>
    </xf>
    <xf numFmtId="0" fontId="2" fillId="0" borderId="0" xfId="0" applyFont="1" applyAlignment="1">
      <alignment vertical="top" wrapText="1"/>
    </xf>
    <xf numFmtId="0" fontId="2" fillId="0" borderId="0" xfId="0" applyFont="1" applyAlignment="1">
      <alignment vertical="top"/>
    </xf>
    <xf numFmtId="0" fontId="6" fillId="0" borderId="0" xfId="0" applyFont="1" applyAlignment="1">
      <alignment vertical="top"/>
    </xf>
    <xf numFmtId="0" fontId="8" fillId="0" borderId="0" xfId="0" applyFont="1" applyAlignment="1">
      <alignment horizontal="right" vertical="top"/>
    </xf>
    <xf numFmtId="0" fontId="2" fillId="0" borderId="0" xfId="0" applyFont="1" applyAlignment="1">
      <alignment horizontal="center"/>
    </xf>
    <xf numFmtId="0" fontId="0" fillId="0" borderId="0" xfId="0" applyAlignment="1">
      <alignment horizontal="left" vertical="top" wrapText="1"/>
    </xf>
    <xf numFmtId="0" fontId="0" fillId="0" borderId="0" xfId="0" applyAlignment="1">
      <alignment vertical="top" wrapText="1"/>
    </xf>
    <xf numFmtId="0" fontId="2" fillId="0" borderId="0" xfId="0" applyFont="1" applyAlignment="1">
      <alignment horizontal="left"/>
    </xf>
    <xf numFmtId="0" fontId="2" fillId="0" borderId="1" xfId="0" applyFont="1" applyBorder="1" applyAlignment="1">
      <alignment horizontal="center"/>
    </xf>
    <xf numFmtId="0" fontId="4" fillId="0" borderId="0" xfId="3" applyFont="1" applyAlignment="1">
      <alignment horizontal="center"/>
    </xf>
  </cellXfs>
  <cellStyles count="7">
    <cellStyle name="Comma" xfId="1" builtinId="3"/>
    <cellStyle name="Comma 2" xfId="4" xr:uid="{48F9FA94-F202-4369-8358-E510CD874983}"/>
    <cellStyle name="Hyperlink" xfId="6" builtinId="8"/>
    <cellStyle name="Normal" xfId="0" builtinId="0"/>
    <cellStyle name="Normal 2" xfId="3" xr:uid="{E2529241-8395-4E43-B924-AF577F9D0FD7}"/>
    <cellStyle name="Percent" xfId="2" builtinId="5"/>
    <cellStyle name="Percent 2" xfId="5" xr:uid="{035EC301-B90B-40A0-BA72-E1A5FA3BA4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38100</xdr:colOff>
      <xdr:row>1</xdr:row>
      <xdr:rowOff>38100</xdr:rowOff>
    </xdr:from>
    <xdr:to>
      <xdr:col>21</xdr:col>
      <xdr:colOff>286635</xdr:colOff>
      <xdr:row>18</xdr:row>
      <xdr:rowOff>19432</xdr:rowOff>
    </xdr:to>
    <xdr:pic>
      <xdr:nvPicPr>
        <xdr:cNvPr id="2" name="Picture 1">
          <a:extLst>
            <a:ext uri="{FF2B5EF4-FFF2-40B4-BE49-F238E27FC236}">
              <a16:creationId xmlns:a16="http://schemas.microsoft.com/office/drawing/2014/main" id="{5F66E88D-1A07-E250-623B-C289D6C590B9}"/>
            </a:ext>
          </a:extLst>
        </xdr:cNvPr>
        <xdr:cNvPicPr>
          <a:picLocks noChangeAspect="1"/>
        </xdr:cNvPicPr>
      </xdr:nvPicPr>
      <xdr:blipFill>
        <a:blip xmlns:r="http://schemas.openxmlformats.org/officeDocument/2006/relationships" r:embed="rId1"/>
        <a:stretch>
          <a:fillRect/>
        </a:stretch>
      </xdr:blipFill>
      <xdr:spPr>
        <a:xfrm>
          <a:off x="13058775" y="228600"/>
          <a:ext cx="6344535" cy="2734057"/>
        </a:xfrm>
        <a:prstGeom prst="rect">
          <a:avLst/>
        </a:prstGeom>
      </xdr:spPr>
    </xdr:pic>
    <xdr:clientData/>
  </xdr:twoCellAnchor>
  <xdr:twoCellAnchor editAs="oneCell">
    <xdr:from>
      <xdr:col>11</xdr:col>
      <xdr:colOff>114300</xdr:colOff>
      <xdr:row>18</xdr:row>
      <xdr:rowOff>123825</xdr:rowOff>
    </xdr:from>
    <xdr:to>
      <xdr:col>23</xdr:col>
      <xdr:colOff>544006</xdr:colOff>
      <xdr:row>34</xdr:row>
      <xdr:rowOff>57514</xdr:rowOff>
    </xdr:to>
    <xdr:pic>
      <xdr:nvPicPr>
        <xdr:cNvPr id="3" name="Picture 2">
          <a:extLst>
            <a:ext uri="{FF2B5EF4-FFF2-40B4-BE49-F238E27FC236}">
              <a16:creationId xmlns:a16="http://schemas.microsoft.com/office/drawing/2014/main" id="{C82A3603-647F-43FB-1E02-69AB17F4B0E7}"/>
            </a:ext>
          </a:extLst>
        </xdr:cNvPr>
        <xdr:cNvPicPr>
          <a:picLocks noChangeAspect="1"/>
        </xdr:cNvPicPr>
      </xdr:nvPicPr>
      <xdr:blipFill>
        <a:blip xmlns:r="http://schemas.openxmlformats.org/officeDocument/2006/relationships" r:embed="rId2"/>
        <a:stretch>
          <a:fillRect/>
        </a:stretch>
      </xdr:blipFill>
      <xdr:spPr>
        <a:xfrm>
          <a:off x="13134975" y="3067050"/>
          <a:ext cx="7744906" cy="26102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1</xdr:row>
      <xdr:rowOff>47625</xdr:rowOff>
    </xdr:from>
    <xdr:to>
      <xdr:col>16</xdr:col>
      <xdr:colOff>134726</xdr:colOff>
      <xdr:row>40</xdr:row>
      <xdr:rowOff>153452</xdr:rowOff>
    </xdr:to>
    <xdr:pic>
      <xdr:nvPicPr>
        <xdr:cNvPr id="2" name="Picture 1">
          <a:extLst>
            <a:ext uri="{FF2B5EF4-FFF2-40B4-BE49-F238E27FC236}">
              <a16:creationId xmlns:a16="http://schemas.microsoft.com/office/drawing/2014/main" id="{A6705BCF-2453-5496-DF13-5A0E86EC474D}"/>
            </a:ext>
          </a:extLst>
        </xdr:cNvPr>
        <xdr:cNvPicPr>
          <a:picLocks noChangeAspect="1"/>
        </xdr:cNvPicPr>
      </xdr:nvPicPr>
      <xdr:blipFill>
        <a:blip xmlns:r="http://schemas.openxmlformats.org/officeDocument/2006/relationships" r:embed="rId1"/>
        <a:stretch>
          <a:fillRect/>
        </a:stretch>
      </xdr:blipFill>
      <xdr:spPr>
        <a:xfrm>
          <a:off x="28575" y="428625"/>
          <a:ext cx="9859751" cy="75353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se%20No%202009%20-%20Potential%20Rate%20Case/Section%20V%20-%20Schedule%2010%20-%20Tax%20Workpapers/KPCo%20Rate%20Case%20-%20Sch%2010%20-%20Internal%20Version%20-%2009-30-2009%20-%20Tom%20Syn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notes7FB054/Remove%20Big%20Sandy%20COS%20from%20Base%20Cas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ESSICA1-PC\Kentucky%20Power%202017-00179\TWC\Timesheet\Time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ction IV - Taxes"/>
      <sheetName val="Schedule 10"/>
      <sheetName val="Workpaper S-10, Page 1"/>
      <sheetName val="Workpaper S-10, Page 2"/>
      <sheetName val="Workpaper S-10, Page 3"/>
      <sheetName val="Table"/>
      <sheetName val="Rpt 51000 and 51020 Summary"/>
      <sheetName val="Rpt 51020_ 2008-12-31 YTD"/>
      <sheetName val="Rpt 51020_ 2008-09-30 YTD"/>
      <sheetName val="Rpt 51020_ 2009-09-30 YTD"/>
      <sheetName val="Rpt 51020_ 2008 Oct Adj"/>
      <sheetName val="Rpt 51020_ 2008 Nov Adj"/>
      <sheetName val="Workpaper S-10 - Bob Russell"/>
      <sheetName val="Schedule 5 - Bob Russell"/>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move BS OM Depr WXX"/>
      <sheetName val="Amortize BS OM Depr"/>
      <sheetName val="Big Sandy Summary"/>
      <sheetName val="Amortization"/>
      <sheetName val="WACC"/>
      <sheetName val="Pivot"/>
      <sheetName val="Big Sandy Detail"/>
      <sheetName val="Modification History"/>
      <sheetName val="Alloc BS Normalization"/>
      <sheetName val="Payroll Adjustment"/>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ily"/>
      <sheetName val="Weekly"/>
      <sheetName val="Comments"/>
      <sheetName val="R12 Load Data Issues"/>
      <sheetName val="R12 Load Data"/>
      <sheetName val="Parameters"/>
      <sheetName val="Office Code Note"/>
      <sheetName val="Sheet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view.officeapps.live.com/op/view.aspx?src=https%3A%2F%2Fpsc.ky.gov%2Fpscecf%2F2023-00159%2Frateintervention%2540ky.gov%2F10022023034125%2FKPCO_Rev_Req_-_AG-KIUC_Recommendation.xlsx&amp;wdOrigin=BROWSELIN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psc.ky.gov/pscecf/2023-00159/lmscott%40aep.com/12062023053032/02-KPCO_Notice_of_Filing_Corrected_Settlement_Agreemen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36450-5D69-435D-A219-0549B50710B7}">
  <sheetPr>
    <pageSetUpPr fitToPage="1"/>
  </sheetPr>
  <dimension ref="A1:I26"/>
  <sheetViews>
    <sheetView tabSelected="1" workbookViewId="0">
      <selection activeCell="D17" sqref="D17"/>
    </sheetView>
  </sheetViews>
  <sheetFormatPr defaultRowHeight="15"/>
  <cols>
    <col min="1" max="1" width="4.85546875" style="3" customWidth="1"/>
    <col min="2" max="2" width="80.140625" bestFit="1" customWidth="1"/>
    <col min="3" max="3" width="3.85546875" customWidth="1"/>
    <col min="4" max="4" width="11.7109375" customWidth="1"/>
    <col min="5" max="5" width="3.85546875" customWidth="1"/>
    <col min="6" max="6" width="11.7109375" customWidth="1"/>
    <col min="7" max="7" width="3.85546875" customWidth="1"/>
    <col min="8" max="8" width="11.7109375" customWidth="1"/>
    <col min="9" max="9" width="3.85546875" customWidth="1"/>
  </cols>
  <sheetData>
    <row r="1" spans="1:9">
      <c r="A1" s="36" t="s">
        <v>0</v>
      </c>
    </row>
    <row r="2" spans="1:9">
      <c r="D2" s="46" t="s">
        <v>1</v>
      </c>
      <c r="E2" s="46"/>
      <c r="F2" s="46"/>
      <c r="G2" s="46"/>
      <c r="H2" s="46"/>
    </row>
    <row r="3" spans="1:9">
      <c r="D3" s="46" t="s">
        <v>2</v>
      </c>
      <c r="E3" s="46"/>
      <c r="F3" s="46"/>
      <c r="G3" s="46"/>
      <c r="H3" s="46"/>
    </row>
    <row r="4" spans="1:9">
      <c r="D4" s="46" t="s">
        <v>3</v>
      </c>
      <c r="E4" s="46"/>
      <c r="F4" s="46"/>
      <c r="G4" s="46"/>
      <c r="H4" s="46"/>
    </row>
    <row r="5" spans="1:9" ht="30">
      <c r="A5" s="5" t="s">
        <v>4</v>
      </c>
      <c r="B5" s="36" t="s">
        <v>5</v>
      </c>
      <c r="D5" s="3" t="s">
        <v>6</v>
      </c>
      <c r="E5" s="3"/>
      <c r="F5" s="5" t="s">
        <v>7</v>
      </c>
      <c r="G5" s="3"/>
      <c r="H5" s="3" t="s">
        <v>8</v>
      </c>
    </row>
    <row r="6" spans="1:9">
      <c r="A6" s="3">
        <v>1</v>
      </c>
      <c r="B6" s="2" t="s">
        <v>9</v>
      </c>
      <c r="D6" s="7">
        <f>PHDR_27_Detail!B59</f>
        <v>3042926.5200000014</v>
      </c>
      <c r="E6" s="40" t="s">
        <v>10</v>
      </c>
      <c r="F6" s="11">
        <f>D6</f>
        <v>3042926.5200000014</v>
      </c>
      <c r="G6" s="40" t="s">
        <v>10</v>
      </c>
      <c r="H6" s="7">
        <f>PHDR_27_Detail!E59</f>
        <v>2279004.0199999991</v>
      </c>
      <c r="I6" s="40" t="s">
        <v>10</v>
      </c>
    </row>
    <row r="7" spans="1:9">
      <c r="A7" s="3">
        <f>A6+1</f>
        <v>2</v>
      </c>
      <c r="B7" s="2" t="s">
        <v>11</v>
      </c>
      <c r="D7" s="7">
        <f>PHDR_27_Detail!H59</f>
        <v>1357726.14</v>
      </c>
      <c r="E7" s="40" t="s">
        <v>10</v>
      </c>
      <c r="F7" s="11">
        <f>D7</f>
        <v>1357726.14</v>
      </c>
      <c r="G7" s="40" t="s">
        <v>10</v>
      </c>
      <c r="H7" s="7">
        <f>PHDR_27_Detail!K59</f>
        <v>1163677.5399999998</v>
      </c>
      <c r="I7" s="40" t="s">
        <v>10</v>
      </c>
    </row>
    <row r="8" spans="1:9">
      <c r="A8" s="3">
        <f t="shared" ref="A8:A26" si="0">A7+1</f>
        <v>3</v>
      </c>
      <c r="B8" t="s">
        <v>12</v>
      </c>
      <c r="D8" s="12">
        <f>SUM(D6:D7)</f>
        <v>4400652.6600000011</v>
      </c>
      <c r="F8" s="12">
        <f>SUM(F6:F7)</f>
        <v>4400652.6600000011</v>
      </c>
      <c r="H8" s="12">
        <f>SUM(H6:H7)</f>
        <v>3442681.5599999987</v>
      </c>
    </row>
    <row r="9" spans="1:9">
      <c r="A9" s="3">
        <f t="shared" si="0"/>
        <v>4</v>
      </c>
      <c r="H9" s="7"/>
    </row>
    <row r="10" spans="1:9">
      <c r="A10" s="3">
        <f t="shared" si="0"/>
        <v>5</v>
      </c>
      <c r="B10" t="s">
        <v>13</v>
      </c>
      <c r="D10" s="7">
        <f>((('Kollen WP - Incentive Comp'!B12+'Kollen WP - Incentive Comp'!B13+'Kollen WP - Incentive Comp'!B20)*'Kollen WP - Incentive Comp'!C28)+('Kollen WP - Incentive Comp'!B37*'Kollen WP - Incentive Comp'!C40*'Kollen WP - Incentive Comp'!C44))*1000000</f>
        <v>3058680.0762</v>
      </c>
      <c r="E10" s="40" t="s">
        <v>14</v>
      </c>
      <c r="F10" s="7">
        <f>(PHDR_27_Detail!B59-PHDR_27_Detail!C59)+(PHDR_27_Detail!H59-PHDR_27_Detail!I59)</f>
        <v>2101849.4100000015</v>
      </c>
      <c r="G10" s="40" t="s">
        <v>10</v>
      </c>
      <c r="H10" s="7">
        <f>(PHDR_27_Detail!E59-PHDR_27_Detail!F59)+(PHDR_27_Detail!K59-PHDR_27_Detail!L59)</f>
        <v>1618759.649999999</v>
      </c>
      <c r="I10" s="40" t="s">
        <v>10</v>
      </c>
    </row>
    <row r="11" spans="1:9">
      <c r="A11" s="3">
        <f t="shared" si="0"/>
        <v>6</v>
      </c>
      <c r="F11" s="7"/>
      <c r="H11" s="7"/>
    </row>
    <row r="12" spans="1:9">
      <c r="A12" s="3">
        <f t="shared" si="0"/>
        <v>7</v>
      </c>
      <c r="B12" t="s">
        <v>15</v>
      </c>
      <c r="D12" s="35">
        <f>D8-D10</f>
        <v>1341972.5838000011</v>
      </c>
      <c r="F12" s="12">
        <f>F8-F10</f>
        <v>2298803.2499999995</v>
      </c>
      <c r="H12" s="12">
        <f>H8-H10</f>
        <v>1823921.9099999997</v>
      </c>
    </row>
    <row r="13" spans="1:9">
      <c r="A13" s="3">
        <f t="shared" si="0"/>
        <v>8</v>
      </c>
      <c r="B13" t="s">
        <v>16</v>
      </c>
      <c r="D13">
        <v>1.0055233397049996</v>
      </c>
      <c r="E13" s="40" t="s">
        <v>14</v>
      </c>
      <c r="F13">
        <f>D13</f>
        <v>1.0055233397049996</v>
      </c>
      <c r="G13" s="40" t="s">
        <v>14</v>
      </c>
      <c r="H13">
        <f>D13</f>
        <v>1.0055233397049996</v>
      </c>
      <c r="I13" s="40" t="s">
        <v>14</v>
      </c>
    </row>
    <row r="14" spans="1:9" ht="15.75" thickBot="1">
      <c r="A14" s="3">
        <f t="shared" si="0"/>
        <v>9</v>
      </c>
      <c r="B14" s="36" t="s">
        <v>17</v>
      </c>
      <c r="C14" s="36"/>
      <c r="D14" s="38">
        <f>D12*D13</f>
        <v>1349384.7542551246</v>
      </c>
      <c r="E14" s="36"/>
      <c r="F14" s="38">
        <f>F12*F13</f>
        <v>2311500.3212647066</v>
      </c>
      <c r="G14" s="36"/>
      <c r="H14" s="38">
        <f>H12*H13</f>
        <v>1833996.0503043213</v>
      </c>
    </row>
    <row r="15" spans="1:9" ht="15.75" thickTop="1">
      <c r="A15" s="3">
        <f t="shared" si="0"/>
        <v>10</v>
      </c>
      <c r="H15" s="11"/>
    </row>
    <row r="16" spans="1:9">
      <c r="A16" s="3">
        <f t="shared" si="0"/>
        <v>11</v>
      </c>
      <c r="D16" s="10"/>
      <c r="F16" s="10"/>
      <c r="H16" s="10"/>
    </row>
    <row r="17" spans="1:5">
      <c r="A17" s="3">
        <f t="shared" si="0"/>
        <v>12</v>
      </c>
      <c r="B17" s="36" t="s">
        <v>18</v>
      </c>
    </row>
    <row r="18" spans="1:5">
      <c r="A18" s="3">
        <f t="shared" si="0"/>
        <v>13</v>
      </c>
      <c r="B18" t="str">
        <f>B10</f>
        <v>AEPSC Expense Attributed to Financial Performance</v>
      </c>
      <c r="D18" s="7">
        <f>D10</f>
        <v>3058680.0762</v>
      </c>
      <c r="E18" s="40" t="s">
        <v>14</v>
      </c>
    </row>
    <row r="19" spans="1:5">
      <c r="A19" s="3">
        <f t="shared" si="0"/>
        <v>14</v>
      </c>
      <c r="B19" t="s">
        <v>19</v>
      </c>
      <c r="D19" s="7">
        <f>((('Kollen WP - Incentive Comp'!B9+'Kollen WP - Incentive Comp'!B11+'Kollen WP - Incentive Comp'!B18)*'Kollen WP - Incentive Comp'!C28)+('Kollen WP - Incentive Comp'!B36*'Kollen WP - Incentive Comp'!C40*'Kollen WP - Incentive Comp'!C44))*1000000</f>
        <v>1275261.2147999997</v>
      </c>
      <c r="E19" s="40" t="s">
        <v>14</v>
      </c>
    </row>
    <row r="20" spans="1:5">
      <c r="A20" s="3">
        <f t="shared" si="0"/>
        <v>15</v>
      </c>
      <c r="B20" t="s">
        <v>20</v>
      </c>
      <c r="D20" s="35">
        <f>SUM(D18:D19)</f>
        <v>4333941.2909999993</v>
      </c>
    </row>
    <row r="21" spans="1:5">
      <c r="A21" s="3">
        <f t="shared" si="0"/>
        <v>16</v>
      </c>
      <c r="B21" t="s">
        <v>16</v>
      </c>
      <c r="D21">
        <v>1.0055233397049996</v>
      </c>
      <c r="E21" s="40" t="s">
        <v>14</v>
      </c>
    </row>
    <row r="22" spans="1:5" ht="30.75" thickBot="1">
      <c r="A22" s="41">
        <f t="shared" si="0"/>
        <v>17</v>
      </c>
      <c r="B22" s="42" t="s">
        <v>21</v>
      </c>
      <c r="C22" s="43"/>
      <c r="D22" s="37">
        <f>D20*D21</f>
        <v>4357879.1210117172</v>
      </c>
      <c r="E22" s="44" t="s">
        <v>22</v>
      </c>
    </row>
    <row r="23" spans="1:5" ht="15.75" thickTop="1">
      <c r="A23" s="41">
        <f t="shared" si="0"/>
        <v>18</v>
      </c>
    </row>
    <row r="24" spans="1:5">
      <c r="A24" s="41">
        <f t="shared" si="0"/>
        <v>19</v>
      </c>
      <c r="B24" t="s">
        <v>23</v>
      </c>
    </row>
    <row r="25" spans="1:5">
      <c r="A25" s="41">
        <f t="shared" si="0"/>
        <v>20</v>
      </c>
      <c r="B25" t="s">
        <v>24</v>
      </c>
    </row>
    <row r="26" spans="1:5">
      <c r="A26" s="41">
        <f t="shared" si="0"/>
        <v>21</v>
      </c>
      <c r="B26" t="s">
        <v>25</v>
      </c>
    </row>
  </sheetData>
  <mergeCells count="3">
    <mergeCell ref="D4:H4"/>
    <mergeCell ref="D2:H2"/>
    <mergeCell ref="D3:H3"/>
  </mergeCells>
  <pageMargins left="0.7" right="0.7" top="0.75" bottom="0.75" header="0.3" footer="0.3"/>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5A2AD-7B04-44E8-9AE5-47EBC7ED6512}">
  <dimension ref="A1:L63"/>
  <sheetViews>
    <sheetView zoomScaleNormal="100" workbookViewId="0">
      <pane xSplit="1" ySplit="6" topLeftCell="B52" activePane="bottomRight" state="frozen"/>
      <selection pane="bottomRight" activeCell="H65" sqref="H65"/>
      <selection pane="bottomLeft" activeCell="A7" sqref="A7"/>
      <selection pane="topRight" activeCell="B1" sqref="B1"/>
    </sheetView>
  </sheetViews>
  <sheetFormatPr defaultRowHeight="15"/>
  <cols>
    <col min="1" max="1" width="19.140625" bestFit="1" customWidth="1"/>
    <col min="2" max="2" width="10.5703125" bestFit="1" customWidth="1"/>
    <col min="3" max="3" width="10.5703125" customWidth="1"/>
    <col min="4" max="4" width="4.85546875" customWidth="1"/>
    <col min="5" max="5" width="10.5703125" bestFit="1" customWidth="1"/>
    <col min="6" max="6" width="13.5703125" customWidth="1"/>
    <col min="7" max="7" width="4.85546875" customWidth="1"/>
    <col min="8" max="8" width="13.28515625" bestFit="1" customWidth="1"/>
    <col min="9" max="9" width="13.28515625" customWidth="1"/>
    <col min="10" max="10" width="5.7109375" customWidth="1"/>
    <col min="11" max="11" width="10.5703125" bestFit="1" customWidth="1"/>
    <col min="12" max="12" width="15.140625" customWidth="1"/>
  </cols>
  <sheetData>
    <row r="1" spans="1:12">
      <c r="A1" s="49" t="s">
        <v>26</v>
      </c>
      <c r="B1" s="49"/>
      <c r="C1" s="49"/>
      <c r="D1" s="49"/>
      <c r="E1" s="49"/>
      <c r="F1" s="49"/>
      <c r="G1" s="49"/>
      <c r="H1" s="49"/>
      <c r="I1" s="49"/>
      <c r="J1" s="49"/>
      <c r="K1" s="49"/>
    </row>
    <row r="2" spans="1:12">
      <c r="A2" s="49" t="s">
        <v>27</v>
      </c>
      <c r="B2" s="49"/>
      <c r="C2" s="49"/>
      <c r="D2" s="49"/>
      <c r="E2" s="49"/>
      <c r="F2" s="49"/>
      <c r="G2" s="49"/>
      <c r="H2" s="49"/>
      <c r="I2" s="49"/>
      <c r="J2" s="49"/>
      <c r="K2" s="49"/>
    </row>
    <row r="3" spans="1:12">
      <c r="A3" s="49" t="s">
        <v>28</v>
      </c>
      <c r="B3" s="49"/>
      <c r="C3" s="49"/>
      <c r="D3" s="49"/>
      <c r="E3" s="49"/>
      <c r="F3" s="49"/>
      <c r="G3" s="49"/>
      <c r="H3" s="49"/>
      <c r="I3" s="49"/>
      <c r="J3" s="49"/>
      <c r="K3" s="49"/>
    </row>
    <row r="5" spans="1:12">
      <c r="B5" s="50" t="s">
        <v>29</v>
      </c>
      <c r="C5" s="50"/>
      <c r="D5" s="50"/>
      <c r="E5" s="50"/>
      <c r="F5" s="50"/>
      <c r="G5" s="3"/>
      <c r="H5" s="50" t="s">
        <v>30</v>
      </c>
      <c r="I5" s="50"/>
      <c r="J5" s="50"/>
      <c r="K5" s="50"/>
      <c r="L5" s="50"/>
    </row>
    <row r="6" spans="1:12" ht="60">
      <c r="A6" s="4" t="s">
        <v>31</v>
      </c>
      <c r="B6" s="4" t="s">
        <v>32</v>
      </c>
      <c r="C6" s="4" t="s">
        <v>33</v>
      </c>
      <c r="D6" s="4"/>
      <c r="E6" s="4" t="s">
        <v>34</v>
      </c>
      <c r="F6" s="4" t="s">
        <v>35</v>
      </c>
      <c r="G6" s="5"/>
      <c r="H6" s="6" t="s">
        <v>32</v>
      </c>
      <c r="I6" s="4" t="s">
        <v>36</v>
      </c>
      <c r="J6" s="4"/>
      <c r="K6" s="6" t="s">
        <v>34</v>
      </c>
      <c r="L6" s="6" t="s">
        <v>37</v>
      </c>
    </row>
    <row r="7" spans="1:12">
      <c r="A7" s="1" t="s">
        <v>38</v>
      </c>
      <c r="B7" s="7">
        <v>324951.55000000005</v>
      </c>
      <c r="C7" s="7">
        <f>ROUND(B7*(F7/E7),2)</f>
        <v>213683.53</v>
      </c>
      <c r="D7" s="7"/>
      <c r="E7" s="7">
        <v>243372.97999999995</v>
      </c>
      <c r="F7" s="7">
        <v>160038.62</v>
      </c>
      <c r="G7" s="7"/>
      <c r="H7" s="7">
        <v>89660.599999999991</v>
      </c>
      <c r="I7" s="7">
        <v>28388.87</v>
      </c>
      <c r="J7" s="7"/>
      <c r="K7" s="7">
        <v>76044.66</v>
      </c>
      <c r="L7" s="7">
        <v>27027.279999999999</v>
      </c>
    </row>
    <row r="8" spans="1:12">
      <c r="A8" s="1" t="s">
        <v>39</v>
      </c>
      <c r="B8" s="7">
        <v>21806.850000000002</v>
      </c>
      <c r="C8" s="7">
        <f t="shared" ref="C8:C58" si="0">ROUND(B8*(F8/E8),2)</f>
        <v>14387.06</v>
      </c>
      <c r="D8" s="7"/>
      <c r="E8" s="7">
        <v>16332.29</v>
      </c>
      <c r="F8" s="7">
        <v>10775.220000000003</v>
      </c>
      <c r="G8" s="7"/>
      <c r="H8" s="7">
        <v>5835.9</v>
      </c>
      <c r="I8" s="7">
        <v>1848.1899999999998</v>
      </c>
      <c r="J8" s="7"/>
      <c r="K8" s="7">
        <v>4949.74</v>
      </c>
      <c r="L8" s="7">
        <v>1759.57</v>
      </c>
    </row>
    <row r="9" spans="1:12">
      <c r="A9" s="1" t="s">
        <v>40</v>
      </c>
      <c r="B9" s="7">
        <v>3734.47</v>
      </c>
      <c r="C9" s="7">
        <f t="shared" si="0"/>
        <v>2466.59</v>
      </c>
      <c r="D9" s="7"/>
      <c r="E9" s="7">
        <v>2796.9300000000003</v>
      </c>
      <c r="F9" s="7">
        <v>1847.3500000000001</v>
      </c>
      <c r="G9" s="7"/>
      <c r="H9" s="7">
        <v>955.41</v>
      </c>
      <c r="I9" s="7">
        <v>188.55999999999997</v>
      </c>
      <c r="J9" s="7"/>
      <c r="K9" s="7">
        <v>785</v>
      </c>
      <c r="L9" s="7">
        <v>171.51999999999998</v>
      </c>
    </row>
    <row r="10" spans="1:12">
      <c r="A10" s="1" t="s">
        <v>41</v>
      </c>
      <c r="B10" s="7">
        <v>37461.320000000014</v>
      </c>
      <c r="C10" s="7">
        <f t="shared" si="0"/>
        <v>21832.82</v>
      </c>
      <c r="D10" s="7"/>
      <c r="E10" s="7">
        <v>28056.690000000006</v>
      </c>
      <c r="F10" s="7">
        <v>16351.71</v>
      </c>
      <c r="G10" s="7"/>
      <c r="H10" s="7">
        <v>21502.1</v>
      </c>
      <c r="I10" s="7">
        <v>7169.6699999999983</v>
      </c>
      <c r="J10" s="7"/>
      <c r="K10" s="7">
        <v>18317.12</v>
      </c>
      <c r="L10" s="7">
        <v>6851.1699999999983</v>
      </c>
    </row>
    <row r="11" spans="1:12">
      <c r="A11" s="1" t="s">
        <v>42</v>
      </c>
      <c r="B11" s="7">
        <v>13208.120000000003</v>
      </c>
      <c r="C11" s="7">
        <f t="shared" si="0"/>
        <v>8740.24</v>
      </c>
      <c r="D11" s="7"/>
      <c r="E11" s="7">
        <v>9892.23</v>
      </c>
      <c r="F11" s="7">
        <v>6546.01</v>
      </c>
      <c r="G11" s="7"/>
      <c r="H11" s="7">
        <v>4093.5</v>
      </c>
      <c r="I11" s="7">
        <v>1428.66</v>
      </c>
      <c r="J11" s="7"/>
      <c r="K11" s="7">
        <v>3501.31</v>
      </c>
      <c r="L11" s="7">
        <v>1369.44</v>
      </c>
    </row>
    <row r="12" spans="1:12">
      <c r="A12" s="1" t="s">
        <v>43</v>
      </c>
      <c r="B12" s="7">
        <v>2663.35</v>
      </c>
      <c r="C12" s="7">
        <f t="shared" si="0"/>
        <v>1763.41</v>
      </c>
      <c r="D12" s="7"/>
      <c r="E12" s="7">
        <v>1994.74</v>
      </c>
      <c r="F12" s="7">
        <v>1320.72</v>
      </c>
      <c r="G12" s="7"/>
      <c r="H12" s="7">
        <v>656.47</v>
      </c>
      <c r="I12" s="7">
        <v>191.04</v>
      </c>
      <c r="J12" s="7"/>
      <c r="K12" s="7">
        <v>553.04</v>
      </c>
      <c r="L12" s="7">
        <v>180.69</v>
      </c>
    </row>
    <row r="13" spans="1:12">
      <c r="A13" s="1" t="s">
        <v>44</v>
      </c>
      <c r="B13" s="7">
        <v>10911.52</v>
      </c>
      <c r="C13" s="7">
        <f t="shared" si="0"/>
        <v>7219.15</v>
      </c>
      <c r="D13" s="7"/>
      <c r="E13" s="7">
        <v>8172.2</v>
      </c>
      <c r="F13" s="7">
        <v>5406.79</v>
      </c>
      <c r="G13" s="7"/>
      <c r="H13" s="7">
        <v>3302.1000000000004</v>
      </c>
      <c r="I13" s="7">
        <v>1301.48</v>
      </c>
      <c r="J13" s="7"/>
      <c r="K13" s="7">
        <v>2857.52</v>
      </c>
      <c r="L13" s="7">
        <v>1257.02</v>
      </c>
    </row>
    <row r="14" spans="1:12">
      <c r="A14" s="1" t="s">
        <v>45</v>
      </c>
      <c r="B14" s="7">
        <v>82950.23</v>
      </c>
      <c r="C14" s="7">
        <f t="shared" si="0"/>
        <v>54912.58</v>
      </c>
      <c r="D14" s="7"/>
      <c r="E14" s="7">
        <v>62125.659999999996</v>
      </c>
      <c r="F14" s="7">
        <v>41126.829999999987</v>
      </c>
      <c r="G14" s="7"/>
      <c r="H14" s="7">
        <v>15491.119999999997</v>
      </c>
      <c r="I14" s="7">
        <v>6027.14</v>
      </c>
      <c r="J14" s="7"/>
      <c r="K14" s="7">
        <v>13388.01</v>
      </c>
      <c r="L14" s="7">
        <v>5816.83</v>
      </c>
    </row>
    <row r="15" spans="1:12">
      <c r="A15" s="1" t="s">
        <v>46</v>
      </c>
      <c r="B15" s="7">
        <v>5667.8899999999994</v>
      </c>
      <c r="C15" s="7">
        <f t="shared" si="0"/>
        <v>3747.78</v>
      </c>
      <c r="D15" s="7"/>
      <c r="E15" s="7">
        <v>4244.9800000000005</v>
      </c>
      <c r="F15" s="7">
        <v>2806.9100000000008</v>
      </c>
      <c r="G15" s="7"/>
      <c r="H15" s="7">
        <v>1385.03</v>
      </c>
      <c r="I15" s="7">
        <v>294.04999999999995</v>
      </c>
      <c r="J15" s="7"/>
      <c r="K15" s="7">
        <v>1142.5899999999999</v>
      </c>
      <c r="L15" s="7">
        <v>269.81</v>
      </c>
    </row>
    <row r="16" spans="1:12">
      <c r="A16" s="1" t="s">
        <v>47</v>
      </c>
      <c r="B16" s="7">
        <v>349.66</v>
      </c>
      <c r="C16" s="7">
        <f t="shared" si="0"/>
        <v>231.27</v>
      </c>
      <c r="D16" s="7"/>
      <c r="E16" s="7">
        <v>261.85999999999996</v>
      </c>
      <c r="F16" s="7">
        <v>173.2</v>
      </c>
      <c r="G16" s="7"/>
      <c r="H16" s="7">
        <v>75.460000000000008</v>
      </c>
      <c r="I16" s="7">
        <v>19.8</v>
      </c>
      <c r="J16" s="7"/>
      <c r="K16" s="7">
        <v>63.089999999999996</v>
      </c>
      <c r="L16" s="7">
        <v>18.559999999999999</v>
      </c>
    </row>
    <row r="17" spans="1:12">
      <c r="A17" s="1" t="s">
        <v>48</v>
      </c>
      <c r="B17" s="7">
        <v>27026.750000000007</v>
      </c>
      <c r="C17" s="7">
        <f t="shared" si="0"/>
        <v>17868.78</v>
      </c>
      <c r="D17" s="7"/>
      <c r="E17" s="7">
        <v>20241.719999999994</v>
      </c>
      <c r="F17" s="7">
        <v>13382.849999999995</v>
      </c>
      <c r="G17" s="7"/>
      <c r="H17" s="7">
        <v>7115.37</v>
      </c>
      <c r="I17" s="7">
        <v>2227.54</v>
      </c>
      <c r="J17" s="7"/>
      <c r="K17" s="7">
        <v>6029.19</v>
      </c>
      <c r="L17" s="7">
        <v>2118.92</v>
      </c>
    </row>
    <row r="18" spans="1:12">
      <c r="A18" s="1" t="s">
        <v>49</v>
      </c>
      <c r="B18" s="7">
        <v>91052.580000000031</v>
      </c>
      <c r="C18" s="7">
        <f t="shared" si="0"/>
        <v>56670.07</v>
      </c>
      <c r="D18" s="7"/>
      <c r="E18" s="7">
        <v>68193.929999999993</v>
      </c>
      <c r="F18" s="7">
        <v>42443.109999999993</v>
      </c>
      <c r="G18" s="7"/>
      <c r="H18" s="7">
        <v>31701.93</v>
      </c>
      <c r="I18" s="7">
        <v>10893.210000000003</v>
      </c>
      <c r="J18" s="7"/>
      <c r="K18" s="7">
        <v>27077.770000000004</v>
      </c>
      <c r="L18" s="7">
        <v>10430.790000000003</v>
      </c>
    </row>
    <row r="19" spans="1:12">
      <c r="A19" s="1" t="s">
        <v>50</v>
      </c>
      <c r="B19" s="7">
        <v>315843.93999999994</v>
      </c>
      <c r="C19" s="7">
        <f t="shared" si="0"/>
        <v>184972.94</v>
      </c>
      <c r="D19" s="7"/>
      <c r="E19" s="7">
        <v>236551.79</v>
      </c>
      <c r="F19" s="7">
        <v>138535.76</v>
      </c>
      <c r="G19" s="7"/>
      <c r="H19" s="7">
        <v>62907.460000000006</v>
      </c>
      <c r="I19" s="7">
        <v>20548.729999999996</v>
      </c>
      <c r="J19" s="7"/>
      <c r="K19" s="7">
        <v>53494.409999999996</v>
      </c>
      <c r="L19" s="7">
        <v>19607.419999999998</v>
      </c>
    </row>
    <row r="20" spans="1:12">
      <c r="A20" s="1" t="s">
        <v>51</v>
      </c>
      <c r="B20" s="7">
        <v>34046.11</v>
      </c>
      <c r="C20" s="7">
        <f t="shared" si="0"/>
        <v>19957.61</v>
      </c>
      <c r="D20" s="7"/>
      <c r="E20" s="7">
        <v>25498.930000000004</v>
      </c>
      <c r="F20" s="7">
        <v>14947.310000000001</v>
      </c>
      <c r="G20" s="7"/>
      <c r="H20" s="7">
        <v>4226.7599999999993</v>
      </c>
      <c r="I20" s="7">
        <v>1328.4499999999998</v>
      </c>
      <c r="J20" s="7"/>
      <c r="K20" s="7">
        <v>3582.69</v>
      </c>
      <c r="L20" s="7">
        <v>1264.04</v>
      </c>
    </row>
    <row r="21" spans="1:12">
      <c r="A21" s="1" t="s">
        <v>52</v>
      </c>
      <c r="B21" s="7">
        <v>6344.23</v>
      </c>
      <c r="C21" s="7">
        <f t="shared" si="0"/>
        <v>3719.26</v>
      </c>
      <c r="D21" s="7"/>
      <c r="E21" s="7">
        <v>4751.4999999999991</v>
      </c>
      <c r="F21" s="7">
        <v>2785.53</v>
      </c>
      <c r="G21" s="7"/>
      <c r="H21" s="7">
        <v>784.08999999999992</v>
      </c>
      <c r="I21" s="7">
        <v>242.97999999999996</v>
      </c>
      <c r="J21" s="7"/>
      <c r="K21" s="7">
        <v>663.83999999999992</v>
      </c>
      <c r="L21" s="7">
        <v>230.95999999999995</v>
      </c>
    </row>
    <row r="22" spans="1:12">
      <c r="A22" s="1" t="s">
        <v>53</v>
      </c>
      <c r="B22" s="7">
        <v>22929.260000000002</v>
      </c>
      <c r="C22" s="7">
        <f t="shared" si="0"/>
        <v>13440.95</v>
      </c>
      <c r="D22" s="7"/>
      <c r="E22" s="7">
        <v>17172.91</v>
      </c>
      <c r="F22" s="7">
        <v>10066.619999999999</v>
      </c>
      <c r="G22" s="7"/>
      <c r="H22" s="7">
        <v>2725.75</v>
      </c>
      <c r="I22" s="7">
        <v>839.72</v>
      </c>
      <c r="J22" s="7"/>
      <c r="K22" s="7">
        <v>2306.63</v>
      </c>
      <c r="L22" s="7">
        <v>797.81</v>
      </c>
    </row>
    <row r="23" spans="1:12">
      <c r="A23" s="1" t="s">
        <v>54</v>
      </c>
      <c r="B23" s="7">
        <v>1029.9100000000001</v>
      </c>
      <c r="C23" s="7">
        <f t="shared" si="0"/>
        <v>603.77</v>
      </c>
      <c r="D23" s="7"/>
      <c r="E23" s="7">
        <v>771.36</v>
      </c>
      <c r="F23" s="7">
        <v>452.19999999999993</v>
      </c>
      <c r="G23" s="7"/>
      <c r="H23" s="7">
        <v>120.40999999999998</v>
      </c>
      <c r="I23" s="7">
        <v>34.209999999999994</v>
      </c>
      <c r="J23" s="7"/>
      <c r="K23" s="7">
        <v>101.25</v>
      </c>
      <c r="L23" s="7">
        <v>32.289999999999992</v>
      </c>
    </row>
    <row r="24" spans="1:12">
      <c r="A24" s="1" t="s">
        <v>55</v>
      </c>
      <c r="B24" s="7">
        <v>85260.299999999988</v>
      </c>
      <c r="C24" s="7">
        <f t="shared" si="0"/>
        <v>49623.82</v>
      </c>
      <c r="D24" s="7"/>
      <c r="E24" s="7">
        <v>63855.889999999963</v>
      </c>
      <c r="F24" s="7">
        <v>37165.869999999995</v>
      </c>
      <c r="G24" s="7"/>
      <c r="H24" s="7">
        <v>40294.07</v>
      </c>
      <c r="I24" s="7">
        <v>13641.870000000003</v>
      </c>
      <c r="J24" s="7"/>
      <c r="K24" s="7">
        <v>34371.360000000001</v>
      </c>
      <c r="L24" s="7">
        <v>13049.600000000002</v>
      </c>
    </row>
    <row r="25" spans="1:12">
      <c r="A25" s="1" t="s">
        <v>56</v>
      </c>
      <c r="B25" s="7">
        <v>236.57999999999998</v>
      </c>
      <c r="C25" s="7">
        <f t="shared" si="0"/>
        <v>138.71</v>
      </c>
      <c r="D25" s="7"/>
      <c r="E25" s="7">
        <v>177.17</v>
      </c>
      <c r="F25" s="7">
        <v>103.88</v>
      </c>
      <c r="G25" s="7"/>
      <c r="H25" s="7">
        <v>19.869999999999997</v>
      </c>
      <c r="I25" s="7">
        <v>4.18</v>
      </c>
      <c r="J25" s="7"/>
      <c r="K25" s="7">
        <v>16.38</v>
      </c>
      <c r="L25" s="7">
        <v>3.8299999999999992</v>
      </c>
    </row>
    <row r="26" spans="1:12">
      <c r="A26" s="1" t="s">
        <v>57</v>
      </c>
      <c r="B26" s="7">
        <v>495.59000000000003</v>
      </c>
      <c r="C26" s="7">
        <f t="shared" si="0"/>
        <v>290.52</v>
      </c>
      <c r="D26" s="7"/>
      <c r="E26" s="7">
        <v>371.15000000000003</v>
      </c>
      <c r="F26" s="7">
        <v>217.57000000000002</v>
      </c>
      <c r="G26" s="7"/>
      <c r="H26" s="7">
        <v>58.1</v>
      </c>
      <c r="I26" s="7">
        <v>17.86</v>
      </c>
      <c r="J26" s="7"/>
      <c r="K26" s="7">
        <v>49.160000000000004</v>
      </c>
      <c r="L26" s="7">
        <v>16.97</v>
      </c>
    </row>
    <row r="27" spans="1:12">
      <c r="A27" s="1" t="s">
        <v>58</v>
      </c>
      <c r="B27" s="7">
        <v>480.5</v>
      </c>
      <c r="C27" s="7">
        <f t="shared" si="0"/>
        <v>281.67</v>
      </c>
      <c r="D27" s="7"/>
      <c r="E27" s="7">
        <v>359.89000000000004</v>
      </c>
      <c r="F27" s="7">
        <v>210.96999999999997</v>
      </c>
      <c r="G27" s="7"/>
      <c r="H27" s="7">
        <v>57.480000000000004</v>
      </c>
      <c r="I27" s="7">
        <v>17.899999999999999</v>
      </c>
      <c r="J27" s="7"/>
      <c r="K27" s="7">
        <v>48.68</v>
      </c>
      <c r="L27" s="7">
        <v>17.02</v>
      </c>
    </row>
    <row r="28" spans="1:12">
      <c r="A28" s="1" t="s">
        <v>59</v>
      </c>
      <c r="B28" s="7">
        <v>3079.74</v>
      </c>
      <c r="C28" s="7">
        <f t="shared" si="0"/>
        <v>1805.11</v>
      </c>
      <c r="D28" s="7"/>
      <c r="E28" s="7">
        <v>2306.5700000000002</v>
      </c>
      <c r="F28" s="7">
        <v>1351.94</v>
      </c>
      <c r="G28" s="7"/>
      <c r="H28" s="7">
        <v>395.95</v>
      </c>
      <c r="I28" s="7">
        <v>123.42</v>
      </c>
      <c r="J28" s="7"/>
      <c r="K28" s="7">
        <v>335.39</v>
      </c>
      <c r="L28" s="7">
        <v>117.37</v>
      </c>
    </row>
    <row r="29" spans="1:12">
      <c r="A29" s="1" t="s">
        <v>60</v>
      </c>
      <c r="B29" s="7">
        <v>47465.650000000009</v>
      </c>
      <c r="C29" s="7">
        <f t="shared" si="0"/>
        <v>27820.37</v>
      </c>
      <c r="D29" s="7"/>
      <c r="E29" s="7">
        <v>35549.439999999995</v>
      </c>
      <c r="F29" s="7">
        <v>20836.089999999986</v>
      </c>
      <c r="G29" s="7"/>
      <c r="H29" s="7">
        <v>6063.3599999999988</v>
      </c>
      <c r="I29" s="7">
        <v>1935.1100000000004</v>
      </c>
      <c r="J29" s="7"/>
      <c r="K29" s="7">
        <v>5145.97</v>
      </c>
      <c r="L29" s="7">
        <v>1843.3700000000003</v>
      </c>
    </row>
    <row r="30" spans="1:12">
      <c r="A30" s="1" t="s">
        <v>61</v>
      </c>
      <c r="B30" s="7">
        <v>79024.270000000019</v>
      </c>
      <c r="C30" s="7">
        <f t="shared" si="0"/>
        <v>46309.83</v>
      </c>
      <c r="D30" s="7"/>
      <c r="E30" s="7">
        <v>59185.369999999995</v>
      </c>
      <c r="F30" s="7">
        <v>34683.829999999987</v>
      </c>
      <c r="G30" s="7"/>
      <c r="H30" s="7">
        <v>11282.970000000001</v>
      </c>
      <c r="I30" s="7">
        <v>3558.89</v>
      </c>
      <c r="J30" s="7"/>
      <c r="K30" s="7">
        <v>9566.51</v>
      </c>
      <c r="L30" s="7">
        <v>3387.25</v>
      </c>
    </row>
    <row r="31" spans="1:12">
      <c r="A31" s="1" t="s">
        <v>62</v>
      </c>
      <c r="B31" s="7">
        <v>103.68</v>
      </c>
      <c r="C31" s="7">
        <f t="shared" si="0"/>
        <v>60.53</v>
      </c>
      <c r="D31" s="7"/>
      <c r="E31" s="7">
        <v>77.569999999999993</v>
      </c>
      <c r="F31" s="7">
        <v>45.289999999999992</v>
      </c>
      <c r="G31" s="7"/>
      <c r="H31" s="7">
        <v>19.91</v>
      </c>
      <c r="I31" s="7">
        <v>5.93</v>
      </c>
      <c r="J31" s="7"/>
      <c r="K31" s="7">
        <v>16.8</v>
      </c>
      <c r="L31" s="7">
        <v>5.62</v>
      </c>
    </row>
    <row r="32" spans="1:12">
      <c r="A32" s="1" t="s">
        <v>63</v>
      </c>
      <c r="B32" s="7">
        <v>34079.96</v>
      </c>
      <c r="C32" s="7">
        <f t="shared" si="0"/>
        <v>19894.740000000002</v>
      </c>
      <c r="D32" s="7"/>
      <c r="E32" s="7">
        <v>25524.230000000003</v>
      </c>
      <c r="F32" s="7">
        <v>14900.19</v>
      </c>
      <c r="G32" s="7"/>
      <c r="H32" s="7">
        <v>7797.75</v>
      </c>
      <c r="I32" s="7">
        <v>2699.64</v>
      </c>
      <c r="J32" s="7"/>
      <c r="K32" s="7">
        <v>6664.84</v>
      </c>
      <c r="L32" s="7">
        <v>2586.35</v>
      </c>
    </row>
    <row r="33" spans="1:12">
      <c r="A33" s="1" t="s">
        <v>64</v>
      </c>
      <c r="B33" s="7">
        <v>27814.400000000005</v>
      </c>
      <c r="C33" s="7">
        <f t="shared" si="0"/>
        <v>16308.82</v>
      </c>
      <c r="D33" s="7"/>
      <c r="E33" s="7">
        <v>20831.64</v>
      </c>
      <c r="F33" s="7">
        <v>12214.52</v>
      </c>
      <c r="G33" s="7"/>
      <c r="H33" s="7">
        <v>4514.9199999999992</v>
      </c>
      <c r="I33" s="7">
        <v>1541.7399999999998</v>
      </c>
      <c r="J33" s="7"/>
      <c r="K33" s="7">
        <v>3854.21</v>
      </c>
      <c r="L33" s="7">
        <v>1475.6699999999998</v>
      </c>
    </row>
    <row r="34" spans="1:12">
      <c r="A34" s="1" t="s">
        <v>65</v>
      </c>
      <c r="B34" s="7">
        <v>5.3199999999999994</v>
      </c>
      <c r="C34" s="7">
        <f t="shared" si="0"/>
        <v>3.11</v>
      </c>
      <c r="D34" s="7"/>
      <c r="E34" s="7">
        <v>3.9899999999999993</v>
      </c>
      <c r="F34" s="7">
        <v>2.3299999999999996</v>
      </c>
      <c r="G34" s="7"/>
      <c r="H34" s="7">
        <v>0.73</v>
      </c>
      <c r="I34" s="7">
        <v>0.13</v>
      </c>
      <c r="J34" s="7"/>
      <c r="K34" s="7">
        <v>0.60000000000000009</v>
      </c>
      <c r="L34" s="7">
        <v>0.11</v>
      </c>
    </row>
    <row r="35" spans="1:12">
      <c r="A35" s="1" t="s">
        <v>66</v>
      </c>
      <c r="B35" s="7">
        <v>4507.87</v>
      </c>
      <c r="C35" s="7">
        <f t="shared" si="0"/>
        <v>2615.5100000000002</v>
      </c>
      <c r="D35" s="7"/>
      <c r="E35" s="7">
        <v>3376.1699999999992</v>
      </c>
      <c r="F35" s="7">
        <v>1958.8899999999994</v>
      </c>
      <c r="G35" s="7"/>
      <c r="H35" s="7">
        <v>1132.28</v>
      </c>
      <c r="I35" s="7">
        <v>386.32</v>
      </c>
      <c r="J35" s="7"/>
      <c r="K35" s="7">
        <v>966.51</v>
      </c>
      <c r="L35" s="7">
        <v>369.75</v>
      </c>
    </row>
    <row r="36" spans="1:12">
      <c r="A36" s="1" t="s">
        <v>67</v>
      </c>
      <c r="B36" s="7">
        <v>4952.4699999999993</v>
      </c>
      <c r="C36" s="7">
        <f t="shared" si="0"/>
        <v>2889.72</v>
      </c>
      <c r="D36" s="7"/>
      <c r="E36" s="7">
        <v>3709.1600000000003</v>
      </c>
      <c r="F36" s="7">
        <v>2164.2600000000002</v>
      </c>
      <c r="G36" s="7"/>
      <c r="H36" s="7">
        <v>565.15</v>
      </c>
      <c r="I36" s="7">
        <v>185.61</v>
      </c>
      <c r="J36" s="7"/>
      <c r="K36" s="7">
        <v>480.81</v>
      </c>
      <c r="L36" s="7">
        <v>177.18</v>
      </c>
    </row>
    <row r="37" spans="1:12">
      <c r="A37" s="1" t="s">
        <v>68</v>
      </c>
      <c r="B37" s="7">
        <v>484.22</v>
      </c>
      <c r="C37" s="7">
        <f t="shared" si="0"/>
        <v>281.23</v>
      </c>
      <c r="D37" s="7"/>
      <c r="E37" s="7">
        <v>362.65000000000003</v>
      </c>
      <c r="F37" s="7">
        <v>210.62000000000003</v>
      </c>
      <c r="G37" s="7"/>
      <c r="H37" s="7">
        <v>164.90999999999997</v>
      </c>
      <c r="I37" s="7">
        <v>81.529999999999987</v>
      </c>
      <c r="J37" s="7"/>
      <c r="K37" s="7">
        <v>146.38</v>
      </c>
      <c r="L37" s="7">
        <v>79.669999999999987</v>
      </c>
    </row>
    <row r="38" spans="1:12">
      <c r="A38" s="1" t="s">
        <v>69</v>
      </c>
      <c r="B38" s="7">
        <v>34037.18</v>
      </c>
      <c r="C38" s="7">
        <f t="shared" si="0"/>
        <v>19880.68</v>
      </c>
      <c r="D38" s="7"/>
      <c r="E38" s="7">
        <v>25492.139999999989</v>
      </c>
      <c r="F38" s="7">
        <v>14889.630000000008</v>
      </c>
      <c r="G38" s="7"/>
      <c r="H38" s="7">
        <v>8240.7899999999991</v>
      </c>
      <c r="I38" s="7">
        <v>2710.42</v>
      </c>
      <c r="J38" s="7"/>
      <c r="K38" s="7">
        <v>7011.82</v>
      </c>
      <c r="L38" s="7">
        <v>2587.52</v>
      </c>
    </row>
    <row r="39" spans="1:12">
      <c r="A39" s="1" t="s">
        <v>70</v>
      </c>
      <c r="B39" s="7">
        <v>421.71</v>
      </c>
      <c r="C39" s="7">
        <f t="shared" si="0"/>
        <v>247.2</v>
      </c>
      <c r="D39" s="7"/>
      <c r="E39" s="7">
        <v>315.83999999999997</v>
      </c>
      <c r="F39" s="7">
        <v>185.14</v>
      </c>
      <c r="G39" s="7"/>
      <c r="H39" s="7">
        <v>52.210000000000008</v>
      </c>
      <c r="I39" s="7">
        <v>16.090000000000003</v>
      </c>
      <c r="J39" s="7"/>
      <c r="K39" s="7">
        <v>44.180000000000007</v>
      </c>
      <c r="L39" s="7">
        <v>15.290000000000003</v>
      </c>
    </row>
    <row r="40" spans="1:12">
      <c r="A40" s="1" t="s">
        <v>71</v>
      </c>
      <c r="B40" s="7">
        <v>1578.8099999999997</v>
      </c>
      <c r="C40" s="7">
        <f t="shared" si="0"/>
        <v>926</v>
      </c>
      <c r="D40" s="7"/>
      <c r="E40" s="7">
        <v>1182.4399999999998</v>
      </c>
      <c r="F40" s="7">
        <v>693.5200000000001</v>
      </c>
      <c r="G40" s="7"/>
      <c r="H40" s="7">
        <v>90.24</v>
      </c>
      <c r="I40" s="7">
        <v>19.740000000000002</v>
      </c>
      <c r="J40" s="7"/>
      <c r="K40" s="7">
        <v>74.569999999999993</v>
      </c>
      <c r="L40" s="7">
        <v>18.18</v>
      </c>
    </row>
    <row r="41" spans="1:12">
      <c r="A41" s="1" t="s">
        <v>72</v>
      </c>
      <c r="B41" s="7">
        <v>43008.81</v>
      </c>
      <c r="C41" s="7">
        <f t="shared" si="0"/>
        <v>25209.48</v>
      </c>
      <c r="D41" s="7"/>
      <c r="E41" s="7">
        <v>32211.499999999993</v>
      </c>
      <c r="F41" s="7">
        <v>18880.669999999998</v>
      </c>
      <c r="G41" s="7"/>
      <c r="H41" s="7">
        <v>5405.69</v>
      </c>
      <c r="I41" s="7">
        <v>1366.5800000000002</v>
      </c>
      <c r="J41" s="7"/>
      <c r="K41" s="7">
        <v>4508.1100000000006</v>
      </c>
      <c r="L41" s="7">
        <v>1276.8200000000002</v>
      </c>
    </row>
    <row r="42" spans="1:12">
      <c r="A42" s="1" t="s">
        <v>73</v>
      </c>
      <c r="B42" s="7">
        <v>48584.759999999995</v>
      </c>
      <c r="C42" s="7">
        <f t="shared" si="0"/>
        <v>28364.75</v>
      </c>
      <c r="D42" s="7"/>
      <c r="E42" s="7">
        <v>36387.64</v>
      </c>
      <c r="F42" s="7">
        <v>21243.829999999994</v>
      </c>
      <c r="G42" s="7"/>
      <c r="H42" s="7">
        <v>10266.170000000002</v>
      </c>
      <c r="I42" s="7">
        <v>2593.84</v>
      </c>
      <c r="J42" s="7"/>
      <c r="K42" s="7">
        <v>8561.2100000000009</v>
      </c>
      <c r="L42" s="7">
        <v>2423.35</v>
      </c>
    </row>
    <row r="43" spans="1:12">
      <c r="A43" s="1" t="s">
        <v>74</v>
      </c>
      <c r="B43" s="7">
        <v>33.5</v>
      </c>
      <c r="C43" s="7">
        <f t="shared" si="0"/>
        <v>19.59</v>
      </c>
      <c r="D43" s="7"/>
      <c r="E43" s="7">
        <v>25.04</v>
      </c>
      <c r="F43" s="7">
        <v>14.64</v>
      </c>
      <c r="G43" s="7"/>
      <c r="H43" s="7">
        <v>3.63</v>
      </c>
      <c r="I43" s="7">
        <v>0.79</v>
      </c>
      <c r="J43" s="7"/>
      <c r="K43" s="7">
        <v>3</v>
      </c>
      <c r="L43" s="7">
        <v>0.72</v>
      </c>
    </row>
    <row r="44" spans="1:12">
      <c r="A44" s="1" t="s">
        <v>75</v>
      </c>
      <c r="B44" s="7">
        <v>1342.85</v>
      </c>
      <c r="C44" s="7">
        <f t="shared" si="0"/>
        <v>779.16</v>
      </c>
      <c r="D44" s="7"/>
      <c r="E44" s="7">
        <v>1005.7699999999999</v>
      </c>
      <c r="F44" s="7">
        <v>583.57999999999981</v>
      </c>
      <c r="G44" s="7"/>
      <c r="H44" s="7">
        <v>134.82</v>
      </c>
      <c r="I44" s="7">
        <v>47.570000000000007</v>
      </c>
      <c r="J44" s="7"/>
      <c r="K44" s="7">
        <v>115.43</v>
      </c>
      <c r="L44" s="7">
        <v>45.63</v>
      </c>
    </row>
    <row r="45" spans="1:12">
      <c r="A45" s="1" t="s">
        <v>76</v>
      </c>
      <c r="B45" s="7">
        <v>3825.0700000000006</v>
      </c>
      <c r="C45" s="7">
        <f t="shared" si="0"/>
        <v>2219.41</v>
      </c>
      <c r="D45" s="7"/>
      <c r="E45" s="7">
        <v>2864.7599999999993</v>
      </c>
      <c r="F45" s="7">
        <v>1662.2099999999989</v>
      </c>
      <c r="G45" s="7"/>
      <c r="H45" s="7">
        <v>365.96</v>
      </c>
      <c r="I45" s="7">
        <v>125.02</v>
      </c>
      <c r="J45" s="7"/>
      <c r="K45" s="7">
        <v>312.41999999999996</v>
      </c>
      <c r="L45" s="7">
        <v>119.67</v>
      </c>
    </row>
    <row r="46" spans="1:12">
      <c r="A46" s="1" t="s">
        <v>77</v>
      </c>
      <c r="B46" s="7">
        <v>239399.19999999998</v>
      </c>
      <c r="C46" s="7">
        <f t="shared" si="0"/>
        <v>138910.25</v>
      </c>
      <c r="D46" s="7"/>
      <c r="E46" s="7">
        <v>179298.37000000005</v>
      </c>
      <c r="F46" s="7">
        <v>104037.03000000006</v>
      </c>
      <c r="G46" s="7"/>
      <c r="H46" s="7">
        <v>28421.619999999992</v>
      </c>
      <c r="I46" s="7">
        <v>10006.450000000001</v>
      </c>
      <c r="J46" s="7"/>
      <c r="K46" s="7">
        <v>24329.360000000001</v>
      </c>
      <c r="L46" s="7">
        <v>9597.2199999999993</v>
      </c>
    </row>
    <row r="47" spans="1:12">
      <c r="A47" s="1" t="s">
        <v>78</v>
      </c>
      <c r="B47" s="7">
        <v>1060.76</v>
      </c>
      <c r="C47" s="7">
        <f t="shared" si="0"/>
        <v>615.49</v>
      </c>
      <c r="D47" s="7"/>
      <c r="E47" s="7">
        <v>794.46</v>
      </c>
      <c r="F47" s="7">
        <v>460.96999999999997</v>
      </c>
      <c r="G47" s="7"/>
      <c r="H47" s="7">
        <v>173.07999999999998</v>
      </c>
      <c r="I47" s="7">
        <v>75.72999999999999</v>
      </c>
      <c r="J47" s="7"/>
      <c r="K47" s="7">
        <v>151.44999999999999</v>
      </c>
      <c r="L47" s="7">
        <v>73.56</v>
      </c>
    </row>
    <row r="48" spans="1:12">
      <c r="A48" s="1" t="s">
        <v>79</v>
      </c>
      <c r="B48" s="7">
        <v>1450.9399999999996</v>
      </c>
      <c r="C48" s="7">
        <f t="shared" si="0"/>
        <v>841.86</v>
      </c>
      <c r="D48" s="7"/>
      <c r="E48" s="7">
        <v>1086.7200000000003</v>
      </c>
      <c r="F48" s="7">
        <v>630.5300000000002</v>
      </c>
      <c r="G48" s="7"/>
      <c r="H48" s="7">
        <v>237.02</v>
      </c>
      <c r="I48" s="7">
        <v>79.36</v>
      </c>
      <c r="J48" s="7"/>
      <c r="K48" s="7">
        <v>201.98</v>
      </c>
      <c r="L48" s="7">
        <v>75.849999999999994</v>
      </c>
    </row>
    <row r="49" spans="1:12">
      <c r="A49" s="1" t="s">
        <v>80</v>
      </c>
      <c r="B49" s="7">
        <v>1873.9300000000003</v>
      </c>
      <c r="C49" s="7">
        <f t="shared" si="0"/>
        <v>1087.26</v>
      </c>
      <c r="D49" s="7"/>
      <c r="E49" s="7">
        <v>1403.5199999999998</v>
      </c>
      <c r="F49" s="7">
        <v>814.32999999999981</v>
      </c>
      <c r="G49" s="7"/>
      <c r="H49" s="7">
        <v>530.61</v>
      </c>
      <c r="I49" s="7">
        <v>162.14999999999998</v>
      </c>
      <c r="J49" s="7"/>
      <c r="K49" s="7">
        <v>448.72999999999996</v>
      </c>
      <c r="L49" s="7">
        <v>153.95999999999998</v>
      </c>
    </row>
    <row r="50" spans="1:12">
      <c r="A50" s="1" t="s">
        <v>81</v>
      </c>
      <c r="B50" s="7">
        <v>1090.7899999999997</v>
      </c>
      <c r="C50" s="7">
        <f t="shared" si="0"/>
        <v>632.91999999999996</v>
      </c>
      <c r="D50" s="7"/>
      <c r="E50" s="7">
        <v>816.93999999999994</v>
      </c>
      <c r="F50" s="7">
        <v>474.02</v>
      </c>
      <c r="G50" s="7"/>
      <c r="H50" s="7">
        <v>192.76</v>
      </c>
      <c r="I50" s="7">
        <v>70.469999999999985</v>
      </c>
      <c r="J50" s="7"/>
      <c r="K50" s="7">
        <v>165.57999999999998</v>
      </c>
      <c r="L50" s="7">
        <v>67.749999999999986</v>
      </c>
    </row>
    <row r="51" spans="1:12">
      <c r="A51" s="1" t="s">
        <v>82</v>
      </c>
      <c r="B51" s="7">
        <v>18.899999999999999</v>
      </c>
      <c r="C51" s="7">
        <f t="shared" si="0"/>
        <v>10.97</v>
      </c>
      <c r="D51" s="7"/>
      <c r="E51" s="7">
        <v>14.15</v>
      </c>
      <c r="F51" s="7">
        <v>8.2099999999999991</v>
      </c>
      <c r="G51" s="7"/>
      <c r="H51" s="7">
        <v>12.16</v>
      </c>
      <c r="I51" s="7">
        <v>4.3099999999999996</v>
      </c>
      <c r="J51" s="7"/>
      <c r="K51" s="7">
        <v>10.42</v>
      </c>
      <c r="L51" s="7">
        <v>4.1399999999999997</v>
      </c>
    </row>
    <row r="52" spans="1:12">
      <c r="A52" s="1" t="s">
        <v>83</v>
      </c>
      <c r="B52" s="7">
        <v>1266738.9400000009</v>
      </c>
      <c r="C52" s="7">
        <f t="shared" si="0"/>
        <v>737021.72</v>
      </c>
      <c r="D52" s="7"/>
      <c r="E52" s="7">
        <v>948726.01999999944</v>
      </c>
      <c r="F52" s="7">
        <v>551993.5199999999</v>
      </c>
      <c r="G52" s="7"/>
      <c r="H52" s="7">
        <v>923975.12</v>
      </c>
      <c r="I52" s="7">
        <v>341645.22000000003</v>
      </c>
      <c r="J52" s="7"/>
      <c r="K52" s="7">
        <v>794568.48</v>
      </c>
      <c r="L52" s="7">
        <v>328704.56000000006</v>
      </c>
    </row>
    <row r="53" spans="1:12">
      <c r="A53" s="1" t="s">
        <v>84</v>
      </c>
      <c r="B53" s="7">
        <v>150.27000000000001</v>
      </c>
      <c r="C53" s="7">
        <f t="shared" si="0"/>
        <v>87.19</v>
      </c>
      <c r="D53" s="7"/>
      <c r="E53" s="7">
        <v>112.47999999999998</v>
      </c>
      <c r="F53" s="7">
        <v>65.259999999999977</v>
      </c>
      <c r="G53" s="7"/>
      <c r="H53" s="7">
        <v>32.74</v>
      </c>
      <c r="I53" s="7">
        <v>9.98</v>
      </c>
      <c r="J53" s="7"/>
      <c r="K53" s="7">
        <v>27.68</v>
      </c>
      <c r="L53" s="7">
        <v>9.4700000000000006</v>
      </c>
    </row>
    <row r="54" spans="1:12">
      <c r="A54" s="1" t="s">
        <v>85</v>
      </c>
      <c r="B54" s="7">
        <v>27.559999999999995</v>
      </c>
      <c r="C54" s="7">
        <f t="shared" si="0"/>
        <v>15.99</v>
      </c>
      <c r="D54" s="7"/>
      <c r="E54" s="7">
        <v>20.63</v>
      </c>
      <c r="F54" s="7">
        <v>11.969999999999997</v>
      </c>
      <c r="G54" s="7"/>
      <c r="H54" s="7">
        <v>17.14</v>
      </c>
      <c r="I54" s="7">
        <v>6.18</v>
      </c>
      <c r="J54" s="7"/>
      <c r="K54" s="7">
        <v>14.7</v>
      </c>
      <c r="L54" s="7">
        <v>5.93</v>
      </c>
    </row>
    <row r="55" spans="1:12">
      <c r="A55" s="1" t="s">
        <v>86</v>
      </c>
      <c r="B55" s="7">
        <v>131.74</v>
      </c>
      <c r="C55" s="7">
        <f t="shared" si="0"/>
        <v>76.56</v>
      </c>
      <c r="D55" s="7"/>
      <c r="E55" s="7">
        <v>98.649999999999977</v>
      </c>
      <c r="F55" s="7">
        <v>57.329999999999991</v>
      </c>
      <c r="G55" s="7"/>
      <c r="H55" s="7">
        <v>19.05</v>
      </c>
      <c r="I55" s="7">
        <v>5.98</v>
      </c>
      <c r="J55" s="7"/>
      <c r="K55" s="7">
        <v>16.149999999999999</v>
      </c>
      <c r="L55" s="7">
        <v>5.69</v>
      </c>
    </row>
    <row r="56" spans="1:12">
      <c r="A56" s="1" t="s">
        <v>87</v>
      </c>
      <c r="B56" s="7">
        <v>37584.059999999983</v>
      </c>
      <c r="C56" s="7">
        <f t="shared" si="0"/>
        <v>21822.54</v>
      </c>
      <c r="D56" s="7"/>
      <c r="E56" s="7">
        <v>28148.609999999993</v>
      </c>
      <c r="F56" s="7">
        <v>16344.009999999997</v>
      </c>
      <c r="G56" s="7"/>
      <c r="H56" s="7">
        <v>13903.039999999999</v>
      </c>
      <c r="I56" s="7">
        <v>5415.9700000000012</v>
      </c>
      <c r="J56" s="7"/>
      <c r="K56" s="7">
        <v>12017.02</v>
      </c>
      <c r="L56" s="7">
        <v>5227.3700000000008</v>
      </c>
    </row>
    <row r="57" spans="1:12">
      <c r="A57" s="1" t="s">
        <v>88</v>
      </c>
      <c r="B57" s="7">
        <v>24912.959999999999</v>
      </c>
      <c r="C57" s="7">
        <f t="shared" si="0"/>
        <v>14464.01</v>
      </c>
      <c r="D57" s="7"/>
      <c r="E57" s="7">
        <v>18658.559999999998</v>
      </c>
      <c r="F57" s="7">
        <v>10832.819999999994</v>
      </c>
      <c r="G57" s="7"/>
      <c r="H57" s="7">
        <v>29667.039999999997</v>
      </c>
      <c r="I57" s="7">
        <v>9312.27</v>
      </c>
      <c r="J57" s="7"/>
      <c r="K57" s="7">
        <v>25143.760000000002</v>
      </c>
      <c r="L57" s="7">
        <v>8859.94</v>
      </c>
    </row>
    <row r="58" spans="1:12">
      <c r="A58" s="1" t="s">
        <v>89</v>
      </c>
      <c r="B58" s="7">
        <v>45685.490000000013</v>
      </c>
      <c r="C58" s="7">
        <f t="shared" si="0"/>
        <v>26521.22</v>
      </c>
      <c r="D58" s="7"/>
      <c r="E58" s="7">
        <v>34216.19</v>
      </c>
      <c r="F58" s="7">
        <v>19863.09</v>
      </c>
      <c r="G58" s="7"/>
      <c r="H58" s="7">
        <v>11078.34</v>
      </c>
      <c r="I58" s="7">
        <v>3660.95</v>
      </c>
      <c r="J58" s="7"/>
      <c r="K58" s="7">
        <v>9430.0299999999988</v>
      </c>
      <c r="L58" s="7">
        <v>3496.11</v>
      </c>
    </row>
    <row r="59" spans="1:12">
      <c r="A59" s="8" t="s">
        <v>90</v>
      </c>
      <c r="B59" s="9">
        <f t="shared" ref="B59:F59" si="1">SUM(B7:B58)</f>
        <v>3042926.5200000014</v>
      </c>
      <c r="C59" s="9">
        <f t="shared" si="1"/>
        <v>1814295.7499999998</v>
      </c>
      <c r="E59" s="9">
        <f t="shared" si="1"/>
        <v>2279004.0199999991</v>
      </c>
      <c r="F59" s="9">
        <f t="shared" si="1"/>
        <v>1358819.3</v>
      </c>
      <c r="G59" s="9"/>
      <c r="H59" s="9">
        <f>SUM(H7:H58)</f>
        <v>1357726.14</v>
      </c>
      <c r="I59" s="9">
        <f>SUM(I7:I58)</f>
        <v>484507.50000000006</v>
      </c>
      <c r="K59" s="9">
        <f t="shared" ref="K59:L59" si="2">SUM(K7:K58)</f>
        <v>1163677.5399999998</v>
      </c>
      <c r="L59" s="9">
        <f t="shared" si="2"/>
        <v>465102.61</v>
      </c>
    </row>
    <row r="60" spans="1:12">
      <c r="B60" s="11"/>
    </row>
    <row r="61" spans="1:12">
      <c r="F61" s="10"/>
      <c r="K61" s="11"/>
      <c r="L61" s="11"/>
    </row>
    <row r="62" spans="1:12" ht="71.25" customHeight="1">
      <c r="A62" s="45" t="s">
        <v>91</v>
      </c>
      <c r="B62" s="47" t="s">
        <v>92</v>
      </c>
      <c r="C62" s="47"/>
      <c r="D62" s="47"/>
      <c r="E62" s="47"/>
      <c r="F62" s="47"/>
      <c r="G62" s="47"/>
      <c r="H62" s="47"/>
      <c r="I62" s="47"/>
      <c r="J62" s="47"/>
      <c r="K62" s="47"/>
      <c r="L62" s="47"/>
    </row>
    <row r="63" spans="1:12" ht="37.5" customHeight="1">
      <c r="A63" s="45" t="s">
        <v>93</v>
      </c>
      <c r="B63" s="48" t="s">
        <v>94</v>
      </c>
      <c r="C63" s="48"/>
      <c r="D63" s="48"/>
      <c r="E63" s="48"/>
      <c r="F63" s="48"/>
      <c r="G63" s="48"/>
      <c r="H63" s="48"/>
      <c r="I63" s="48"/>
      <c r="J63" s="48"/>
      <c r="K63" s="48"/>
      <c r="L63" s="48"/>
    </row>
  </sheetData>
  <mergeCells count="7">
    <mergeCell ref="B62:L62"/>
    <mergeCell ref="B63:L63"/>
    <mergeCell ref="A1:K1"/>
    <mergeCell ref="A2:K2"/>
    <mergeCell ref="A3:K3"/>
    <mergeCell ref="B5:F5"/>
    <mergeCell ref="H5:L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56D43-22EF-436E-A368-3A465F8E6A4A}">
  <sheetPr>
    <pageSetUpPr fitToPage="1"/>
  </sheetPr>
  <dimension ref="A1:M48"/>
  <sheetViews>
    <sheetView workbookViewId="0">
      <selection activeCell="E40" sqref="E40"/>
    </sheetView>
  </sheetViews>
  <sheetFormatPr defaultRowHeight="12.75"/>
  <cols>
    <col min="1" max="1" width="95" style="15" customWidth="1"/>
    <col min="2" max="2" width="9.7109375" style="15" customWidth="1"/>
    <col min="3" max="3" width="10.85546875" style="15" customWidth="1"/>
    <col min="4" max="4" width="10.28515625" style="15" bestFit="1" customWidth="1"/>
    <col min="5" max="5" width="13.5703125" style="15" bestFit="1" customWidth="1"/>
    <col min="6" max="6" width="10.140625" style="15" customWidth="1"/>
    <col min="7" max="16384" width="9.140625" style="15"/>
  </cols>
  <sheetData>
    <row r="1" spans="1:13" ht="15">
      <c r="A1" s="13" t="s">
        <v>1</v>
      </c>
      <c r="B1" s="13"/>
      <c r="C1" s="14"/>
      <c r="L1" s="15" t="s">
        <v>95</v>
      </c>
      <c r="M1" s="39" t="s">
        <v>96</v>
      </c>
    </row>
    <row r="2" spans="1:13">
      <c r="A2" s="16" t="s">
        <v>97</v>
      </c>
      <c r="B2" s="16"/>
      <c r="C2" s="16"/>
    </row>
    <row r="3" spans="1:13">
      <c r="A3" s="16" t="s">
        <v>98</v>
      </c>
      <c r="B3" s="16"/>
      <c r="C3" s="16"/>
    </row>
    <row r="4" spans="1:13">
      <c r="A4" s="51" t="s">
        <v>99</v>
      </c>
      <c r="B4" s="51"/>
      <c r="C4" s="51"/>
      <c r="D4" s="17"/>
      <c r="E4" s="17"/>
      <c r="F4" s="17"/>
    </row>
    <row r="5" spans="1:13">
      <c r="A5" s="51" t="s">
        <v>100</v>
      </c>
      <c r="B5" s="51"/>
      <c r="C5" s="51"/>
    </row>
    <row r="6" spans="1:13">
      <c r="A6" s="18"/>
      <c r="B6" s="18"/>
      <c r="C6" s="19"/>
      <c r="E6" s="20"/>
    </row>
    <row r="7" spans="1:13">
      <c r="A7" s="18"/>
      <c r="B7" s="18"/>
      <c r="C7" s="21"/>
    </row>
    <row r="8" spans="1:13">
      <c r="A8" s="18" t="s">
        <v>101</v>
      </c>
      <c r="B8" s="18"/>
      <c r="C8" s="21"/>
    </row>
    <row r="9" spans="1:13">
      <c r="A9" s="15" t="s">
        <v>102</v>
      </c>
      <c r="B9" s="22">
        <v>0.13412399999999999</v>
      </c>
      <c r="C9" s="23"/>
      <c r="E9" s="15" t="s">
        <v>103</v>
      </c>
    </row>
    <row r="10" spans="1:13">
      <c r="A10" s="24" t="s">
        <v>104</v>
      </c>
      <c r="B10" s="25"/>
      <c r="C10" s="25"/>
    </row>
    <row r="11" spans="1:13">
      <c r="A11" s="26" t="s">
        <v>105</v>
      </c>
      <c r="B11" s="23">
        <v>-1.3231E-2</v>
      </c>
      <c r="C11" s="25"/>
      <c r="E11" s="15" t="s">
        <v>103</v>
      </c>
    </row>
    <row r="12" spans="1:13">
      <c r="A12" s="15" t="s">
        <v>106</v>
      </c>
      <c r="B12" s="23">
        <v>0.97024299999999997</v>
      </c>
      <c r="C12" s="23"/>
      <c r="E12" s="15" t="s">
        <v>107</v>
      </c>
    </row>
    <row r="13" spans="1:13">
      <c r="A13" s="26" t="s">
        <v>108</v>
      </c>
      <c r="B13" s="27">
        <v>-9.7023999999999999E-2</v>
      </c>
      <c r="C13" s="23"/>
      <c r="E13" s="15" t="s">
        <v>107</v>
      </c>
    </row>
    <row r="14" spans="1:13">
      <c r="B14" s="28"/>
      <c r="C14" s="23"/>
    </row>
    <row r="15" spans="1:13">
      <c r="A15" s="15" t="s">
        <v>109</v>
      </c>
      <c r="B15" s="28"/>
      <c r="C15" s="23">
        <f>SUM(B9:B13)</f>
        <v>0.99411199999999988</v>
      </c>
    </row>
    <row r="16" spans="1:13">
      <c r="B16" s="28"/>
      <c r="C16" s="23"/>
    </row>
    <row r="17" spans="1:5">
      <c r="B17" s="28"/>
      <c r="C17" s="23"/>
    </row>
    <row r="18" spans="1:5">
      <c r="A18" s="15" t="s">
        <v>110</v>
      </c>
      <c r="B18" s="23">
        <v>4.8447999999999998E-2</v>
      </c>
      <c r="C18" s="23"/>
      <c r="E18" s="15" t="s">
        <v>111</v>
      </c>
    </row>
    <row r="19" spans="1:5">
      <c r="B19" s="25"/>
      <c r="C19" s="25"/>
    </row>
    <row r="20" spans="1:5">
      <c r="A20" s="15" t="s">
        <v>112</v>
      </c>
      <c r="B20" s="27">
        <v>0.38748300000000002</v>
      </c>
      <c r="C20" s="23"/>
      <c r="E20" s="15" t="s">
        <v>113</v>
      </c>
    </row>
    <row r="21" spans="1:5">
      <c r="B21" s="28"/>
      <c r="C21" s="23"/>
    </row>
    <row r="22" spans="1:5">
      <c r="A22" s="15" t="s">
        <v>109</v>
      </c>
      <c r="B22" s="28"/>
      <c r="C22" s="23">
        <f>SUM(B18:B20)</f>
        <v>0.43593100000000001</v>
      </c>
    </row>
    <row r="23" spans="1:5">
      <c r="B23" s="28"/>
      <c r="C23" s="29"/>
    </row>
    <row r="24" spans="1:5">
      <c r="B24" s="28"/>
      <c r="C24" s="30"/>
    </row>
    <row r="25" spans="1:5">
      <c r="A25" s="15" t="s">
        <v>114</v>
      </c>
      <c r="B25" s="28"/>
      <c r="C25" s="23">
        <f>-SUM(C15:C22)</f>
        <v>-1.430043</v>
      </c>
    </row>
    <row r="26" spans="1:5">
      <c r="A26" s="24" t="s">
        <v>115</v>
      </c>
      <c r="B26" s="28"/>
      <c r="C26" s="23"/>
    </row>
    <row r="27" spans="1:5">
      <c r="B27" s="28"/>
      <c r="C27" s="31"/>
    </row>
    <row r="28" spans="1:5">
      <c r="A28" s="15" t="s">
        <v>116</v>
      </c>
      <c r="B28" s="28"/>
      <c r="C28" s="32">
        <v>0.99099999999999999</v>
      </c>
      <c r="E28" s="15" t="s">
        <v>117</v>
      </c>
    </row>
    <row r="29" spans="1:5">
      <c r="B29" s="28"/>
      <c r="C29" s="25"/>
    </row>
    <row r="30" spans="1:5" ht="15">
      <c r="A30" s="15" t="s">
        <v>114</v>
      </c>
      <c r="C30" s="33">
        <f>C25*C28</f>
        <v>-1.417172613</v>
      </c>
    </row>
    <row r="31" spans="1:5" ht="15">
      <c r="A31" s="15" t="s">
        <v>118</v>
      </c>
      <c r="C31" s="34"/>
    </row>
    <row r="32" spans="1:5" ht="15">
      <c r="C32" s="34"/>
    </row>
    <row r="35" spans="1:5">
      <c r="A35" s="28" t="s">
        <v>29</v>
      </c>
    </row>
    <row r="36" spans="1:5">
      <c r="A36" s="15" t="s">
        <v>119</v>
      </c>
      <c r="B36" s="23">
        <v>1.862503</v>
      </c>
      <c r="C36" s="23"/>
      <c r="E36" s="15" t="s">
        <v>117</v>
      </c>
    </row>
    <row r="37" spans="1:5">
      <c r="A37" s="15" t="s">
        <v>120</v>
      </c>
      <c r="B37" s="27">
        <v>3.0429270000000002</v>
      </c>
      <c r="C37" s="23"/>
      <c r="E37" s="15" t="s">
        <v>121</v>
      </c>
    </row>
    <row r="38" spans="1:5">
      <c r="A38" s="15" t="s">
        <v>122</v>
      </c>
      <c r="B38" s="23"/>
      <c r="C38" s="23">
        <f>SUM(B36:B37)</f>
        <v>4.90543</v>
      </c>
    </row>
    <row r="39" spans="1:5">
      <c r="B39" s="28"/>
      <c r="C39" s="25"/>
    </row>
    <row r="40" spans="1:5">
      <c r="A40" s="15" t="s">
        <v>123</v>
      </c>
      <c r="B40" s="28"/>
      <c r="C40" s="29">
        <v>0.6</v>
      </c>
      <c r="E40" s="15" t="s">
        <v>124</v>
      </c>
    </row>
    <row r="41" spans="1:5">
      <c r="B41" s="28"/>
      <c r="C41" s="23"/>
    </row>
    <row r="42" spans="1:5">
      <c r="A42" s="15" t="s">
        <v>125</v>
      </c>
      <c r="B42" s="28"/>
      <c r="C42" s="23">
        <f>-C38*C40</f>
        <v>-2.9432579999999997</v>
      </c>
    </row>
    <row r="43" spans="1:5">
      <c r="B43" s="28"/>
      <c r="C43" s="23"/>
    </row>
    <row r="44" spans="1:5">
      <c r="A44" s="15" t="s">
        <v>116</v>
      </c>
      <c r="B44" s="28"/>
      <c r="C44" s="32">
        <v>0.99099999999999999</v>
      </c>
      <c r="E44" s="15" t="s">
        <v>117</v>
      </c>
    </row>
    <row r="45" spans="1:5">
      <c r="B45" s="28"/>
      <c r="C45" s="25"/>
    </row>
    <row r="46" spans="1:5" ht="15">
      <c r="A46" s="15" t="s">
        <v>126</v>
      </c>
      <c r="C46" s="33">
        <f>+C42*C44</f>
        <v>-2.9167686779999995</v>
      </c>
    </row>
    <row r="47" spans="1:5" ht="15">
      <c r="C47" s="34"/>
    </row>
    <row r="48" spans="1:5">
      <c r="A48" s="15" t="s">
        <v>127</v>
      </c>
    </row>
  </sheetData>
  <mergeCells count="2">
    <mergeCell ref="A4:C4"/>
    <mergeCell ref="A5:C5"/>
  </mergeCells>
  <hyperlinks>
    <hyperlink ref="M1" r:id="rId1" display="https://view.officeapps.live.com/op/view.aspx?src=https%3A%2F%2Fpsc.ky.gov%2Fpscecf%2F2023-00159%2Frateintervention%2540ky.gov%2F10022023034125%2FKPCO_Rev_Req_-_AG-KIUC_Recommendation.xlsx&amp;wdOrigin=BROWSELINK" xr:uid="{AB115A4E-8C5B-479A-AF82-4858E75DC585}"/>
  </hyperlinks>
  <pageMargins left="0.37" right="0.32" top="0.86" bottom="0.24" header="0.5" footer="0.2"/>
  <pageSetup scale="87" orientation="portrait" r:id="rId2"/>
  <headerFooter alignWithMargins="0">
    <oddHeader>&amp;RExhibit___(LK-3)
Page 1 of 1</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07B06-A884-41D3-B500-0DBD949D7E15}">
  <dimension ref="A1:B1"/>
  <sheetViews>
    <sheetView workbookViewId="0">
      <selection activeCell="G43" sqref="G43"/>
    </sheetView>
  </sheetViews>
  <sheetFormatPr defaultRowHeight="15"/>
  <sheetData>
    <row r="1" spans="1:2">
      <c r="A1" t="s">
        <v>128</v>
      </c>
      <c r="B1" s="39" t="s">
        <v>129</v>
      </c>
    </row>
  </sheetData>
  <hyperlinks>
    <hyperlink ref="B1" r:id="rId1" display="https://psc.ky.gov/pscecf/2023-00159/lmscott%40aep.com/12062023053032/02-KPCO_Notice_of_Filing_Corrected_Settlement_Agreement.pdf" xr:uid="{9D9C74B8-5C6E-422C-B537-59CF1A4BF9A6}"/>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5b640fb8-5a34-41c1-9307-1b790ff29a8b">
      <Terms xmlns="http://schemas.microsoft.com/office/infopath/2007/PartnerControls"/>
    </lcf76f155ced4ddcb4097134ff3c332f>
    <_Flow_SignoffStatus xmlns="5b640fb8-5a34-41c1-9307-1b790ff29a8b" xsi:nil="true"/>
    <_ip_UnifiedCompliancePolicyProperties xmlns="http://schemas.microsoft.com/sharepoint/v3" xsi:nil="true"/>
    <TaxCatchAll xmlns="51831b8d-857f-44dd-949b-652450d1a5df" xsi:nil="true"/>
    <Operating_x0020_Company xmlns="a1040523-5304-4b09-b6d4-64a124c994e2">AEP Ohio</Operating_x0020_Compan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1136CE24ED5F449BD16740FFC7FAF6F" ma:contentTypeVersion="31" ma:contentTypeDescription="Create a new document." ma:contentTypeScope="" ma:versionID="b6179feaad23018a41f76eaef5b4f43d">
  <xsd:schema xmlns:xsd="http://www.w3.org/2001/XMLSchema" xmlns:xs="http://www.w3.org/2001/XMLSchema" xmlns:p="http://schemas.microsoft.com/office/2006/metadata/properties" xmlns:ns1="http://schemas.microsoft.com/sharepoint/v3" xmlns:ns2="a1040523-5304-4b09-b6d4-64a124c994e2" xmlns:ns3="5b640fb8-5a34-41c1-9307-1b790ff29a8b" xmlns:ns4="51831b8d-857f-44dd-949b-652450d1a5df" targetNamespace="http://schemas.microsoft.com/office/2006/metadata/properties" ma:root="true" ma:fieldsID="b176c6d2b07027ee7343df1467fc3652" ns1:_="" ns2:_="" ns3:_="" ns4:_="">
    <xsd:import namespace="http://schemas.microsoft.com/sharepoint/v3"/>
    <xsd:import namespace="a1040523-5304-4b09-b6d4-64a124c994e2"/>
    <xsd:import namespace="5b640fb8-5a34-41c1-9307-1b790ff29a8b"/>
    <xsd:import namespace="51831b8d-857f-44dd-949b-652450d1a5df"/>
    <xsd:element name="properties">
      <xsd:complexType>
        <xsd:sequence>
          <xsd:element name="documentManagement">
            <xsd:complexType>
              <xsd:all>
                <xsd:element ref="ns2:Operating_x0020_Company"/>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lcf76f155ced4ddcb4097134ff3c332f" minOccurs="0"/>
                <xsd:element ref="ns4:TaxCatchAll" minOccurs="0"/>
                <xsd:element ref="ns3:MediaServiceGenerationTime" minOccurs="0"/>
                <xsd:element ref="ns3:MediaServiceEventHashCode" minOccurs="0"/>
                <xsd:element ref="ns3:MediaServiceOCR" minOccurs="0"/>
                <xsd:element ref="ns3:MediaServiceObjectDetectorVersions" minOccurs="0"/>
                <xsd:element ref="ns3:_Flow_SignoffStatu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040523-5304-4b09-b6d4-64a124c994e2" elementFormDefault="qualified">
    <xsd:import namespace="http://schemas.microsoft.com/office/2006/documentManagement/types"/>
    <xsd:import namespace="http://schemas.microsoft.com/office/infopath/2007/PartnerControls"/>
    <xsd:element name="Operating_x0020_Company" ma:index="8" ma:displayName="Operating Company" ma:default="AEP Ohio" ma:format="Dropdown" ma:internalName="Operating_x0020_Company" ma:readOnly="false">
      <xsd:simpleType>
        <xsd:restriction base="dms:Choice">
          <xsd:enumeration value="AEP Ohio"/>
          <xsd:enumeration value="AEP Texas"/>
          <xsd:enumeration value="Appalachian Power - Tennessee"/>
          <xsd:enumeration value="Appalachian Power - Virginia"/>
          <xsd:enumeration value="Appalachian Power - West Virginia"/>
          <xsd:enumeration value="FERC"/>
          <xsd:enumeration value="Indiana &amp; Michigan Power - Indiana"/>
          <xsd:enumeration value="Indiana &amp; Michigan Power - Michigan"/>
          <xsd:enumeration value="Kentucky Power"/>
          <xsd:enumeration value="PSO"/>
          <xsd:enumeration value="SWEPCO - Arkansas"/>
          <xsd:enumeration value="SWEPCO - Louisiana"/>
          <xsd:enumeration value="SWEPCO - TEXAS"/>
          <xsd:enumeration value="SWEPCO - Peine"/>
          <xsd:enumeration value="ETT"/>
        </xsd:restriction>
      </xsd:simpleType>
    </xsd:element>
  </xsd:schema>
  <xsd:schema xmlns:xsd="http://www.w3.org/2001/XMLSchema" xmlns:xs="http://www.w3.org/2001/XMLSchema" xmlns:dms="http://schemas.microsoft.com/office/2006/documentManagement/types" xmlns:pc="http://schemas.microsoft.com/office/infopath/2007/PartnerControls" targetNamespace="5b640fb8-5a34-41c1-9307-1b790ff29a8b"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fefa54f2-5b03-49c6-9483-51c08a9736bb"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_Flow_SignoffStatus" ma:index="22"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831b8d-857f-44dd-949b-652450d1a5d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3b4476ce-ac5c-42b1-bccc-28ba47756ae8}" ma:internalName="TaxCatchAll" ma:showField="CatchAllData" ma:web="51831b8d-857f-44dd-949b-652450d1a5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05871D-DE11-4047-808C-CBD6B52108E1}"/>
</file>

<file path=customXml/itemProps2.xml><?xml version="1.0" encoding="utf-8"?>
<ds:datastoreItem xmlns:ds="http://schemas.openxmlformats.org/officeDocument/2006/customXml" ds:itemID="{34C9E653-3A2E-46CD-B2E7-99A60D3D7F68}"/>
</file>

<file path=customXml/itemProps3.xml><?xml version="1.0" encoding="utf-8"?>
<ds:datastoreItem xmlns:ds="http://schemas.openxmlformats.org/officeDocument/2006/customXml" ds:itemID="{BE891A9B-1054-41CA-BE4B-A7E792B504BF}"/>
</file>

<file path=docProps/app.xml><?xml version="1.0" encoding="utf-8"?>
<Properties xmlns="http://schemas.openxmlformats.org/officeDocument/2006/extended-properties" xmlns:vt="http://schemas.openxmlformats.org/officeDocument/2006/docPropsVTypes">
  <Application>Microsoft Excel Online</Application>
  <Manager/>
  <Company>American Electric Power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 M Whitney</dc:creator>
  <cp:keywords/>
  <dc:description/>
  <cp:lastModifiedBy>Glass, Katie</cp:lastModifiedBy>
  <cp:revision/>
  <dcterms:created xsi:type="dcterms:W3CDTF">2023-12-12T15:14:20Z</dcterms:created>
  <dcterms:modified xsi:type="dcterms:W3CDTF">2023-12-15T15:58:03Z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0x01010001136CE24ED5F449BD16740FFC7FAF6F</vt:lpwstr>
  </property>
  <property fmtid="{D5CDD505-2E9C-101B-9397-08002B2CF9AE}" pid="3" name="docIndexRef">
    <vt:lpwstr>2608288f-7f45-46fe-8607-e1ff484c4e5e</vt:lpwstr>
  </property>
  <property fmtid="{D5CDD505-2E9C-101B-9397-08002B2CF9AE}" pid="4" name="bjDocumentSecurityLabel">
    <vt:lpwstr>Unclassified</vt:lpwstr>
  </property>
  <property fmtid="{D5CDD505-2E9C-101B-9397-08002B2CF9AE}" pid="5" name="MediaServiceImageTags">
    <vt:lpwstr/>
  </property>
</Properties>
</file>