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2" documentId="13_ncr:1_{B7A99028-D1D0-4A4A-A72D-3AD142928036}" xr6:coauthVersionLast="47" xr6:coauthVersionMax="47" xr10:uidLastSave="{6C3DA159-0A9D-4C47-A4E7-EF117DD76B0B}"/>
  <bookViews>
    <workbookView xWindow="-110" yWindow="-110" windowWidth="19420" windowHeight="10420" xr2:uid="{E7A0941A-DE71-41D0-9A1F-0F343F4CB07B}"/>
  </bookViews>
  <sheets>
    <sheet name="Test Year by Month" sheetId="1" r:id="rId1"/>
  </sheets>
  <definedNames>
    <definedName name="_xlnm.Print_Area" localSheetId="0">'Test Year by Month'!$A$1:$AC$37</definedName>
    <definedName name="_xlnm.Print_Titles" localSheetId="0">'Test Year by Month'!$A:$C,'Test Year by Month'!$1:$5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4" i="1" l="1"/>
  <c r="AC16" i="1"/>
  <c r="AF9" i="1"/>
  <c r="AF10" i="1"/>
  <c r="AF1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C37" i="1" l="1"/>
  <c r="D31" i="1"/>
  <c r="D7" i="1"/>
  <c r="AF7" i="1" s="1"/>
  <c r="D16" i="1" l="1"/>
  <c r="AF36" i="1" l="1"/>
  <c r="AF35" i="1"/>
  <c r="D34" i="1"/>
  <c r="AF32" i="1"/>
  <c r="AF29" i="1"/>
  <c r="AF24" i="1"/>
  <c r="AF23" i="1"/>
  <c r="D21" i="1"/>
  <c r="AF21" i="1" s="1"/>
  <c r="AF15" i="1"/>
  <c r="AF16" i="1"/>
  <c r="AF17" i="1"/>
  <c r="AF18" i="1"/>
  <c r="AF19" i="1"/>
  <c r="AF22" i="1"/>
  <c r="AF25" i="1"/>
  <c r="AF26" i="1"/>
  <c r="AF27" i="1"/>
  <c r="AF28" i="1"/>
  <c r="AF30" i="1"/>
  <c r="AF31" i="1"/>
  <c r="AF33" i="1"/>
  <c r="AF14" i="1"/>
  <c r="AF13" i="1"/>
  <c r="AF12" i="1"/>
  <c r="AF8" i="1"/>
  <c r="AF34" i="1" l="1"/>
  <c r="D37" i="1"/>
  <c r="AF37" i="1" s="1"/>
  <c r="AF20" i="1"/>
  <c r="AF6" i="1"/>
</calcChain>
</file>

<file path=xl/sharedStrings.xml><?xml version="1.0" encoding="utf-8"?>
<sst xmlns="http://schemas.openxmlformats.org/spreadsheetml/2006/main" count="73" uniqueCount="71">
  <si>
    <t>Total - Kentucky Power FERC Form 3Q Page 232</t>
  </si>
  <si>
    <t>OSS Margin Sharing
Kentucky PSC Case No. 2017-00179</t>
  </si>
  <si>
    <t>KY Under-recovered PPA Rider</t>
  </si>
  <si>
    <t>Rockport Capacity Deferral
Kentucky PSC Case No. 2017-00179</t>
  </si>
  <si>
    <t>Capacity Charge Tariff
Kentucky PSC Case No. 2014-00396, TFS 2016-00430</t>
  </si>
  <si>
    <t>NERC Compliance and Cybersecurity Costs
Kentucky PSC Case No. 2014-00396</t>
  </si>
  <si>
    <t>BS1OR Under Recovery
Kentucky PSC Case No. 2014-00396</t>
  </si>
  <si>
    <t>CCS FEED Study Costs
Kentucky PSC Case No. 2014-00396</t>
  </si>
  <si>
    <t>IGCC Pre-Construction Costs
Kentucky PSC Case No. 2014-00396</t>
  </si>
  <si>
    <t>NBV - AROs Retired Plants
Kentucky PSC Case No. 2014-00396</t>
  </si>
  <si>
    <t>SFAS 106 Medicare Subsidy
Amortz period:  Jan 2013 - Dec 2024</t>
  </si>
  <si>
    <t>SFAS 158 Employers' Accounting for Defined
Benefit Pension and Other Postretirement Plans</t>
  </si>
  <si>
    <t>SFAS 112 Post Employment Benefit</t>
  </si>
  <si>
    <t>Depreciation Expense - Hanging Rock/
Jefferson 765 KV Line
Amortz period:  Dec 1984 - Nov 2032</t>
  </si>
  <si>
    <t>Post In-Service AFUDC Hanging Rock/
Jefferson 765 KV Line
Amortz period:  Dec 1984 - Nov 2032</t>
  </si>
  <si>
    <t>SFAS 109 Deferred SIT</t>
  </si>
  <si>
    <t>SFAS 109 Deferred FIT</t>
  </si>
  <si>
    <t>Deferred Storm Expenses
Kentucky PSC Case No. 2017-00179
Amortz period: January 2018 - December 2023</t>
  </si>
  <si>
    <t>Amount 
(e)</t>
  </si>
  <si>
    <t>Crossfoot Check; Rounding Variances Only</t>
  </si>
  <si>
    <t>3/31/2023 Balance
(aa)</t>
  </si>
  <si>
    <t>Credits 
(z)</t>
  </si>
  <si>
    <t>Debits 
(y)</t>
  </si>
  <si>
    <t>Credits 
(x)</t>
  </si>
  <si>
    <t>Debits 
(w)</t>
  </si>
  <si>
    <t>Credits 
(v)</t>
  </si>
  <si>
    <t>Debits 
(u)</t>
  </si>
  <si>
    <t>Credits 
(t)</t>
  </si>
  <si>
    <t>Debits 
(s)</t>
  </si>
  <si>
    <t>Credits 
(r)</t>
  </si>
  <si>
    <t>Debits 
(q)</t>
  </si>
  <si>
    <t>Credits 
(p)</t>
  </si>
  <si>
    <t>Debits 
(o)</t>
  </si>
  <si>
    <t>Credits 
(n)</t>
  </si>
  <si>
    <t>Debits 
(m)</t>
  </si>
  <si>
    <t>Credits 
(l)</t>
  </si>
  <si>
    <t>Debits 
(k)</t>
  </si>
  <si>
    <t>Credits 
(j)</t>
  </si>
  <si>
    <t>Debits 
(i)</t>
  </si>
  <si>
    <t>Credits 
(h)</t>
  </si>
  <si>
    <t>Debits 
(g)</t>
  </si>
  <si>
    <t>Credits 
(f)</t>
  </si>
  <si>
    <t>Debits 
(e)</t>
  </si>
  <si>
    <t>Credits 
(d)</t>
  </si>
  <si>
    <t>Debits 
(c)</t>
  </si>
  <si>
    <t>3/31/2022 Balance
(b)</t>
  </si>
  <si>
    <t>Description and Purpose of 
Other Regulatory Assets 
(a)</t>
  </si>
  <si>
    <t>Line 
 No.</t>
  </si>
  <si>
    <t>Regulatory Assets - Test Year by Month</t>
  </si>
  <si>
    <t>KY Deferred Interest on 7.32% 
Note Case No. 2020-00174</t>
  </si>
  <si>
    <t>Unrecovered Fuel Cost</t>
  </si>
  <si>
    <t>KY Steam Maint O/U</t>
  </si>
  <si>
    <t>PJM Greenhat Default Deferral</t>
  </si>
  <si>
    <t>2020 KY Storm Deferral</t>
  </si>
  <si>
    <t>Subaccount(s)
(a)</t>
  </si>
  <si>
    <t>1823165
1823166
1823167</t>
  </si>
  <si>
    <t>1823536
1823537
1823538</t>
  </si>
  <si>
    <t>1823429
1823430
1823431</t>
  </si>
  <si>
    <t>1823410
1823411
1823516
1823547
1823550</t>
  </si>
  <si>
    <t>2021 KY Storm Deferral</t>
  </si>
  <si>
    <t>Under Recovery of PJM True-Up
Amortz period:  Jan 20XX - Dec 20XX</t>
  </si>
  <si>
    <t>182332820
182332821
182332822
182332823
1823662</t>
  </si>
  <si>
    <t>2022 KY Storm Deferral</t>
  </si>
  <si>
    <t>KY ELG Deferral</t>
  </si>
  <si>
    <t>Unrecovered Plant - Big Sandy
Cost of Removal-Big Sandy Coal
M&amp;S - Retiring Plants
Spent AROs - Big Sandy Coal
Big Sandy Recovery Over/Under
Big Sandy Retirement Rider Unit 2 O&amp;M
Kentucky PSC Case No. 2014-00396</t>
  </si>
  <si>
    <t>1823379
1823376
1823378
1823380
1823517
1823518</t>
  </si>
  <si>
    <t>Deferred Depreciation - Environmental
Kentucky PSC Case No. 2014-00396</t>
  </si>
  <si>
    <t>Rate Cases Expenses</t>
  </si>
  <si>
    <t>1823009
1823010
1823011
1823012</t>
  </si>
  <si>
    <t>DSM Incentives
Energy Efficiency Recovery
DSM Lost Revenues
DSM Program Costs</t>
  </si>
  <si>
    <t>Unrealized Loss on Forward Commitments
Netting of Trading Activities related to Unrealized
Gains/Losses on Forward Commitments
between Regulated Assets/Liabilities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</si>
</sst>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43" fontId="3" fillId="0" borderId="0" xfId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64" fontId="2" fillId="0" borderId="33" xfId="1" applyNumberFormat="1" applyFont="1" applyBorder="1"/>
    <xf numFmtId="164" fontId="10" fillId="0" borderId="33" xfId="1" applyNumberFormat="1" applyFont="1" applyBorder="1"/>
    <xf numFmtId="164" fontId="11" fillId="0" borderId="33" xfId="1" applyNumberFormat="1" applyFont="1" applyBorder="1"/>
    <xf numFmtId="0" fontId="12" fillId="0" borderId="0" xfId="0" applyFont="1" applyAlignment="1">
      <alignment horizontal="left"/>
    </xf>
    <xf numFmtId="0" fontId="7" fillId="0" borderId="35" xfId="0" applyFont="1" applyFill="1" applyBorder="1" applyAlignment="1">
      <alignment horizontal="right" vertical="top" wrapText="1"/>
    </xf>
    <xf numFmtId="0" fontId="7" fillId="0" borderId="36" xfId="0" applyFont="1" applyFill="1" applyBorder="1" applyAlignment="1">
      <alignment horizontal="left" vertical="top" wrapText="1"/>
    </xf>
    <xf numFmtId="164" fontId="7" fillId="0" borderId="37" xfId="1" applyNumberFormat="1" applyFont="1" applyFill="1" applyBorder="1" applyAlignment="1">
      <alignment horizontal="left" vertical="top" wrapText="1"/>
    </xf>
    <xf numFmtId="164" fontId="7" fillId="0" borderId="13" xfId="1" applyNumberFormat="1" applyFont="1" applyFill="1" applyBorder="1" applyAlignment="1">
      <alignment horizontal="left" vertical="top" wrapText="1"/>
    </xf>
    <xf numFmtId="164" fontId="7" fillId="0" borderId="14" xfId="1" applyNumberFormat="1" applyFont="1" applyFill="1" applyBorder="1" applyAlignment="1">
      <alignment horizontal="left" vertical="top" wrapText="1"/>
    </xf>
    <xf numFmtId="164" fontId="7" fillId="0" borderId="12" xfId="1" applyNumberFormat="1" applyFont="1" applyFill="1" applyBorder="1" applyAlignment="1">
      <alignment horizontal="left" vertical="top" wrapText="1"/>
    </xf>
    <xf numFmtId="164" fontId="7" fillId="0" borderId="15" xfId="1" applyNumberFormat="1" applyFont="1" applyFill="1" applyBorder="1" applyAlignment="1">
      <alignment horizontal="left" vertical="top" wrapText="1"/>
    </xf>
    <xf numFmtId="164" fontId="7" fillId="0" borderId="16" xfId="1" applyNumberFormat="1" applyFont="1" applyFill="1" applyBorder="1" applyAlignment="1">
      <alignment horizontal="left" vertical="top" wrapText="1"/>
    </xf>
    <xf numFmtId="43" fontId="7" fillId="0" borderId="11" xfId="1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164" fontId="8" fillId="0" borderId="0" xfId="1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8" xfId="1" applyNumberFormat="1" applyFont="1" applyFill="1" applyBorder="1" applyAlignment="1">
      <alignment horizontal="left" vertical="top" wrapText="1"/>
    </xf>
    <xf numFmtId="164" fontId="7" fillId="0" borderId="7" xfId="1" applyNumberFormat="1" applyFont="1" applyFill="1" applyBorder="1" applyAlignment="1">
      <alignment horizontal="left" vertical="top" wrapText="1"/>
    </xf>
    <xf numFmtId="164" fontId="7" fillId="0" borderId="6" xfId="1" applyNumberFormat="1" applyFont="1" applyFill="1" applyBorder="1" applyAlignment="1">
      <alignment horizontal="left" vertical="top" wrapText="1"/>
    </xf>
    <xf numFmtId="164" fontId="7" fillId="0" borderId="9" xfId="1" applyNumberFormat="1" applyFont="1" applyFill="1" applyBorder="1" applyAlignment="1">
      <alignment horizontal="left" vertical="top" wrapText="1"/>
    </xf>
    <xf numFmtId="164" fontId="7" fillId="0" borderId="38" xfId="1" applyNumberFormat="1" applyFont="1" applyFill="1" applyBorder="1" applyAlignment="1">
      <alignment horizontal="left" vertical="top" wrapText="1"/>
    </xf>
    <xf numFmtId="164" fontId="7" fillId="0" borderId="11" xfId="1" applyNumberFormat="1" applyFont="1" applyFill="1" applyBorder="1" applyAlignment="1">
      <alignment horizontal="left" vertical="top" wrapText="1"/>
    </xf>
    <xf numFmtId="0" fontId="6" fillId="0" borderId="0" xfId="0" quotePrefix="1" applyFont="1" applyAlignment="1">
      <alignment vertical="top"/>
    </xf>
    <xf numFmtId="0" fontId="7" fillId="0" borderId="39" xfId="0" applyFont="1" applyFill="1" applyBorder="1" applyAlignment="1">
      <alignment horizontal="right" vertical="top" wrapText="1"/>
    </xf>
    <xf numFmtId="0" fontId="3" fillId="0" borderId="40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164" fontId="3" fillId="0" borderId="41" xfId="0" applyNumberFormat="1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" fontId="6" fillId="0" borderId="32" xfId="0" applyNumberFormat="1" applyFont="1" applyBorder="1" applyAlignment="1">
      <alignment horizontal="center"/>
    </xf>
    <xf numFmtId="17" fontId="6" fillId="0" borderId="31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 indent="6"/>
    </xf>
    <xf numFmtId="0" fontId="9" fillId="0" borderId="18" xfId="0" applyFont="1" applyBorder="1" applyAlignment="1">
      <alignment horizontal="left" vertical="center" wrapText="1" indent="6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AC59-05D6-419C-9915-A61A3780883F}">
  <dimension ref="A1:AF57"/>
  <sheetViews>
    <sheetView tabSelected="1" zoomScaleNormal="100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ColWidth="9.1796875" defaultRowHeight="12" x14ac:dyDescent="0.3"/>
  <cols>
    <col min="1" max="1" width="6" style="3" customWidth="1"/>
    <col min="2" max="2" width="45" style="3" bestFit="1" customWidth="1"/>
    <col min="3" max="3" width="12.81640625" style="3" bestFit="1" customWidth="1"/>
    <col min="4" max="4" width="18.453125" style="3" bestFit="1" customWidth="1"/>
    <col min="5" max="5" width="10.7265625" style="3" customWidth="1"/>
    <col min="6" max="6" width="11.453125" style="3" bestFit="1" customWidth="1"/>
    <col min="7" max="7" width="10.7265625" style="3" customWidth="1"/>
    <col min="8" max="8" width="11.453125" style="3" bestFit="1" customWidth="1"/>
    <col min="9" max="9" width="10.7265625" style="3" customWidth="1"/>
    <col min="10" max="10" width="11.453125" style="3" bestFit="1" customWidth="1"/>
    <col min="11" max="11" width="10.7265625" style="3" customWidth="1"/>
    <col min="12" max="12" width="11.453125" style="3" bestFit="1" customWidth="1"/>
    <col min="13" max="13" width="10.7265625" style="3" customWidth="1"/>
    <col min="14" max="14" width="11.453125" style="3" bestFit="1" customWidth="1"/>
    <col min="15" max="15" width="10.7265625" style="3" customWidth="1"/>
    <col min="16" max="16" width="11.453125" style="3" bestFit="1" customWidth="1"/>
    <col min="17" max="17" width="10.7265625" style="3" customWidth="1"/>
    <col min="18" max="18" width="11.453125" style="3" bestFit="1" customWidth="1"/>
    <col min="19" max="19" width="10.7265625" style="3" customWidth="1"/>
    <col min="20" max="20" width="11.453125" style="3" bestFit="1" customWidth="1"/>
    <col min="21" max="21" width="10.7265625" style="3" customWidth="1"/>
    <col min="22" max="22" width="11.453125" style="3" bestFit="1" customWidth="1"/>
    <col min="23" max="23" width="10.7265625" style="3" bestFit="1" customWidth="1"/>
    <col min="24" max="24" width="11.453125" style="3" bestFit="1" customWidth="1"/>
    <col min="25" max="25" width="10.7265625" style="3" customWidth="1"/>
    <col min="26" max="26" width="11.453125" style="3" bestFit="1" customWidth="1"/>
    <col min="27" max="27" width="10.7265625" style="3" customWidth="1"/>
    <col min="28" max="28" width="10.453125" style="3" bestFit="1" customWidth="1"/>
    <col min="29" max="29" width="16" style="3" bestFit="1" customWidth="1"/>
    <col min="30" max="30" width="7.7265625" style="1" customWidth="1"/>
    <col min="31" max="31" width="9.1796875" style="1"/>
    <col min="32" max="32" width="21.54296875" style="2" customWidth="1"/>
    <col min="33" max="16384" width="9.1796875" style="1"/>
  </cols>
  <sheetData>
    <row r="1" spans="1:32" ht="13" x14ac:dyDescent="0.3">
      <c r="A1" s="12" t="s">
        <v>48</v>
      </c>
    </row>
    <row r="2" spans="1:32" ht="15" thickBot="1" x14ac:dyDescent="0.4">
      <c r="E2" s="11"/>
      <c r="F2" s="11"/>
      <c r="G2" s="11"/>
      <c r="H2" s="11"/>
      <c r="I2" s="11"/>
      <c r="J2" s="11"/>
      <c r="K2" s="11"/>
      <c r="L2" s="11"/>
      <c r="M2" s="11"/>
      <c r="N2" s="9"/>
      <c r="P2" s="10"/>
      <c r="Q2" s="10"/>
      <c r="R2" s="10"/>
      <c r="S2" s="10"/>
      <c r="T2" s="7"/>
      <c r="W2" s="9"/>
      <c r="X2" s="9"/>
      <c r="Y2" s="9"/>
    </row>
    <row r="3" spans="1:32" ht="12.5" thickBot="1" x14ac:dyDescent="0.35">
      <c r="A3" s="8"/>
      <c r="B3" s="8"/>
      <c r="C3" s="8"/>
      <c r="D3" s="8"/>
      <c r="E3" s="54">
        <v>44652</v>
      </c>
      <c r="F3" s="55"/>
      <c r="G3" s="54">
        <v>44682</v>
      </c>
      <c r="H3" s="55"/>
      <c r="I3" s="54">
        <v>44713</v>
      </c>
      <c r="J3" s="55"/>
      <c r="K3" s="54">
        <v>44743</v>
      </c>
      <c r="L3" s="55"/>
      <c r="M3" s="54">
        <v>44774</v>
      </c>
      <c r="N3" s="55"/>
      <c r="O3" s="54">
        <v>44805</v>
      </c>
      <c r="P3" s="55"/>
      <c r="Q3" s="54">
        <v>44835</v>
      </c>
      <c r="R3" s="55"/>
      <c r="S3" s="54">
        <v>44866</v>
      </c>
      <c r="T3" s="55"/>
      <c r="U3" s="54">
        <v>44896</v>
      </c>
      <c r="V3" s="55"/>
      <c r="W3" s="54">
        <v>44927</v>
      </c>
      <c r="X3" s="55"/>
      <c r="Y3" s="54">
        <v>44958</v>
      </c>
      <c r="Z3" s="55"/>
      <c r="AA3" s="54">
        <v>44986</v>
      </c>
      <c r="AB3" s="55"/>
      <c r="AC3" s="8"/>
    </row>
    <row r="4" spans="1:32" ht="18" customHeight="1" x14ac:dyDescent="0.25">
      <c r="A4" s="56" t="s">
        <v>47</v>
      </c>
      <c r="B4" s="58" t="s">
        <v>46</v>
      </c>
      <c r="C4" s="62" t="s">
        <v>54</v>
      </c>
      <c r="D4" s="60" t="s">
        <v>45</v>
      </c>
      <c r="E4" s="45" t="s">
        <v>44</v>
      </c>
      <c r="F4" s="47" t="s">
        <v>43</v>
      </c>
      <c r="G4" s="49" t="s">
        <v>42</v>
      </c>
      <c r="H4" s="43" t="s">
        <v>41</v>
      </c>
      <c r="I4" s="45" t="s">
        <v>40</v>
      </c>
      <c r="J4" s="47" t="s">
        <v>39</v>
      </c>
      <c r="K4" s="49" t="s">
        <v>38</v>
      </c>
      <c r="L4" s="43" t="s">
        <v>37</v>
      </c>
      <c r="M4" s="45" t="s">
        <v>36</v>
      </c>
      <c r="N4" s="47" t="s">
        <v>35</v>
      </c>
      <c r="O4" s="49" t="s">
        <v>34</v>
      </c>
      <c r="P4" s="43" t="s">
        <v>33</v>
      </c>
      <c r="Q4" s="45" t="s">
        <v>32</v>
      </c>
      <c r="R4" s="47" t="s">
        <v>31</v>
      </c>
      <c r="S4" s="49" t="s">
        <v>30</v>
      </c>
      <c r="T4" s="43" t="s">
        <v>29</v>
      </c>
      <c r="U4" s="45" t="s">
        <v>28</v>
      </c>
      <c r="V4" s="47" t="s">
        <v>27</v>
      </c>
      <c r="W4" s="49" t="s">
        <v>26</v>
      </c>
      <c r="X4" s="43" t="s">
        <v>25</v>
      </c>
      <c r="Y4" s="45" t="s">
        <v>24</v>
      </c>
      <c r="Z4" s="47" t="s">
        <v>23</v>
      </c>
      <c r="AA4" s="49" t="s">
        <v>22</v>
      </c>
      <c r="AB4" s="43" t="s">
        <v>21</v>
      </c>
      <c r="AC4" s="51" t="s">
        <v>20</v>
      </c>
      <c r="AF4" s="53" t="s">
        <v>19</v>
      </c>
    </row>
    <row r="5" spans="1:32" ht="15.75" customHeight="1" thickBot="1" x14ac:dyDescent="0.3">
      <c r="A5" s="57"/>
      <c r="B5" s="59"/>
      <c r="C5" s="63"/>
      <c r="D5" s="61"/>
      <c r="E5" s="46"/>
      <c r="F5" s="48" t="s">
        <v>18</v>
      </c>
      <c r="G5" s="50"/>
      <c r="H5" s="44"/>
      <c r="I5" s="46"/>
      <c r="J5" s="48"/>
      <c r="K5" s="50"/>
      <c r="L5" s="44"/>
      <c r="M5" s="46"/>
      <c r="N5" s="48"/>
      <c r="O5" s="50"/>
      <c r="P5" s="44"/>
      <c r="Q5" s="46"/>
      <c r="R5" s="48"/>
      <c r="S5" s="50"/>
      <c r="T5" s="44"/>
      <c r="U5" s="46"/>
      <c r="V5" s="48"/>
      <c r="W5" s="50"/>
      <c r="X5" s="44"/>
      <c r="Y5" s="46"/>
      <c r="Z5" s="48" t="s">
        <v>18</v>
      </c>
      <c r="AA5" s="50"/>
      <c r="AB5" s="44" t="s">
        <v>18</v>
      </c>
      <c r="AC5" s="52"/>
      <c r="AF5" s="53"/>
    </row>
    <row r="6" spans="1:32" s="22" customFormat="1" ht="34.5" x14ac:dyDescent="0.35">
      <c r="A6" s="13">
        <v>1</v>
      </c>
      <c r="B6" s="14" t="s">
        <v>17</v>
      </c>
      <c r="C6" s="14">
        <v>1823078</v>
      </c>
      <c r="D6" s="15">
        <v>1649913</v>
      </c>
      <c r="E6" s="16"/>
      <c r="F6" s="17">
        <v>-172213.24</v>
      </c>
      <c r="G6" s="16"/>
      <c r="H6" s="18">
        <v>-172213.24</v>
      </c>
      <c r="I6" s="19"/>
      <c r="J6" s="17">
        <v>-172213.24</v>
      </c>
      <c r="K6" s="16"/>
      <c r="L6" s="18">
        <v>-172213.24</v>
      </c>
      <c r="M6" s="19"/>
      <c r="N6" s="17">
        <v>-172213.24</v>
      </c>
      <c r="O6" s="16"/>
      <c r="P6" s="18">
        <v>-172213.24</v>
      </c>
      <c r="Q6" s="19"/>
      <c r="R6" s="17">
        <v>-172213.24</v>
      </c>
      <c r="S6" s="16"/>
      <c r="T6" s="20">
        <v>-172213.24</v>
      </c>
      <c r="U6" s="19"/>
      <c r="V6" s="17">
        <v>-172213.24</v>
      </c>
      <c r="W6" s="16"/>
      <c r="X6" s="18">
        <v>-99994.559999999998</v>
      </c>
      <c r="Y6" s="19"/>
      <c r="Z6" s="17"/>
      <c r="AA6" s="16"/>
      <c r="AB6" s="18"/>
      <c r="AC6" s="21">
        <v>0</v>
      </c>
      <c r="AF6" s="23">
        <f>SUM(D6:AB6)-AC6</f>
        <v>-0.71999999991385266</v>
      </c>
    </row>
    <row r="7" spans="1:32" s="22" customFormat="1" ht="46" x14ac:dyDescent="0.35">
      <c r="A7" s="24">
        <f>A6+1</f>
        <v>2</v>
      </c>
      <c r="B7" s="25" t="s">
        <v>69</v>
      </c>
      <c r="C7" s="25" t="s">
        <v>68</v>
      </c>
      <c r="D7" s="26">
        <f>4516353-64070973+16249992+43304627</f>
        <v>-1</v>
      </c>
      <c r="E7" s="27">
        <v>45556.72</v>
      </c>
      <c r="F7" s="26">
        <v>-45556.72</v>
      </c>
      <c r="G7" s="27">
        <v>24635.02</v>
      </c>
      <c r="H7" s="28">
        <v>-24635.02</v>
      </c>
      <c r="I7" s="29">
        <v>26659.93</v>
      </c>
      <c r="J7" s="26">
        <v>-26659.93</v>
      </c>
      <c r="K7" s="27">
        <v>22046</v>
      </c>
      <c r="L7" s="28">
        <v>-22046</v>
      </c>
      <c r="M7" s="29">
        <v>22154</v>
      </c>
      <c r="N7" s="26">
        <v>-22154</v>
      </c>
      <c r="O7" s="27">
        <v>21636.86</v>
      </c>
      <c r="P7" s="28">
        <v>-21636.86</v>
      </c>
      <c r="Q7" s="29">
        <v>18568.599999999999</v>
      </c>
      <c r="R7" s="26">
        <v>-18568.599999999999</v>
      </c>
      <c r="S7" s="27">
        <v>50756.9</v>
      </c>
      <c r="T7" s="28">
        <v>-50756.899999999994</v>
      </c>
      <c r="U7" s="29">
        <v>45341.57</v>
      </c>
      <c r="V7" s="26">
        <v>-45341.57</v>
      </c>
      <c r="W7" s="27">
        <v>49612</v>
      </c>
      <c r="X7" s="28">
        <v>-49612</v>
      </c>
      <c r="Y7" s="29">
        <v>58884</v>
      </c>
      <c r="Z7" s="26">
        <v>-58884</v>
      </c>
      <c r="AA7" s="27">
        <v>56706.28</v>
      </c>
      <c r="AB7" s="28">
        <v>-56706.28</v>
      </c>
      <c r="AC7" s="21">
        <v>0</v>
      </c>
      <c r="AF7" s="23">
        <f t="shared" ref="AF7:AF36" si="0">SUM(D7:AB7)-AC7</f>
        <v>-0.99999999999272404</v>
      </c>
    </row>
    <row r="8" spans="1:32" s="22" customFormat="1" ht="23" x14ac:dyDescent="0.35">
      <c r="A8" s="24">
        <f t="shared" ref="A8:A36" si="1">A7+1</f>
        <v>3</v>
      </c>
      <c r="B8" s="25" t="s">
        <v>49</v>
      </c>
      <c r="C8" s="25">
        <v>1823626</v>
      </c>
      <c r="D8" s="26">
        <v>325055</v>
      </c>
      <c r="E8" s="27"/>
      <c r="F8" s="26">
        <v>-54175.82</v>
      </c>
      <c r="G8" s="27"/>
      <c r="H8" s="28">
        <v>-54175.82</v>
      </c>
      <c r="I8" s="29"/>
      <c r="J8" s="26">
        <v>-54175.82</v>
      </c>
      <c r="K8" s="27"/>
      <c r="L8" s="28">
        <v>-54175.82</v>
      </c>
      <c r="M8" s="29"/>
      <c r="N8" s="26">
        <v>-54175.82</v>
      </c>
      <c r="O8" s="27"/>
      <c r="P8" s="28">
        <v>-54175.839999999997</v>
      </c>
      <c r="Q8" s="29"/>
      <c r="R8" s="26"/>
      <c r="S8" s="27"/>
      <c r="T8" s="28"/>
      <c r="U8" s="29"/>
      <c r="V8" s="26"/>
      <c r="W8" s="27"/>
      <c r="X8" s="28"/>
      <c r="Y8" s="29"/>
      <c r="Z8" s="26"/>
      <c r="AA8" s="27"/>
      <c r="AB8" s="28"/>
      <c r="AC8" s="21">
        <v>0</v>
      </c>
      <c r="AF8" s="23">
        <f t="shared" si="0"/>
        <v>5.9999999975843821E-2</v>
      </c>
    </row>
    <row r="9" spans="1:32" s="22" customFormat="1" x14ac:dyDescent="0.35">
      <c r="A9" s="24">
        <f t="shared" si="1"/>
        <v>4</v>
      </c>
      <c r="B9" s="25" t="s">
        <v>16</v>
      </c>
      <c r="C9" s="25">
        <v>1823301</v>
      </c>
      <c r="D9" s="30">
        <v>38772642</v>
      </c>
      <c r="E9" s="27">
        <v>70319.7</v>
      </c>
      <c r="F9" s="26">
        <v>-44225.299999999996</v>
      </c>
      <c r="G9" s="27">
        <v>108932.6</v>
      </c>
      <c r="H9" s="28">
        <v>-19165.009999999998</v>
      </c>
      <c r="I9" s="29">
        <v>63554.85</v>
      </c>
      <c r="J9" s="26">
        <v>-55979.210000000006</v>
      </c>
      <c r="K9" s="27">
        <v>1379990.1500000001</v>
      </c>
      <c r="L9" s="28">
        <v>-0.03</v>
      </c>
      <c r="M9" s="29"/>
      <c r="N9" s="26">
        <v>-1201541.3</v>
      </c>
      <c r="O9" s="27"/>
      <c r="P9" s="28">
        <v>-79909.91</v>
      </c>
      <c r="Q9" s="29">
        <v>648361.76</v>
      </c>
      <c r="R9" s="26">
        <v>-72136.81</v>
      </c>
      <c r="S9" s="27">
        <v>1681438.56</v>
      </c>
      <c r="T9" s="28"/>
      <c r="U9" s="29">
        <v>2005904.7200000002</v>
      </c>
      <c r="V9" s="26">
        <v>-1118411.3700000001</v>
      </c>
      <c r="W9" s="27"/>
      <c r="X9" s="28"/>
      <c r="Y9" s="29">
        <v>123639.31</v>
      </c>
      <c r="Z9" s="26">
        <v>-18836.16</v>
      </c>
      <c r="AA9" s="27">
        <v>110020.07</v>
      </c>
      <c r="AB9" s="28">
        <v>-23266.35</v>
      </c>
      <c r="AC9" s="31">
        <v>42331331</v>
      </c>
      <c r="AF9" s="23">
        <f t="shared" si="0"/>
        <v>1.2700000181794167</v>
      </c>
    </row>
    <row r="10" spans="1:32" s="22" customFormat="1" x14ac:dyDescent="0.35">
      <c r="A10" s="24">
        <f t="shared" si="1"/>
        <v>5</v>
      </c>
      <c r="B10" s="25" t="s">
        <v>50</v>
      </c>
      <c r="C10" s="25">
        <v>1823063</v>
      </c>
      <c r="D10" s="30">
        <v>15552144</v>
      </c>
      <c r="E10" s="27">
        <v>11124081</v>
      </c>
      <c r="F10" s="26">
        <v>-10020824</v>
      </c>
      <c r="G10" s="27">
        <v>13600660</v>
      </c>
      <c r="H10" s="28">
        <v>-13904617</v>
      </c>
      <c r="I10" s="29">
        <v>37531637</v>
      </c>
      <c r="J10" s="26">
        <v>-35122560.939999998</v>
      </c>
      <c r="K10" s="27">
        <v>12868986.940000001</v>
      </c>
      <c r="L10" s="28">
        <v>-16872347</v>
      </c>
      <c r="M10" s="29">
        <v>38247298</v>
      </c>
      <c r="N10" s="26">
        <v>-35932894</v>
      </c>
      <c r="O10" s="27">
        <v>19261534</v>
      </c>
      <c r="P10" s="28">
        <v>-11907716.859999999</v>
      </c>
      <c r="Q10" s="29">
        <v>21465214.859999999</v>
      </c>
      <c r="R10" s="26">
        <v>-19065704</v>
      </c>
      <c r="S10" s="27">
        <v>22839782</v>
      </c>
      <c r="T10" s="28">
        <v>-24733508</v>
      </c>
      <c r="U10" s="29">
        <v>35020664</v>
      </c>
      <c r="V10" s="26">
        <v>-36710368.240000002</v>
      </c>
      <c r="W10" s="27">
        <v>19948492.240000002</v>
      </c>
      <c r="X10" s="28">
        <v>-34589206</v>
      </c>
      <c r="Y10" s="29">
        <v>18385556</v>
      </c>
      <c r="Z10" s="26">
        <v>-26752964</v>
      </c>
      <c r="AA10" s="27">
        <v>10320644</v>
      </c>
      <c r="AB10" s="28">
        <v>-5087851.79</v>
      </c>
      <c r="AC10" s="31">
        <v>5466132</v>
      </c>
      <c r="AF10" s="23">
        <f t="shared" si="0"/>
        <v>0.2099999999627471</v>
      </c>
    </row>
    <row r="11" spans="1:32" s="22" customFormat="1" x14ac:dyDescent="0.35">
      <c r="A11" s="24">
        <f t="shared" si="1"/>
        <v>6</v>
      </c>
      <c r="B11" s="25" t="s">
        <v>15</v>
      </c>
      <c r="C11" s="25">
        <v>1823302</v>
      </c>
      <c r="D11" s="30">
        <v>90122116</v>
      </c>
      <c r="E11" s="27">
        <v>1118743</v>
      </c>
      <c r="F11" s="26"/>
      <c r="G11" s="27">
        <v>143126</v>
      </c>
      <c r="H11" s="28">
        <v>-308179</v>
      </c>
      <c r="I11" s="29">
        <v>151723</v>
      </c>
      <c r="J11" s="26">
        <v>-53514</v>
      </c>
      <c r="K11" s="27">
        <v>450042</v>
      </c>
      <c r="L11" s="28">
        <v>-40349</v>
      </c>
      <c r="M11" s="29">
        <v>731255</v>
      </c>
      <c r="N11" s="26">
        <v>-256645</v>
      </c>
      <c r="O11" s="27">
        <v>307564</v>
      </c>
      <c r="P11" s="28"/>
      <c r="Q11" s="29">
        <v>1524077</v>
      </c>
      <c r="R11" s="26">
        <v>-1571350</v>
      </c>
      <c r="S11" s="27"/>
      <c r="T11" s="28">
        <v>-1982555</v>
      </c>
      <c r="U11" s="29">
        <v>4366403</v>
      </c>
      <c r="V11" s="26"/>
      <c r="W11" s="27"/>
      <c r="X11" s="28"/>
      <c r="Y11" s="29">
        <v>122676</v>
      </c>
      <c r="Z11" s="26">
        <v>-841335</v>
      </c>
      <c r="AA11" s="27">
        <v>97534</v>
      </c>
      <c r="AB11" s="28">
        <v>-553733</v>
      </c>
      <c r="AC11" s="31">
        <v>93527599</v>
      </c>
      <c r="AF11" s="23">
        <f t="shared" si="0"/>
        <v>0</v>
      </c>
    </row>
    <row r="12" spans="1:32" s="22" customFormat="1" x14ac:dyDescent="0.35">
      <c r="A12" s="24">
        <f t="shared" si="1"/>
        <v>7</v>
      </c>
      <c r="B12" s="25" t="s">
        <v>51</v>
      </c>
      <c r="C12" s="25">
        <v>1823037</v>
      </c>
      <c r="D12" s="30">
        <v>414223</v>
      </c>
      <c r="E12" s="27"/>
      <c r="F12" s="26">
        <v>-19338.72</v>
      </c>
      <c r="G12" s="27"/>
      <c r="H12" s="28">
        <v>-19338.72</v>
      </c>
      <c r="I12" s="29"/>
      <c r="J12" s="26">
        <v>-19338.72</v>
      </c>
      <c r="K12" s="27"/>
      <c r="L12" s="28">
        <v>-19338.72</v>
      </c>
      <c r="M12" s="29"/>
      <c r="N12" s="26">
        <v>-19338.72</v>
      </c>
      <c r="O12" s="27"/>
      <c r="P12" s="28">
        <v>-19338.72</v>
      </c>
      <c r="Q12" s="29"/>
      <c r="R12" s="26">
        <v>-19338.72</v>
      </c>
      <c r="S12" s="27"/>
      <c r="T12" s="28">
        <v>-19338.72</v>
      </c>
      <c r="U12" s="29"/>
      <c r="V12" s="26">
        <v>-19338.72</v>
      </c>
      <c r="W12" s="27"/>
      <c r="X12" s="28">
        <v>-19338.72</v>
      </c>
      <c r="Y12" s="29"/>
      <c r="Z12" s="26">
        <v>-19338.72</v>
      </c>
      <c r="AA12" s="27"/>
      <c r="AB12" s="28">
        <v>-19338.72</v>
      </c>
      <c r="AC12" s="31">
        <v>182159</v>
      </c>
      <c r="AF12" s="23">
        <f t="shared" si="0"/>
        <v>-0.63999999981024303</v>
      </c>
    </row>
    <row r="13" spans="1:32" s="22" customFormat="1" ht="34.5" x14ac:dyDescent="0.35">
      <c r="A13" s="24">
        <f t="shared" si="1"/>
        <v>8</v>
      </c>
      <c r="B13" s="25" t="s">
        <v>14</v>
      </c>
      <c r="C13" s="25">
        <v>1823022</v>
      </c>
      <c r="D13" s="30">
        <v>356616</v>
      </c>
      <c r="E13" s="27"/>
      <c r="F13" s="26">
        <v>-2784</v>
      </c>
      <c r="G13" s="27"/>
      <c r="H13" s="28">
        <v>-2784</v>
      </c>
      <c r="I13" s="29"/>
      <c r="J13" s="26">
        <v>-2784</v>
      </c>
      <c r="K13" s="27"/>
      <c r="L13" s="28">
        <v>-2784</v>
      </c>
      <c r="M13" s="29"/>
      <c r="N13" s="26">
        <v>-2784</v>
      </c>
      <c r="O13" s="27"/>
      <c r="P13" s="28">
        <v>-2784</v>
      </c>
      <c r="Q13" s="29"/>
      <c r="R13" s="26">
        <v>-2784</v>
      </c>
      <c r="S13" s="27"/>
      <c r="T13" s="28">
        <v>-2784</v>
      </c>
      <c r="U13" s="29"/>
      <c r="V13" s="26">
        <v>-2784</v>
      </c>
      <c r="W13" s="27"/>
      <c r="X13" s="28">
        <v>-2784</v>
      </c>
      <c r="Y13" s="29"/>
      <c r="Z13" s="26">
        <v>-2784</v>
      </c>
      <c r="AA13" s="27"/>
      <c r="AB13" s="28">
        <v>-2784</v>
      </c>
      <c r="AC13" s="31">
        <v>323208</v>
      </c>
      <c r="AF13" s="23">
        <f t="shared" si="0"/>
        <v>0</v>
      </c>
    </row>
    <row r="14" spans="1:32" s="22" customFormat="1" x14ac:dyDescent="0.35">
      <c r="A14" s="24">
        <f t="shared" si="1"/>
        <v>9</v>
      </c>
      <c r="B14" s="25" t="s">
        <v>52</v>
      </c>
      <c r="C14" s="25">
        <v>1823571</v>
      </c>
      <c r="D14" s="30">
        <v>180552</v>
      </c>
      <c r="E14" s="27"/>
      <c r="F14" s="26">
        <v>-8429.3799999999992</v>
      </c>
      <c r="G14" s="27"/>
      <c r="H14" s="28">
        <v>-8429.3799999999992</v>
      </c>
      <c r="I14" s="29"/>
      <c r="J14" s="26">
        <v>-8429.3799999999992</v>
      </c>
      <c r="K14" s="27"/>
      <c r="L14" s="28">
        <v>-8429.3799999999992</v>
      </c>
      <c r="M14" s="29"/>
      <c r="N14" s="26">
        <v>-8429.3799999999992</v>
      </c>
      <c r="O14" s="27"/>
      <c r="P14" s="28">
        <v>-8429.3799999999992</v>
      </c>
      <c r="Q14" s="29"/>
      <c r="R14" s="26">
        <v>-8429.3799999999992</v>
      </c>
      <c r="S14" s="27"/>
      <c r="T14" s="28">
        <v>-8429.3799999999992</v>
      </c>
      <c r="U14" s="29"/>
      <c r="V14" s="26">
        <v>-8429.3799999999992</v>
      </c>
      <c r="W14" s="27"/>
      <c r="X14" s="28">
        <v>-8429.3799999999992</v>
      </c>
      <c r="Y14" s="29"/>
      <c r="Z14" s="26">
        <v>-8429.3799999999992</v>
      </c>
      <c r="AA14" s="27"/>
      <c r="AB14" s="28">
        <v>-8429.3799999999992</v>
      </c>
      <c r="AC14" s="31">
        <v>79399</v>
      </c>
      <c r="AF14" s="23">
        <f t="shared" si="0"/>
        <v>0.43999999994412065</v>
      </c>
    </row>
    <row r="15" spans="1:32" s="22" customFormat="1" ht="34.5" x14ac:dyDescent="0.35">
      <c r="A15" s="24">
        <f t="shared" si="1"/>
        <v>10</v>
      </c>
      <c r="B15" s="25" t="s">
        <v>13</v>
      </c>
      <c r="C15" s="25">
        <v>1823054</v>
      </c>
      <c r="D15" s="30">
        <v>55555</v>
      </c>
      <c r="E15" s="27"/>
      <c r="F15" s="26">
        <v>-434</v>
      </c>
      <c r="G15" s="27"/>
      <c r="H15" s="28">
        <v>-434</v>
      </c>
      <c r="I15" s="29"/>
      <c r="J15" s="26">
        <v>-434</v>
      </c>
      <c r="K15" s="27"/>
      <c r="L15" s="28">
        <v>-434</v>
      </c>
      <c r="M15" s="29"/>
      <c r="N15" s="26">
        <v>-434</v>
      </c>
      <c r="O15" s="27"/>
      <c r="P15" s="28">
        <v>-434</v>
      </c>
      <c r="Q15" s="29"/>
      <c r="R15" s="26">
        <v>-434</v>
      </c>
      <c r="S15" s="27"/>
      <c r="T15" s="28">
        <v>-434</v>
      </c>
      <c r="U15" s="29"/>
      <c r="V15" s="26">
        <v>-434</v>
      </c>
      <c r="W15" s="27"/>
      <c r="X15" s="28">
        <v>-434</v>
      </c>
      <c r="Y15" s="29"/>
      <c r="Z15" s="26">
        <v>-434</v>
      </c>
      <c r="AA15" s="27"/>
      <c r="AB15" s="28">
        <v>-434</v>
      </c>
      <c r="AC15" s="31">
        <v>50347</v>
      </c>
      <c r="AF15" s="23">
        <f t="shared" si="0"/>
        <v>0</v>
      </c>
    </row>
    <row r="16" spans="1:32" s="22" customFormat="1" ht="80.5" x14ac:dyDescent="0.35">
      <c r="A16" s="24">
        <f t="shared" si="1"/>
        <v>11</v>
      </c>
      <c r="B16" s="25" t="s">
        <v>64</v>
      </c>
      <c r="C16" s="25" t="s">
        <v>65</v>
      </c>
      <c r="D16" s="30">
        <f>256509062-24876727+3015785+109640749-41826585+928261</f>
        <v>303390545</v>
      </c>
      <c r="E16" s="27">
        <v>129366.15999999999</v>
      </c>
      <c r="F16" s="26">
        <v>-1034876.18</v>
      </c>
      <c r="G16" s="27">
        <v>87516.89</v>
      </c>
      <c r="H16" s="28">
        <v>-2245659.37</v>
      </c>
      <c r="I16" s="29">
        <v>26582.58</v>
      </c>
      <c r="J16" s="26">
        <v>-465078.55000000005</v>
      </c>
      <c r="K16" s="27">
        <v>17486.77</v>
      </c>
      <c r="L16" s="28">
        <v>-1626114.4100000001</v>
      </c>
      <c r="M16" s="29">
        <v>57997.87</v>
      </c>
      <c r="N16" s="26">
        <v>-1561198.68</v>
      </c>
      <c r="O16" s="27">
        <v>4344.45</v>
      </c>
      <c r="P16" s="28">
        <v>-884584.83</v>
      </c>
      <c r="Q16" s="29">
        <v>55677.760000000002</v>
      </c>
      <c r="R16" s="26">
        <v>-1018423.63</v>
      </c>
      <c r="S16" s="27">
        <v>8434.66</v>
      </c>
      <c r="T16" s="28">
        <v>-1035728.02</v>
      </c>
      <c r="U16" s="29">
        <v>20119.810000000001</v>
      </c>
      <c r="V16" s="26">
        <v>-1466925</v>
      </c>
      <c r="W16" s="27">
        <v>10215.230000000001</v>
      </c>
      <c r="X16" s="28">
        <v>-725485.35</v>
      </c>
      <c r="Y16" s="29">
        <v>3088.88</v>
      </c>
      <c r="Z16" s="26">
        <v>-1211223.83</v>
      </c>
      <c r="AA16" s="27">
        <v>5420.92</v>
      </c>
      <c r="AB16" s="28">
        <v>-185026.97</v>
      </c>
      <c r="AC16" s="31">
        <f>256509062-25047333+3015785+110018096-55071303+932164</f>
        <v>290356471</v>
      </c>
      <c r="AF16" s="23">
        <f t="shared" si="0"/>
        <v>1.1599999666213989</v>
      </c>
    </row>
    <row r="17" spans="1:32" s="22" customFormat="1" ht="23" x14ac:dyDescent="0.35">
      <c r="A17" s="24">
        <f t="shared" si="1"/>
        <v>12</v>
      </c>
      <c r="B17" s="25" t="s">
        <v>8</v>
      </c>
      <c r="C17" s="25">
        <v>1823515</v>
      </c>
      <c r="D17" s="30">
        <v>971815</v>
      </c>
      <c r="E17" s="27"/>
      <c r="F17" s="26">
        <v>-4437.51</v>
      </c>
      <c r="G17" s="27"/>
      <c r="H17" s="28">
        <v>-4437.51</v>
      </c>
      <c r="I17" s="29"/>
      <c r="J17" s="26">
        <v>-4437.51</v>
      </c>
      <c r="K17" s="27"/>
      <c r="L17" s="28">
        <v>-4437.51</v>
      </c>
      <c r="M17" s="29"/>
      <c r="N17" s="26">
        <v>-4437.51</v>
      </c>
      <c r="O17" s="27"/>
      <c r="P17" s="28">
        <v>-4437.51</v>
      </c>
      <c r="Q17" s="29"/>
      <c r="R17" s="26">
        <v>-4437.51</v>
      </c>
      <c r="S17" s="27"/>
      <c r="T17" s="28">
        <v>-4437.51</v>
      </c>
      <c r="U17" s="29"/>
      <c r="V17" s="26">
        <v>-4437.51</v>
      </c>
      <c r="W17" s="27"/>
      <c r="X17" s="28">
        <v>-4437.51</v>
      </c>
      <c r="Y17" s="29"/>
      <c r="Z17" s="26">
        <v>-4437.51</v>
      </c>
      <c r="AA17" s="27"/>
      <c r="AB17" s="28">
        <v>-4437.51</v>
      </c>
      <c r="AC17" s="31">
        <v>918566</v>
      </c>
      <c r="AF17" s="23">
        <f t="shared" si="0"/>
        <v>-1.1200000001117587</v>
      </c>
    </row>
    <row r="18" spans="1:32" s="22" customFormat="1" ht="23" x14ac:dyDescent="0.35">
      <c r="A18" s="24">
        <f t="shared" si="1"/>
        <v>13</v>
      </c>
      <c r="B18" s="25" t="s">
        <v>7</v>
      </c>
      <c r="C18" s="25">
        <v>1823306</v>
      </c>
      <c r="D18" s="30">
        <v>637187</v>
      </c>
      <c r="E18" s="27"/>
      <c r="F18" s="26">
        <v>-2909.53</v>
      </c>
      <c r="G18" s="27"/>
      <c r="H18" s="28">
        <v>-2909.53</v>
      </c>
      <c r="I18" s="29"/>
      <c r="J18" s="26">
        <v>-2909.53</v>
      </c>
      <c r="K18" s="27"/>
      <c r="L18" s="28">
        <v>-2909.53</v>
      </c>
      <c r="M18" s="29"/>
      <c r="N18" s="26">
        <v>-2909.53</v>
      </c>
      <c r="O18" s="27"/>
      <c r="P18" s="28">
        <v>-2909.53</v>
      </c>
      <c r="Q18" s="29"/>
      <c r="R18" s="26">
        <v>-2909.53</v>
      </c>
      <c r="S18" s="27"/>
      <c r="T18" s="28">
        <v>-2909.53</v>
      </c>
      <c r="U18" s="29"/>
      <c r="V18" s="26">
        <v>-2909.53</v>
      </c>
      <c r="W18" s="27"/>
      <c r="X18" s="28">
        <v>-2909.53</v>
      </c>
      <c r="Y18" s="29"/>
      <c r="Z18" s="26">
        <v>-2909.53</v>
      </c>
      <c r="AA18" s="27"/>
      <c r="AB18" s="28">
        <v>-2909.53</v>
      </c>
      <c r="AC18" s="31">
        <v>602272</v>
      </c>
      <c r="AF18" s="23">
        <f t="shared" si="0"/>
        <v>0.63999999966472387</v>
      </c>
    </row>
    <row r="19" spans="1:32" s="22" customFormat="1" x14ac:dyDescent="0.35">
      <c r="A19" s="24">
        <f t="shared" si="1"/>
        <v>14</v>
      </c>
      <c r="B19" s="25" t="s">
        <v>12</v>
      </c>
      <c r="C19" s="25">
        <v>1823007</v>
      </c>
      <c r="D19" s="30">
        <v>3702538</v>
      </c>
      <c r="E19" s="27"/>
      <c r="F19" s="26"/>
      <c r="G19" s="27"/>
      <c r="H19" s="28"/>
      <c r="I19" s="29"/>
      <c r="J19" s="26"/>
      <c r="K19" s="27"/>
      <c r="L19" s="28"/>
      <c r="M19" s="29"/>
      <c r="N19" s="26"/>
      <c r="O19" s="27">
        <v>713287.67</v>
      </c>
      <c r="P19" s="28"/>
      <c r="Q19" s="29"/>
      <c r="R19" s="26"/>
      <c r="S19" s="27"/>
      <c r="T19" s="28"/>
      <c r="U19" s="29"/>
      <c r="V19" s="26"/>
      <c r="W19" s="27"/>
      <c r="X19" s="28"/>
      <c r="Y19" s="29"/>
      <c r="Z19" s="26"/>
      <c r="AA19" s="27"/>
      <c r="AB19" s="28">
        <v>-1146952</v>
      </c>
      <c r="AC19" s="31">
        <v>3268874</v>
      </c>
      <c r="AF19" s="23">
        <f t="shared" si="0"/>
        <v>-0.33000000007450581</v>
      </c>
    </row>
    <row r="20" spans="1:32" s="22" customFormat="1" ht="34.5" x14ac:dyDescent="0.35">
      <c r="A20" s="24">
        <f t="shared" si="1"/>
        <v>15</v>
      </c>
      <c r="B20" s="25" t="s">
        <v>11</v>
      </c>
      <c r="C20" s="25" t="s">
        <v>55</v>
      </c>
      <c r="D20" s="30">
        <v>12280325</v>
      </c>
      <c r="E20" s="27">
        <v>0</v>
      </c>
      <c r="F20" s="26">
        <v>0</v>
      </c>
      <c r="G20" s="27">
        <v>0</v>
      </c>
      <c r="H20" s="28">
        <v>0</v>
      </c>
      <c r="I20" s="29">
        <v>570349.38</v>
      </c>
      <c r="J20" s="26">
        <v>-526422.5</v>
      </c>
      <c r="K20" s="27">
        <v>0</v>
      </c>
      <c r="L20" s="28">
        <v>0</v>
      </c>
      <c r="M20" s="29">
        <v>0</v>
      </c>
      <c r="N20" s="26">
        <v>0</v>
      </c>
      <c r="O20" s="27">
        <v>3655396.49</v>
      </c>
      <c r="P20" s="28">
        <v>-4150068</v>
      </c>
      <c r="Q20" s="29">
        <v>0</v>
      </c>
      <c r="R20" s="26">
        <v>0</v>
      </c>
      <c r="S20" s="27">
        <v>0</v>
      </c>
      <c r="T20" s="28">
        <v>0</v>
      </c>
      <c r="U20" s="29">
        <v>86208608.75</v>
      </c>
      <c r="V20" s="26">
        <v>-74334566</v>
      </c>
      <c r="W20" s="27">
        <v>0</v>
      </c>
      <c r="X20" s="28">
        <v>0</v>
      </c>
      <c r="Y20" s="29">
        <v>0</v>
      </c>
      <c r="Z20" s="26">
        <v>0</v>
      </c>
      <c r="AA20" s="27">
        <v>464365.75</v>
      </c>
      <c r="AB20" s="28">
        <v>-111275.5</v>
      </c>
      <c r="AC20" s="31">
        <v>24056713</v>
      </c>
      <c r="AF20" s="23">
        <f t="shared" si="0"/>
        <v>0.37000000476837158</v>
      </c>
    </row>
    <row r="21" spans="1:32" s="22" customFormat="1" ht="46" x14ac:dyDescent="0.35">
      <c r="A21" s="24">
        <f t="shared" si="1"/>
        <v>16</v>
      </c>
      <c r="B21" s="25" t="s">
        <v>70</v>
      </c>
      <c r="C21" s="25">
        <v>1823077</v>
      </c>
      <c r="D21" s="30">
        <f>17401-17401</f>
        <v>0</v>
      </c>
      <c r="E21" s="27">
        <v>53847.030000000006</v>
      </c>
      <c r="F21" s="26">
        <v>-53847.03</v>
      </c>
      <c r="G21" s="27">
        <v>315961.02999999991</v>
      </c>
      <c r="H21" s="28">
        <v>-24380.73</v>
      </c>
      <c r="I21" s="29">
        <v>410.79</v>
      </c>
      <c r="J21" s="26">
        <v>-291991.08999999997</v>
      </c>
      <c r="K21" s="27">
        <v>821.58</v>
      </c>
      <c r="L21" s="28">
        <v>-821.58</v>
      </c>
      <c r="M21" s="29">
        <v>821.58</v>
      </c>
      <c r="N21" s="26">
        <v>-821.58</v>
      </c>
      <c r="O21" s="27">
        <v>18155.580000000002</v>
      </c>
      <c r="P21" s="28">
        <v>-18155.580000000002</v>
      </c>
      <c r="Q21" s="29">
        <v>18155.580000000002</v>
      </c>
      <c r="R21" s="26">
        <v>-18155.580000000002</v>
      </c>
      <c r="S21" s="27">
        <v>7806.57</v>
      </c>
      <c r="T21" s="28">
        <v>-7806.58</v>
      </c>
      <c r="U21" s="29">
        <v>7806.57</v>
      </c>
      <c r="V21" s="26">
        <v>-7806.5599999999995</v>
      </c>
      <c r="W21" s="27">
        <v>821.56999999999994</v>
      </c>
      <c r="X21" s="28">
        <v>-821.56999999999994</v>
      </c>
      <c r="Y21" s="29">
        <v>560561.03999999992</v>
      </c>
      <c r="Z21" s="26">
        <v>-410.79</v>
      </c>
      <c r="AA21" s="27">
        <v>796128.86</v>
      </c>
      <c r="AB21" s="28">
        <v>-560150.25</v>
      </c>
      <c r="AC21" s="31">
        <v>796129</v>
      </c>
      <c r="AF21" s="23">
        <f t="shared" si="0"/>
        <v>-0.14000000013038516</v>
      </c>
    </row>
    <row r="22" spans="1:32" s="22" customFormat="1" ht="23" x14ac:dyDescent="0.35">
      <c r="A22" s="24">
        <f t="shared" si="1"/>
        <v>17</v>
      </c>
      <c r="B22" s="25" t="s">
        <v>66</v>
      </c>
      <c r="C22" s="25">
        <v>1823520</v>
      </c>
      <c r="D22" s="30">
        <v>5283969</v>
      </c>
      <c r="E22" s="27">
        <v>5715196</v>
      </c>
      <c r="F22" s="26">
        <v>-6034147</v>
      </c>
      <c r="G22" s="27">
        <v>5367325</v>
      </c>
      <c r="H22" s="28">
        <v>-4925272</v>
      </c>
      <c r="I22" s="29">
        <v>5190899</v>
      </c>
      <c r="J22" s="26">
        <v>-4981339</v>
      </c>
      <c r="K22" s="27">
        <v>5698019</v>
      </c>
      <c r="L22" s="28">
        <v>-5978878</v>
      </c>
      <c r="M22" s="29">
        <v>5858733</v>
      </c>
      <c r="N22" s="26">
        <v>-6114752</v>
      </c>
      <c r="O22" s="27">
        <v>5709100</v>
      </c>
      <c r="P22" s="28">
        <v>-5772971</v>
      </c>
      <c r="Q22" s="29">
        <v>5712543.25</v>
      </c>
      <c r="R22" s="26">
        <v>-5397401</v>
      </c>
      <c r="S22" s="27">
        <v>5258359</v>
      </c>
      <c r="T22" s="28">
        <v>-5109887.25</v>
      </c>
      <c r="U22" s="29">
        <v>5375729</v>
      </c>
      <c r="V22" s="26">
        <v>-5716026</v>
      </c>
      <c r="W22" s="27">
        <v>2555308</v>
      </c>
      <c r="X22" s="28">
        <v>-6323513</v>
      </c>
      <c r="Y22" s="29">
        <v>2315148</v>
      </c>
      <c r="Z22" s="26">
        <v>-2677239</v>
      </c>
      <c r="AA22" s="27">
        <v>2554153</v>
      </c>
      <c r="AB22" s="28">
        <v>-1906772</v>
      </c>
      <c r="AC22" s="31">
        <v>1656284</v>
      </c>
      <c r="AF22" s="23">
        <f t="shared" si="0"/>
        <v>0</v>
      </c>
    </row>
    <row r="23" spans="1:32" s="22" customFormat="1" ht="57.5" x14ac:dyDescent="0.35">
      <c r="A23" s="24">
        <f t="shared" si="1"/>
        <v>18</v>
      </c>
      <c r="B23" s="25" t="s">
        <v>6</v>
      </c>
      <c r="C23" s="25" t="s">
        <v>58</v>
      </c>
      <c r="D23" s="30">
        <v>632005</v>
      </c>
      <c r="E23" s="27">
        <v>58529.09</v>
      </c>
      <c r="F23" s="26">
        <v>-88624.58</v>
      </c>
      <c r="G23" s="27">
        <v>58529.09</v>
      </c>
      <c r="H23" s="28">
        <v>-88624.58</v>
      </c>
      <c r="I23" s="29">
        <v>58529.09</v>
      </c>
      <c r="J23" s="26">
        <v>-88624.58</v>
      </c>
      <c r="K23" s="27">
        <v>58529.09</v>
      </c>
      <c r="L23" s="28">
        <v>-88624.58</v>
      </c>
      <c r="M23" s="29">
        <v>58529.09</v>
      </c>
      <c r="N23" s="26">
        <v>-88624.58</v>
      </c>
      <c r="O23" s="27">
        <v>58529.09</v>
      </c>
      <c r="P23" s="28">
        <v>-88624.58</v>
      </c>
      <c r="Q23" s="29">
        <v>58529.09</v>
      </c>
      <c r="R23" s="26">
        <v>-88624.58</v>
      </c>
      <c r="S23" s="27">
        <v>58529.09</v>
      </c>
      <c r="T23" s="28">
        <v>-88624.58</v>
      </c>
      <c r="U23" s="29">
        <v>58529.09</v>
      </c>
      <c r="V23" s="26">
        <v>-88624.58</v>
      </c>
      <c r="W23" s="27">
        <v>58529.09</v>
      </c>
      <c r="X23" s="28">
        <v>-88624.58</v>
      </c>
      <c r="Y23" s="29">
        <v>58529.09</v>
      </c>
      <c r="Z23" s="26">
        <v>-88624.58</v>
      </c>
      <c r="AA23" s="27">
        <v>58529.09</v>
      </c>
      <c r="AB23" s="28">
        <v>-88624.58</v>
      </c>
      <c r="AC23" s="31">
        <v>270859</v>
      </c>
      <c r="AF23" s="23">
        <f t="shared" si="0"/>
        <v>0.12000000005355105</v>
      </c>
    </row>
    <row r="24" spans="1:32" s="22" customFormat="1" ht="34.5" x14ac:dyDescent="0.35">
      <c r="A24" s="24">
        <f t="shared" si="1"/>
        <v>19</v>
      </c>
      <c r="B24" s="25" t="s">
        <v>5</v>
      </c>
      <c r="C24" s="25" t="s">
        <v>56</v>
      </c>
      <c r="D24" s="30">
        <v>1393439</v>
      </c>
      <c r="E24" s="27">
        <v>75804.11</v>
      </c>
      <c r="F24" s="26">
        <v>-17039.3</v>
      </c>
      <c r="G24" s="27">
        <v>76145.94</v>
      </c>
      <c r="H24" s="28">
        <v>-17074.509999999998</v>
      </c>
      <c r="I24" s="29">
        <v>76439.27</v>
      </c>
      <c r="J24" s="26">
        <v>-17091.080000000002</v>
      </c>
      <c r="K24" s="27">
        <v>77401.09</v>
      </c>
      <c r="L24" s="28">
        <v>-17191.41</v>
      </c>
      <c r="M24" s="29">
        <v>77826.320000000007</v>
      </c>
      <c r="N24" s="26">
        <v>-17230.18</v>
      </c>
      <c r="O24" s="27">
        <v>78372.3</v>
      </c>
      <c r="P24" s="28">
        <v>-17282.739999999998</v>
      </c>
      <c r="Q24" s="29">
        <v>79042.080000000002</v>
      </c>
      <c r="R24" s="26">
        <v>-17349.599999999999</v>
      </c>
      <c r="S24" s="27">
        <v>79852.36</v>
      </c>
      <c r="T24" s="28">
        <v>-17434.32</v>
      </c>
      <c r="U24" s="29">
        <v>80177.320000000007</v>
      </c>
      <c r="V24" s="26">
        <v>-17462.87</v>
      </c>
      <c r="W24" s="27">
        <v>80376.63</v>
      </c>
      <c r="X24" s="28">
        <v>-16984.350000000002</v>
      </c>
      <c r="Y24" s="29">
        <v>81815.839999999997</v>
      </c>
      <c r="Z24" s="26">
        <v>-16461.730000000003</v>
      </c>
      <c r="AA24" s="27">
        <v>82091.649999999994</v>
      </c>
      <c r="AB24" s="28">
        <v>-16485.13</v>
      </c>
      <c r="AC24" s="31">
        <v>2133697</v>
      </c>
      <c r="AF24" s="23">
        <f t="shared" si="0"/>
        <v>-0.30999999959021807</v>
      </c>
    </row>
    <row r="25" spans="1:32" s="22" customFormat="1" ht="23" x14ac:dyDescent="0.35">
      <c r="A25" s="24">
        <f t="shared" si="1"/>
        <v>20</v>
      </c>
      <c r="B25" s="25" t="s">
        <v>4</v>
      </c>
      <c r="C25" s="25">
        <v>1823414</v>
      </c>
      <c r="D25" s="30">
        <v>-20079</v>
      </c>
      <c r="E25" s="27">
        <v>22943.46</v>
      </c>
      <c r="F25" s="26"/>
      <c r="G25" s="27">
        <v>143633.9</v>
      </c>
      <c r="H25" s="28"/>
      <c r="I25" s="29">
        <v>19039.37</v>
      </c>
      <c r="J25" s="26"/>
      <c r="K25" s="27"/>
      <c r="L25" s="28">
        <v>-35504.29</v>
      </c>
      <c r="M25" s="29"/>
      <c r="N25" s="26">
        <v>-80469.259999999995</v>
      </c>
      <c r="O25" s="27"/>
      <c r="P25" s="28">
        <v>-61179.65</v>
      </c>
      <c r="Q25" s="29">
        <v>11616.15</v>
      </c>
      <c r="R25" s="26"/>
      <c r="S25" s="27">
        <v>5174.84</v>
      </c>
      <c r="T25" s="28"/>
      <c r="U25" s="29"/>
      <c r="V25" s="26">
        <v>-5174.84</v>
      </c>
      <c r="W25" s="27">
        <v>0</v>
      </c>
      <c r="X25" s="28"/>
      <c r="Y25" s="29">
        <v>0</v>
      </c>
      <c r="Z25" s="26"/>
      <c r="AA25" s="27">
        <v>0</v>
      </c>
      <c r="AB25" s="28"/>
      <c r="AC25" s="31">
        <v>0</v>
      </c>
      <c r="AF25" s="23">
        <f t="shared" si="0"/>
        <v>0.67999999997664418</v>
      </c>
    </row>
    <row r="26" spans="1:32" s="22" customFormat="1" ht="23" x14ac:dyDescent="0.35">
      <c r="A26" s="24">
        <f t="shared" si="1"/>
        <v>21</v>
      </c>
      <c r="B26" s="25" t="s">
        <v>10</v>
      </c>
      <c r="C26" s="25">
        <v>1823299</v>
      </c>
      <c r="D26" s="30">
        <v>595705</v>
      </c>
      <c r="E26" s="27"/>
      <c r="F26" s="26">
        <v>-18051.68</v>
      </c>
      <c r="G26" s="27"/>
      <c r="H26" s="28">
        <v>-18051.68</v>
      </c>
      <c r="I26" s="29"/>
      <c r="J26" s="26">
        <v>-18051.68</v>
      </c>
      <c r="K26" s="27"/>
      <c r="L26" s="28">
        <v>-18051.68</v>
      </c>
      <c r="M26" s="29"/>
      <c r="N26" s="26">
        <v>-18051.68</v>
      </c>
      <c r="O26" s="27"/>
      <c r="P26" s="28">
        <v>-18051.68</v>
      </c>
      <c r="Q26" s="29"/>
      <c r="R26" s="26">
        <v>-18051.68</v>
      </c>
      <c r="S26" s="27"/>
      <c r="T26" s="28">
        <v>-18051.68</v>
      </c>
      <c r="U26" s="29"/>
      <c r="V26" s="26">
        <v>-18051.68</v>
      </c>
      <c r="W26" s="27"/>
      <c r="X26" s="28">
        <v>-18051.68</v>
      </c>
      <c r="Y26" s="29"/>
      <c r="Z26" s="26">
        <v>-18051.68</v>
      </c>
      <c r="AA26" s="27"/>
      <c r="AB26" s="28">
        <v>-18051.68</v>
      </c>
      <c r="AC26" s="31">
        <v>379084</v>
      </c>
      <c r="AF26" s="23">
        <f t="shared" si="0"/>
        <v>0.83999999990919605</v>
      </c>
    </row>
    <row r="27" spans="1:32" s="22" customFormat="1" x14ac:dyDescent="0.35">
      <c r="A27" s="24">
        <f t="shared" si="1"/>
        <v>22</v>
      </c>
      <c r="B27" s="25" t="s">
        <v>67</v>
      </c>
      <c r="C27" s="25">
        <v>1823108</v>
      </c>
      <c r="D27" s="30">
        <v>200367</v>
      </c>
      <c r="E27" s="27"/>
      <c r="F27" s="26">
        <v>-9354.5300000000007</v>
      </c>
      <c r="G27" s="27"/>
      <c r="H27" s="28">
        <v>-9354.5300000000007</v>
      </c>
      <c r="I27" s="29"/>
      <c r="J27" s="26">
        <v>-9354.5300000000007</v>
      </c>
      <c r="K27" s="27"/>
      <c r="L27" s="28">
        <v>-9354.5300000000007</v>
      </c>
      <c r="M27" s="29"/>
      <c r="N27" s="26">
        <v>-9354.5300000000007</v>
      </c>
      <c r="O27" s="27"/>
      <c r="P27" s="28">
        <v>-9354.5300000000007</v>
      </c>
      <c r="Q27" s="29">
        <v>1020</v>
      </c>
      <c r="R27" s="26">
        <v>-9354.5300000000007</v>
      </c>
      <c r="S27" s="27"/>
      <c r="T27" s="28">
        <v>-9354.5300000000007</v>
      </c>
      <c r="U27" s="29">
        <v>1311.55</v>
      </c>
      <c r="V27" s="26">
        <v>-9354.5300000000007</v>
      </c>
      <c r="W27" s="27">
        <v>8525</v>
      </c>
      <c r="X27" s="28">
        <v>-9354.5300000000007</v>
      </c>
      <c r="Y27" s="29">
        <v>24015</v>
      </c>
      <c r="Z27" s="26">
        <v>-9354.5300000000007</v>
      </c>
      <c r="AA27" s="27">
        <v>19450.810000000001</v>
      </c>
      <c r="AB27" s="28">
        <v>-9354.5300000000007</v>
      </c>
      <c r="AC27" s="31">
        <v>142436</v>
      </c>
      <c r="AF27" s="23">
        <f t="shared" si="0"/>
        <v>-1</v>
      </c>
    </row>
    <row r="28" spans="1:32" s="22" customFormat="1" ht="23" x14ac:dyDescent="0.35">
      <c r="A28" s="24">
        <f t="shared" si="1"/>
        <v>23</v>
      </c>
      <c r="B28" s="25" t="s">
        <v>1</v>
      </c>
      <c r="C28" s="25">
        <v>1823196</v>
      </c>
      <c r="D28" s="30">
        <v>1067636</v>
      </c>
      <c r="E28" s="27">
        <v>156742.06</v>
      </c>
      <c r="F28" s="26">
        <v>-1224378.8</v>
      </c>
      <c r="G28" s="27">
        <v>0</v>
      </c>
      <c r="H28" s="28"/>
      <c r="I28" s="29">
        <v>4112.75</v>
      </c>
      <c r="J28" s="26">
        <v>-4112.75</v>
      </c>
      <c r="K28" s="27">
        <v>0</v>
      </c>
      <c r="L28" s="28"/>
      <c r="M28" s="29">
        <v>0</v>
      </c>
      <c r="N28" s="26"/>
      <c r="O28" s="27">
        <v>933834.42</v>
      </c>
      <c r="P28" s="28">
        <v>-933834.42</v>
      </c>
      <c r="Q28" s="29">
        <v>712033.91</v>
      </c>
      <c r="R28" s="26">
        <v>-712033.91</v>
      </c>
      <c r="S28" s="27">
        <v>0</v>
      </c>
      <c r="T28" s="28"/>
      <c r="U28" s="29">
        <v>4112.75</v>
      </c>
      <c r="V28" s="26">
        <v>-4112.75</v>
      </c>
      <c r="W28" s="27">
        <v>0</v>
      </c>
      <c r="X28" s="28"/>
      <c r="Y28" s="29">
        <v>0</v>
      </c>
      <c r="Z28" s="26"/>
      <c r="AA28" s="27">
        <v>4112.75</v>
      </c>
      <c r="AB28" s="28">
        <v>-4112.75</v>
      </c>
      <c r="AC28" s="31">
        <v>0</v>
      </c>
      <c r="AF28" s="23">
        <f t="shared" si="0"/>
        <v>-0.73999999999068677</v>
      </c>
    </row>
    <row r="29" spans="1:32" s="22" customFormat="1" ht="34.5" x14ac:dyDescent="0.35">
      <c r="A29" s="24">
        <f t="shared" si="1"/>
        <v>24</v>
      </c>
      <c r="B29" s="25" t="s">
        <v>3</v>
      </c>
      <c r="C29" s="25" t="s">
        <v>57</v>
      </c>
      <c r="D29" s="30">
        <v>49115898</v>
      </c>
      <c r="E29" s="27">
        <v>645038.78</v>
      </c>
      <c r="F29" s="26">
        <v>-113586.66</v>
      </c>
      <c r="G29" s="27">
        <v>647128.98</v>
      </c>
      <c r="H29" s="28">
        <v>-114626.27</v>
      </c>
      <c r="I29" s="29">
        <v>649219.18999999994</v>
      </c>
      <c r="J29" s="26">
        <v>-115665.89</v>
      </c>
      <c r="K29" s="27">
        <v>651309.39999999991</v>
      </c>
      <c r="L29" s="28">
        <v>-116705.51</v>
      </c>
      <c r="M29" s="29">
        <v>653399.61</v>
      </c>
      <c r="N29" s="26">
        <v>-117745.13</v>
      </c>
      <c r="O29" s="27">
        <v>655489.81999999995</v>
      </c>
      <c r="P29" s="28">
        <v>-118784.75</v>
      </c>
      <c r="Q29" s="29">
        <v>657580.02</v>
      </c>
      <c r="R29" s="26">
        <v>-119824.36</v>
      </c>
      <c r="S29" s="27">
        <v>659670.23</v>
      </c>
      <c r="T29" s="28">
        <v>-120863.98</v>
      </c>
      <c r="U29" s="29">
        <v>216988.18</v>
      </c>
      <c r="V29" s="26">
        <v>-644226.21000000008</v>
      </c>
      <c r="W29" s="27">
        <v>62517.33</v>
      </c>
      <c r="X29" s="28">
        <v>-828987.31</v>
      </c>
      <c r="Y29" s="29">
        <v>62832.25</v>
      </c>
      <c r="Z29" s="26">
        <v>-833163.13</v>
      </c>
      <c r="AA29" s="27">
        <v>63149.16</v>
      </c>
      <c r="AB29" s="28">
        <v>-837365.47000000009</v>
      </c>
      <c r="AC29" s="31">
        <v>50658676</v>
      </c>
      <c r="AF29" s="23">
        <f t="shared" si="0"/>
        <v>0.2799999862909317</v>
      </c>
    </row>
    <row r="30" spans="1:32" s="22" customFormat="1" x14ac:dyDescent="0.35">
      <c r="A30" s="24">
        <f t="shared" si="1"/>
        <v>25</v>
      </c>
      <c r="B30" s="25" t="s">
        <v>2</v>
      </c>
      <c r="C30" s="25">
        <v>1823557</v>
      </c>
      <c r="D30" s="30">
        <v>31566461</v>
      </c>
      <c r="E30" s="27">
        <v>833333.33</v>
      </c>
      <c r="F30" s="26">
        <v>-109970.47</v>
      </c>
      <c r="G30" s="27">
        <v>833333.33</v>
      </c>
      <c r="H30" s="28">
        <v>-186337.05</v>
      </c>
      <c r="I30" s="29">
        <v>3468120.05</v>
      </c>
      <c r="J30" s="26">
        <v>-2396636.91</v>
      </c>
      <c r="K30" s="27">
        <v>1450238.52</v>
      </c>
      <c r="L30" s="28"/>
      <c r="M30" s="29">
        <v>2241064.1800000002</v>
      </c>
      <c r="N30" s="26"/>
      <c r="O30" s="27">
        <v>876497.77</v>
      </c>
      <c r="P30" s="28"/>
      <c r="Q30" s="29">
        <v>833333.33</v>
      </c>
      <c r="R30" s="26">
        <v>-320612.81</v>
      </c>
      <c r="S30" s="27">
        <v>833333.33</v>
      </c>
      <c r="T30" s="28">
        <v>-899453.34</v>
      </c>
      <c r="U30" s="29">
        <v>215053.76</v>
      </c>
      <c r="V30" s="26">
        <v>-1074188.78</v>
      </c>
      <c r="W30" s="27">
        <v>4333293.2</v>
      </c>
      <c r="X30" s="28"/>
      <c r="Y30" s="29">
        <v>450146.24</v>
      </c>
      <c r="Z30" s="26"/>
      <c r="AA30" s="27">
        <v>2228531</v>
      </c>
      <c r="AB30" s="28"/>
      <c r="AC30" s="31">
        <v>45175540</v>
      </c>
      <c r="AF30" s="23">
        <f t="shared" si="0"/>
        <v>-0.32000000029802322</v>
      </c>
    </row>
    <row r="31" spans="1:32" s="22" customFormat="1" x14ac:dyDescent="0.35">
      <c r="A31" s="24">
        <f t="shared" si="1"/>
        <v>26</v>
      </c>
      <c r="B31" s="25" t="s">
        <v>53</v>
      </c>
      <c r="C31" s="25">
        <v>1823620</v>
      </c>
      <c r="D31" s="30">
        <f>56505847-D32</f>
        <v>10509844</v>
      </c>
      <c r="E31" s="27">
        <v>0</v>
      </c>
      <c r="F31" s="26">
        <v>0</v>
      </c>
      <c r="G31" s="27">
        <v>0</v>
      </c>
      <c r="H31" s="28">
        <v>0</v>
      </c>
      <c r="I31" s="29">
        <v>0</v>
      </c>
      <c r="J31" s="26">
        <v>0</v>
      </c>
      <c r="K31" s="27">
        <v>0</v>
      </c>
      <c r="L31" s="28">
        <v>0</v>
      </c>
      <c r="M31" s="29">
        <v>0</v>
      </c>
      <c r="N31" s="26">
        <v>0</v>
      </c>
      <c r="O31" s="27">
        <v>0</v>
      </c>
      <c r="P31" s="28">
        <v>0</v>
      </c>
      <c r="Q31" s="29">
        <v>0</v>
      </c>
      <c r="R31" s="26">
        <v>0</v>
      </c>
      <c r="S31" s="27">
        <v>0</v>
      </c>
      <c r="T31" s="28">
        <v>0</v>
      </c>
      <c r="U31" s="29">
        <v>0</v>
      </c>
      <c r="V31" s="26">
        <v>0</v>
      </c>
      <c r="W31" s="27">
        <v>0</v>
      </c>
      <c r="X31" s="28">
        <v>0</v>
      </c>
      <c r="Y31" s="29">
        <v>0</v>
      </c>
      <c r="Z31" s="26">
        <v>0</v>
      </c>
      <c r="AA31" s="27">
        <v>0</v>
      </c>
      <c r="AB31" s="28">
        <v>0</v>
      </c>
      <c r="AC31" s="31">
        <v>10509844</v>
      </c>
      <c r="AD31" s="32"/>
      <c r="AF31" s="23">
        <f t="shared" si="0"/>
        <v>0</v>
      </c>
    </row>
    <row r="32" spans="1:32" s="22" customFormat="1" x14ac:dyDescent="0.35">
      <c r="A32" s="24">
        <f t="shared" si="1"/>
        <v>27</v>
      </c>
      <c r="B32" s="25" t="s">
        <v>59</v>
      </c>
      <c r="C32" s="25">
        <v>1823623</v>
      </c>
      <c r="D32" s="30">
        <v>45996003</v>
      </c>
      <c r="E32" s="27">
        <v>0</v>
      </c>
      <c r="F32" s="26">
        <v>0</v>
      </c>
      <c r="G32" s="27">
        <v>0</v>
      </c>
      <c r="H32" s="28">
        <v>0</v>
      </c>
      <c r="I32" s="29">
        <v>0</v>
      </c>
      <c r="J32" s="26">
        <v>0</v>
      </c>
      <c r="K32" s="27">
        <v>0</v>
      </c>
      <c r="L32" s="28">
        <v>0</v>
      </c>
      <c r="M32" s="29">
        <v>0</v>
      </c>
      <c r="N32" s="26">
        <v>0</v>
      </c>
      <c r="O32" s="27">
        <v>0</v>
      </c>
      <c r="P32" s="28">
        <v>0</v>
      </c>
      <c r="Q32" s="29">
        <v>0</v>
      </c>
      <c r="R32" s="26">
        <v>0</v>
      </c>
      <c r="S32" s="27">
        <v>0</v>
      </c>
      <c r="T32" s="28">
        <v>0</v>
      </c>
      <c r="U32" s="29">
        <v>0</v>
      </c>
      <c r="V32" s="26">
        <v>0</v>
      </c>
      <c r="W32" s="27">
        <v>0</v>
      </c>
      <c r="X32" s="28">
        <v>0</v>
      </c>
      <c r="Y32" s="29">
        <v>0</v>
      </c>
      <c r="Z32" s="26">
        <v>0</v>
      </c>
      <c r="AA32" s="27">
        <v>0</v>
      </c>
      <c r="AB32" s="28">
        <v>0</v>
      </c>
      <c r="AC32" s="31">
        <v>45996003</v>
      </c>
      <c r="AD32" s="32"/>
      <c r="AF32" s="23">
        <f t="shared" si="0"/>
        <v>0</v>
      </c>
    </row>
    <row r="33" spans="1:32" s="22" customFormat="1" ht="23" x14ac:dyDescent="0.35">
      <c r="A33" s="24">
        <f t="shared" si="1"/>
        <v>28</v>
      </c>
      <c r="B33" s="25" t="s">
        <v>9</v>
      </c>
      <c r="C33" s="25">
        <v>1823377</v>
      </c>
      <c r="D33" s="30">
        <v>5531233</v>
      </c>
      <c r="E33" s="27">
        <v>15378.8</v>
      </c>
      <c r="F33" s="26">
        <v>-111367.48</v>
      </c>
      <c r="G33" s="27">
        <v>15049.67</v>
      </c>
      <c r="H33" s="28">
        <v>-83835.44</v>
      </c>
      <c r="I33" s="29">
        <v>14814.88</v>
      </c>
      <c r="J33" s="26">
        <v>-16408.580000000002</v>
      </c>
      <c r="K33" s="27">
        <v>14813.04</v>
      </c>
      <c r="L33" s="28">
        <v>-16076.57</v>
      </c>
      <c r="M33" s="29">
        <v>14812.34</v>
      </c>
      <c r="N33" s="26">
        <v>-55969.91</v>
      </c>
      <c r="O33" s="27">
        <v>14673.37</v>
      </c>
      <c r="P33" s="28">
        <v>-4344.45</v>
      </c>
      <c r="Q33" s="29">
        <v>14712.91</v>
      </c>
      <c r="R33" s="26">
        <v>-54869.25</v>
      </c>
      <c r="S33" s="27">
        <v>14577.44</v>
      </c>
      <c r="T33" s="28">
        <v>-7652.77</v>
      </c>
      <c r="U33" s="29">
        <v>14605.21</v>
      </c>
      <c r="V33" s="26">
        <v>-18572.11</v>
      </c>
      <c r="W33" s="27">
        <v>14595.19</v>
      </c>
      <c r="X33" s="28">
        <v>-9671.61</v>
      </c>
      <c r="Y33" s="29">
        <v>14616.06</v>
      </c>
      <c r="Z33" s="26">
        <v>-2797.87</v>
      </c>
      <c r="AA33" s="27">
        <v>18878.79</v>
      </c>
      <c r="AB33" s="28"/>
      <c r="AC33" s="31">
        <v>5331195</v>
      </c>
      <c r="AF33" s="23">
        <f t="shared" si="0"/>
        <v>-0.34000000171363354</v>
      </c>
    </row>
    <row r="34" spans="1:32" s="22" customFormat="1" ht="57.5" x14ac:dyDescent="0.35">
      <c r="A34" s="24">
        <f t="shared" si="1"/>
        <v>29</v>
      </c>
      <c r="B34" s="25" t="s">
        <v>60</v>
      </c>
      <c r="C34" s="25" t="s">
        <v>61</v>
      </c>
      <c r="D34" s="30">
        <f>247675+730069</f>
        <v>977744</v>
      </c>
      <c r="E34" s="27">
        <v>0</v>
      </c>
      <c r="F34" s="26">
        <v>-108639</v>
      </c>
      <c r="G34" s="27">
        <v>0</v>
      </c>
      <c r="H34" s="28">
        <v>-108639</v>
      </c>
      <c r="I34" s="29">
        <v>851689</v>
      </c>
      <c r="J34" s="26">
        <v>-108639</v>
      </c>
      <c r="K34" s="27">
        <v>0</v>
      </c>
      <c r="L34" s="28">
        <v>-108639</v>
      </c>
      <c r="M34" s="29">
        <v>0</v>
      </c>
      <c r="N34" s="26">
        <v>-108639</v>
      </c>
      <c r="O34" s="27">
        <v>0</v>
      </c>
      <c r="P34" s="28">
        <v>-108639</v>
      </c>
      <c r="Q34" s="29">
        <v>0</v>
      </c>
      <c r="R34" s="26">
        <v>-108639</v>
      </c>
      <c r="S34" s="27">
        <v>0</v>
      </c>
      <c r="T34" s="28">
        <v>-108639</v>
      </c>
      <c r="U34" s="29">
        <v>1167881</v>
      </c>
      <c r="V34" s="26">
        <v>-1041439</v>
      </c>
      <c r="W34" s="27">
        <v>1313</v>
      </c>
      <c r="X34" s="28">
        <v>-89433</v>
      </c>
      <c r="Y34" s="29">
        <v>0</v>
      </c>
      <c r="Z34" s="26">
        <v>-91503</v>
      </c>
      <c r="AA34" s="27">
        <v>0</v>
      </c>
      <c r="AB34" s="28">
        <v>-91781</v>
      </c>
      <c r="AC34" s="31">
        <f>10459+804899</f>
        <v>815358</v>
      </c>
      <c r="AF34" s="23">
        <f t="shared" si="0"/>
        <v>1</v>
      </c>
    </row>
    <row r="35" spans="1:32" s="22" customFormat="1" x14ac:dyDescent="0.35">
      <c r="A35" s="24">
        <f t="shared" si="1"/>
        <v>30</v>
      </c>
      <c r="B35" s="25" t="s">
        <v>63</v>
      </c>
      <c r="C35" s="25">
        <v>1823685</v>
      </c>
      <c r="D35" s="30">
        <v>0</v>
      </c>
      <c r="E35" s="27"/>
      <c r="F35" s="26"/>
      <c r="G35" s="27">
        <v>1446998.35</v>
      </c>
      <c r="H35" s="28">
        <v>-60291.6</v>
      </c>
      <c r="I35" s="29">
        <v>1446998.35</v>
      </c>
      <c r="J35" s="26">
        <v>-1507289.9500000002</v>
      </c>
      <c r="K35" s="27"/>
      <c r="L35" s="28">
        <v>-60291.6</v>
      </c>
      <c r="M35" s="29"/>
      <c r="N35" s="26">
        <v>-60291.6</v>
      </c>
      <c r="O35" s="27"/>
      <c r="P35" s="28">
        <v>-60291.6</v>
      </c>
      <c r="Q35" s="29"/>
      <c r="R35" s="26">
        <v>-60291.6</v>
      </c>
      <c r="S35" s="27"/>
      <c r="T35" s="28">
        <v>-60291.6</v>
      </c>
      <c r="U35" s="29"/>
      <c r="V35" s="26">
        <v>-60291.6</v>
      </c>
      <c r="W35" s="27"/>
      <c r="X35" s="28">
        <v>-60291.6</v>
      </c>
      <c r="Y35" s="29"/>
      <c r="Z35" s="26">
        <v>-60291.6</v>
      </c>
      <c r="AA35" s="27"/>
      <c r="AB35" s="28">
        <v>-60291.6</v>
      </c>
      <c r="AC35" s="31">
        <v>783791</v>
      </c>
      <c r="AD35" s="32"/>
      <c r="AF35" s="23">
        <f t="shared" si="0"/>
        <v>-0.25000000034924597</v>
      </c>
    </row>
    <row r="36" spans="1:32" s="22" customFormat="1" x14ac:dyDescent="0.35">
      <c r="A36" s="24">
        <f t="shared" si="1"/>
        <v>31</v>
      </c>
      <c r="B36" s="25" t="s">
        <v>62</v>
      </c>
      <c r="C36" s="25">
        <v>1823698</v>
      </c>
      <c r="D36" s="30">
        <v>0</v>
      </c>
      <c r="E36" s="27"/>
      <c r="F36" s="26"/>
      <c r="G36" s="27"/>
      <c r="H36" s="28"/>
      <c r="I36" s="29"/>
      <c r="J36" s="26"/>
      <c r="K36" s="27"/>
      <c r="L36" s="28"/>
      <c r="M36" s="29"/>
      <c r="N36" s="26"/>
      <c r="O36" s="27">
        <v>17554818.289999999</v>
      </c>
      <c r="P36" s="28"/>
      <c r="Q36" s="29"/>
      <c r="R36" s="26"/>
      <c r="S36" s="27">
        <v>551217.81000000006</v>
      </c>
      <c r="T36" s="28">
        <v>-404567.3</v>
      </c>
      <c r="U36" s="29">
        <v>404567.3</v>
      </c>
      <c r="V36" s="26">
        <v>-182205.71</v>
      </c>
      <c r="W36" s="27"/>
      <c r="X36" s="28"/>
      <c r="Y36" s="29"/>
      <c r="Z36" s="26"/>
      <c r="AA36" s="27"/>
      <c r="AB36" s="28">
        <v>-493904.85</v>
      </c>
      <c r="AC36" s="31">
        <v>17429926</v>
      </c>
      <c r="AD36" s="32"/>
      <c r="AF36" s="23">
        <f t="shared" si="0"/>
        <v>-0.46000000461935997</v>
      </c>
    </row>
    <row r="37" spans="1:32" s="22" customFormat="1" ht="12.5" thickBot="1" x14ac:dyDescent="0.4">
      <c r="A37" s="33">
        <f>A36+1</f>
        <v>32</v>
      </c>
      <c r="B37" s="34" t="s">
        <v>0</v>
      </c>
      <c r="C37" s="35"/>
      <c r="D37" s="36">
        <f>SUM(D6:D34)</f>
        <v>621261450</v>
      </c>
      <c r="E37" s="37"/>
      <c r="F37" s="38"/>
      <c r="G37" s="39"/>
      <c r="H37" s="40"/>
      <c r="I37" s="41"/>
      <c r="J37" s="38"/>
      <c r="K37" s="39"/>
      <c r="L37" s="40"/>
      <c r="M37" s="41"/>
      <c r="N37" s="38"/>
      <c r="O37" s="39"/>
      <c r="P37" s="40"/>
      <c r="Q37" s="41"/>
      <c r="R37" s="38"/>
      <c r="S37" s="39"/>
      <c r="T37" s="40"/>
      <c r="U37" s="41"/>
      <c r="V37" s="38"/>
      <c r="W37" s="39"/>
      <c r="X37" s="40"/>
      <c r="Y37" s="41"/>
      <c r="Z37" s="38"/>
      <c r="AA37" s="39"/>
      <c r="AB37" s="40"/>
      <c r="AC37" s="42">
        <f>SUM(AC6:AC36)</f>
        <v>643241893</v>
      </c>
      <c r="AF37" s="23">
        <f>D37-AC37+SUM(E6:AB36)</f>
        <v>-0.30000002682209015</v>
      </c>
    </row>
    <row r="40" spans="1:32" x14ac:dyDescent="0.3">
      <c r="D40" s="7"/>
      <c r="W40" s="6"/>
      <c r="X40" s="6"/>
      <c r="Y40" s="6"/>
    </row>
    <row r="43" spans="1:32" x14ac:dyDescent="0.3">
      <c r="D43" s="5"/>
    </row>
    <row r="47" spans="1:32" x14ac:dyDescent="0.3">
      <c r="D47" s="4"/>
    </row>
    <row r="48" spans="1:32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</sheetData>
  <mergeCells count="42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S4:S5"/>
    <mergeCell ref="Y3:Z3"/>
    <mergeCell ref="AA3:AB3"/>
    <mergeCell ref="A4:A5"/>
    <mergeCell ref="B4:B5"/>
    <mergeCell ref="D4:D5"/>
    <mergeCell ref="E4:E5"/>
    <mergeCell ref="F4:F5"/>
    <mergeCell ref="G4:G5"/>
    <mergeCell ref="C4:C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A4:AA5"/>
    <mergeCell ref="AB4:AB5"/>
    <mergeCell ref="AC4:AC5"/>
    <mergeCell ref="AF4:AF5"/>
    <mergeCell ref="Y4:Y5"/>
    <mergeCell ref="T4:T5"/>
    <mergeCell ref="U4:U5"/>
    <mergeCell ref="V4:V5"/>
    <mergeCell ref="W4:W5"/>
    <mergeCell ref="Z4:Z5"/>
    <mergeCell ref="X4:X5"/>
  </mergeCells>
  <phoneticPr fontId="13" type="noConversion"/>
  <pageMargins left="0.7" right="0.7" top="0.75" bottom="0.75" header="0.3" footer="0.3"/>
  <pageSetup scale="49" fitToWidth="2" orientation="landscape" horizontalDpi="1200" verticalDpi="1200" r:id="rId1"/>
  <colBreaks count="1" manualBreakCount="1">
    <brk id="18" max="3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E9FCF588-D8E6-4BD7-897D-E37EF0A83B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423E8-05F3-4334-9A9B-D90123F80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4FA203-BA69-4F30-9C3F-E4CF746F6D8A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51831b8d-857f-44dd-949b-652450d1a5df"/>
    <ds:schemaRef ds:uri="http://purl.org/dc/dcmitype/"/>
    <ds:schemaRef ds:uri="5b640fb8-5a34-41c1-9307-1b790ff29a8b"/>
    <ds:schemaRef ds:uri="a1040523-5304-4b09-b6d4-64a124c994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by Month</vt:lpstr>
      <vt:lpstr>'Test Year by Month'!Print_Area</vt:lpstr>
      <vt:lpstr>'Test Year by Month'!Print_Titles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Michelle Caldwell</cp:lastModifiedBy>
  <cp:lastPrinted>2023-08-19T13:13:18Z</cp:lastPrinted>
  <dcterms:created xsi:type="dcterms:W3CDTF">2023-08-18T20:14:39Z</dcterms:created>
  <dcterms:modified xsi:type="dcterms:W3CDTF">2023-08-27T04:00:45Z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b1dad41a-ed12-4484-82cb-1a9d4bb9a2b0</vt:lpwstr>
  </property>
  <property fmtid="{D5CDD505-2E9C-101B-9397-08002B2CF9AE}" pid="4" name="bjDocumentSecurityLabel">
    <vt:lpwstr>Unclassified</vt:lpwstr>
  </property>
  <property fmtid="{D5CDD505-2E9C-101B-9397-08002B2CF9AE}" pid="5" name="MediaServiceImageTags">
    <vt:lpwstr/>
  </property>
</Properties>
</file>