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https://aepenergy.sharepoint.com/sites/regsvcs/Regulatory Base Cases/Kentucky Power/2023 Base Case/02 Studies &amp; Adjustments/Schedules/"/>
    </mc:Choice>
  </mc:AlternateContent>
  <xr:revisionPtr revIDLastSave="49" documentId="13_ncr:1_{61004843-0463-41F3-AD46-8945B742B008}" xr6:coauthVersionLast="47" xr6:coauthVersionMax="47" xr10:uidLastSave="{6117FF06-8FDB-4A16-B3A6-79D1EF7D65D6}"/>
  <bookViews>
    <workbookView xWindow="-110" yWindow="-110" windowWidth="19420" windowHeight="10300" tabRatio="794" xr2:uid="{00000000-000D-0000-FFFF-FFFF00000000}"/>
  </bookViews>
  <sheets>
    <sheet name="P 1-2" sheetId="37" r:id="rId1"/>
    <sheet name="P3" sheetId="22" r:id="rId2"/>
    <sheet name="P4" sheetId="30" r:id="rId3"/>
    <sheet name="P 5" sheetId="8" r:id="rId4"/>
    <sheet name="P 6" sheetId="10" r:id="rId5"/>
    <sheet name="P 7" sheetId="27" r:id="rId6"/>
    <sheet name="P 8" sheetId="28" r:id="rId7"/>
    <sheet name="P 9-13 CFIT Schedules" sheetId="36" r:id="rId8"/>
    <sheet name="P 14" sheetId="31" r:id="rId9"/>
    <sheet name="P 15" sheetId="32" r:id="rId10"/>
    <sheet name="p 16" sheetId="33" r:id="rId11"/>
    <sheet name="P 17" sheetId="3" r:id="rId12"/>
    <sheet name="P 18" sheetId="29" r:id="rId13"/>
    <sheet name="P19" sheetId="34" r:id="rId14"/>
  </sheets>
  <definedNames>
    <definedName name="Begin_Print1" localSheetId="0">#REF!</definedName>
    <definedName name="Begin_Print1" localSheetId="2">#REF!</definedName>
    <definedName name="Begin_Print1">#REF!</definedName>
    <definedName name="NvsASD">"V2017-02-28"</definedName>
    <definedName name="NvsAutoDrillOk">"VN"</definedName>
    <definedName name="NvsElapsedTime">0.00266203703358769</definedName>
    <definedName name="NvsEndTime">42803.6023263889</definedName>
    <definedName name="NvsInstLang">"VENG"</definedName>
    <definedName name="NvsInstSpec">"%,FBUSINESS_UNIT,TGL_PRPT_CONS,NKYP_CORP_CONSOL"</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"%,X,RZF.ACCOUNT.,CNF.."</definedName>
    <definedName name="NvsPanelBusUnit">"V100"</definedName>
    <definedName name="NvsPanelEffdt">"V2099-01-01"</definedName>
    <definedName name="NvsPanelSetid">"VAEP"</definedName>
    <definedName name="NvsReqBU">"VX999"</definedName>
    <definedName name="NvsReqBUOnly">"VN"</definedName>
    <definedName name="NvsTransLed">"VN"</definedName>
    <definedName name="NvsTree.GL_PRPT_CONS">"NNNNN"</definedName>
    <definedName name="NvsTreeASD">"V2017-02-28"</definedName>
    <definedName name="NvsValTbl.ACCOUNT">"GL_ACCOUNT_TBL"</definedName>
    <definedName name="NvsValTbl.CURRENCY_CD">"CURRENCY_CD_TBL"</definedName>
    <definedName name="OPR_ID" localSheetId="0">#REF!</definedName>
    <definedName name="OPR_ID" localSheetId="2">#REF!</definedName>
    <definedName name="OPR_ID">#REF!</definedName>
    <definedName name="_xlnm.Print_Area" localSheetId="0">'P 1-2'!$A$1:$J$110</definedName>
    <definedName name="_xlnm.Print_Area" localSheetId="10">'p 16'!$A$1:$O$31</definedName>
    <definedName name="_xlnm.Print_Area" localSheetId="11">'P 17'!$A$1:$R$43</definedName>
    <definedName name="_xlnm.Print_Area" localSheetId="12">'P 18'!$A$1:$S$53</definedName>
    <definedName name="_xlnm.Print_Area" localSheetId="4">'P 6'!$A$1:$G$35</definedName>
    <definedName name="_xlnm.Print_Area" localSheetId="5">'P 7'!$A$1:$L$52</definedName>
    <definedName name="_xlnm.Print_Area" localSheetId="6">'P 8'!$A$1:$F$71</definedName>
    <definedName name="_xlnm.Print_Area" localSheetId="7">'P 9-13 CFIT Schedules'!$A$1:$N$336</definedName>
    <definedName name="_xlnm.Print_Area" localSheetId="13">'P19'!$A$1:$J$27</definedName>
    <definedName name="_xlnm.Print_Area" localSheetId="1">'P3'!$A$1:$L$85</definedName>
    <definedName name="_xlnm.Print_Area" localSheetId="2">'P4'!$A$1:$L$64</definedName>
    <definedName name="_xlnm.Print_Titles" localSheetId="7">'P 9-13 CFIT Schedules'!$1:$13</definedName>
    <definedName name="Rev_End" localSheetId="0">#REF!</definedName>
    <definedName name="Rev_End" localSheetId="2">#REF!</definedName>
    <definedName name="Rev_End">#REF!</definedName>
    <definedName name="search_directory_name">"R:\fcm90prd\nvision\rpts\Fin_Reports\"</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4" i="22" l="1"/>
  <c r="J316" i="36" l="1"/>
  <c r="D316" i="36"/>
  <c r="E316" i="36" s="1"/>
  <c r="G316" i="36" s="1"/>
  <c r="I316" i="36" s="1"/>
  <c r="J315" i="36"/>
  <c r="D315" i="36"/>
  <c r="E315" i="36" s="1"/>
  <c r="G315" i="36" s="1"/>
  <c r="I315" i="36" s="1"/>
  <c r="J314" i="36"/>
  <c r="D314" i="36"/>
  <c r="E314" i="36" s="1"/>
  <c r="G314" i="36" s="1"/>
  <c r="I314" i="36" s="1"/>
  <c r="N313" i="36"/>
  <c r="D313" i="36"/>
  <c r="E313" i="36" s="1"/>
  <c r="G313" i="36" s="1"/>
  <c r="I313" i="36" s="1"/>
  <c r="N312" i="36"/>
  <c r="D312" i="36"/>
  <c r="E312" i="36" s="1"/>
  <c r="G312" i="36" s="1"/>
  <c r="I312" i="36" s="1"/>
  <c r="N311" i="36"/>
  <c r="D311" i="36"/>
  <c r="E311" i="36" s="1"/>
  <c r="G311" i="36" s="1"/>
  <c r="I311" i="36" s="1"/>
  <c r="N310" i="36"/>
  <c r="D310" i="36"/>
  <c r="E310" i="36" s="1"/>
  <c r="G310" i="36" s="1"/>
  <c r="I310" i="36" s="1"/>
  <c r="N309" i="36"/>
  <c r="D309" i="36"/>
  <c r="E309" i="36" s="1"/>
  <c r="G309" i="36" s="1"/>
  <c r="I309" i="36" s="1"/>
  <c r="N308" i="36"/>
  <c r="D308" i="36"/>
  <c r="E308" i="36" s="1"/>
  <c r="G308" i="36" s="1"/>
  <c r="I308" i="36" s="1"/>
  <c r="N304" i="36"/>
  <c r="D304" i="36"/>
  <c r="E304" i="36" s="1"/>
  <c r="G304" i="36" s="1"/>
  <c r="I304" i="36" s="1"/>
  <c r="M299" i="36"/>
  <c r="H299" i="36"/>
  <c r="F299" i="36"/>
  <c r="C299" i="36"/>
  <c r="J298" i="36"/>
  <c r="E298" i="36"/>
  <c r="G298" i="36" s="1"/>
  <c r="I298" i="36" s="1"/>
  <c r="J297" i="36"/>
  <c r="E297" i="36"/>
  <c r="G297" i="36" s="1"/>
  <c r="I297" i="36" s="1"/>
  <c r="J296" i="36"/>
  <c r="E296" i="36"/>
  <c r="G296" i="36" s="1"/>
  <c r="I296" i="36" s="1"/>
  <c r="J295" i="36"/>
  <c r="D295" i="36"/>
  <c r="E295" i="36" s="1"/>
  <c r="G295" i="36" s="1"/>
  <c r="I295" i="36" s="1"/>
  <c r="J294" i="36"/>
  <c r="D294" i="36"/>
  <c r="J293" i="36"/>
  <c r="E293" i="36"/>
  <c r="G293" i="36" s="1"/>
  <c r="I293" i="36" s="1"/>
  <c r="J292" i="36"/>
  <c r="E292" i="36"/>
  <c r="M289" i="36"/>
  <c r="H289" i="36"/>
  <c r="F289" i="36"/>
  <c r="C289" i="36"/>
  <c r="J288" i="36"/>
  <c r="E288" i="36"/>
  <c r="G288" i="36" s="1"/>
  <c r="I288" i="36" s="1"/>
  <c r="J287" i="36"/>
  <c r="D287" i="36"/>
  <c r="E287" i="36" s="1"/>
  <c r="G287" i="36" s="1"/>
  <c r="I287" i="36" s="1"/>
  <c r="J286" i="36"/>
  <c r="D286" i="36"/>
  <c r="E286" i="36" s="1"/>
  <c r="G286" i="36" s="1"/>
  <c r="I286" i="36" s="1"/>
  <c r="J285" i="36"/>
  <c r="E285" i="36"/>
  <c r="G285" i="36" s="1"/>
  <c r="I285" i="36" s="1"/>
  <c r="J284" i="36"/>
  <c r="E284" i="36"/>
  <c r="G284" i="36" s="1"/>
  <c r="I284" i="36" s="1"/>
  <c r="J283" i="36"/>
  <c r="E283" i="36"/>
  <c r="G283" i="36" s="1"/>
  <c r="I283" i="36" s="1"/>
  <c r="J282" i="36"/>
  <c r="E282" i="36"/>
  <c r="G282" i="36" s="1"/>
  <c r="I282" i="36" s="1"/>
  <c r="J281" i="36"/>
  <c r="E281" i="36"/>
  <c r="G281" i="36" s="1"/>
  <c r="I281" i="36" s="1"/>
  <c r="J280" i="36"/>
  <c r="E280" i="36"/>
  <c r="G280" i="36" s="1"/>
  <c r="I280" i="36" s="1"/>
  <c r="J279" i="36"/>
  <c r="E279" i="36"/>
  <c r="G279" i="36" s="1"/>
  <c r="I279" i="36" s="1"/>
  <c r="J278" i="36"/>
  <c r="D278" i="36"/>
  <c r="M275" i="36"/>
  <c r="H275" i="36"/>
  <c r="F275" i="36"/>
  <c r="D275" i="36"/>
  <c r="C275" i="36"/>
  <c r="J274" i="36"/>
  <c r="E274" i="36"/>
  <c r="E275" i="36" s="1"/>
  <c r="M271" i="36"/>
  <c r="H271" i="36"/>
  <c r="F271" i="36"/>
  <c r="D271" i="36"/>
  <c r="C271" i="36"/>
  <c r="J270" i="36"/>
  <c r="E270" i="36"/>
  <c r="G270" i="36" s="1"/>
  <c r="I270" i="36" s="1"/>
  <c r="J269" i="36"/>
  <c r="E269" i="36"/>
  <c r="G269" i="36" s="1"/>
  <c r="M266" i="36"/>
  <c r="H266" i="36"/>
  <c r="F266" i="36"/>
  <c r="D266" i="36"/>
  <c r="C266" i="36"/>
  <c r="J265" i="36"/>
  <c r="E265" i="36"/>
  <c r="G265" i="36" s="1"/>
  <c r="I265" i="36" s="1"/>
  <c r="J264" i="36"/>
  <c r="E264" i="36"/>
  <c r="G264" i="36" s="1"/>
  <c r="M261" i="36"/>
  <c r="H261" i="36"/>
  <c r="F261" i="36"/>
  <c r="C261" i="36"/>
  <c r="J260" i="36"/>
  <c r="E260" i="36"/>
  <c r="G260" i="36" s="1"/>
  <c r="I260" i="36" s="1"/>
  <c r="J259" i="36"/>
  <c r="E259" i="36"/>
  <c r="G259" i="36" s="1"/>
  <c r="I259" i="36" s="1"/>
  <c r="J258" i="36"/>
  <c r="E258" i="36"/>
  <c r="G258" i="36" s="1"/>
  <c r="I258" i="36" s="1"/>
  <c r="J257" i="36"/>
  <c r="E257" i="36"/>
  <c r="G257" i="36" s="1"/>
  <c r="I257" i="36" s="1"/>
  <c r="J256" i="36"/>
  <c r="E256" i="36"/>
  <c r="G256" i="36" s="1"/>
  <c r="I256" i="36" s="1"/>
  <c r="J255" i="36"/>
  <c r="E255" i="36"/>
  <c r="G255" i="36" s="1"/>
  <c r="I255" i="36" s="1"/>
  <c r="J254" i="36"/>
  <c r="E254" i="36"/>
  <c r="G254" i="36" s="1"/>
  <c r="I254" i="36" s="1"/>
  <c r="J253" i="36"/>
  <c r="D253" i="36"/>
  <c r="D261" i="36" s="1"/>
  <c r="J252" i="36"/>
  <c r="E252" i="36"/>
  <c r="G252" i="36" s="1"/>
  <c r="I252" i="36" s="1"/>
  <c r="J251" i="36"/>
  <c r="E251" i="36"/>
  <c r="G251" i="36" s="1"/>
  <c r="I251" i="36" s="1"/>
  <c r="J250" i="36"/>
  <c r="E250" i="36"/>
  <c r="G250" i="36" s="1"/>
  <c r="I250" i="36" s="1"/>
  <c r="J249" i="36"/>
  <c r="E249" i="36"/>
  <c r="G249" i="36" s="1"/>
  <c r="I249" i="36" s="1"/>
  <c r="J248" i="36"/>
  <c r="E248" i="36"/>
  <c r="M245" i="36"/>
  <c r="H245" i="36"/>
  <c r="F245" i="36"/>
  <c r="C245" i="36"/>
  <c r="J244" i="36"/>
  <c r="E244" i="36"/>
  <c r="G244" i="36" s="1"/>
  <c r="I244" i="36" s="1"/>
  <c r="J243" i="36"/>
  <c r="E243" i="36"/>
  <c r="G243" i="36" s="1"/>
  <c r="I243" i="36" s="1"/>
  <c r="J242" i="36"/>
  <c r="E242" i="36"/>
  <c r="G242" i="36" s="1"/>
  <c r="I242" i="36" s="1"/>
  <c r="J241" i="36"/>
  <c r="E241" i="36"/>
  <c r="G241" i="36" s="1"/>
  <c r="I241" i="36" s="1"/>
  <c r="J240" i="36"/>
  <c r="E240" i="36"/>
  <c r="G240" i="36" s="1"/>
  <c r="I240" i="36" s="1"/>
  <c r="J239" i="36"/>
  <c r="E239" i="36"/>
  <c r="G239" i="36" s="1"/>
  <c r="I239" i="36" s="1"/>
  <c r="J238" i="36"/>
  <c r="E238" i="36"/>
  <c r="G238" i="36" s="1"/>
  <c r="I238" i="36" s="1"/>
  <c r="J237" i="36"/>
  <c r="E237" i="36"/>
  <c r="G237" i="36" s="1"/>
  <c r="I237" i="36" s="1"/>
  <c r="J236" i="36"/>
  <c r="E236" i="36"/>
  <c r="G236" i="36" s="1"/>
  <c r="I236" i="36" s="1"/>
  <c r="J235" i="36"/>
  <c r="E235" i="36"/>
  <c r="G235" i="36" s="1"/>
  <c r="I235" i="36" s="1"/>
  <c r="J234" i="36"/>
  <c r="E234" i="36"/>
  <c r="G234" i="36" s="1"/>
  <c r="I234" i="36" s="1"/>
  <c r="J233" i="36"/>
  <c r="E233" i="36"/>
  <c r="G233" i="36" s="1"/>
  <c r="I233" i="36" s="1"/>
  <c r="J232" i="36"/>
  <c r="E232" i="36"/>
  <c r="G232" i="36" s="1"/>
  <c r="I232" i="36" s="1"/>
  <c r="J231" i="36"/>
  <c r="E231" i="36"/>
  <c r="G231" i="36" s="1"/>
  <c r="I231" i="36" s="1"/>
  <c r="J230" i="36"/>
  <c r="E230" i="36"/>
  <c r="G230" i="36" s="1"/>
  <c r="I230" i="36" s="1"/>
  <c r="J229" i="36"/>
  <c r="E229" i="36"/>
  <c r="G229" i="36" s="1"/>
  <c r="I229" i="36" s="1"/>
  <c r="J228" i="36"/>
  <c r="E228" i="36"/>
  <c r="G228" i="36" s="1"/>
  <c r="I228" i="36" s="1"/>
  <c r="J227" i="36"/>
  <c r="E227" i="36"/>
  <c r="G227" i="36" s="1"/>
  <c r="I227" i="36" s="1"/>
  <c r="J226" i="36"/>
  <c r="E226" i="36"/>
  <c r="G226" i="36" s="1"/>
  <c r="I226" i="36" s="1"/>
  <c r="J225" i="36"/>
  <c r="E225" i="36"/>
  <c r="G225" i="36" s="1"/>
  <c r="I225" i="36" s="1"/>
  <c r="J224" i="36"/>
  <c r="E224" i="36"/>
  <c r="G224" i="36" s="1"/>
  <c r="I224" i="36" s="1"/>
  <c r="J223" i="36"/>
  <c r="E223" i="36"/>
  <c r="G223" i="36" s="1"/>
  <c r="I223" i="36" s="1"/>
  <c r="J222" i="36"/>
  <c r="D222" i="36"/>
  <c r="E222" i="36" s="1"/>
  <c r="G222" i="36" s="1"/>
  <c r="I222" i="36" s="1"/>
  <c r="J221" i="36"/>
  <c r="E221" i="36"/>
  <c r="G221" i="36" s="1"/>
  <c r="I221" i="36" s="1"/>
  <c r="J220" i="36"/>
  <c r="E220" i="36"/>
  <c r="G220" i="36" s="1"/>
  <c r="I220" i="36" s="1"/>
  <c r="J219" i="36"/>
  <c r="E219" i="36"/>
  <c r="G219" i="36" s="1"/>
  <c r="I219" i="36" s="1"/>
  <c r="J218" i="36"/>
  <c r="E218" i="36"/>
  <c r="G218" i="36" s="1"/>
  <c r="I218" i="36" s="1"/>
  <c r="J217" i="36"/>
  <c r="D217" i="36"/>
  <c r="E217" i="36" s="1"/>
  <c r="G217" i="36" s="1"/>
  <c r="I217" i="36" s="1"/>
  <c r="J216" i="36"/>
  <c r="D216" i="36"/>
  <c r="E216" i="36" s="1"/>
  <c r="G216" i="36" s="1"/>
  <c r="I216" i="36" s="1"/>
  <c r="J215" i="36"/>
  <c r="D215" i="36"/>
  <c r="E215" i="36" s="1"/>
  <c r="G215" i="36" s="1"/>
  <c r="I215" i="36" s="1"/>
  <c r="J214" i="36"/>
  <c r="E214" i="36"/>
  <c r="G214" i="36" s="1"/>
  <c r="I214" i="36" s="1"/>
  <c r="J213" i="36"/>
  <c r="E213" i="36"/>
  <c r="G213" i="36" s="1"/>
  <c r="I213" i="36" s="1"/>
  <c r="J212" i="36"/>
  <c r="E212" i="36"/>
  <c r="G212" i="36" s="1"/>
  <c r="I212" i="36" s="1"/>
  <c r="J211" i="36"/>
  <c r="E211" i="36"/>
  <c r="G211" i="36" s="1"/>
  <c r="I211" i="36" s="1"/>
  <c r="J210" i="36"/>
  <c r="E210" i="36"/>
  <c r="G210" i="36" s="1"/>
  <c r="I210" i="36" s="1"/>
  <c r="J209" i="36"/>
  <c r="E209" i="36"/>
  <c r="G209" i="36" s="1"/>
  <c r="I209" i="36" s="1"/>
  <c r="J208" i="36"/>
  <c r="E208" i="36"/>
  <c r="G208" i="36" s="1"/>
  <c r="I208" i="36" s="1"/>
  <c r="J207" i="36"/>
  <c r="E207" i="36"/>
  <c r="G207" i="36" s="1"/>
  <c r="I207" i="36" s="1"/>
  <c r="J206" i="36"/>
  <c r="E206" i="36"/>
  <c r="G206" i="36" s="1"/>
  <c r="I206" i="36" s="1"/>
  <c r="J205" i="36"/>
  <c r="E205" i="36"/>
  <c r="G205" i="36" s="1"/>
  <c r="I205" i="36" s="1"/>
  <c r="J204" i="36"/>
  <c r="E204" i="36"/>
  <c r="G204" i="36" s="1"/>
  <c r="I204" i="36" s="1"/>
  <c r="J203" i="36"/>
  <c r="E203" i="36"/>
  <c r="G203" i="36" s="1"/>
  <c r="I203" i="36" s="1"/>
  <c r="J202" i="36"/>
  <c r="E202" i="36"/>
  <c r="G202" i="36" s="1"/>
  <c r="I202" i="36" s="1"/>
  <c r="J201" i="36"/>
  <c r="E201" i="36"/>
  <c r="G201" i="36" s="1"/>
  <c r="I201" i="36" s="1"/>
  <c r="J200" i="36"/>
  <c r="E200" i="36"/>
  <c r="G200" i="36" s="1"/>
  <c r="I200" i="36" s="1"/>
  <c r="J199" i="36"/>
  <c r="E199" i="36"/>
  <c r="G199" i="36" s="1"/>
  <c r="I199" i="36" s="1"/>
  <c r="J198" i="36"/>
  <c r="E198" i="36"/>
  <c r="G198" i="36" s="1"/>
  <c r="I198" i="36" s="1"/>
  <c r="J197" i="36"/>
  <c r="E197" i="36"/>
  <c r="G197" i="36" s="1"/>
  <c r="M194" i="36"/>
  <c r="H194" i="36"/>
  <c r="F194" i="36"/>
  <c r="D194" i="36"/>
  <c r="C194" i="36"/>
  <c r="J193" i="36"/>
  <c r="E193" i="36"/>
  <c r="G193" i="36" s="1"/>
  <c r="M190" i="36"/>
  <c r="H190" i="36"/>
  <c r="F190" i="36"/>
  <c r="C190" i="36"/>
  <c r="N189" i="36"/>
  <c r="J188" i="36"/>
  <c r="E188" i="36"/>
  <c r="G188" i="36" s="1"/>
  <c r="I188" i="36" s="1"/>
  <c r="J187" i="36"/>
  <c r="E187" i="36"/>
  <c r="G187" i="36" s="1"/>
  <c r="I187" i="36" s="1"/>
  <c r="J186" i="36"/>
  <c r="E186" i="36"/>
  <c r="G186" i="36" s="1"/>
  <c r="I186" i="36" s="1"/>
  <c r="J185" i="36"/>
  <c r="E185" i="36"/>
  <c r="G185" i="36" s="1"/>
  <c r="I185" i="36" s="1"/>
  <c r="J184" i="36"/>
  <c r="E184" i="36"/>
  <c r="G184" i="36" s="1"/>
  <c r="I184" i="36" s="1"/>
  <c r="J183" i="36"/>
  <c r="E183" i="36"/>
  <c r="G183" i="36" s="1"/>
  <c r="I183" i="36" s="1"/>
  <c r="J182" i="36"/>
  <c r="E182" i="36"/>
  <c r="G182" i="36" s="1"/>
  <c r="I182" i="36" s="1"/>
  <c r="J181" i="36"/>
  <c r="E181" i="36"/>
  <c r="G181" i="36" s="1"/>
  <c r="I181" i="36" s="1"/>
  <c r="J180" i="36"/>
  <c r="E180" i="36"/>
  <c r="G180" i="36" s="1"/>
  <c r="I180" i="36" s="1"/>
  <c r="J179" i="36"/>
  <c r="E179" i="36"/>
  <c r="G179" i="36" s="1"/>
  <c r="I179" i="36" s="1"/>
  <c r="J178" i="36"/>
  <c r="E178" i="36"/>
  <c r="G178" i="36" s="1"/>
  <c r="I178" i="36" s="1"/>
  <c r="J177" i="36"/>
  <c r="E177" i="36"/>
  <c r="G177" i="36" s="1"/>
  <c r="I177" i="36" s="1"/>
  <c r="J176" i="36"/>
  <c r="E176" i="36"/>
  <c r="G176" i="36" s="1"/>
  <c r="I176" i="36" s="1"/>
  <c r="J175" i="36"/>
  <c r="E175" i="36"/>
  <c r="G175" i="36" s="1"/>
  <c r="I175" i="36" s="1"/>
  <c r="J174" i="36"/>
  <c r="E174" i="36"/>
  <c r="G174" i="36" s="1"/>
  <c r="I174" i="36" s="1"/>
  <c r="J173" i="36"/>
  <c r="E173" i="36"/>
  <c r="G173" i="36" s="1"/>
  <c r="I173" i="36" s="1"/>
  <c r="J172" i="36"/>
  <c r="E172" i="36"/>
  <c r="G172" i="36" s="1"/>
  <c r="I172" i="36" s="1"/>
  <c r="J171" i="36"/>
  <c r="E171" i="36"/>
  <c r="G171" i="36" s="1"/>
  <c r="I171" i="36" s="1"/>
  <c r="J170" i="36"/>
  <c r="E170" i="36"/>
  <c r="G170" i="36" s="1"/>
  <c r="I170" i="36" s="1"/>
  <c r="J169" i="36"/>
  <c r="E169" i="36"/>
  <c r="G169" i="36" s="1"/>
  <c r="I169" i="36" s="1"/>
  <c r="J168" i="36"/>
  <c r="D168" i="36"/>
  <c r="E168" i="36" s="1"/>
  <c r="G168" i="36" s="1"/>
  <c r="I168" i="36" s="1"/>
  <c r="J167" i="36"/>
  <c r="E167" i="36"/>
  <c r="G167" i="36" s="1"/>
  <c r="I167" i="36" s="1"/>
  <c r="E166" i="36"/>
  <c r="G166" i="36" s="1"/>
  <c r="I166" i="36" s="1"/>
  <c r="K166" i="36" s="1"/>
  <c r="N166" i="36" s="1"/>
  <c r="J165" i="36"/>
  <c r="E165" i="36"/>
  <c r="G165" i="36" s="1"/>
  <c r="I165" i="36" s="1"/>
  <c r="J164" i="36"/>
  <c r="D164" i="36"/>
  <c r="E164" i="36" s="1"/>
  <c r="G164" i="36" s="1"/>
  <c r="I164" i="36" s="1"/>
  <c r="J163" i="36"/>
  <c r="D163" i="36"/>
  <c r="E163" i="36" s="1"/>
  <c r="G163" i="36" s="1"/>
  <c r="I163" i="36" s="1"/>
  <c r="J162" i="36"/>
  <c r="E162" i="36"/>
  <c r="G162" i="36" s="1"/>
  <c r="I162" i="36" s="1"/>
  <c r="J161" i="36"/>
  <c r="E161" i="36"/>
  <c r="G161" i="36" s="1"/>
  <c r="I161" i="36" s="1"/>
  <c r="J160" i="36"/>
  <c r="E160" i="36"/>
  <c r="G160" i="36" s="1"/>
  <c r="I160" i="36" s="1"/>
  <c r="J159" i="36"/>
  <c r="E159" i="36"/>
  <c r="G159" i="36" s="1"/>
  <c r="I159" i="36" s="1"/>
  <c r="J158" i="36"/>
  <c r="E158" i="36"/>
  <c r="G158" i="36" s="1"/>
  <c r="I158" i="36" s="1"/>
  <c r="J157" i="36"/>
  <c r="E157" i="36"/>
  <c r="G157" i="36" s="1"/>
  <c r="I157" i="36" s="1"/>
  <c r="J156" i="36"/>
  <c r="E156" i="36"/>
  <c r="G156" i="36" s="1"/>
  <c r="I156" i="36" s="1"/>
  <c r="J155" i="36"/>
  <c r="E155" i="36"/>
  <c r="G155" i="36" s="1"/>
  <c r="I155" i="36" s="1"/>
  <c r="J154" i="36"/>
  <c r="E154" i="36"/>
  <c r="G154" i="36" s="1"/>
  <c r="I154" i="36" s="1"/>
  <c r="J153" i="36"/>
  <c r="E153" i="36"/>
  <c r="G153" i="36" s="1"/>
  <c r="I153" i="36" s="1"/>
  <c r="J152" i="36"/>
  <c r="E152" i="36"/>
  <c r="G152" i="36" s="1"/>
  <c r="I152" i="36" s="1"/>
  <c r="J151" i="36"/>
  <c r="E151" i="36"/>
  <c r="G151" i="36" s="1"/>
  <c r="I151" i="36" s="1"/>
  <c r="J150" i="36"/>
  <c r="E150" i="36"/>
  <c r="G150" i="36" s="1"/>
  <c r="I150" i="36" s="1"/>
  <c r="J149" i="36"/>
  <c r="E149" i="36"/>
  <c r="G149" i="36" s="1"/>
  <c r="I149" i="36" s="1"/>
  <c r="J148" i="36"/>
  <c r="E148" i="36"/>
  <c r="G148" i="36" s="1"/>
  <c r="I148" i="36" s="1"/>
  <c r="J147" i="36"/>
  <c r="E147" i="36"/>
  <c r="G147" i="36" s="1"/>
  <c r="I147" i="36" s="1"/>
  <c r="J146" i="36"/>
  <c r="E146" i="36"/>
  <c r="G146" i="36" s="1"/>
  <c r="I146" i="36" s="1"/>
  <c r="J145" i="36"/>
  <c r="D145" i="36"/>
  <c r="J144" i="36"/>
  <c r="E144" i="36"/>
  <c r="G144" i="36" s="1"/>
  <c r="I144" i="36" s="1"/>
  <c r="J143" i="36"/>
  <c r="E143" i="36"/>
  <c r="G143" i="36" s="1"/>
  <c r="I143" i="36" s="1"/>
  <c r="J142" i="36"/>
  <c r="E142" i="36"/>
  <c r="G142" i="36" s="1"/>
  <c r="I142" i="36" s="1"/>
  <c r="J141" i="36"/>
  <c r="E141" i="36"/>
  <c r="G141" i="36" s="1"/>
  <c r="I141" i="36" s="1"/>
  <c r="J140" i="36"/>
  <c r="E140" i="36"/>
  <c r="G140" i="36" s="1"/>
  <c r="I140" i="36" s="1"/>
  <c r="J139" i="36"/>
  <c r="E139" i="36"/>
  <c r="G139" i="36" s="1"/>
  <c r="I139" i="36" s="1"/>
  <c r="J138" i="36"/>
  <c r="E138" i="36"/>
  <c r="G138" i="36" s="1"/>
  <c r="I138" i="36" s="1"/>
  <c r="J137" i="36"/>
  <c r="E137" i="36"/>
  <c r="G137" i="36" s="1"/>
  <c r="I137" i="36" s="1"/>
  <c r="J136" i="36"/>
  <c r="E136" i="36"/>
  <c r="G136" i="36" s="1"/>
  <c r="I136" i="36" s="1"/>
  <c r="J135" i="36"/>
  <c r="E135" i="36"/>
  <c r="G135" i="36" s="1"/>
  <c r="I135" i="36" s="1"/>
  <c r="J134" i="36"/>
  <c r="E134" i="36"/>
  <c r="M131" i="36"/>
  <c r="H131" i="36"/>
  <c r="F131" i="36"/>
  <c r="C131" i="36"/>
  <c r="J130" i="36"/>
  <c r="E130" i="36"/>
  <c r="G130" i="36" s="1"/>
  <c r="I130" i="36" s="1"/>
  <c r="J129" i="36"/>
  <c r="E129" i="36"/>
  <c r="G129" i="36" s="1"/>
  <c r="I129" i="36" s="1"/>
  <c r="J128" i="36"/>
  <c r="E128" i="36"/>
  <c r="G128" i="36" s="1"/>
  <c r="I128" i="36" s="1"/>
  <c r="J127" i="36"/>
  <c r="D127" i="36"/>
  <c r="E127" i="36" s="1"/>
  <c r="G127" i="36" s="1"/>
  <c r="I127" i="36" s="1"/>
  <c r="J126" i="36"/>
  <c r="E126" i="36"/>
  <c r="G126" i="36" s="1"/>
  <c r="I126" i="36" s="1"/>
  <c r="J125" i="36"/>
  <c r="E125" i="36"/>
  <c r="G125" i="36" s="1"/>
  <c r="I125" i="36" s="1"/>
  <c r="J124" i="36"/>
  <c r="D124" i="36"/>
  <c r="E124" i="36" s="1"/>
  <c r="G124" i="36" s="1"/>
  <c r="I124" i="36" s="1"/>
  <c r="J123" i="36"/>
  <c r="D123" i="36"/>
  <c r="E123" i="36" s="1"/>
  <c r="G123" i="36" s="1"/>
  <c r="I123" i="36" s="1"/>
  <c r="J122" i="36"/>
  <c r="E122" i="36"/>
  <c r="G122" i="36" s="1"/>
  <c r="I122" i="36" s="1"/>
  <c r="J121" i="36"/>
  <c r="E121" i="36"/>
  <c r="G121" i="36" s="1"/>
  <c r="I121" i="36" s="1"/>
  <c r="J120" i="36"/>
  <c r="E120" i="36"/>
  <c r="G120" i="36" s="1"/>
  <c r="I120" i="36" s="1"/>
  <c r="J119" i="36"/>
  <c r="E119" i="36"/>
  <c r="G119" i="36" s="1"/>
  <c r="I119" i="36" s="1"/>
  <c r="J118" i="36"/>
  <c r="E118" i="36"/>
  <c r="G118" i="36" s="1"/>
  <c r="I118" i="36" s="1"/>
  <c r="J117" i="36"/>
  <c r="E117" i="36"/>
  <c r="G117" i="36" s="1"/>
  <c r="I117" i="36" s="1"/>
  <c r="J116" i="36"/>
  <c r="E116" i="36"/>
  <c r="G116" i="36" s="1"/>
  <c r="I116" i="36" s="1"/>
  <c r="J115" i="36"/>
  <c r="E115" i="36"/>
  <c r="G115" i="36" s="1"/>
  <c r="I115" i="36" s="1"/>
  <c r="J114" i="36"/>
  <c r="E114" i="36"/>
  <c r="G114" i="36" s="1"/>
  <c r="I114" i="36" s="1"/>
  <c r="J113" i="36"/>
  <c r="E113" i="36"/>
  <c r="G113" i="36" s="1"/>
  <c r="I113" i="36" s="1"/>
  <c r="J112" i="36"/>
  <c r="E112" i="36"/>
  <c r="G112" i="36" s="1"/>
  <c r="I112" i="36" s="1"/>
  <c r="J111" i="36"/>
  <c r="E111" i="36"/>
  <c r="J110" i="36"/>
  <c r="E110" i="36"/>
  <c r="G110" i="36" s="1"/>
  <c r="I110" i="36" s="1"/>
  <c r="J109" i="36"/>
  <c r="E109" i="36"/>
  <c r="G109" i="36" s="1"/>
  <c r="I109" i="36" s="1"/>
  <c r="J108" i="36"/>
  <c r="E108" i="36"/>
  <c r="G108" i="36" s="1"/>
  <c r="I108" i="36" s="1"/>
  <c r="J107" i="36"/>
  <c r="E107" i="36"/>
  <c r="G107" i="36" s="1"/>
  <c r="I107" i="36" s="1"/>
  <c r="J106" i="36"/>
  <c r="E106" i="36"/>
  <c r="G106" i="36" s="1"/>
  <c r="I106" i="36" s="1"/>
  <c r="J105" i="36"/>
  <c r="E105" i="36"/>
  <c r="G105" i="36" s="1"/>
  <c r="I105" i="36" s="1"/>
  <c r="J104" i="36"/>
  <c r="E104" i="36"/>
  <c r="G104" i="36" s="1"/>
  <c r="I104" i="36" s="1"/>
  <c r="J103" i="36"/>
  <c r="E103" i="36"/>
  <c r="G103" i="36" s="1"/>
  <c r="I103" i="36" s="1"/>
  <c r="M100" i="36"/>
  <c r="H100" i="36"/>
  <c r="F100" i="36"/>
  <c r="C100" i="36"/>
  <c r="J99" i="36"/>
  <c r="D99" i="36"/>
  <c r="D100" i="36" s="1"/>
  <c r="M96" i="36"/>
  <c r="H96" i="36"/>
  <c r="F96" i="36"/>
  <c r="D96" i="36"/>
  <c r="C96" i="36"/>
  <c r="J95" i="36"/>
  <c r="E95" i="36"/>
  <c r="G95" i="36" s="1"/>
  <c r="I95" i="36" s="1"/>
  <c r="J94" i="36"/>
  <c r="E94" i="36"/>
  <c r="G94" i="36" s="1"/>
  <c r="I94" i="36" s="1"/>
  <c r="M91" i="36"/>
  <c r="H91" i="36"/>
  <c r="F91" i="36"/>
  <c r="D91" i="36"/>
  <c r="C91" i="36"/>
  <c r="J90" i="36"/>
  <c r="E90" i="36"/>
  <c r="G90" i="36" s="1"/>
  <c r="I90" i="36" s="1"/>
  <c r="J89" i="36"/>
  <c r="E89" i="36"/>
  <c r="G89" i="36" s="1"/>
  <c r="I89" i="36" s="1"/>
  <c r="J88" i="36"/>
  <c r="E88" i="36"/>
  <c r="M85" i="36"/>
  <c r="H85" i="36"/>
  <c r="F85" i="36"/>
  <c r="D85" i="36"/>
  <c r="C85" i="36"/>
  <c r="J84" i="36"/>
  <c r="E84" i="36"/>
  <c r="M81" i="36"/>
  <c r="H81" i="36"/>
  <c r="F81" i="36"/>
  <c r="D81" i="36"/>
  <c r="C81" i="36"/>
  <c r="J80" i="36"/>
  <c r="E80" i="36"/>
  <c r="E81" i="36" s="1"/>
  <c r="M77" i="36"/>
  <c r="H77" i="36"/>
  <c r="F77" i="36"/>
  <c r="D77" i="36"/>
  <c r="C77" i="36"/>
  <c r="J76" i="36"/>
  <c r="E76" i="36"/>
  <c r="G76" i="36" s="1"/>
  <c r="I76" i="36" s="1"/>
  <c r="J75" i="36"/>
  <c r="E75" i="36"/>
  <c r="G75" i="36" s="1"/>
  <c r="M72" i="36"/>
  <c r="H72" i="36"/>
  <c r="F72" i="36"/>
  <c r="D72" i="36"/>
  <c r="C72" i="36"/>
  <c r="J71" i="36"/>
  <c r="E71" i="36"/>
  <c r="G71" i="36" s="1"/>
  <c r="I71" i="36" s="1"/>
  <c r="J70" i="36"/>
  <c r="E70" i="36"/>
  <c r="G70" i="36" s="1"/>
  <c r="I70" i="36" s="1"/>
  <c r="J69" i="36"/>
  <c r="E69" i="36"/>
  <c r="G69" i="36" s="1"/>
  <c r="J68" i="36"/>
  <c r="E68" i="36"/>
  <c r="G68" i="36" s="1"/>
  <c r="I68" i="36" s="1"/>
  <c r="J67" i="36"/>
  <c r="E67" i="36"/>
  <c r="G67" i="36" s="1"/>
  <c r="I67" i="36" s="1"/>
  <c r="J66" i="36"/>
  <c r="E66" i="36"/>
  <c r="G66" i="36" s="1"/>
  <c r="I66" i="36" s="1"/>
  <c r="M63" i="36"/>
  <c r="H63" i="36"/>
  <c r="F63" i="36"/>
  <c r="D63" i="36"/>
  <c r="C63" i="36"/>
  <c r="J62" i="36"/>
  <c r="E62" i="36"/>
  <c r="G62" i="36" s="1"/>
  <c r="I62" i="36" s="1"/>
  <c r="J61" i="36"/>
  <c r="E61" i="36"/>
  <c r="J60" i="36"/>
  <c r="E60" i="36"/>
  <c r="G60" i="36" s="1"/>
  <c r="I60" i="36" s="1"/>
  <c r="J59" i="36"/>
  <c r="E59" i="36"/>
  <c r="G59" i="36" s="1"/>
  <c r="M56" i="36"/>
  <c r="H56" i="36"/>
  <c r="F56" i="36"/>
  <c r="D56" i="36"/>
  <c r="C56" i="36"/>
  <c r="J55" i="36"/>
  <c r="E55" i="36"/>
  <c r="G55" i="36" s="1"/>
  <c r="I55" i="36" s="1"/>
  <c r="J54" i="36"/>
  <c r="E54" i="36"/>
  <c r="G54" i="36" s="1"/>
  <c r="I54" i="36" s="1"/>
  <c r="J53" i="36"/>
  <c r="E53" i="36"/>
  <c r="G53" i="36" s="1"/>
  <c r="I53" i="36" s="1"/>
  <c r="J52" i="36"/>
  <c r="E52" i="36"/>
  <c r="G52" i="36" s="1"/>
  <c r="I52" i="36" s="1"/>
  <c r="J51" i="36"/>
  <c r="E51" i="36"/>
  <c r="G51" i="36" s="1"/>
  <c r="I51" i="36" s="1"/>
  <c r="J50" i="36"/>
  <c r="E50" i="36"/>
  <c r="J49" i="36"/>
  <c r="E49" i="36"/>
  <c r="G49" i="36" s="1"/>
  <c r="I49" i="36" s="1"/>
  <c r="J48" i="36"/>
  <c r="E48" i="36"/>
  <c r="G48" i="36" s="1"/>
  <c r="I48" i="36" s="1"/>
  <c r="J47" i="36"/>
  <c r="E47" i="36"/>
  <c r="G47" i="36" s="1"/>
  <c r="M44" i="36"/>
  <c r="H44" i="36"/>
  <c r="F44" i="36"/>
  <c r="D44" i="36"/>
  <c r="C44" i="36"/>
  <c r="J43" i="36"/>
  <c r="E43" i="36"/>
  <c r="G43" i="36" s="1"/>
  <c r="I43" i="36" s="1"/>
  <c r="J42" i="36"/>
  <c r="E42" i="36"/>
  <c r="G42" i="36" s="1"/>
  <c r="I42" i="36" s="1"/>
  <c r="J41" i="36"/>
  <c r="E41" i="36"/>
  <c r="G41" i="36" s="1"/>
  <c r="I41" i="36" s="1"/>
  <c r="J40" i="36"/>
  <c r="E40" i="36"/>
  <c r="G40" i="36" s="1"/>
  <c r="I40" i="36" s="1"/>
  <c r="J39" i="36"/>
  <c r="E39" i="36"/>
  <c r="G39" i="36" s="1"/>
  <c r="I39" i="36" s="1"/>
  <c r="J38" i="36"/>
  <c r="E38" i="36"/>
  <c r="G38" i="36" s="1"/>
  <c r="I38" i="36" s="1"/>
  <c r="J37" i="36"/>
  <c r="E37" i="36"/>
  <c r="G37" i="36" s="1"/>
  <c r="I37" i="36" s="1"/>
  <c r="J36" i="36"/>
  <c r="E36" i="36"/>
  <c r="G36" i="36" s="1"/>
  <c r="I36" i="36" s="1"/>
  <c r="J35" i="36"/>
  <c r="E35" i="36"/>
  <c r="G35" i="36" s="1"/>
  <c r="I35" i="36" s="1"/>
  <c r="J34" i="36"/>
  <c r="E34" i="36"/>
  <c r="G34" i="36" s="1"/>
  <c r="I34" i="36" s="1"/>
  <c r="J33" i="36"/>
  <c r="E33" i="36"/>
  <c r="G33" i="36" s="1"/>
  <c r="I33" i="36" s="1"/>
  <c r="J32" i="36"/>
  <c r="E32" i="36"/>
  <c r="G32" i="36" s="1"/>
  <c r="I32" i="36" s="1"/>
  <c r="J31" i="36"/>
  <c r="E31" i="36"/>
  <c r="G31" i="36" s="1"/>
  <c r="I31" i="36" s="1"/>
  <c r="J30" i="36"/>
  <c r="E30" i="36"/>
  <c r="G30" i="36" s="1"/>
  <c r="I30" i="36" s="1"/>
  <c r="J29" i="36"/>
  <c r="E29" i="36"/>
  <c r="G29" i="36" s="1"/>
  <c r="I29" i="36" s="1"/>
  <c r="J28" i="36"/>
  <c r="E28" i="36"/>
  <c r="G28" i="36" s="1"/>
  <c r="I28" i="36" s="1"/>
  <c r="J27" i="36"/>
  <c r="E27" i="36"/>
  <c r="G27" i="36" s="1"/>
  <c r="I27" i="36" s="1"/>
  <c r="J26" i="36"/>
  <c r="E26" i="36"/>
  <c r="J25" i="36"/>
  <c r="E25" i="36"/>
  <c r="G25" i="36" s="1"/>
  <c r="I25" i="36" s="1"/>
  <c r="J24" i="36"/>
  <c r="E24" i="36"/>
  <c r="G24" i="36" s="1"/>
  <c r="I24" i="36" s="1"/>
  <c r="J23" i="36"/>
  <c r="E23" i="36"/>
  <c r="G23" i="36" s="1"/>
  <c r="E19" i="36"/>
  <c r="G19" i="36" s="1"/>
  <c r="I19" i="36" s="1"/>
  <c r="M18" i="36"/>
  <c r="M20" i="36" s="1"/>
  <c r="H18" i="36"/>
  <c r="H20" i="36" s="1"/>
  <c r="F18" i="36"/>
  <c r="F20" i="36" s="1"/>
  <c r="C18" i="36"/>
  <c r="C20" i="36" s="1"/>
  <c r="N17" i="36"/>
  <c r="D17" i="36"/>
  <c r="D18" i="36" s="1"/>
  <c r="D20" i="36" s="1"/>
  <c r="J16" i="36"/>
  <c r="E16" i="36"/>
  <c r="G16" i="36" s="1"/>
  <c r="I16" i="36" s="1"/>
  <c r="J15" i="36"/>
  <c r="E15" i="36"/>
  <c r="G15" i="36" s="1"/>
  <c r="I15" i="36" s="1"/>
  <c r="A15" i="36"/>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A161" i="36" s="1"/>
  <c r="A162" i="36" s="1"/>
  <c r="A163" i="36" s="1"/>
  <c r="A164" i="36" s="1"/>
  <c r="A165" i="36" s="1"/>
  <c r="A166" i="36" s="1"/>
  <c r="A167" i="36" s="1"/>
  <c r="A168" i="36" s="1"/>
  <c r="A169" i="36" s="1"/>
  <c r="A170" i="36" s="1"/>
  <c r="A171" i="36" s="1"/>
  <c r="A172" i="36" s="1"/>
  <c r="A173" i="36" s="1"/>
  <c r="A174" i="36" s="1"/>
  <c r="A175" i="36" s="1"/>
  <c r="A176" i="36" s="1"/>
  <c r="A177" i="36" s="1"/>
  <c r="A178" i="36" s="1"/>
  <c r="A179" i="36" s="1"/>
  <c r="A180" i="36" s="1"/>
  <c r="A181" i="36" s="1"/>
  <c r="A182" i="36" s="1"/>
  <c r="A183" i="36" s="1"/>
  <c r="A184" i="36" s="1"/>
  <c r="A185" i="36" s="1"/>
  <c r="A186" i="36" s="1"/>
  <c r="A187" i="36" s="1"/>
  <c r="A188" i="36" s="1"/>
  <c r="A189" i="36" s="1"/>
  <c r="A190" i="36" s="1"/>
  <c r="A191" i="36" s="1"/>
  <c r="A192" i="36" s="1"/>
  <c r="A193" i="36" s="1"/>
  <c r="A194" i="36" s="1"/>
  <c r="A195" i="36" s="1"/>
  <c r="A196" i="36" s="1"/>
  <c r="A197" i="36" s="1"/>
  <c r="A198" i="36" s="1"/>
  <c r="A199" i="36" s="1"/>
  <c r="A200" i="36" s="1"/>
  <c r="A201" i="36" s="1"/>
  <c r="A202" i="36" s="1"/>
  <c r="A203" i="36" s="1"/>
  <c r="A204" i="36" s="1"/>
  <c r="A205" i="36" s="1"/>
  <c r="A206" i="36" s="1"/>
  <c r="A207" i="36" s="1"/>
  <c r="A208" i="36" s="1"/>
  <c r="A209" i="36" s="1"/>
  <c r="A210" i="36" s="1"/>
  <c r="A211" i="36" s="1"/>
  <c r="A212" i="36" s="1"/>
  <c r="A213" i="36" s="1"/>
  <c r="A214" i="36" s="1"/>
  <c r="A215" i="36" s="1"/>
  <c r="A216" i="36" s="1"/>
  <c r="A217" i="36" s="1"/>
  <c r="A218" i="36" s="1"/>
  <c r="A219" i="36" s="1"/>
  <c r="A220" i="36" s="1"/>
  <c r="A221" i="36" s="1"/>
  <c r="A222" i="36" s="1"/>
  <c r="A223" i="36" s="1"/>
  <c r="A224" i="36" s="1"/>
  <c r="A225" i="36" s="1"/>
  <c r="A226" i="36" s="1"/>
  <c r="A227" i="36" s="1"/>
  <c r="A228" i="36" s="1"/>
  <c r="A229" i="36" s="1"/>
  <c r="A230" i="36" s="1"/>
  <c r="A231" i="36" s="1"/>
  <c r="A232" i="36" s="1"/>
  <c r="A233" i="36" s="1"/>
  <c r="A234" i="36" s="1"/>
  <c r="A235" i="36" s="1"/>
  <c r="A236" i="36" s="1"/>
  <c r="A237" i="36" s="1"/>
  <c r="A238" i="36" s="1"/>
  <c r="A239" i="36" s="1"/>
  <c r="A240" i="36" s="1"/>
  <c r="A241" i="36" s="1"/>
  <c r="A242" i="36" s="1"/>
  <c r="A243" i="36" s="1"/>
  <c r="A244" i="36" s="1"/>
  <c r="A245" i="36" s="1"/>
  <c r="A246" i="36" s="1"/>
  <c r="A247" i="36" s="1"/>
  <c r="A248" i="36" s="1"/>
  <c r="A249" i="36" s="1"/>
  <c r="A250" i="36" s="1"/>
  <c r="A251" i="36" s="1"/>
  <c r="A252" i="36" s="1"/>
  <c r="A253" i="36" s="1"/>
  <c r="A254" i="36" s="1"/>
  <c r="A255" i="36" s="1"/>
  <c r="A256" i="36" s="1"/>
  <c r="A257" i="36" s="1"/>
  <c r="A258" i="36" s="1"/>
  <c r="A259" i="36" s="1"/>
  <c r="A260" i="36" s="1"/>
  <c r="A261" i="36" s="1"/>
  <c r="A262" i="36" s="1"/>
  <c r="A263" i="36" s="1"/>
  <c r="A264" i="36" s="1"/>
  <c r="A265" i="36" s="1"/>
  <c r="A266" i="36" s="1"/>
  <c r="A267" i="36" s="1"/>
  <c r="A268" i="36" s="1"/>
  <c r="A269" i="36" s="1"/>
  <c r="A270" i="36" s="1"/>
  <c r="A271" i="36" s="1"/>
  <c r="A272" i="36" s="1"/>
  <c r="A273" i="36" s="1"/>
  <c r="A274" i="36" s="1"/>
  <c r="A275" i="36" s="1"/>
  <c r="A276" i="36" s="1"/>
  <c r="A277" i="36" s="1"/>
  <c r="A278" i="36" s="1"/>
  <c r="A279" i="36" s="1"/>
  <c r="A280" i="36" s="1"/>
  <c r="A281" i="36" s="1"/>
  <c r="A282" i="36" s="1"/>
  <c r="A283" i="36" s="1"/>
  <c r="A284" i="36" s="1"/>
  <c r="A285" i="36" s="1"/>
  <c r="A286" i="36" s="1"/>
  <c r="A287" i="36" s="1"/>
  <c r="A288" i="36" s="1"/>
  <c r="A289" i="36" s="1"/>
  <c r="A290" i="36" s="1"/>
  <c r="A291" i="36" s="1"/>
  <c r="A292" i="36" s="1"/>
  <c r="A293" i="36" s="1"/>
  <c r="A294" i="36" s="1"/>
  <c r="A295" i="36" s="1"/>
  <c r="A296" i="36" s="1"/>
  <c r="A297" i="36" s="1"/>
  <c r="A298" i="36" s="1"/>
  <c r="A299" i="36" s="1"/>
  <c r="A300" i="36" s="1"/>
  <c r="A301" i="36" s="1"/>
  <c r="A302" i="36" s="1"/>
  <c r="A303" i="36" s="1"/>
  <c r="A304" i="36" s="1"/>
  <c r="A305" i="36" s="1"/>
  <c r="A306" i="36" s="1"/>
  <c r="A307" i="36" s="1"/>
  <c r="A308" i="36" s="1"/>
  <c r="A309" i="36" s="1"/>
  <c r="A310" i="36" s="1"/>
  <c r="A311" i="36" s="1"/>
  <c r="A312" i="36" s="1"/>
  <c r="A313" i="36" s="1"/>
  <c r="A314" i="36" s="1"/>
  <c r="A315" i="36" s="1"/>
  <c r="A316" i="36" s="1"/>
  <c r="A317" i="36" s="1"/>
  <c r="A318" i="36" s="1"/>
  <c r="A319" i="36" s="1"/>
  <c r="A320" i="36" s="1"/>
  <c r="A321" i="36" s="1"/>
  <c r="A322" i="36" s="1"/>
  <c r="A323" i="36" s="1"/>
  <c r="A324" i="36" s="1"/>
  <c r="A325" i="36" s="1"/>
  <c r="A326" i="36" s="1"/>
  <c r="A327" i="36" s="1"/>
  <c r="A328" i="36" s="1"/>
  <c r="A329" i="36" s="1"/>
  <c r="A330" i="36" s="1"/>
  <c r="A331" i="36" s="1"/>
  <c r="A332" i="36" s="1"/>
  <c r="A333" i="36" s="1"/>
  <c r="A334" i="36" s="1"/>
  <c r="N14" i="36"/>
  <c r="E14" i="36"/>
  <c r="G14" i="36" s="1"/>
  <c r="I13" i="36"/>
  <c r="K24" i="36" l="1"/>
  <c r="N24" i="36" s="1"/>
  <c r="K28" i="36"/>
  <c r="N28" i="36" s="1"/>
  <c r="K29" i="36"/>
  <c r="N29" i="36" s="1"/>
  <c r="K128" i="36"/>
  <c r="N128" i="36" s="1"/>
  <c r="K149" i="36"/>
  <c r="N149" i="36" s="1"/>
  <c r="K151" i="36"/>
  <c r="N151" i="36" s="1"/>
  <c r="K32" i="36"/>
  <c r="N32" i="36" s="1"/>
  <c r="K90" i="36"/>
  <c r="N90" i="36" s="1"/>
  <c r="K48" i="36"/>
  <c r="N48" i="36" s="1"/>
  <c r="K52" i="36"/>
  <c r="N52" i="36" s="1"/>
  <c r="K54" i="36"/>
  <c r="N54" i="36" s="1"/>
  <c r="K176" i="36"/>
  <c r="N176" i="36" s="1"/>
  <c r="K180" i="36"/>
  <c r="N180" i="36" s="1"/>
  <c r="K184" i="36"/>
  <c r="N184" i="36" s="1"/>
  <c r="K188" i="36"/>
  <c r="N188" i="36" s="1"/>
  <c r="K76" i="36"/>
  <c r="N76" i="36" s="1"/>
  <c r="K186" i="36"/>
  <c r="N186" i="36" s="1"/>
  <c r="K208" i="36"/>
  <c r="N208" i="36" s="1"/>
  <c r="K212" i="36"/>
  <c r="N212" i="36" s="1"/>
  <c r="K222" i="36"/>
  <c r="N222" i="36" s="1"/>
  <c r="K251" i="36"/>
  <c r="N251" i="36" s="1"/>
  <c r="K152" i="36"/>
  <c r="N152" i="36" s="1"/>
  <c r="K156" i="36"/>
  <c r="N156" i="36" s="1"/>
  <c r="K160" i="36"/>
  <c r="N160" i="36" s="1"/>
  <c r="K164" i="36"/>
  <c r="N164" i="36" s="1"/>
  <c r="K60" i="36"/>
  <c r="N60" i="36" s="1"/>
  <c r="K95" i="36"/>
  <c r="N95" i="36" s="1"/>
  <c r="K104" i="36"/>
  <c r="N104" i="36" s="1"/>
  <c r="K169" i="36"/>
  <c r="N169" i="36" s="1"/>
  <c r="K173" i="36"/>
  <c r="N173" i="36" s="1"/>
  <c r="K243" i="36"/>
  <c r="N243" i="36" s="1"/>
  <c r="K252" i="36"/>
  <c r="N252" i="36" s="1"/>
  <c r="K224" i="36"/>
  <c r="N224" i="36" s="1"/>
  <c r="K138" i="36"/>
  <c r="N138" i="36" s="1"/>
  <c r="K142" i="36"/>
  <c r="N142" i="36" s="1"/>
  <c r="K158" i="36"/>
  <c r="N158" i="36" s="1"/>
  <c r="K162" i="36"/>
  <c r="N162" i="36" s="1"/>
  <c r="K225" i="36"/>
  <c r="N225" i="36" s="1"/>
  <c r="K233" i="36"/>
  <c r="N233" i="36" s="1"/>
  <c r="K237" i="36"/>
  <c r="N237" i="36" s="1"/>
  <c r="K280" i="36"/>
  <c r="N280" i="36" s="1"/>
  <c r="K284" i="36"/>
  <c r="N284" i="36" s="1"/>
  <c r="K293" i="36"/>
  <c r="N293" i="36" s="1"/>
  <c r="K297" i="36"/>
  <c r="N297" i="36" s="1"/>
  <c r="K118" i="36"/>
  <c r="N118" i="36" s="1"/>
  <c r="K16" i="36"/>
  <c r="N16" i="36" s="1"/>
  <c r="K202" i="36"/>
  <c r="N202" i="36" s="1"/>
  <c r="K255" i="36"/>
  <c r="N255" i="36" s="1"/>
  <c r="K27" i="36"/>
  <c r="N27" i="36" s="1"/>
  <c r="K55" i="36"/>
  <c r="N55" i="36" s="1"/>
  <c r="K68" i="36"/>
  <c r="N68" i="36" s="1"/>
  <c r="K110" i="36"/>
  <c r="N110" i="36" s="1"/>
  <c r="K129" i="36"/>
  <c r="N129" i="36" s="1"/>
  <c r="K157" i="36"/>
  <c r="N157" i="36" s="1"/>
  <c r="K161" i="36"/>
  <c r="N161" i="36" s="1"/>
  <c r="K177" i="36"/>
  <c r="N177" i="36" s="1"/>
  <c r="K181" i="36"/>
  <c r="N181" i="36" s="1"/>
  <c r="K185" i="36"/>
  <c r="N185" i="36" s="1"/>
  <c r="K207" i="36"/>
  <c r="N207" i="36" s="1"/>
  <c r="K215" i="36"/>
  <c r="N215" i="36" s="1"/>
  <c r="K259" i="36"/>
  <c r="N259" i="36" s="1"/>
  <c r="K126" i="36"/>
  <c r="N126" i="36" s="1"/>
  <c r="K130" i="36"/>
  <c r="N130" i="36" s="1"/>
  <c r="K256" i="36"/>
  <c r="N256" i="36" s="1"/>
  <c r="K33" i="36"/>
  <c r="N33" i="36" s="1"/>
  <c r="K37" i="36"/>
  <c r="N37" i="36" s="1"/>
  <c r="K232" i="36"/>
  <c r="N232" i="36" s="1"/>
  <c r="K240" i="36"/>
  <c r="N240" i="36" s="1"/>
  <c r="K295" i="36"/>
  <c r="N295" i="36" s="1"/>
  <c r="K15" i="36"/>
  <c r="N15" i="36" s="1"/>
  <c r="K62" i="36"/>
  <c r="N62" i="36" s="1"/>
  <c r="K108" i="36"/>
  <c r="N108" i="36" s="1"/>
  <c r="K136" i="36"/>
  <c r="N136" i="36" s="1"/>
  <c r="K140" i="36"/>
  <c r="N140" i="36" s="1"/>
  <c r="K155" i="36"/>
  <c r="N155" i="36" s="1"/>
  <c r="K183" i="36"/>
  <c r="N183" i="36" s="1"/>
  <c r="K209" i="36"/>
  <c r="N209" i="36" s="1"/>
  <c r="K213" i="36"/>
  <c r="N213" i="36" s="1"/>
  <c r="K217" i="36"/>
  <c r="N217" i="36" s="1"/>
  <c r="K221" i="36"/>
  <c r="N221" i="36" s="1"/>
  <c r="K249" i="36"/>
  <c r="N249" i="36" s="1"/>
  <c r="G80" i="36"/>
  <c r="G81" i="36" s="1"/>
  <c r="K125" i="36"/>
  <c r="N125" i="36" s="1"/>
  <c r="K228" i="36"/>
  <c r="N228" i="36" s="1"/>
  <c r="K105" i="36"/>
  <c r="N105" i="36" s="1"/>
  <c r="K115" i="36"/>
  <c r="N115" i="36" s="1"/>
  <c r="K119" i="36"/>
  <c r="N119" i="36" s="1"/>
  <c r="K210" i="36"/>
  <c r="N210" i="36" s="1"/>
  <c r="K214" i="36"/>
  <c r="N214" i="36" s="1"/>
  <c r="K298" i="36"/>
  <c r="N298" i="36" s="1"/>
  <c r="K153" i="36"/>
  <c r="N153" i="36" s="1"/>
  <c r="K170" i="36"/>
  <c r="N170" i="36" s="1"/>
  <c r="K174" i="36"/>
  <c r="N174" i="36" s="1"/>
  <c r="K229" i="36"/>
  <c r="N229" i="36" s="1"/>
  <c r="E17" i="36"/>
  <c r="G17" i="36" s="1"/>
  <c r="I17" i="36" s="1"/>
  <c r="K31" i="36"/>
  <c r="N31" i="36" s="1"/>
  <c r="K49" i="36"/>
  <c r="N49" i="36" s="1"/>
  <c r="K53" i="36"/>
  <c r="N53" i="36" s="1"/>
  <c r="E63" i="36"/>
  <c r="E96" i="36"/>
  <c r="K109" i="36"/>
  <c r="N109" i="36" s="1"/>
  <c r="K116" i="36"/>
  <c r="N116" i="36" s="1"/>
  <c r="K127" i="36"/>
  <c r="N127" i="36" s="1"/>
  <c r="K135" i="36"/>
  <c r="N135" i="36" s="1"/>
  <c r="K139" i="36"/>
  <c r="N139" i="36" s="1"/>
  <c r="K159" i="36"/>
  <c r="N159" i="36" s="1"/>
  <c r="K163" i="36"/>
  <c r="N163" i="36" s="1"/>
  <c r="K178" i="36"/>
  <c r="N178" i="36" s="1"/>
  <c r="K244" i="36"/>
  <c r="N244" i="36" s="1"/>
  <c r="K282" i="36"/>
  <c r="N282" i="36" s="1"/>
  <c r="K296" i="36"/>
  <c r="N296" i="36" s="1"/>
  <c r="K38" i="36"/>
  <c r="N38" i="36" s="1"/>
  <c r="K41" i="36"/>
  <c r="N41" i="36" s="1"/>
  <c r="K106" i="36"/>
  <c r="N106" i="36" s="1"/>
  <c r="K120" i="36"/>
  <c r="N120" i="36" s="1"/>
  <c r="K143" i="36"/>
  <c r="N143" i="36" s="1"/>
  <c r="K147" i="36"/>
  <c r="N147" i="36" s="1"/>
  <c r="K150" i="36"/>
  <c r="N150" i="36" s="1"/>
  <c r="K200" i="36"/>
  <c r="N200" i="36" s="1"/>
  <c r="K219" i="36"/>
  <c r="N219" i="36" s="1"/>
  <c r="K234" i="36"/>
  <c r="N234" i="36" s="1"/>
  <c r="K238" i="36"/>
  <c r="N238" i="36" s="1"/>
  <c r="K241" i="36"/>
  <c r="N241" i="36" s="1"/>
  <c r="K265" i="36"/>
  <c r="N265" i="36" s="1"/>
  <c r="D131" i="36"/>
  <c r="K154" i="36"/>
  <c r="N154" i="36" s="1"/>
  <c r="K175" i="36"/>
  <c r="N175" i="36" s="1"/>
  <c r="K270" i="36"/>
  <c r="N270" i="36" s="1"/>
  <c r="K279" i="36"/>
  <c r="N279" i="36" s="1"/>
  <c r="K283" i="36"/>
  <c r="N283" i="36" s="1"/>
  <c r="D299" i="36"/>
  <c r="K42" i="36"/>
  <c r="N42" i="36" s="1"/>
  <c r="K67" i="36"/>
  <c r="N67" i="36" s="1"/>
  <c r="E91" i="36"/>
  <c r="K107" i="36"/>
  <c r="N107" i="36" s="1"/>
  <c r="K121" i="36"/>
  <c r="N121" i="36" s="1"/>
  <c r="K144" i="36"/>
  <c r="N144" i="36" s="1"/>
  <c r="K148" i="36"/>
  <c r="N148" i="36" s="1"/>
  <c r="K187" i="36"/>
  <c r="N187" i="36" s="1"/>
  <c r="K201" i="36"/>
  <c r="N201" i="36" s="1"/>
  <c r="K205" i="36"/>
  <c r="N205" i="36" s="1"/>
  <c r="K216" i="36"/>
  <c r="N216" i="36" s="1"/>
  <c r="K220" i="36"/>
  <c r="N220" i="36" s="1"/>
  <c r="K227" i="36"/>
  <c r="N227" i="36" s="1"/>
  <c r="K231" i="36"/>
  <c r="N231" i="36" s="1"/>
  <c r="K235" i="36"/>
  <c r="N235" i="36" s="1"/>
  <c r="K239" i="36"/>
  <c r="N239" i="36" s="1"/>
  <c r="K242" i="36"/>
  <c r="N242" i="36" s="1"/>
  <c r="K254" i="36"/>
  <c r="N254" i="36" s="1"/>
  <c r="K258" i="36"/>
  <c r="N258" i="36" s="1"/>
  <c r="I193" i="36"/>
  <c r="I194" i="36" s="1"/>
  <c r="G194" i="36"/>
  <c r="K34" i="36"/>
  <c r="N34" i="36" s="1"/>
  <c r="K40" i="36"/>
  <c r="N40" i="36" s="1"/>
  <c r="K43" i="36"/>
  <c r="N43" i="36" s="1"/>
  <c r="E56" i="36"/>
  <c r="K71" i="36"/>
  <c r="N71" i="36" s="1"/>
  <c r="K171" i="36"/>
  <c r="N171" i="36" s="1"/>
  <c r="K230" i="36"/>
  <c r="N230" i="36" s="1"/>
  <c r="K236" i="36"/>
  <c r="N236" i="36" s="1"/>
  <c r="K250" i="36"/>
  <c r="N250" i="36" s="1"/>
  <c r="K257" i="36"/>
  <c r="N257" i="36" s="1"/>
  <c r="K281" i="36"/>
  <c r="N281" i="36" s="1"/>
  <c r="K25" i="36"/>
  <c r="N25" i="36" s="1"/>
  <c r="K35" i="36"/>
  <c r="N35" i="36" s="1"/>
  <c r="K51" i="36"/>
  <c r="N51" i="36" s="1"/>
  <c r="E99" i="36"/>
  <c r="E100" i="36" s="1"/>
  <c r="K117" i="36"/>
  <c r="N117" i="36" s="1"/>
  <c r="K172" i="36"/>
  <c r="N172" i="36" s="1"/>
  <c r="G274" i="36"/>
  <c r="G275" i="36" s="1"/>
  <c r="D289" i="36"/>
  <c r="K89" i="36"/>
  <c r="N89" i="36" s="1"/>
  <c r="K114" i="36"/>
  <c r="N114" i="36" s="1"/>
  <c r="K122" i="36"/>
  <c r="N122" i="36" s="1"/>
  <c r="E194" i="36"/>
  <c r="K203" i="36"/>
  <c r="N203" i="36" s="1"/>
  <c r="K206" i="36"/>
  <c r="N206" i="36" s="1"/>
  <c r="K218" i="36"/>
  <c r="N218" i="36" s="1"/>
  <c r="K223" i="36"/>
  <c r="N223" i="36" s="1"/>
  <c r="K288" i="36"/>
  <c r="N288" i="36" s="1"/>
  <c r="K314" i="36"/>
  <c r="N314" i="36" s="1"/>
  <c r="E44" i="36"/>
  <c r="G88" i="36"/>
  <c r="K141" i="36"/>
  <c r="N141" i="36" s="1"/>
  <c r="K36" i="36"/>
  <c r="N36" i="36" s="1"/>
  <c r="K39" i="36"/>
  <c r="N39" i="36" s="1"/>
  <c r="K70" i="36"/>
  <c r="N70" i="36" s="1"/>
  <c r="K123" i="36"/>
  <c r="N123" i="36" s="1"/>
  <c r="K137" i="36"/>
  <c r="N137" i="36" s="1"/>
  <c r="D190" i="36"/>
  <c r="K165" i="36"/>
  <c r="N165" i="36" s="1"/>
  <c r="K204" i="36"/>
  <c r="N204" i="36" s="1"/>
  <c r="K211" i="36"/>
  <c r="N211" i="36" s="1"/>
  <c r="K315" i="36"/>
  <c r="N315" i="36" s="1"/>
  <c r="E131" i="36"/>
  <c r="K167" i="36"/>
  <c r="N167" i="36" s="1"/>
  <c r="K285" i="36"/>
  <c r="N285" i="36" s="1"/>
  <c r="K30" i="36"/>
  <c r="N30" i="36" s="1"/>
  <c r="K113" i="36"/>
  <c r="N113" i="36" s="1"/>
  <c r="K124" i="36"/>
  <c r="N124" i="36" s="1"/>
  <c r="K146" i="36"/>
  <c r="N146" i="36" s="1"/>
  <c r="K168" i="36"/>
  <c r="N168" i="36" s="1"/>
  <c r="E294" i="36"/>
  <c r="G294" i="36" s="1"/>
  <c r="I294" i="36" s="1"/>
  <c r="K294" i="36" s="1"/>
  <c r="N294" i="36" s="1"/>
  <c r="K316" i="36"/>
  <c r="N316" i="36" s="1"/>
  <c r="I69" i="36"/>
  <c r="K69" i="36" s="1"/>
  <c r="N69" i="36" s="1"/>
  <c r="G72" i="36"/>
  <c r="I23" i="36"/>
  <c r="I96" i="36"/>
  <c r="K94" i="36"/>
  <c r="I47" i="36"/>
  <c r="I59" i="36"/>
  <c r="C301" i="36"/>
  <c r="C305" i="36" s="1"/>
  <c r="C307" i="36" s="1"/>
  <c r="C317" i="36" s="1"/>
  <c r="M301" i="36"/>
  <c r="M305" i="36" s="1"/>
  <c r="M307" i="36" s="1"/>
  <c r="M317" i="36" s="1"/>
  <c r="K112" i="36"/>
  <c r="N112" i="36" s="1"/>
  <c r="E245" i="36"/>
  <c r="G292" i="36"/>
  <c r="E145" i="36"/>
  <c r="G145" i="36" s="1"/>
  <c r="I145" i="36" s="1"/>
  <c r="K145" i="36" s="1"/>
  <c r="N145" i="36" s="1"/>
  <c r="G26" i="36"/>
  <c r="I26" i="36" s="1"/>
  <c r="K26" i="36" s="1"/>
  <c r="N26" i="36" s="1"/>
  <c r="F301" i="36"/>
  <c r="F305" i="36" s="1"/>
  <c r="F307" i="36" s="1"/>
  <c r="F317" i="36" s="1"/>
  <c r="G50" i="36"/>
  <c r="I50" i="36" s="1"/>
  <c r="K50" i="36" s="1"/>
  <c r="N50" i="36" s="1"/>
  <c r="E72" i="36"/>
  <c r="G77" i="36"/>
  <c r="I75" i="36"/>
  <c r="G111" i="36"/>
  <c r="I111" i="36" s="1"/>
  <c r="K111" i="36" s="1"/>
  <c r="N111" i="36" s="1"/>
  <c r="K66" i="36"/>
  <c r="G96" i="36"/>
  <c r="K179" i="36"/>
  <c r="N179" i="36" s="1"/>
  <c r="K103" i="36"/>
  <c r="G245" i="36"/>
  <c r="I197" i="36"/>
  <c r="G61" i="36"/>
  <c r="I61" i="36" s="1"/>
  <c r="K61" i="36" s="1"/>
  <c r="N61" i="36" s="1"/>
  <c r="H301" i="36"/>
  <c r="H305" i="36" s="1"/>
  <c r="H307" i="36" s="1"/>
  <c r="H317" i="36" s="1"/>
  <c r="I14" i="36"/>
  <c r="E85" i="36"/>
  <c r="G84" i="36"/>
  <c r="K199" i="36"/>
  <c r="N199" i="36" s="1"/>
  <c r="E77" i="36"/>
  <c r="D245" i="36"/>
  <c r="G248" i="36"/>
  <c r="G134" i="36"/>
  <c r="K260" i="36"/>
  <c r="N260" i="36" s="1"/>
  <c r="G266" i="36"/>
  <c r="I264" i="36"/>
  <c r="K286" i="36"/>
  <c r="N286" i="36" s="1"/>
  <c r="K198" i="36"/>
  <c r="N198" i="36" s="1"/>
  <c r="K182" i="36"/>
  <c r="N182" i="36" s="1"/>
  <c r="K226" i="36"/>
  <c r="N226" i="36" s="1"/>
  <c r="G271" i="36"/>
  <c r="I269" i="36"/>
  <c r="K287" i="36"/>
  <c r="N287" i="36" s="1"/>
  <c r="E266" i="36"/>
  <c r="E253" i="36"/>
  <c r="G253" i="36" s="1"/>
  <c r="I253" i="36" s="1"/>
  <c r="K253" i="36" s="1"/>
  <c r="N253" i="36" s="1"/>
  <c r="E271" i="36"/>
  <c r="E278" i="36"/>
  <c r="E18" i="36" l="1"/>
  <c r="E20" i="36" s="1"/>
  <c r="N18" i="36"/>
  <c r="N20" i="36" s="1"/>
  <c r="K18" i="36"/>
  <c r="K20" i="36" s="1"/>
  <c r="I18" i="36"/>
  <c r="I20" i="36" s="1"/>
  <c r="G99" i="36"/>
  <c r="I99" i="36" s="1"/>
  <c r="I80" i="36"/>
  <c r="I81" i="36" s="1"/>
  <c r="E299" i="36"/>
  <c r="I274" i="36"/>
  <c r="I275" i="36" s="1"/>
  <c r="K193" i="36"/>
  <c r="K194" i="36" s="1"/>
  <c r="I72" i="36"/>
  <c r="D301" i="36"/>
  <c r="D305" i="36" s="1"/>
  <c r="D307" i="36" s="1"/>
  <c r="D317" i="36" s="1"/>
  <c r="G18" i="36"/>
  <c r="G20" i="36" s="1"/>
  <c r="I131" i="36"/>
  <c r="G131" i="36"/>
  <c r="G44" i="36"/>
  <c r="G91" i="36"/>
  <c r="I88" i="36"/>
  <c r="G56" i="36"/>
  <c r="G190" i="36"/>
  <c r="I134" i="36"/>
  <c r="K131" i="36"/>
  <c r="N103" i="36"/>
  <c r="N131" i="36" s="1"/>
  <c r="I77" i="36"/>
  <c r="K75" i="36"/>
  <c r="I56" i="36"/>
  <c r="K47" i="36"/>
  <c r="I44" i="36"/>
  <c r="K23" i="36"/>
  <c r="K72" i="36"/>
  <c r="N66" i="36"/>
  <c r="N72" i="36" s="1"/>
  <c r="E289" i="36"/>
  <c r="G278" i="36"/>
  <c r="G85" i="36"/>
  <c r="I84" i="36"/>
  <c r="I248" i="36"/>
  <c r="G261" i="36"/>
  <c r="E261" i="36"/>
  <c r="G63" i="36"/>
  <c r="K96" i="36"/>
  <c r="N94" i="36"/>
  <c r="N96" i="36" s="1"/>
  <c r="I266" i="36"/>
  <c r="K264" i="36"/>
  <c r="K197" i="36"/>
  <c r="I245" i="36"/>
  <c r="K269" i="36"/>
  <c r="I271" i="36"/>
  <c r="E190" i="36"/>
  <c r="G299" i="36"/>
  <c r="I292" i="36"/>
  <c r="K59" i="36"/>
  <c r="I63" i="36"/>
  <c r="G100" i="36" l="1"/>
  <c r="N193" i="36"/>
  <c r="N194" i="36" s="1"/>
  <c r="E301" i="36"/>
  <c r="E305" i="36" s="1"/>
  <c r="E307" i="36" s="1"/>
  <c r="E317" i="36" s="1"/>
  <c r="K274" i="36"/>
  <c r="K275" i="36" s="1"/>
  <c r="K80" i="36"/>
  <c r="N80" i="36" s="1"/>
  <c r="N81" i="36" s="1"/>
  <c r="K88" i="36"/>
  <c r="I91" i="36"/>
  <c r="K292" i="36"/>
  <c r="I299" i="36"/>
  <c r="K266" i="36"/>
  <c r="N264" i="36"/>
  <c r="N266" i="36" s="1"/>
  <c r="K248" i="36"/>
  <c r="I261" i="36"/>
  <c r="K99" i="36"/>
  <c r="I100" i="36"/>
  <c r="I85" i="36"/>
  <c r="K84" i="36"/>
  <c r="K77" i="36"/>
  <c r="N75" i="36"/>
  <c r="N77" i="36" s="1"/>
  <c r="G289" i="36"/>
  <c r="I278" i="36"/>
  <c r="K56" i="36"/>
  <c r="N47" i="36"/>
  <c r="N56" i="36" s="1"/>
  <c r="I190" i="36"/>
  <c r="K134" i="36"/>
  <c r="K271" i="36"/>
  <c r="N269" i="36"/>
  <c r="N271" i="36" s="1"/>
  <c r="K44" i="36"/>
  <c r="N23" i="36"/>
  <c r="N44" i="36" s="1"/>
  <c r="K63" i="36"/>
  <c r="N59" i="36"/>
  <c r="N63" i="36" s="1"/>
  <c r="N197" i="36"/>
  <c r="N245" i="36" s="1"/>
  <c r="K245" i="36"/>
  <c r="G301" i="36" l="1"/>
  <c r="G305" i="36" s="1"/>
  <c r="G307" i="36" s="1"/>
  <c r="G317" i="36" s="1"/>
  <c r="K81" i="36"/>
  <c r="N274" i="36"/>
  <c r="N275" i="36" s="1"/>
  <c r="N88" i="36"/>
  <c r="N91" i="36" s="1"/>
  <c r="K91" i="36"/>
  <c r="N99" i="36"/>
  <c r="N100" i="36" s="1"/>
  <c r="K100" i="36"/>
  <c r="N248" i="36"/>
  <c r="N261" i="36" s="1"/>
  <c r="K261" i="36"/>
  <c r="K190" i="36"/>
  <c r="N134" i="36"/>
  <c r="N190" i="36" s="1"/>
  <c r="N84" i="36"/>
  <c r="N85" i="36" s="1"/>
  <c r="K85" i="36"/>
  <c r="N292" i="36"/>
  <c r="N299" i="36" s="1"/>
  <c r="K299" i="36"/>
  <c r="I289" i="36"/>
  <c r="I301" i="36" s="1"/>
  <c r="I305" i="36" s="1"/>
  <c r="I307" i="36" s="1"/>
  <c r="I317" i="36" s="1"/>
  <c r="K278" i="36"/>
  <c r="K289" i="36" l="1"/>
  <c r="K301" i="36" s="1"/>
  <c r="K305" i="36" s="1"/>
  <c r="K307" i="36" s="1"/>
  <c r="K317" i="36" s="1"/>
  <c r="N278" i="36"/>
  <c r="N289" i="36" s="1"/>
  <c r="N301" i="36" s="1"/>
  <c r="N302" i="36" l="1"/>
  <c r="N305" i="36"/>
  <c r="N307" i="36" s="1"/>
  <c r="N317" i="36" s="1"/>
  <c r="G43" i="37"/>
  <c r="G44" i="37"/>
  <c r="G45" i="37"/>
  <c r="G46" i="37"/>
  <c r="G47" i="37"/>
  <c r="G48" i="37"/>
  <c r="G49" i="37"/>
  <c r="G50" i="37"/>
  <c r="G51" i="37"/>
  <c r="G54" i="37"/>
  <c r="F97" i="37"/>
  <c r="F98" i="37"/>
  <c r="F99" i="37"/>
  <c r="F100" i="37"/>
  <c r="F101" i="37"/>
  <c r="F102" i="37"/>
  <c r="F103" i="37"/>
  <c r="F104" i="37"/>
  <c r="F15" i="34" l="1"/>
  <c r="E15" i="34"/>
  <c r="D15" i="34"/>
  <c r="B18" i="32" l="1"/>
  <c r="O8" i="33" l="1"/>
  <c r="N8" i="33"/>
  <c r="M8" i="33"/>
  <c r="L8" i="33"/>
  <c r="K8" i="33"/>
  <c r="J8" i="33"/>
  <c r="I8" i="33"/>
  <c r="H8" i="33"/>
  <c r="G8" i="33"/>
  <c r="F8" i="33"/>
  <c r="E8" i="33"/>
  <c r="D8" i="33"/>
  <c r="C8" i="33"/>
  <c r="G20" i="34" l="1"/>
  <c r="I20" i="34" s="1"/>
  <c r="G21" i="34" l="1"/>
  <c r="I21" i="34" s="1"/>
  <c r="J20" i="34" l="1"/>
  <c r="J21" i="34"/>
  <c r="G12" i="34"/>
  <c r="G13" i="34"/>
  <c r="I13" i="34" s="1"/>
  <c r="J13" i="34" s="1"/>
  <c r="G11" i="34"/>
  <c r="I11" i="34" s="1"/>
  <c r="J11" i="34" s="1"/>
  <c r="G10" i="34"/>
  <c r="I10" i="34" s="1"/>
  <c r="J10" i="34" s="1"/>
  <c r="G9" i="34"/>
  <c r="I9" i="34" s="1"/>
  <c r="J9" i="34" s="1"/>
  <c r="G8" i="34"/>
  <c r="F23" i="34"/>
  <c r="E23" i="34"/>
  <c r="C15" i="34"/>
  <c r="C23" i="34" s="1"/>
  <c r="I8" i="34" l="1"/>
  <c r="J8" i="34" s="1"/>
  <c r="G15" i="34"/>
  <c r="I12" i="34"/>
  <c r="J12" i="34" s="1"/>
  <c r="D23" i="34"/>
  <c r="F73" i="31"/>
  <c r="G73" i="31"/>
  <c r="E24" i="31"/>
  <c r="I15" i="34" l="1"/>
  <c r="I23" i="34" s="1"/>
  <c r="J23" i="34" s="1"/>
  <c r="G23" i="34"/>
  <c r="J15" i="34" l="1"/>
  <c r="H56" i="30" l="1"/>
  <c r="J14" i="22"/>
  <c r="F68" i="22"/>
  <c r="H56" i="22"/>
  <c r="H51" i="22"/>
  <c r="H50" i="22"/>
  <c r="H33" i="22" l="1"/>
  <c r="E19" i="3" l="1"/>
  <c r="H66" i="22"/>
  <c r="F54" i="22" l="1"/>
  <c r="F36" i="22"/>
  <c r="H16" i="22"/>
  <c r="J16" i="22" l="1"/>
  <c r="H21" i="30"/>
  <c r="H13" i="30" l="1"/>
  <c r="J23" i="30" l="1"/>
  <c r="F23" i="30"/>
  <c r="H26" i="8" l="1"/>
  <c r="F31" i="28" l="1"/>
  <c r="E45" i="29"/>
  <c r="M45" i="29" l="1"/>
  <c r="F20" i="29" l="1"/>
  <c r="G20" i="29"/>
  <c r="H20" i="29"/>
  <c r="I20" i="29"/>
  <c r="J20" i="29"/>
  <c r="K20" i="29"/>
  <c r="L20" i="29"/>
  <c r="M20" i="29"/>
  <c r="N20" i="29"/>
  <c r="O20" i="29"/>
  <c r="P20" i="29"/>
  <c r="E20" i="29"/>
  <c r="H46" i="30" l="1"/>
  <c r="J49" i="30"/>
  <c r="F49" i="30"/>
  <c r="F35" i="30"/>
  <c r="Q48" i="3" l="1"/>
  <c r="Q47" i="3"/>
  <c r="Q40" i="3" l="1"/>
  <c r="S94" i="29"/>
  <c r="S95" i="29"/>
  <c r="S96" i="29"/>
  <c r="S97" i="29"/>
  <c r="S98" i="29"/>
  <c r="S99" i="29"/>
  <c r="S100" i="29"/>
  <c r="S101" i="29"/>
  <c r="S102" i="29"/>
  <c r="S103" i="29"/>
  <c r="S104" i="29"/>
  <c r="S105" i="29"/>
  <c r="S106" i="29"/>
  <c r="S107" i="29"/>
  <c r="S108" i="29"/>
  <c r="S109" i="29"/>
  <c r="S110" i="29"/>
  <c r="S111" i="29"/>
  <c r="S112" i="29"/>
  <c r="S113" i="29"/>
  <c r="S114" i="29"/>
  <c r="S115" i="29"/>
  <c r="S116" i="29"/>
  <c r="S117" i="29"/>
  <c r="S118" i="29"/>
  <c r="S119" i="29"/>
  <c r="S120" i="29"/>
  <c r="S121" i="29"/>
  <c r="S122" i="29"/>
  <c r="S123" i="29"/>
  <c r="S124" i="29"/>
  <c r="S125" i="29"/>
  <c r="S126" i="29"/>
  <c r="S127" i="29"/>
  <c r="S128" i="29"/>
  <c r="S129" i="29"/>
  <c r="S130" i="29"/>
  <c r="S131" i="29"/>
  <c r="S132" i="29"/>
  <c r="S133" i="29"/>
  <c r="G33" i="10" l="1"/>
  <c r="R43" i="29"/>
  <c r="R42" i="29"/>
  <c r="R41" i="29"/>
  <c r="R40" i="29"/>
  <c r="R39" i="29"/>
  <c r="R38" i="29"/>
  <c r="R37" i="29"/>
  <c r="R36" i="29"/>
  <c r="R33" i="29"/>
  <c r="R29" i="29"/>
  <c r="R28" i="29"/>
  <c r="R27" i="29"/>
  <c r="R26" i="29"/>
  <c r="F23" i="27" s="1"/>
  <c r="R25" i="29"/>
  <c r="R22" i="29"/>
  <c r="R18" i="29"/>
  <c r="R17" i="29"/>
  <c r="R12" i="29"/>
  <c r="R11" i="29"/>
  <c r="F10" i="27" s="1"/>
  <c r="R10" i="29"/>
  <c r="F14" i="30"/>
  <c r="F47" i="22"/>
  <c r="F61" i="22" s="1"/>
  <c r="F16" i="22"/>
  <c r="F24" i="22" s="1"/>
  <c r="F24" i="27" l="1"/>
  <c r="H14" i="30"/>
  <c r="H23" i="30"/>
  <c r="F71" i="22"/>
  <c r="H22" i="22" l="1"/>
  <c r="L22" i="22" s="1"/>
  <c r="L23" i="27"/>
  <c r="L24" i="27"/>
  <c r="A37" i="3" l="1"/>
  <c r="F40" i="3"/>
  <c r="G40" i="3"/>
  <c r="H40" i="3"/>
  <c r="I40" i="3"/>
  <c r="J40" i="3"/>
  <c r="K40" i="3"/>
  <c r="L40" i="3"/>
  <c r="M40" i="3"/>
  <c r="N40" i="3"/>
  <c r="O40" i="3"/>
  <c r="P40" i="3"/>
  <c r="E40" i="3"/>
  <c r="F34" i="3"/>
  <c r="G34" i="3"/>
  <c r="H34" i="3"/>
  <c r="I34" i="3"/>
  <c r="J34" i="3"/>
  <c r="K34" i="3"/>
  <c r="L34" i="3"/>
  <c r="M34" i="3"/>
  <c r="N34" i="3"/>
  <c r="O34" i="3"/>
  <c r="P34" i="3"/>
  <c r="Q34" i="3"/>
  <c r="Q46" i="3" s="1"/>
  <c r="E34" i="3"/>
  <c r="F19" i="3"/>
  <c r="G19" i="3"/>
  <c r="H19" i="3"/>
  <c r="I19" i="3"/>
  <c r="J19" i="3"/>
  <c r="K19" i="3"/>
  <c r="L19" i="3"/>
  <c r="M19" i="3"/>
  <c r="N19" i="3"/>
  <c r="O19" i="3"/>
  <c r="P19" i="3"/>
  <c r="Q19" i="3"/>
  <c r="Q45" i="3" s="1"/>
  <c r="F58" i="30" l="1"/>
  <c r="H65" i="22"/>
  <c r="H59" i="22"/>
  <c r="H58" i="22"/>
  <c r="H57" i="22"/>
  <c r="L56" i="30" l="1"/>
  <c r="L57" i="22"/>
  <c r="L58" i="22"/>
  <c r="L59" i="22"/>
  <c r="L56" i="22"/>
  <c r="L12" i="22" l="1"/>
  <c r="L13" i="22"/>
  <c r="L14" i="22"/>
  <c r="H24" i="22"/>
  <c r="L19" i="22"/>
  <c r="H54" i="30" l="1"/>
  <c r="L54" i="30" s="1"/>
  <c r="H55" i="30"/>
  <c r="L55" i="30" s="1"/>
  <c r="H53" i="30"/>
  <c r="L52" i="30"/>
  <c r="H40" i="30"/>
  <c r="L40" i="30" s="1"/>
  <c r="L39" i="30"/>
  <c r="L53" i="30" l="1"/>
  <c r="L58" i="30" s="1"/>
  <c r="H58" i="30"/>
  <c r="H33" i="30"/>
  <c r="L33" i="30" s="1"/>
  <c r="H31" i="30"/>
  <c r="H32" i="30"/>
  <c r="G17" i="10" l="1"/>
  <c r="G21" i="10" s="1"/>
  <c r="G25" i="10" s="1"/>
  <c r="F45" i="29"/>
  <c r="G45" i="29"/>
  <c r="H45" i="29"/>
  <c r="I45" i="29"/>
  <c r="J45" i="29"/>
  <c r="K45" i="29"/>
  <c r="L45" i="29"/>
  <c r="N45" i="29"/>
  <c r="O45" i="29"/>
  <c r="P45" i="29"/>
  <c r="F31" i="29"/>
  <c r="G31" i="29"/>
  <c r="H31" i="29"/>
  <c r="I31" i="29"/>
  <c r="J31" i="29"/>
  <c r="K31" i="29"/>
  <c r="L31" i="29"/>
  <c r="M31" i="29"/>
  <c r="N31" i="29"/>
  <c r="O31" i="29"/>
  <c r="P31" i="29"/>
  <c r="E31" i="29"/>
  <c r="F14" i="29"/>
  <c r="G14" i="29"/>
  <c r="H14" i="29"/>
  <c r="I14" i="29"/>
  <c r="J14" i="29"/>
  <c r="K14" i="29"/>
  <c r="L14" i="29"/>
  <c r="M14" i="29"/>
  <c r="N14" i="29"/>
  <c r="O14" i="29"/>
  <c r="P14" i="29"/>
  <c r="E14" i="29"/>
  <c r="N27" i="32" l="1"/>
  <c r="N29" i="32" s="1"/>
  <c r="M27" i="32"/>
  <c r="M29" i="32" s="1"/>
  <c r="L27" i="32"/>
  <c r="L29" i="32" s="1"/>
  <c r="K27" i="32"/>
  <c r="K29" i="32" s="1"/>
  <c r="J27" i="32"/>
  <c r="J29" i="32" s="1"/>
  <c r="I27" i="32"/>
  <c r="I29" i="32" s="1"/>
  <c r="H27" i="32"/>
  <c r="H29" i="32" s="1"/>
  <c r="G27" i="32"/>
  <c r="G29" i="32" s="1"/>
  <c r="F27" i="32"/>
  <c r="F29" i="32" s="1"/>
  <c r="E27" i="32"/>
  <c r="E29" i="32" s="1"/>
  <c r="D27" i="32"/>
  <c r="D29" i="32" s="1"/>
  <c r="C27" i="32"/>
  <c r="C29" i="32" s="1"/>
  <c r="B27" i="32"/>
  <c r="B29" i="32" s="1"/>
  <c r="B31" i="32" s="1"/>
  <c r="N18" i="32"/>
  <c r="M18" i="32"/>
  <c r="L18" i="32"/>
  <c r="K18" i="32"/>
  <c r="J18" i="32"/>
  <c r="I18" i="32"/>
  <c r="H18" i="32"/>
  <c r="G18" i="32"/>
  <c r="F18" i="32"/>
  <c r="E18" i="32"/>
  <c r="D18" i="32"/>
  <c r="C18" i="32"/>
  <c r="O73" i="31"/>
  <c r="N73" i="31"/>
  <c r="M73" i="31"/>
  <c r="L73" i="31"/>
  <c r="K73" i="31"/>
  <c r="J73" i="31"/>
  <c r="I73" i="31"/>
  <c r="H73" i="31"/>
  <c r="E73" i="31"/>
  <c r="D73" i="31"/>
  <c r="C73" i="31"/>
  <c r="O57" i="31"/>
  <c r="N57" i="31"/>
  <c r="M57" i="31"/>
  <c r="L57" i="31"/>
  <c r="K57" i="31"/>
  <c r="J57" i="31"/>
  <c r="I57" i="31"/>
  <c r="H57" i="31"/>
  <c r="G57" i="31"/>
  <c r="F57" i="31"/>
  <c r="E57" i="31"/>
  <c r="D57" i="31"/>
  <c r="C57" i="31"/>
  <c r="O40" i="31"/>
  <c r="N40" i="31"/>
  <c r="M40" i="31"/>
  <c r="L40" i="31"/>
  <c r="K40" i="31"/>
  <c r="J40" i="31"/>
  <c r="I40" i="31"/>
  <c r="H40" i="31"/>
  <c r="G40" i="31"/>
  <c r="F40" i="31"/>
  <c r="E40" i="31"/>
  <c r="D40" i="31"/>
  <c r="C40" i="31"/>
  <c r="O24" i="31"/>
  <c r="N24" i="31"/>
  <c r="M24" i="31"/>
  <c r="L24" i="31"/>
  <c r="K24" i="31"/>
  <c r="J24" i="31"/>
  <c r="I24" i="31"/>
  <c r="H24" i="31"/>
  <c r="G24" i="31"/>
  <c r="F24" i="31"/>
  <c r="D24" i="31"/>
  <c r="C24" i="31"/>
  <c r="O14" i="31"/>
  <c r="N14" i="31"/>
  <c r="M14" i="31"/>
  <c r="L14" i="31"/>
  <c r="K14" i="31"/>
  <c r="J14" i="31"/>
  <c r="I14" i="31"/>
  <c r="H14" i="31"/>
  <c r="G14" i="31"/>
  <c r="F14" i="31"/>
  <c r="E14" i="31"/>
  <c r="D14" i="31"/>
  <c r="C14" i="31"/>
  <c r="O9" i="31"/>
  <c r="N9" i="31"/>
  <c r="M9" i="31"/>
  <c r="L9" i="31"/>
  <c r="K9" i="31"/>
  <c r="J9" i="31"/>
  <c r="I9" i="31"/>
  <c r="H9" i="31"/>
  <c r="G9" i="31"/>
  <c r="F9" i="31"/>
  <c r="E9" i="31"/>
  <c r="D9" i="31"/>
  <c r="C9" i="31"/>
  <c r="A61" i="31"/>
  <c r="A62" i="31" s="1"/>
  <c r="A63" i="31" s="1"/>
  <c r="A64" i="31" s="1"/>
  <c r="A65" i="31" s="1"/>
  <c r="A66" i="31" s="1"/>
  <c r="A67" i="31" s="1"/>
  <c r="A68" i="31" s="1"/>
  <c r="A69" i="31" s="1"/>
  <c r="A70" i="31" s="1"/>
  <c r="A71" i="31" s="1"/>
  <c r="A72" i="31" s="1"/>
  <c r="A73" i="31" s="1"/>
  <c r="A31" i="31"/>
  <c r="A32" i="31" s="1"/>
  <c r="A33" i="31" s="1"/>
  <c r="A34" i="31" s="1"/>
  <c r="A35" i="31" s="1"/>
  <c r="A36" i="31" s="1"/>
  <c r="A37" i="31" s="1"/>
  <c r="A38" i="31" s="1"/>
  <c r="A39" i="31" s="1"/>
  <c r="A40" i="31" s="1"/>
  <c r="A43" i="31" s="1"/>
  <c r="A44" i="31" s="1"/>
  <c r="A45" i="31" s="1"/>
  <c r="A46" i="31" s="1"/>
  <c r="A47" i="31" s="1"/>
  <c r="A48" i="31" s="1"/>
  <c r="A49" i="31" s="1"/>
  <c r="A50" i="31" s="1"/>
  <c r="A51" i="31" s="1"/>
  <c r="A52" i="31" s="1"/>
  <c r="A53" i="31" s="1"/>
  <c r="A54" i="31" s="1"/>
  <c r="A55" i="31" s="1"/>
  <c r="A56" i="31" s="1"/>
  <c r="A57" i="31" s="1"/>
  <c r="J31" i="32" l="1"/>
  <c r="L31" i="32"/>
  <c r="F31" i="32"/>
  <c r="N31" i="32"/>
  <c r="H31" i="32"/>
  <c r="G31" i="32"/>
  <c r="D31" i="32"/>
  <c r="C31" i="32"/>
  <c r="K31" i="32"/>
  <c r="E31" i="32"/>
  <c r="I31" i="32"/>
  <c r="M31" i="32"/>
  <c r="H75" i="31"/>
  <c r="E75" i="31"/>
  <c r="M75" i="31"/>
  <c r="F75" i="31"/>
  <c r="J75" i="31"/>
  <c r="N75" i="31"/>
  <c r="D75" i="31"/>
  <c r="L75" i="31"/>
  <c r="I75" i="31"/>
  <c r="C75" i="31"/>
  <c r="G75" i="31"/>
  <c r="K75" i="31"/>
  <c r="O75" i="31"/>
  <c r="A12" i="22" l="1"/>
  <c r="A13" i="22" s="1"/>
  <c r="A14" i="22" s="1"/>
  <c r="A16" i="22" l="1"/>
  <c r="A18" i="22" s="1"/>
  <c r="A19" i="22" s="1"/>
  <c r="A20" i="22" s="1"/>
  <c r="A21" i="22" s="1"/>
  <c r="L21" i="22"/>
  <c r="L11" i="22"/>
  <c r="L16" i="22" s="1"/>
  <c r="L24" i="22" l="1"/>
  <c r="A22" i="22"/>
  <c r="A24" i="22" s="1"/>
  <c r="A28" i="22" s="1"/>
  <c r="A29" i="22" s="1"/>
  <c r="J54" i="22"/>
  <c r="J24" i="22"/>
  <c r="A30" i="22" l="1"/>
  <c r="A31" i="22" s="1"/>
  <c r="A32" i="22" s="1"/>
  <c r="A33" i="22" s="1"/>
  <c r="A34" i="22" s="1"/>
  <c r="A36" i="22" s="1"/>
  <c r="A39" i="22" s="1"/>
  <c r="A40" i="22" s="1"/>
  <c r="A41" i="22" s="1"/>
  <c r="A42" i="22" s="1"/>
  <c r="A43" i="22" s="1"/>
  <c r="A44" i="22" s="1"/>
  <c r="A45" i="22" s="1"/>
  <c r="A47" i="22" s="1"/>
  <c r="A50" i="22" s="1"/>
  <c r="A51" i="22" s="1"/>
  <c r="A52" i="22" s="1"/>
  <c r="A54" i="22" s="1"/>
  <c r="A56" i="22" s="1"/>
  <c r="A57" i="22" s="1"/>
  <c r="A58" i="22" s="1"/>
  <c r="A59" i="22" s="1"/>
  <c r="A61" i="22" s="1"/>
  <c r="A64" i="22" s="1"/>
  <c r="A65" i="22" s="1"/>
  <c r="A66" i="22" s="1"/>
  <c r="A68" i="22" s="1"/>
  <c r="A71" i="22" s="1"/>
  <c r="A76" i="22" s="1"/>
  <c r="J58" i="30"/>
  <c r="H47" i="30"/>
  <c r="H44" i="30"/>
  <c r="L44" i="30" s="1"/>
  <c r="H43" i="30"/>
  <c r="L43" i="30" s="1"/>
  <c r="H42" i="30"/>
  <c r="L42" i="30" s="1"/>
  <c r="L41" i="30"/>
  <c r="L81" i="22" s="1"/>
  <c r="H38" i="30"/>
  <c r="J35" i="30"/>
  <c r="L32" i="30"/>
  <c r="L31" i="30"/>
  <c r="H30" i="30"/>
  <c r="H35" i="30" s="1"/>
  <c r="L21" i="30"/>
  <c r="L20" i="30"/>
  <c r="A12" i="30"/>
  <c r="A13" i="30" s="1"/>
  <c r="A14" i="30" s="1"/>
  <c r="A15" i="30" s="1"/>
  <c r="A17" i="30" s="1"/>
  <c r="A20" i="30" s="1"/>
  <c r="A21" i="30" s="1"/>
  <c r="D7" i="30"/>
  <c r="F7" i="30" s="1"/>
  <c r="H7" i="30" s="1"/>
  <c r="J7" i="30" s="1"/>
  <c r="L7" i="30" s="1"/>
  <c r="L23" i="30" l="1"/>
  <c r="A23" i="30"/>
  <c r="A26" i="30" s="1"/>
  <c r="A30" i="30" s="1"/>
  <c r="A31" i="30" s="1"/>
  <c r="A32" i="30" s="1"/>
  <c r="A33" i="30" s="1"/>
  <c r="A35" i="30" s="1"/>
  <c r="A38" i="30" s="1"/>
  <c r="A39" i="30" s="1"/>
  <c r="A40" i="30" s="1"/>
  <c r="A41" i="30" s="1"/>
  <c r="A42" i="30" s="1"/>
  <c r="A43" i="30" s="1"/>
  <c r="L38" i="30"/>
  <c r="L30" i="30"/>
  <c r="L35" i="30" s="1"/>
  <c r="H45" i="30"/>
  <c r="H49" i="30" s="1"/>
  <c r="L47" i="30"/>
  <c r="A77" i="22" l="1"/>
  <c r="A78" i="22" s="1"/>
  <c r="A80" i="22" s="1"/>
  <c r="A81" i="22" s="1"/>
  <c r="A82" i="22" s="1"/>
  <c r="A84" i="22" s="1"/>
  <c r="A44" i="30"/>
  <c r="A45" i="30" s="1"/>
  <c r="L45" i="30"/>
  <c r="L49" i="30" s="1"/>
  <c r="A46" i="30" l="1"/>
  <c r="A47" i="30" s="1"/>
  <c r="A49" i="30" s="1"/>
  <c r="A52" i="30" s="1"/>
  <c r="A53" i="30" s="1"/>
  <c r="A54" i="30" s="1"/>
  <c r="A55" i="30" s="1"/>
  <c r="A56" i="30" l="1"/>
  <c r="A58" i="30" s="1"/>
  <c r="A61" i="30" s="1"/>
  <c r="H45" i="22" l="1"/>
  <c r="H44" i="22"/>
  <c r="H43" i="22"/>
  <c r="H42" i="22"/>
  <c r="H30" i="22" l="1"/>
  <c r="H31" i="22"/>
  <c r="H32" i="22"/>
  <c r="H34" i="22"/>
  <c r="H28" i="22"/>
  <c r="L28" i="22" s="1"/>
  <c r="Q45" i="29" l="1"/>
  <c r="F25" i="27"/>
  <c r="F74" i="28" s="1"/>
  <c r="Q31" i="29"/>
  <c r="R31" i="29"/>
  <c r="F21" i="27"/>
  <c r="L21" i="27" s="1"/>
  <c r="F17" i="27"/>
  <c r="F11" i="27"/>
  <c r="H11" i="27" s="1"/>
  <c r="H9" i="27" s="1"/>
  <c r="A10" i="29"/>
  <c r="A11" i="29" s="1"/>
  <c r="A12" i="29" s="1"/>
  <c r="A14" i="29" s="1"/>
  <c r="A16" i="29" s="1"/>
  <c r="A17" i="29" s="1"/>
  <c r="A18" i="29" s="1"/>
  <c r="A20" i="29" s="1"/>
  <c r="A22" i="29" s="1"/>
  <c r="A24" i="29" s="1"/>
  <c r="A25" i="29" s="1"/>
  <c r="A26" i="29" s="1"/>
  <c r="A27" i="29" s="1"/>
  <c r="A28" i="29" s="1"/>
  <c r="A29" i="29" s="1"/>
  <c r="A31" i="29" s="1"/>
  <c r="A33" i="29" s="1"/>
  <c r="A35" i="29" s="1"/>
  <c r="A36" i="29" s="1"/>
  <c r="A37" i="29" s="1"/>
  <c r="A38" i="29" s="1"/>
  <c r="A39" i="29" s="1"/>
  <c r="A40" i="29" s="1"/>
  <c r="A41" i="29" s="1"/>
  <c r="A42" i="29" s="1"/>
  <c r="A43" i="29" s="1"/>
  <c r="A45" i="29" s="1"/>
  <c r="A47" i="29" s="1"/>
  <c r="A49" i="29" s="1"/>
  <c r="F66" i="28"/>
  <c r="F52" i="28"/>
  <c r="F41" i="28"/>
  <c r="F36" i="28"/>
  <c r="F32" i="28"/>
  <c r="F27" i="28"/>
  <c r="F21" i="28"/>
  <c r="F24" i="28" s="1"/>
  <c r="F13" i="28"/>
  <c r="F15" i="28" s="1"/>
  <c r="A12" i="28"/>
  <c r="A13" i="28" s="1"/>
  <c r="A14" i="28" s="1"/>
  <c r="A15" i="28" s="1"/>
  <c r="A19" i="28" s="1"/>
  <c r="A20" i="28" s="1"/>
  <c r="A21" i="28" s="1"/>
  <c r="A22" i="28" s="1"/>
  <c r="A23" i="28" s="1"/>
  <c r="A24" i="28" s="1"/>
  <c r="A26" i="28" s="1"/>
  <c r="A27" i="28" s="1"/>
  <c r="A28" i="28" s="1"/>
  <c r="A30" i="28" s="1"/>
  <c r="A31" i="28" s="1"/>
  <c r="A32" i="28" s="1"/>
  <c r="A34" i="28" s="1"/>
  <c r="A35" i="28" s="1"/>
  <c r="A36" i="28" s="1"/>
  <c r="A39" i="28" s="1"/>
  <c r="A40" i="28" s="1"/>
  <c r="A41" i="28" s="1"/>
  <c r="A43" i="28" s="1"/>
  <c r="A45" i="28" s="1"/>
  <c r="A47" i="28" s="1"/>
  <c r="A49" i="28" s="1"/>
  <c r="A50" i="28" s="1"/>
  <c r="A52" i="28" s="1"/>
  <c r="A54" i="28" s="1"/>
  <c r="A56" i="28" s="1"/>
  <c r="A58" i="28" s="1"/>
  <c r="A59" i="28" s="1"/>
  <c r="A60" i="28" s="1"/>
  <c r="A61" i="28" s="1"/>
  <c r="A62" i="28" s="1"/>
  <c r="A63" i="28" s="1"/>
  <c r="A64" i="28" s="1"/>
  <c r="A65" i="28" s="1"/>
  <c r="A66" i="28" s="1"/>
  <c r="A69" i="28" s="1"/>
  <c r="J36" i="27"/>
  <c r="H34" i="27"/>
  <c r="L34" i="27" s="1"/>
  <c r="H33" i="27"/>
  <c r="L33" i="27" s="1"/>
  <c r="J19" i="27"/>
  <c r="J28" i="27" s="1"/>
  <c r="A10" i="27"/>
  <c r="A11" i="27" s="1"/>
  <c r="A13" i="27" s="1"/>
  <c r="A16" i="27" s="1"/>
  <c r="A17" i="27" s="1"/>
  <c r="A19" i="27" s="1"/>
  <c r="A21" i="27" s="1"/>
  <c r="A22" i="27" s="1"/>
  <c r="A23" i="27" s="1"/>
  <c r="A24" i="27" s="1"/>
  <c r="A25" i="27" s="1"/>
  <c r="A26" i="27" s="1"/>
  <c r="A28" i="27" s="1"/>
  <c r="A30" i="27" s="1"/>
  <c r="A33" i="27" s="1"/>
  <c r="D6" i="27"/>
  <c r="F6" i="27" s="1"/>
  <c r="H6" i="27" s="1"/>
  <c r="J6" i="27" s="1"/>
  <c r="L6" i="27" s="1"/>
  <c r="F73" i="28" l="1"/>
  <c r="A34" i="27"/>
  <c r="A36" i="27" s="1"/>
  <c r="A39" i="27" s="1"/>
  <c r="G38" i="10"/>
  <c r="F26" i="28"/>
  <c r="R14" i="29"/>
  <c r="F47" i="29"/>
  <c r="F49" i="29" s="1"/>
  <c r="J47" i="29"/>
  <c r="J49" i="29" s="1"/>
  <c r="N47" i="29"/>
  <c r="N49" i="29" s="1"/>
  <c r="R20" i="29"/>
  <c r="G47" i="29"/>
  <c r="G49" i="29" s="1"/>
  <c r="K47" i="29"/>
  <c r="K49" i="29" s="1"/>
  <c r="O47" i="29"/>
  <c r="O49" i="29" s="1"/>
  <c r="F16" i="27"/>
  <c r="F19" i="27" s="1"/>
  <c r="H47" i="29"/>
  <c r="H49" i="29" s="1"/>
  <c r="L47" i="29"/>
  <c r="L49" i="29" s="1"/>
  <c r="P47" i="29"/>
  <c r="P49" i="29" s="1"/>
  <c r="R45" i="29"/>
  <c r="F26" i="27" s="1"/>
  <c r="L26" i="27" s="1"/>
  <c r="J13" i="27"/>
  <c r="F36" i="27"/>
  <c r="F9" i="27"/>
  <c r="L17" i="27"/>
  <c r="L10" i="27"/>
  <c r="F22" i="27"/>
  <c r="L22" i="27" s="1"/>
  <c r="L36" i="27"/>
  <c r="H36" i="27"/>
  <c r="E47" i="29"/>
  <c r="E49" i="29" s="1"/>
  <c r="I47" i="29"/>
  <c r="I49" i="29" s="1"/>
  <c r="M47" i="29"/>
  <c r="M49" i="29" s="1"/>
  <c r="L25" i="27"/>
  <c r="F28" i="27" l="1"/>
  <c r="F72" i="28"/>
  <c r="R47" i="29"/>
  <c r="R49" i="29" s="1"/>
  <c r="L9" i="27"/>
  <c r="L11" i="27"/>
  <c r="F28" i="28"/>
  <c r="F54" i="28" s="1"/>
  <c r="F69" i="28" s="1"/>
  <c r="A42" i="27"/>
  <c r="A44" i="27" s="1"/>
  <c r="A46" i="27" s="1"/>
  <c r="A48" i="27" s="1"/>
  <c r="A50" i="27" s="1"/>
  <c r="F75" i="28"/>
  <c r="F13" i="27"/>
  <c r="G37" i="10" s="1"/>
  <c r="J30" i="27"/>
  <c r="J39" i="27" s="1"/>
  <c r="L32" i="22"/>
  <c r="F30" i="27" l="1"/>
  <c r="L13" i="27"/>
  <c r="H13" i="27"/>
  <c r="H19" i="27"/>
  <c r="H28" i="27" s="1"/>
  <c r="L16" i="27"/>
  <c r="L19" i="27" s="1"/>
  <c r="L28" i="27" s="1"/>
  <c r="H39" i="22"/>
  <c r="H30" i="27" l="1"/>
  <c r="H39" i="27" s="1"/>
  <c r="F39" i="27"/>
  <c r="F44" i="27" s="1"/>
  <c r="L30" i="27"/>
  <c r="L39" i="27" s="1"/>
  <c r="L51" i="22"/>
  <c r="F46" i="27" l="1"/>
  <c r="F50" i="27" s="1"/>
  <c r="H10" i="8"/>
  <c r="H12" i="8" s="1"/>
  <c r="H18" i="8" s="1"/>
  <c r="L52" i="22"/>
  <c r="J68" i="22" l="1"/>
  <c r="H68" i="22"/>
  <c r="L64" i="22"/>
  <c r="J47" i="22"/>
  <c r="J61" i="22" s="1"/>
  <c r="H47" i="22"/>
  <c r="L45" i="22"/>
  <c r="L44" i="22"/>
  <c r="L43" i="22"/>
  <c r="L42" i="22"/>
  <c r="L40" i="22"/>
  <c r="L39" i="22"/>
  <c r="J36" i="22"/>
  <c r="H36" i="22"/>
  <c r="L34" i="22"/>
  <c r="L33" i="22"/>
  <c r="L31" i="22"/>
  <c r="L30" i="22"/>
  <c r="D7" i="22"/>
  <c r="F7" i="22" s="1"/>
  <c r="H7" i="22" s="1"/>
  <c r="J71" i="22" l="1"/>
  <c r="L47" i="22"/>
  <c r="L68" i="22"/>
  <c r="J7" i="22"/>
  <c r="L7" i="22"/>
  <c r="L36" i="22"/>
  <c r="A12" i="3" l="1"/>
  <c r="A13" i="3" s="1"/>
  <c r="A10" i="8"/>
  <c r="A12" i="8" s="1"/>
  <c r="A15" i="8" s="1"/>
  <c r="A18" i="8" s="1"/>
  <c r="A23" i="8" s="1"/>
  <c r="A24" i="8" s="1"/>
  <c r="A26" i="8" s="1"/>
  <c r="A17" i="10"/>
  <c r="A19" i="10" s="1"/>
  <c r="A21" i="10" s="1"/>
  <c r="A23" i="10" s="1"/>
  <c r="A25" i="10" s="1"/>
  <c r="A28" i="10" s="1"/>
  <c r="A14" i="3" l="1"/>
  <c r="A15" i="3" s="1"/>
  <c r="A17" i="3" s="1"/>
  <c r="A19" i="3" s="1"/>
  <c r="A23" i="3" s="1"/>
  <c r="A29" i="3" s="1"/>
  <c r="A30" i="3" s="1"/>
  <c r="A29" i="10"/>
  <c r="A30" i="10" s="1"/>
  <c r="A31" i="10" s="1"/>
  <c r="A33" i="10" s="1"/>
  <c r="L50" i="22" l="1"/>
  <c r="L54" i="22" s="1"/>
  <c r="L61" i="22" s="1"/>
  <c r="L71" i="22" s="1"/>
  <c r="L76" i="22" s="1"/>
  <c r="L84" i="22" s="1"/>
  <c r="A31" i="3"/>
  <c r="A32" i="3" s="1"/>
  <c r="A34" i="3" s="1"/>
  <c r="A36" i="3" s="1"/>
  <c r="A38" i="3" l="1"/>
  <c r="A40" i="3" s="1"/>
  <c r="F15" i="30"/>
  <c r="F17" i="30" l="1"/>
  <c r="J14" i="30" s="1"/>
  <c r="H15" i="30"/>
  <c r="H17" i="30" s="1"/>
  <c r="H26" i="30" s="1"/>
  <c r="H61" i="30" s="1"/>
  <c r="H54" i="22"/>
  <c r="J15" i="30" l="1"/>
  <c r="L15" i="30" s="1"/>
  <c r="J13" i="30"/>
  <c r="L13" i="30" s="1"/>
  <c r="F26" i="30"/>
  <c r="F61" i="30" s="1"/>
  <c r="L14" i="30"/>
  <c r="H61" i="22"/>
  <c r="H71" i="22" s="1"/>
  <c r="L17" i="30" l="1"/>
  <c r="L26" i="30" s="1"/>
  <c r="L61" i="30" s="1"/>
  <c r="J17" i="30"/>
  <c r="J26" i="30" s="1"/>
  <c r="J61" i="30" s="1"/>
</calcChain>
</file>

<file path=xl/sharedStrings.xml><?xml version="1.0" encoding="utf-8"?>
<sst xmlns="http://schemas.openxmlformats.org/spreadsheetml/2006/main" count="1510" uniqueCount="823">
  <si>
    <t>Line       No.</t>
  </si>
  <si>
    <t>Intangible Plant</t>
  </si>
  <si>
    <t>Transmission Plant</t>
  </si>
  <si>
    <t>Distribution Plant</t>
  </si>
  <si>
    <t>General Plant</t>
  </si>
  <si>
    <t>Other Electric Plant</t>
  </si>
  <si>
    <t>CWIP</t>
  </si>
  <si>
    <t>Additions</t>
  </si>
  <si>
    <t>Retirements</t>
  </si>
  <si>
    <t>Transfers</t>
  </si>
  <si>
    <t>Amount</t>
  </si>
  <si>
    <t>--------------------</t>
  </si>
  <si>
    <t>KENTUCKY POWER COMPANY</t>
  </si>
  <si>
    <t>TOTAL ELECTRIC PLANT</t>
  </si>
  <si>
    <t>Increase</t>
  </si>
  <si>
    <t>Utility Operating Income - Electric</t>
  </si>
  <si>
    <t>1</t>
  </si>
  <si>
    <t>Operating Expenses - Electric</t>
  </si>
  <si>
    <t>Operating Expense</t>
  </si>
  <si>
    <t>Maintenance Expense</t>
  </si>
  <si>
    <t>Total Operation &amp; Maintenance</t>
  </si>
  <si>
    <t>Taxes Other Than Income Taxes</t>
  </si>
  <si>
    <t>State Income Taxes</t>
  </si>
  <si>
    <t>==========</t>
  </si>
  <si>
    <t>Depreciation and Amortization</t>
  </si>
  <si>
    <t>Total Current Federal Income Tax</t>
  </si>
  <si>
    <t>Total Deferred Federal Income Tax</t>
  </si>
  <si>
    <t>Total Deferred Investment Tax Credits</t>
  </si>
  <si>
    <t>Net Electric Operating Income</t>
  </si>
  <si>
    <t>Total Electric Operating Expenses</t>
  </si>
  <si>
    <t>Insurance</t>
  </si>
  <si>
    <t>------------------</t>
  </si>
  <si>
    <t>Prepayments</t>
  </si>
  <si>
    <t>Total Prepayments</t>
  </si>
  <si>
    <t>Retirement Work In Progress</t>
  </si>
  <si>
    <t>Material and Supplies</t>
  </si>
  <si>
    <t>Fuel Stock - Coal</t>
  </si>
  <si>
    <t>Fuel Stock - Oil</t>
  </si>
  <si>
    <t>Undistributed Expenses</t>
  </si>
  <si>
    <t>Total Fuel</t>
  </si>
  <si>
    <t>Other Expenses</t>
  </si>
  <si>
    <t>Other - Materials and Supplies</t>
  </si>
  <si>
    <t>SO2 Emission Allowance Inventory</t>
  </si>
  <si>
    <t>Regular Construction</t>
  </si>
  <si>
    <t>ELECTRIC UTILITY PLANT:</t>
  </si>
  <si>
    <t>------------------------</t>
  </si>
  <si>
    <t xml:space="preserve">Accumulated Provision for Depreciation of </t>
  </si>
  <si>
    <t xml:space="preserve">       Electric Utility Plant In Service</t>
  </si>
  <si>
    <t xml:space="preserve">Accumulated Provision for Amortization of </t>
  </si>
  <si>
    <t>Electric Plant Held for Future Use</t>
  </si>
  <si>
    <t>Construction Not Classified</t>
  </si>
  <si>
    <t>Construction Work In Progress</t>
  </si>
  <si>
    <t>NET ELECTRIC UTILITY PLANT</t>
  </si>
  <si>
    <t>Non-Utility Property</t>
  </si>
  <si>
    <t>Accumulated Provision for Depreciation</t>
  </si>
  <si>
    <t xml:space="preserve">       and Amortization</t>
  </si>
  <si>
    <t>Other Investments</t>
  </si>
  <si>
    <t>TOTAL OTHER PROPERTY AND INVESTMENTS</t>
  </si>
  <si>
    <t>CURRENT AND ACCRUED ASSETS:</t>
  </si>
  <si>
    <t>OTHER PROPERTY AND INVESTMENTS:</t>
  </si>
  <si>
    <t>Cash and Cash Equivalents</t>
  </si>
  <si>
    <t xml:space="preserve">       Customers</t>
  </si>
  <si>
    <t>Accounts Receivable:</t>
  </si>
  <si>
    <t xml:space="preserve">       Accounts Receivable - Net</t>
  </si>
  <si>
    <t>Materials and Supplies:</t>
  </si>
  <si>
    <t xml:space="preserve">       Fuel</t>
  </si>
  <si>
    <t xml:space="preserve">       SO2 Allowance Inventory - Current       </t>
  </si>
  <si>
    <t xml:space="preserve">       Miscellaneous</t>
  </si>
  <si>
    <t xml:space="preserve">       Uncollectible Accounts</t>
  </si>
  <si>
    <t xml:space="preserve">       Associated Companies</t>
  </si>
  <si>
    <t xml:space="preserve">       Total Material and Supplies</t>
  </si>
  <si>
    <t>Accrued Utility Revenues</t>
  </si>
  <si>
    <t>TOTAL CURRENT AND ACCRUED ASSETS</t>
  </si>
  <si>
    <t>Regulatory Assets</t>
  </si>
  <si>
    <t>Deferred Charges</t>
  </si>
  <si>
    <t>TOTAL REGULATORY ASSETS AND                                 DEFERRED CHARGES</t>
  </si>
  <si>
    <t>TOTAL ASSETS AND OTHER DEBITS</t>
  </si>
  <si>
    <t>============</t>
  </si>
  <si>
    <t>CAPITALIZATION AND LONG TERM DEBT</t>
  </si>
  <si>
    <t>Common Stock - Par Value $50</t>
  </si>
  <si>
    <t xml:space="preserve">       Outstanding: 1,009,000 Shares</t>
  </si>
  <si>
    <t>Paid-In Capital</t>
  </si>
  <si>
    <t>Retained Earnings</t>
  </si>
  <si>
    <t xml:space="preserve">       Common Shareowners Equity</t>
  </si>
  <si>
    <t>Advances from Associated Companies</t>
  </si>
  <si>
    <t>Senior Unsecured Notes</t>
  </si>
  <si>
    <t xml:space="preserve">       Long Term Debt</t>
  </si>
  <si>
    <t>TOTAL CAPITALIZATION AND LONG TERM DEBT</t>
  </si>
  <si>
    <t>OTHER NONCURRENT LIABILITIES</t>
  </si>
  <si>
    <t>Accumulated Provisions - Miscellaneous</t>
  </si>
  <si>
    <t>MONTHLY BEGINNING AND ENDING BALANCES OF ELECTRIC PLANT IN SERVICE</t>
  </si>
  <si>
    <t>Total Intangible Plant</t>
  </si>
  <si>
    <t>Total General Plant</t>
  </si>
  <si>
    <t>RETAINED EARNINGS:</t>
  </si>
  <si>
    <t>BALANCE TRANSFERRED FROM (NET) INCOME</t>
  </si>
  <si>
    <t xml:space="preserve">       TOTAL</t>
  </si>
  <si>
    <t>STATEMENT OF RETAINED EARNINGS</t>
  </si>
  <si>
    <t>AND OTHER PAID-IN CAPITAL</t>
  </si>
  <si>
    <t>CASH DIVIDENDS DECLARED ON COMMON STOCK</t>
  </si>
  <si>
    <t>OTHER PAID-IN CAPITAL:</t>
  </si>
  <si>
    <t>DONATIONS RECEIVED FROM SHAREHOLDERS</t>
  </si>
  <si>
    <t>TOTAL OTHER PAID-IN CAPITAL</t>
  </si>
  <si>
    <t>STATEMENT OF INCOME</t>
  </si>
  <si>
    <t>OPERATING REVENUE - ELECTRIC</t>
  </si>
  <si>
    <t>Total Operating Revenues</t>
  </si>
  <si>
    <t xml:space="preserve">       TOTAL OPERATING REVENUES</t>
  </si>
  <si>
    <t>OPERATING EXPENSES - ELECTRIC</t>
  </si>
  <si>
    <t xml:space="preserve">       TOTAL OPERATION &amp; MAINTENANCE</t>
  </si>
  <si>
    <t xml:space="preserve">       TOTAL OPERATING EXPENSES</t>
  </si>
  <si>
    <t xml:space="preserve">       NET OPERATING INCOME</t>
  </si>
  <si>
    <t>OTHER INCOME AND DEDUCTIONS</t>
  </si>
  <si>
    <t>Taxes Applicable to Other Income &amp; Deductions</t>
  </si>
  <si>
    <t xml:space="preserve">       TOTAL OTHER INCOME AND DEDUCTIONS</t>
  </si>
  <si>
    <t>INCOME BEFORE INTEREST CHARGES</t>
  </si>
  <si>
    <t>INTEREST CHARGES</t>
  </si>
  <si>
    <t>(Net of Allowance for Borrowed Funds Used During Construction)</t>
  </si>
  <si>
    <t xml:space="preserve">       NET INCOME</t>
  </si>
  <si>
    <t>EARNINGS FOR COMMON STOCK</t>
  </si>
  <si>
    <t>DIVIDENDS DECLARED ON COMMON STOCK</t>
  </si>
  <si>
    <t>UNDISTRIBUTED NET INCOME</t>
  </si>
  <si>
    <t>OPERATING REVENUES BY REVENUE CLASS</t>
  </si>
  <si>
    <t>Sales of Electricity</t>
  </si>
  <si>
    <t>FERC Account No.</t>
  </si>
  <si>
    <t>Title</t>
  </si>
  <si>
    <t>Residential Sales</t>
  </si>
  <si>
    <t>Commercial &amp; Industrial Sales:</t>
  </si>
  <si>
    <t xml:space="preserve">       Commercial</t>
  </si>
  <si>
    <t xml:space="preserve">       Industrial</t>
  </si>
  <si>
    <t>Public Street &amp; Highway Lighting</t>
  </si>
  <si>
    <t>Other Sales to Public Authorities</t>
  </si>
  <si>
    <t>Subtotal - Total Sales - Ultimate Customers</t>
  </si>
  <si>
    <t>Sales for Resale</t>
  </si>
  <si>
    <t>Total Sales of Electricity</t>
  </si>
  <si>
    <t>Other Operating Revenues</t>
  </si>
  <si>
    <t>Forfeited Discounts</t>
  </si>
  <si>
    <t>Miscellaneous Service Revenues</t>
  </si>
  <si>
    <t>Rent form Electric Property</t>
  </si>
  <si>
    <t>Other Electric Revenues</t>
  </si>
  <si>
    <t>Total Other Operating Revenues</t>
  </si>
  <si>
    <t>OPERATING EXPENSES - FUNCTIONAL DETAILS</t>
  </si>
  <si>
    <t>OPERATING EXPENSES</t>
  </si>
  <si>
    <t>(OPERATION &amp; MAINTENANCE)</t>
  </si>
  <si>
    <t>POWER PRODUCTION EXPENSES</t>
  </si>
  <si>
    <t>Operation - Fuel</t>
  </si>
  <si>
    <t>Operation - Other</t>
  </si>
  <si>
    <t xml:space="preserve">       Total Operation       </t>
  </si>
  <si>
    <t>Maintenance</t>
  </si>
  <si>
    <t xml:space="preserve">       TOTAL STEAM POWER GENERATION</t>
  </si>
  <si>
    <t>TOTAL OTHER POWER GENERATION</t>
  </si>
  <si>
    <t>OTHER POWER SUPPLY EXPENSES:</t>
  </si>
  <si>
    <t>Purchase Power Expense</t>
  </si>
  <si>
    <t xml:space="preserve">       Total - Purchased Power</t>
  </si>
  <si>
    <t xml:space="preserve">       TOTAL OTHER POWER SUPPLY EXPENSES</t>
  </si>
  <si>
    <t xml:space="preserve">               TOTAL POWER PRODUCTION - OPERATION</t>
  </si>
  <si>
    <t xml:space="preserve">               TOTAL POWER PRODUCTION - MAINTENANCE</t>
  </si>
  <si>
    <t xml:space="preserve">       TOTAL POWER PRODUCTION EXPENSES</t>
  </si>
  <si>
    <t>TRANSMISSION - Operation</t>
  </si>
  <si>
    <t xml:space="preserve">                          - Maintenance</t>
  </si>
  <si>
    <t xml:space="preserve">       TOTAL TRANSMISSION EXPENSES</t>
  </si>
  <si>
    <t>DISTRIBUTION - Operation</t>
  </si>
  <si>
    <t xml:space="preserve">       TOTAL DISTRIBUTION EXPENSES</t>
  </si>
  <si>
    <t>CUSTOMER ACCOUNTS EXPENSE - OPERATION</t>
  </si>
  <si>
    <t>CUSTOMER SERVICE &amp; INFORMATION EXPENSES - OPERATION</t>
  </si>
  <si>
    <t>SALES EXPENSES - OPERATION</t>
  </si>
  <si>
    <t>ADMINISTRATIVE &amp; GENERAL EXPENSES - Operation</t>
  </si>
  <si>
    <t xml:space="preserve">       TOTAL ADMINISTRATIVE &amp; GENERAL EXPENSES</t>
  </si>
  <si>
    <t xml:space="preserve">       TOTAL OPERATION &amp; MAINTENANCE EXPENSES</t>
  </si>
  <si>
    <t>PERCENT REPAIR ALLOWANCE</t>
  </si>
  <si>
    <t>Obligations Under Capital Lease</t>
  </si>
  <si>
    <t>Accounts Payable</t>
  </si>
  <si>
    <t>Accounts Payable to Associated Companies</t>
  </si>
  <si>
    <t>Customer Deposits</t>
  </si>
  <si>
    <t>Taxes Accrued</t>
  </si>
  <si>
    <t>Interest Accrued</t>
  </si>
  <si>
    <t>Risk Management Liabilities</t>
  </si>
  <si>
    <t>Customer Advances for Construction</t>
  </si>
  <si>
    <t>Other Deferred Credits</t>
  </si>
  <si>
    <t>Accumulated Deferred Income Taxes</t>
  </si>
  <si>
    <t>DEFERRED CREDITS AND OPERATING RESERVES</t>
  </si>
  <si>
    <t>TOTAL LIABILITIES AND OTHER CREDITS</t>
  </si>
  <si>
    <t>CURRENT AND ACCRUED LIABILITIES</t>
  </si>
  <si>
    <t xml:space="preserve">       TOTAL OTHER NONCURRENT LIABILITIES</t>
  </si>
  <si>
    <t xml:space="preserve">       TOTAL CURRENT AND ACCRUED LIABILITIES</t>
  </si>
  <si>
    <t xml:space="preserve">       TOTAL DEFERRED CREDITS AND OPERATING RESERVES</t>
  </si>
  <si>
    <t>FINANCIAL EXHIBIT</t>
  </si>
  <si>
    <t>1.</t>
  </si>
  <si>
    <t>Amounts and kinds of stock authorized.</t>
  </si>
  <si>
    <t>2,000,000 Shares of Common Stock, $50 par value.</t>
  </si>
  <si>
    <t>2.</t>
  </si>
  <si>
    <t>Amounts and kinds of stock issued and outstanding.</t>
  </si>
  <si>
    <t>1,009,000 Shares of Common Stock, $50 par value, recorded at $50,450,000.</t>
  </si>
  <si>
    <t>3.</t>
  </si>
  <si>
    <t>The Company has no preferred stock authorized or outstanding.</t>
  </si>
  <si>
    <t>4.</t>
  </si>
  <si>
    <t>5.</t>
  </si>
  <si>
    <t>6.</t>
  </si>
  <si>
    <t>Senior Notes</t>
  </si>
  <si>
    <t>Short Term Borrowings</t>
  </si>
  <si>
    <t>7.</t>
  </si>
  <si>
    <t>The Company has no other indebtedness.</t>
  </si>
  <si>
    <t>8.</t>
  </si>
  <si>
    <t>Year</t>
  </si>
  <si>
    <t>9.</t>
  </si>
  <si>
    <t>Capitalized Software</t>
  </si>
  <si>
    <t>SCR Catalyst</t>
  </si>
  <si>
    <t>Other</t>
  </si>
  <si>
    <t>=============</t>
  </si>
  <si>
    <t>===========</t>
  </si>
  <si>
    <t>Total Materials &amp; Supplies</t>
  </si>
  <si>
    <t>Rate of                                   Interest</t>
  </si>
  <si>
    <t>Date of                                  Maturity</t>
  </si>
  <si>
    <t>Date of                      Issue</t>
  </si>
  <si>
    <t>Common                    Shares                               Outstanding</t>
  </si>
  <si>
    <t>Common                               Dividend                                Amount</t>
  </si>
  <si>
    <t>Dividend per                                          Common                                            Share</t>
  </si>
  <si>
    <t>Line</t>
  </si>
  <si>
    <t>No.</t>
  </si>
  <si>
    <t xml:space="preserve">       SUBTOTAL OPERATION &amp; MAINTENANCE EXPENSES</t>
  </si>
  <si>
    <t>TOTAL OWNED ELECTRIC PLANT</t>
  </si>
  <si>
    <t>Employee Benefits - Pension</t>
  </si>
  <si>
    <t>Taxes</t>
  </si>
  <si>
    <t>Carry Costs - Factored A/R</t>
  </si>
  <si>
    <t>Sales / Use Taxes</t>
  </si>
  <si>
    <t>Provision for Rate Refund</t>
  </si>
  <si>
    <t>Asset Retirement Obligation</t>
  </si>
  <si>
    <t>REGIONAL MARKET EXPENSES</t>
  </si>
  <si>
    <t>Regional Market Operation Expenses</t>
  </si>
  <si>
    <t>TOTAL REGIONAL MARKET EXPENSES</t>
  </si>
  <si>
    <t>Subtotal Sales of Electricity</t>
  </si>
  <si>
    <t xml:space="preserve">       Authorized: 2,000,000 Shares</t>
  </si>
  <si>
    <t>Operating Revenue - Sales To Affiliates</t>
  </si>
  <si>
    <t>Operating Revenue - Sales To Non Affiliates</t>
  </si>
  <si>
    <t>None</t>
  </si>
  <si>
    <t xml:space="preserve"> </t>
  </si>
  <si>
    <r>
      <rPr>
        <b/>
        <sz val="10"/>
        <rFont val="Arial"/>
        <family val="2"/>
      </rPr>
      <t>Source</t>
    </r>
    <r>
      <rPr>
        <sz val="10"/>
        <rFont val="Arial"/>
        <family val="2"/>
      </rPr>
      <t>: Asset Report 1000c</t>
    </r>
  </si>
  <si>
    <r>
      <t xml:space="preserve">NOTE: </t>
    </r>
    <r>
      <rPr>
        <sz val="10"/>
        <rFont val="Arial"/>
        <family val="2"/>
      </rPr>
      <t>Columns may not foot due to rounding</t>
    </r>
  </si>
  <si>
    <t>39800 - Miscellaneous Equipment</t>
  </si>
  <si>
    <t>39716 - AMI Communication Equipment</t>
  </si>
  <si>
    <t>39700 - Communication Equipment</t>
  </si>
  <si>
    <t>39600 - Power Operated Equipment</t>
  </si>
  <si>
    <t>39500 - Laboratory Equipment</t>
  </si>
  <si>
    <t>39400 - Tools</t>
  </si>
  <si>
    <t>39300 - Stores Equipment</t>
  </si>
  <si>
    <t>39200 - Transportation Equipment</t>
  </si>
  <si>
    <t>39100 - Office Furniture, Equipment</t>
  </si>
  <si>
    <t>39000 - Structures and Improvements</t>
  </si>
  <si>
    <t>38910 - Land Rights</t>
  </si>
  <si>
    <t>38900 - Land</t>
  </si>
  <si>
    <t xml:space="preserve">Total Distribution Plant </t>
  </si>
  <si>
    <t>37300 - Street Lghtng &amp; Signal Sys</t>
  </si>
  <si>
    <t>37100 - Installs Customer Premises</t>
  </si>
  <si>
    <t>37000 - Meters</t>
  </si>
  <si>
    <t>36900 - Services</t>
  </si>
  <si>
    <t>36800 - Line Transformers</t>
  </si>
  <si>
    <t>36600 - Underground Conduit</t>
  </si>
  <si>
    <t>36500 - Overhead Conductors, Device</t>
  </si>
  <si>
    <t>36400 - Poles, Towers and Fixtures</t>
  </si>
  <si>
    <t>36200 - Station Equipment</t>
  </si>
  <si>
    <t>36100 - Structures and Improvements</t>
  </si>
  <si>
    <t>36010 - Land Rights</t>
  </si>
  <si>
    <t>36000 - Land</t>
  </si>
  <si>
    <t xml:space="preserve">Distribution Plant </t>
  </si>
  <si>
    <t>Total Transmission Plant</t>
  </si>
  <si>
    <t>35800 - Undergrnd Conductors Device</t>
  </si>
  <si>
    <t>35700 - Underground Conduit</t>
  </si>
  <si>
    <t>35610 - ROW Clearing OVH Conductors</t>
  </si>
  <si>
    <t>35600 - Overhead Conductors, Device</t>
  </si>
  <si>
    <t>35500 - Poles and Fixtures</t>
  </si>
  <si>
    <t>35400 - Towers and Fixtures</t>
  </si>
  <si>
    <t>35300 - Station Equipment</t>
  </si>
  <si>
    <t>35200 - Structures and Improvements</t>
  </si>
  <si>
    <t>35010 - Land Rights</t>
  </si>
  <si>
    <t>35000 - Land</t>
  </si>
  <si>
    <t>Total Steam Generation Plant</t>
  </si>
  <si>
    <t>31600 - Misc Pwr Plant Equip-Coal</t>
  </si>
  <si>
    <t>31500 - Accessory Elect Equip-Coal</t>
  </si>
  <si>
    <t>31200 - Boiler Plant Equip-Coal</t>
  </si>
  <si>
    <t>31010 - Land Rights - Coal Fired</t>
  </si>
  <si>
    <t>31000 - Land - Coal Fired</t>
  </si>
  <si>
    <t>Steam Generation Plant</t>
  </si>
  <si>
    <t>30300 - Intangible Property</t>
  </si>
  <si>
    <t>30200 - Franchises and Consents</t>
  </si>
  <si>
    <t>Total Asset Retirement Obligations</t>
  </si>
  <si>
    <t>39919 - ARO General Plant</t>
  </si>
  <si>
    <t>31700 - ARO Steam Production Plant</t>
  </si>
  <si>
    <t>Asset Retirement Obligations</t>
  </si>
  <si>
    <t xml:space="preserve">Line </t>
  </si>
  <si>
    <t>Financial Page 16</t>
  </si>
  <si>
    <t>SOURCE:</t>
  </si>
  <si>
    <t>TOTAL CWIP</t>
  </si>
  <si>
    <t>Depreciation Ledger and Financial Page 18</t>
  </si>
  <si>
    <t>Source:</t>
  </si>
  <si>
    <t>Total Accum Provision for Depr., Depl., and Amort. Of Electric Utility Plant - Net</t>
  </si>
  <si>
    <t>Accumulated Provision for Amortization of Electric Plant &amp; Leased Property</t>
  </si>
  <si>
    <t>Total Electric Utility Plant</t>
  </si>
  <si>
    <t>Accumulated Provision for Amortization of Electric Plant in Service</t>
  </si>
  <si>
    <t>Total Accumulated Provision for Depreciation</t>
  </si>
  <si>
    <t>Retirement Work in Progress</t>
  </si>
  <si>
    <t>Less:</t>
  </si>
  <si>
    <t>Asset Retirement Obligation Removal Depreciation &amp; Accretion</t>
  </si>
  <si>
    <t>Distribution Plant - Electric</t>
  </si>
  <si>
    <t>Transmission Plant - Electric</t>
  </si>
  <si>
    <t>Depreciation of Electric Utility Plant in Service</t>
  </si>
  <si>
    <t>Total Owned Electric Plant</t>
  </si>
  <si>
    <t>Held For Future Use</t>
  </si>
  <si>
    <t>Total Owned Electric Plant In Service</t>
  </si>
  <si>
    <t>Percent</t>
  </si>
  <si>
    <t>Owned Electric Plant In Service</t>
  </si>
  <si>
    <t>JURISDICTIONAL ASSETS</t>
  </si>
  <si>
    <t>Description</t>
  </si>
  <si>
    <t>Jurisdictional                                Rate Case                                    Adjustments                                                      (Schedule 4)</t>
  </si>
  <si>
    <t>(C3 + C4 + C5)</t>
  </si>
  <si>
    <t>---------------------</t>
  </si>
  <si>
    <t>TOTAL ELECTRIC UTILITY PLANT</t>
  </si>
  <si>
    <t>Reconcile:</t>
  </si>
  <si>
    <t>Add:</t>
  </si>
  <si>
    <t>JURISDICTIONAL CAPITALIZATION, LONG-TERM DEBT AND LIABILITIES</t>
  </si>
  <si>
    <t>-------------------</t>
  </si>
  <si>
    <t xml:space="preserve">BALANCE SHEET - </t>
  </si>
  <si>
    <t>BALANCE SHEET</t>
  </si>
  <si>
    <t>April</t>
  </si>
  <si>
    <t>March</t>
  </si>
  <si>
    <t>May</t>
  </si>
  <si>
    <t>June</t>
  </si>
  <si>
    <t>July</t>
  </si>
  <si>
    <t>August</t>
  </si>
  <si>
    <t>September</t>
  </si>
  <si>
    <t>October</t>
  </si>
  <si>
    <t>November</t>
  </si>
  <si>
    <t>December</t>
  </si>
  <si>
    <t>January</t>
  </si>
  <si>
    <t>February</t>
  </si>
  <si>
    <t>Prepaid Lease</t>
  </si>
  <si>
    <t>CSAPR Current SO2 Inv</t>
  </si>
  <si>
    <t>NON-UTILITY</t>
  </si>
  <si>
    <t>NON-APPLIC</t>
  </si>
  <si>
    <t>SPECIFIC</t>
  </si>
  <si>
    <t>DEMAND</t>
  </si>
  <si>
    <t>REVENUE-OTH</t>
  </si>
  <si>
    <t>REVENUE</t>
  </si>
  <si>
    <t>O&amp;M EXP</t>
  </si>
  <si>
    <t>LABOR</t>
  </si>
  <si>
    <t>ENERGY</t>
  </si>
  <si>
    <t>T&amp;D PLT</t>
  </si>
  <si>
    <t>DIST PLT</t>
  </si>
  <si>
    <t>TRAN PLT</t>
  </si>
  <si>
    <t>PROD PLT</t>
  </si>
  <si>
    <t>NET PLANT</t>
  </si>
  <si>
    <t>GROSS PLT</t>
  </si>
  <si>
    <t>ALLOCATION FACTORS:</t>
  </si>
  <si>
    <t>Current Tax</t>
  </si>
  <si>
    <t xml:space="preserve">Parent Company Loss Allocation </t>
  </si>
  <si>
    <t>Tax Return Adjustments</t>
  </si>
  <si>
    <t>Tax Before Credits</t>
  </si>
  <si>
    <t>Statutory Rate</t>
  </si>
  <si>
    <t>Taxable Income</t>
  </si>
  <si>
    <t>State Income Tax Return Adjustment</t>
  </si>
  <si>
    <t>========================================</t>
  </si>
  <si>
    <t>Total Book/Tax Income Differences</t>
  </si>
  <si>
    <t>Total EMISSION ALLOWANCES</t>
  </si>
  <si>
    <t xml:space="preserve">        640K DEFD TAX GAIN-EPA AUCTION</t>
  </si>
  <si>
    <t xml:space="preserve">        639S DEFD TAX LOSS - INTERCO SALE - EMA</t>
  </si>
  <si>
    <t xml:space="preserve">        639Q DEFD TAX GAIN - INTERCO SALE - EMA</t>
  </si>
  <si>
    <t xml:space="preserve">        639O BOOK &gt; TAX BASIS EMA - 283 (B/L)</t>
  </si>
  <si>
    <t xml:space="preserve">        639M TAX &gt; BOOK BASIS - EMA-A/C 190 (B/L)</t>
  </si>
  <si>
    <t xml:space="preserve">        638C TAX &gt; BOOK BASIS - EMA-A/C 190</t>
  </si>
  <si>
    <t xml:space="preserve">        638A BOOK &gt; TAX BASIS - EMA-A/C 283</t>
  </si>
  <si>
    <t>EMISSION ALLOWANCES</t>
  </si>
  <si>
    <t>Total MARK-TO-MARKET ADJUSTMENTS</t>
  </si>
  <si>
    <t xml:space="preserve">        652G REG LIAB-UNREAL MTM GAIN-DEFL</t>
  </si>
  <si>
    <t xml:space="preserve">        610X PROV - SFAS 157 - B/L</t>
  </si>
  <si>
    <t xml:space="preserve">        610W PROV-TRADING CREDIT RISK - B/L</t>
  </si>
  <si>
    <t xml:space="preserve">        610V PROV - SFAS 157 - A/L</t>
  </si>
  <si>
    <t xml:space="preserve">        610U PROV-TRADING CREDIT RISK - A/L</t>
  </si>
  <si>
    <t xml:space="preserve">        576F MARK &amp; SPREAD-DEFL-190-A/L</t>
  </si>
  <si>
    <t xml:space="preserve">        576E MARK &amp; SPREAD-DEFL-283-A/L</t>
  </si>
  <si>
    <t xml:space="preserve">        576C MARK &amp; SPREAD-DEFL-190-B/L</t>
  </si>
  <si>
    <t xml:space="preserve">        576A MARK &amp; SPREAD-DEFL-283-B/L</t>
  </si>
  <si>
    <t xml:space="preserve">        575E MTM BK GAIN-A/L-TAX DEFL</t>
  </si>
  <si>
    <t xml:space="preserve">        575A MTM BK GAIN-B/L-TAX DEFL</t>
  </si>
  <si>
    <t>MARK-TO-MARKET ADJUSTMENTS</t>
  </si>
  <si>
    <t>Total TAX vs BOOK GAIN / LOSS</t>
  </si>
  <si>
    <t>TAX vs BOOK GAIN / LOSS</t>
  </si>
  <si>
    <t>Total TAX DEFERRALS</t>
  </si>
  <si>
    <t xml:space="preserve">        712K CAPITALIZED SOFTWARE COST-BOOK</t>
  </si>
  <si>
    <t>TAX DEFERRALS</t>
  </si>
  <si>
    <t>Total TAX ACCRUALS</t>
  </si>
  <si>
    <t xml:space="preserve">        711O BOOK LEASES CAPITALIZED FOR TAX</t>
  </si>
  <si>
    <t xml:space="preserve">        711N CAPITALIZED SOFTWARE COSTS-TAX</t>
  </si>
  <si>
    <t>TAX ACCRUALS</t>
  </si>
  <si>
    <t>Total PERMANENT SCHEDULE M's</t>
  </si>
  <si>
    <t xml:space="preserve">        999Q FIN-48 DSIT - PERM - FIN 48</t>
  </si>
  <si>
    <t xml:space="preserve">        970A MANUFACTURING DEDUCTION</t>
  </si>
  <si>
    <t xml:space="preserve">        913A LUXURY AUTO ADJUSTMENT</t>
  </si>
  <si>
    <t xml:space="preserve">        910U MEMBERSHIP DUES</t>
  </si>
  <si>
    <t xml:space="preserve">        910S NON-DEDUCT LOBBYING</t>
  </si>
  <si>
    <t xml:space="preserve">        910E NON-DEDUCT MISCELLANEOUS</t>
  </si>
  <si>
    <t xml:space="preserve">        910C NON-DEDUCT FINES&amp;PENALTIES</t>
  </si>
  <si>
    <t xml:space="preserve">        910B NON-DEDUCT MEALS AND T&amp;E</t>
  </si>
  <si>
    <t xml:space="preserve">        906B SFAS 106 - POST RETIRE BEN MEDICARE SUBSIDY</t>
  </si>
  <si>
    <t xml:space="preserve">        611M NON-TAXABLE DEFD COMP - CSV EARN</t>
  </si>
  <si>
    <t>PERMANENT SCHEDULE M's</t>
  </si>
  <si>
    <t>Total OTHER MISCELLANEOUS</t>
  </si>
  <si>
    <t xml:space="preserve">        940X IRS CAPITALIZATION ADJUSTMENT</t>
  </si>
  <si>
    <t xml:space="preserve">        940S 1997-2003 IRS AUDIT SETTLEMENT</t>
  </si>
  <si>
    <t xml:space="preserve">        914K REG ASSET - ACCRUED SFAS 112</t>
  </si>
  <si>
    <t xml:space="preserve">        914B REG ASSET - SFAS 109 DSIT LIAB</t>
  </si>
  <si>
    <t xml:space="preserve">        914A SFAS 109 - DEFD SIT LIABILITY</t>
  </si>
  <si>
    <t xml:space="preserve">        913D CHARITABLE CONTRIBUTION CARRYFWD</t>
  </si>
  <si>
    <t xml:space="preserve">        911W ACCRD SIT TX RESERVE-SHRT-TERM-FIN 48</t>
  </si>
  <si>
    <t xml:space="preserve">        911V ACCRD SIT TX RESERVE-LNG-TERM-FIN 48</t>
  </si>
  <si>
    <t xml:space="preserve">        911Q DEFERRED STATE INCOME TAXES</t>
  </si>
  <si>
    <t xml:space="preserve">        911F FIN 48 DEFERRED STATE INCOME TAXES</t>
  </si>
  <si>
    <t xml:space="preserve">        910A GAIN ON REACQUIRED DEBT</t>
  </si>
  <si>
    <t xml:space="preserve">        907B SFAS 106 - MEDICARE SUBSIDY - NORMALIZED</t>
  </si>
  <si>
    <t xml:space="preserve">        907A REG ASSET - MEDICARE SUBSIDY - FLOW THRU</t>
  </si>
  <si>
    <t xml:space="preserve">        906P ACCRD BOOK ARO EXPENSE - SFAS 143</t>
  </si>
  <si>
    <t xml:space="preserve">        906K ACCRD SFAS 112 PST EMPLOY BEN</t>
  </si>
  <si>
    <t xml:space="preserve">        906F ACCRD OPEB COSTS - SFAS 158</t>
  </si>
  <si>
    <t xml:space="preserve">        906A ACCRD SFAS 106 PST RETIRE EXP</t>
  </si>
  <si>
    <t xml:space="preserve">        900A LOSS ON REACQUIRED DEBT</t>
  </si>
  <si>
    <t>OTHER MISCELLANEOUS</t>
  </si>
  <si>
    <t>Total BOOK RESERVES</t>
  </si>
  <si>
    <t>BOOK RESERVES</t>
  </si>
  <si>
    <t>Total BOOK DEFERRALS</t>
  </si>
  <si>
    <t xml:space="preserve">        664V REG ASSET - NET CCS FEED STUDY COSTS</t>
  </si>
  <si>
    <t xml:space="preserve">        664N REG ASSET - DEFD SEVERANCE COSTS</t>
  </si>
  <si>
    <t xml:space="preserve">        663G REG ASSET - UNDERRECOVERY PJM EXPENSES</t>
  </si>
  <si>
    <t xml:space="preserve">        661T REG ASSET - SFAS 158 - OPEB</t>
  </si>
  <si>
    <t xml:space="preserve">        661S REG ASSET - SFAS 158 - SERP</t>
  </si>
  <si>
    <t xml:space="preserve">        661R REG ASSET - SFAS 158 - PENSIONS</t>
  </si>
  <si>
    <t xml:space="preserve">        660Z REG ASSET - DEFERRED EQUITY CARRYING CHGS</t>
  </si>
  <si>
    <t xml:space="preserve">        660X REG ASSET - DEFERRED PJM FEES</t>
  </si>
  <si>
    <t xml:space="preserve">        641I ADVANCE RENTAL INC (CUR MO)</t>
  </si>
  <si>
    <t xml:space="preserve">        632U BK DEFL - DEMAND SIDE MANAGEMENT</t>
  </si>
  <si>
    <t xml:space="preserve">        630J DEFD STORM DAMAGE</t>
  </si>
  <si>
    <t xml:space="preserve">        630F DEFD BK CONTRACT REVENUE</t>
  </si>
  <si>
    <t xml:space="preserve">        390F CUST ADV INC FOR TAX</t>
  </si>
  <si>
    <t>BOOK DEFERRALS</t>
  </si>
  <si>
    <t>Total BOOK ACCRUALS</t>
  </si>
  <si>
    <t xml:space="preserve">        625B STATE MITIGATION PROGRAMS</t>
  </si>
  <si>
    <t xml:space="preserve">        625A FEDERAL MITIGATION PROGRAMS</t>
  </si>
  <si>
    <t xml:space="preserve">        615R REG ASSET - DEFERRED RTO COSTS</t>
  </si>
  <si>
    <t xml:space="preserve">        615E ACCRUED STATE INCOME TAX EXP</t>
  </si>
  <si>
    <t xml:space="preserve">        615C ACCRUED INTEREST-SHORT-TERM - FIN 48</t>
  </si>
  <si>
    <t xml:space="preserve">        615B ACCRUED INTEREST-LONG-TERM - FIN 48</t>
  </si>
  <si>
    <t xml:space="preserve">        615A ACCRUED INTEREST EXP -STATE</t>
  </si>
  <si>
    <t xml:space="preserve">        614L PROVISION FOR POTENTIAL LOSS</t>
  </si>
  <si>
    <t xml:space="preserve">        613Y ACCRD BK SEVERANCE BENEFITS</t>
  </si>
  <si>
    <t xml:space="preserve">        613K (ICDP) INCENTIVE COMP DEFERRAL PLAN</t>
  </si>
  <si>
    <t xml:space="preserve">        613E ACCRUED BOOK VACATION PAY</t>
  </si>
  <si>
    <t xml:space="preserve">        612Y ACCRD COMPANYWIDE INCENT PLAN</t>
  </si>
  <si>
    <t xml:space="preserve">        610A BK PROV UNCOLL ACCTS</t>
  </si>
  <si>
    <t xml:space="preserve">        605O ACCRUED PSI PLAN EXP</t>
  </si>
  <si>
    <t xml:space="preserve">        605I ACCRD BK SUP. SAVINGS PLAN EXP</t>
  </si>
  <si>
    <t xml:space="preserve">        605F ACCRD SUP EXEC RETIRE PLAN COSTS-SFAS 158</t>
  </si>
  <si>
    <t xml:space="preserve">        605E SUPPLEMENTAL EXECUTIVE RETIREMENT PLAN</t>
  </si>
  <si>
    <t xml:space="preserve">        605C ACCRUED BK PENSION COSTS - SFAS 158</t>
  </si>
  <si>
    <t xml:space="preserve">        605B ACCRUED BK PENSION EXPENSE</t>
  </si>
  <si>
    <t xml:space="preserve">        602A PROV WORKER'S COMP</t>
  </si>
  <si>
    <t>BOOK ACCRUALS</t>
  </si>
  <si>
    <t>Total EQUITY IN EARNINGS OF SUBSIDIARIES</t>
  </si>
  <si>
    <t xml:space="preserve">        531A EQTY IN SUBSIDIARIES    (US)</t>
  </si>
  <si>
    <t>EQUITY IN EARNINGS OF SUBSIDIARIES</t>
  </si>
  <si>
    <t>Total DEFERRED FUEL COSTS</t>
  </si>
  <si>
    <t>DEFERRED FUEL COSTS</t>
  </si>
  <si>
    <t>Total REVENUE REFUNDS</t>
  </si>
  <si>
    <t xml:space="preserve">        520A PROVS POSS REV REFDS</t>
  </si>
  <si>
    <t>REVENUE REFUNDS</t>
  </si>
  <si>
    <t>Total PROPERTY TAX ADJUSTMENTS</t>
  </si>
  <si>
    <t>PROPERTY TAX ADJUSTMENTS</t>
  </si>
  <si>
    <t>Total ACCELERATED AMORTIZATION</t>
  </si>
  <si>
    <t xml:space="preserve">        533A TX AMORT POLLUTION CONT EQPT</t>
  </si>
  <si>
    <t>ACCELERATED AMORTIZATION</t>
  </si>
  <si>
    <t>Total REMOVAL COSTS</t>
  </si>
  <si>
    <t xml:space="preserve">        910K REMOVAL CST</t>
  </si>
  <si>
    <t>REMOVAL COSTS</t>
  </si>
  <si>
    <t>Total PERCENT REPAIR ALLOWANCE</t>
  </si>
  <si>
    <t xml:space="preserve">        534A CAPITALIZED RELOCATION COSTS - DFIT FBK</t>
  </si>
  <si>
    <t xml:space="preserve">        534A CAPITALIZED RELOCATION COSTS</t>
  </si>
  <si>
    <t xml:space="preserve">        532D BK/TX UNIT OF PROPERTY ADJ - SECTION 481</t>
  </si>
  <si>
    <t xml:space="preserve">        532C BOOK/TAX UNIT OF PROPERTY ADJ</t>
  </si>
  <si>
    <t xml:space="preserve">        532A PERCENT REPAIR ALLOWANCE - DFIT FBK</t>
  </si>
  <si>
    <t xml:space="preserve">        532A PERCENT REPAIR ALLOWANCE</t>
  </si>
  <si>
    <t>Total MISC OVERHEADS CAPITALIZED</t>
  </si>
  <si>
    <t xml:space="preserve">        370A SAV PLAN CAPD</t>
  </si>
  <si>
    <t xml:space="preserve">        360J SEC 481 PENS/OPEB ADJUSTMENT</t>
  </si>
  <si>
    <t xml:space="preserve">        360A PENS CAPD</t>
  </si>
  <si>
    <t xml:space="preserve">        350A TXS CAPD</t>
  </si>
  <si>
    <t>MISC OVERHEADS CAPITALIZED</t>
  </si>
  <si>
    <t>Total AFUDC / INTEREST CAPITALIZED</t>
  </si>
  <si>
    <t xml:space="preserve">        380J INT EXP CAPITALIZED FOR TAX - DFIT FBK</t>
  </si>
  <si>
    <t xml:space="preserve">        380J INT EXP CAPITALIZED FOR TAX</t>
  </si>
  <si>
    <t xml:space="preserve">        320I ABFUDC - HRJ POST-IN-SERVICE - DFIT FBK</t>
  </si>
  <si>
    <t xml:space="preserve">        320I ABFUDC - HRJ POST-IN-SERVICE</t>
  </si>
  <si>
    <t xml:space="preserve">        320J ABFUDC - HRJ - DFIT FBK</t>
  </si>
  <si>
    <t xml:space="preserve">        320A ABFUDC - DFIT FBK</t>
  </si>
  <si>
    <t xml:space="preserve">        320A ABFUDC</t>
  </si>
  <si>
    <t xml:space="preserve">        310D AOFUDC - HRJ POST-IN-SERVICE</t>
  </si>
  <si>
    <t xml:space="preserve">        310A AOFUDC</t>
  </si>
  <si>
    <t>AFUDC / INTEREST CAPITALIZED</t>
  </si>
  <si>
    <t>Total EXCESS TAX vs BOOK DEPRECIATION</t>
  </si>
  <si>
    <t xml:space="preserve">        390A CIAC - BOOK RECEIPTS</t>
  </si>
  <si>
    <t xml:space="preserve">        295C GAIN/LOSS ACRS/MACRS-BK/TX UNIT PROPERTY</t>
  </si>
  <si>
    <t xml:space="preserve">        295A GAIN/LOSS ON ACRS/MACRS PROPERTY - DFIT FBK</t>
  </si>
  <si>
    <t xml:space="preserve">        295A GAIN/LOSS ON ACRS/MACRS PROPERTY</t>
  </si>
  <si>
    <t xml:space="preserve">        280H BK PLANT IN SERVICE - SFAS 143 - ARO</t>
  </si>
  <si>
    <t xml:space="preserve">        280A EXCESS TX VS S/L BK DEPR</t>
  </si>
  <si>
    <t xml:space="preserve">        232A-XS EXCESS DIT - ACRS TAX DEPR - HRJ</t>
  </si>
  <si>
    <t xml:space="preserve">        232A ACRS TAX DEPRECIATION - HRJ</t>
  </si>
  <si>
    <t xml:space="preserve">        230X R&amp;D DEDUCTION - SECTION 174</t>
  </si>
  <si>
    <t xml:space="preserve">        230K PJM INTEGRATION-SEC 481(a)-INTANG-DFD LABOR</t>
  </si>
  <si>
    <t xml:space="preserve">        230J RELOCATION CST-SECTION 481(a)-CHANGE IN METHD</t>
  </si>
  <si>
    <t xml:space="preserve">        230I CAPD INTEREST-SECTION 481(a)-CHANGE IN METHD </t>
  </si>
  <si>
    <t xml:space="preserve">        230A-XS EXCESS DIT - ACRS NORM REVERSAL</t>
  </si>
  <si>
    <t xml:space="preserve">        230A ACRS BENEFIT NORMALIZED</t>
  </si>
  <si>
    <t xml:space="preserve">        210A-XS EXCESS DFIT - LIBERALIZED DEPR-REG</t>
  </si>
  <si>
    <t xml:space="preserve">        210A LIBERALIZED DEPR-REG</t>
  </si>
  <si>
    <t>EXCESS TAX vs BOOK DEPRECIATION</t>
  </si>
  <si>
    <t>PRE-TAX BOOK INCOME BEFORE FEDERAL INCOME TAX</t>
  </si>
  <si>
    <t>CALCULATED</t>
  </si>
  <si>
    <t>SIT CALC</t>
  </si>
  <si>
    <t>Current State Income Tax Expense</t>
  </si>
  <si>
    <t>PRE-TAX BOOK INCOME BEFORE STATE INCOME TAX</t>
  </si>
  <si>
    <t>NON-UTIL</t>
  </si>
  <si>
    <t>Other Income &amp; Deductions   (Before Income Tax)</t>
  </si>
  <si>
    <t>Interest Expense Synchronized</t>
  </si>
  <si>
    <t>NET ELECTRIC OPERATING INCOME BEFORE INCOME TAX</t>
  </si>
  <si>
    <t>Basis</t>
  </si>
  <si>
    <t>Factor</t>
  </si>
  <si>
    <t>Adjustments</t>
  </si>
  <si>
    <t>Non-Applicable</t>
  </si>
  <si>
    <t>Item Description</t>
  </si>
  <si>
    <t>Line No.</t>
  </si>
  <si>
    <t>Allocation</t>
  </si>
  <si>
    <t>Allocated</t>
  </si>
  <si>
    <t>After Rate Case</t>
  </si>
  <si>
    <t>Before Rate Case</t>
  </si>
  <si>
    <t>Non-Utility/</t>
  </si>
  <si>
    <t>Per Books</t>
  </si>
  <si>
    <t>KY Jurisdictional</t>
  </si>
  <si>
    <t>Utility After Rate</t>
  </si>
  <si>
    <t>Electric Utility</t>
  </si>
  <si>
    <t>Less</t>
  </si>
  <si>
    <t>Total Company</t>
  </si>
  <si>
    <t>Total Co Electric</t>
  </si>
  <si>
    <t>(10)</t>
  </si>
  <si>
    <t>(9)</t>
  </si>
  <si>
    <t>(8)</t>
  </si>
  <si>
    <t>(7)</t>
  </si>
  <si>
    <t>(6)</t>
  </si>
  <si>
    <t>(5)</t>
  </si>
  <si>
    <t>(4)</t>
  </si>
  <si>
    <t>(3)</t>
  </si>
  <si>
    <t>(2)</t>
  </si>
  <si>
    <t>(1)</t>
  </si>
  <si>
    <t>Historical Test Year - As Adjusted</t>
  </si>
  <si>
    <t>Current Federal Income Tax Expense</t>
  </si>
  <si>
    <t>Computation of Adjusted</t>
  </si>
  <si>
    <t>Kentucky Power Company</t>
  </si>
  <si>
    <t>(11)</t>
  </si>
  <si>
    <t>(12)</t>
  </si>
  <si>
    <t>Kentucky</t>
  </si>
  <si>
    <t>Elimination</t>
  </si>
  <si>
    <t>Jurisdictional</t>
  </si>
  <si>
    <t>Adjusted</t>
  </si>
  <si>
    <t>Federal Income Taxes - Current and Deferred</t>
  </si>
  <si>
    <t>System Control &amp; Load Dispatch</t>
  </si>
  <si>
    <t>31100 - Structures, Improvement-Coal</t>
  </si>
  <si>
    <t>31400 - Turbo generator Units-Coal</t>
  </si>
  <si>
    <t>36700 - Undergrnd Conductors, Device</t>
  </si>
  <si>
    <t>Franchises</t>
  </si>
  <si>
    <t>807 KAR 5:001 SECTION 12</t>
  </si>
  <si>
    <t>Pollution Control Bonds</t>
  </si>
  <si>
    <t>Variable</t>
  </si>
  <si>
    <t>Term Loans</t>
  </si>
  <si>
    <t>Allowance for Borrowed Funds Used During Construction</t>
  </si>
  <si>
    <t xml:space="preserve">        612G ACCRD COMPANY INCENT PLAN - ENGAGE TO GAIN</t>
  </si>
  <si>
    <t xml:space="preserve">        614I ECONOMIC DEVEL FUND - CURRENT</t>
  </si>
  <si>
    <t xml:space="preserve">        614J ECONOMIC DEVEL FUND - NON-CURRENT</t>
  </si>
  <si>
    <t xml:space="preserve">        642B DEFD REV - BONUS LEASE SHORT-TERM</t>
  </si>
  <si>
    <t xml:space="preserve">        642C DEFD REV - BONUS LEASE LONG-TERM</t>
  </si>
  <si>
    <t xml:space="preserve">        906Z SFAS 109 - MEDICARE SUBSIDY (PPACA) REG ASSET</t>
  </si>
  <si>
    <t xml:space="preserve">        911S ACCRUED SALES &amp; USE TAX RESERVE</t>
  </si>
  <si>
    <t>Other Special Funds</t>
  </si>
  <si>
    <t>Other Prepayments</t>
  </si>
  <si>
    <t xml:space="preserve">February </t>
  </si>
  <si>
    <t>Jurisdictional
Rate Case
Adjustments
(Schedule 4)</t>
  </si>
  <si>
    <t>Interest from Customer Deposits</t>
  </si>
  <si>
    <t>INTEREST ON CUSTOMER DEPOSITS</t>
  </si>
  <si>
    <t>OTHER</t>
  </si>
  <si>
    <t>12 Months</t>
  </si>
  <si>
    <t>Ended</t>
  </si>
  <si>
    <t>Operating Revenue - Sales To Non Affil</t>
  </si>
  <si>
    <t>Net Taxes</t>
  </si>
  <si>
    <t>Total Net Taxes</t>
  </si>
  <si>
    <t>Interest on Customer Deposits</t>
  </si>
  <si>
    <t>(Gain)/Loss on Disp. of Utility Plant</t>
  </si>
  <si>
    <t>(Gain)/Loss on Disp. of Allowances</t>
  </si>
  <si>
    <t>Accretion</t>
  </si>
  <si>
    <t>Factored Cust Accounts Rec Exp</t>
  </si>
  <si>
    <t>Factored Cust Acts Rec - Bad Debts</t>
  </si>
  <si>
    <t>Interest Income - CBP</t>
  </si>
  <si>
    <t>Interest Expense - CBP</t>
  </si>
  <si>
    <t>Lines Of Credit</t>
  </si>
  <si>
    <t>Total Other</t>
  </si>
  <si>
    <t xml:space="preserve">Section V, Schedule 4, Column 6, Line 43 - Cash Working Capital </t>
  </si>
  <si>
    <t>Section V, Schedule 4, Column 6, Line 45 - Customer Advances &amp; Deposits</t>
  </si>
  <si>
    <t xml:space="preserve">Section V, Schedule 4, Column 6, Line 46 - Accumulated Deferred Income Taxes </t>
  </si>
  <si>
    <t>Section V, Schedule 4, Column 6, Line 47 - Total Rate Base (Ln 40 + Ln 41 - Ln 42 - Ln 43 - Ln 44)</t>
  </si>
  <si>
    <t>Non-Jurisdictional Adjustments</t>
  </si>
  <si>
    <t>*</t>
  </si>
  <si>
    <t>Balance</t>
  </si>
  <si>
    <t xml:space="preserve">Source: </t>
  </si>
  <si>
    <t>PowerPlant Asset Report 1000c</t>
  </si>
  <si>
    <t>General Ledger CWIP Query</t>
  </si>
  <si>
    <t>Terms of preference of preferred stock whether cumulative or participating, or on</t>
  </si>
  <si>
    <t>dividends or assets or otherwise.</t>
  </si>
  <si>
    <t>Brief description of each mortgage on property of applicant, giving date of execution,</t>
  </si>
  <si>
    <t>name of mortgagor, name of mortgagee, or trustee, amount of indebtedness authorized to</t>
  </si>
  <si>
    <t>be secured thereby, and the amount of indebtedness actually secured, together with any</t>
  </si>
  <si>
    <t>sinking funds provisions.</t>
  </si>
  <si>
    <t>Amount of bonds authorized, and amount issued, describing each class separately, and</t>
  </si>
  <si>
    <t>giving date of issue, face value, rate of interest, date of maturity and how secured,</t>
  </si>
  <si>
    <t>together with the amount of interest paid thereon during the last fiscal year.</t>
  </si>
  <si>
    <t>Each note outstanding, giving date of issue, amount, date of maturity, rate of interest, in</t>
  </si>
  <si>
    <t>whose favor, together with amount of interest paid thereon during the twelve months</t>
  </si>
  <si>
    <t>The Company participates in the AEP System Corporate Borrowing Program.</t>
  </si>
  <si>
    <t>Other indebtedness, giving same by classes and describing security, if any, with a brief</t>
  </si>
  <si>
    <t>statement of the devolution of assumption of any portion of such indebtedness upon or by</t>
  </si>
  <si>
    <t>person or corporation if the original liability has been transferred, together with amount</t>
  </si>
  <si>
    <t xml:space="preserve">Rate and amount of dividends paid during the five previous calendar years, and the </t>
  </si>
  <si>
    <t>amount of capital stock on which dividends were paid each year:</t>
  </si>
  <si>
    <t>In Service (Including Property Under Capital Leases)</t>
  </si>
  <si>
    <t>*Impact on capitalization of other asset adjustments</t>
  </si>
  <si>
    <t>Rate Case</t>
  </si>
  <si>
    <t xml:space="preserve">        280Y NORMALIZED BASIS DIFF - TRANSFERRED PLANT</t>
  </si>
  <si>
    <t xml:space="preserve">        280Z DFIT - GENERATION PLANT</t>
  </si>
  <si>
    <t xml:space="preserve">        912K REMOVAL CST - NORMALIZED</t>
  </si>
  <si>
    <t xml:space="preserve">        510I PROPERTY TAX - STATE 2 - OLD METHOD - TAX</t>
  </si>
  <si>
    <t xml:space="preserve">        432I DEFD FUEL EXP - UNDER-RECOVERED</t>
  </si>
  <si>
    <t xml:space="preserve">        432I DEFD FUEL EXP - OVER-RECOVERED</t>
  </si>
  <si>
    <t xml:space="preserve">        690C REG ASSET - REMOVAL CST - BIG SANDY</t>
  </si>
  <si>
    <t xml:space="preserve">        690D REG ASSET - SPENT ARO - BIG SANDY</t>
  </si>
  <si>
    <t xml:space="preserve">        690F REG ASSET - NBV - ARO - RETIRED PLANTS</t>
  </si>
  <si>
    <t xml:space="preserve">        671G REG ASSET-BIG SANDY U1 OR-UNDER RECOV </t>
  </si>
  <si>
    <t xml:space="preserve">        671H REG ASSET-BIG SANDY RETIRE COSTS RECOV</t>
  </si>
  <si>
    <t xml:space="preserve">        671I REG ASSET-BIG SANDY RETIRE RIDER U2 O&amp;M</t>
  </si>
  <si>
    <t xml:space="preserve">        671J REG ASSET-UND RECOV-PURCH PWR PPA</t>
  </si>
  <si>
    <t xml:space="preserve">        671K REG ASSET-DEFD DEPREC-ENVIRONMENTAL</t>
  </si>
  <si>
    <t xml:space="preserve">        671L REG ASSET-CAR CHGS-ENVIRON COSTS</t>
  </si>
  <si>
    <t xml:space="preserve">        671M REG ASSET-CAR CHGS-ENVIRON UNREC EQUITY</t>
  </si>
  <si>
    <t xml:space="preserve">        671N REG ASSET-DEFD O&amp;M-ENVIRONMENTAL CSTS</t>
  </si>
  <si>
    <t xml:space="preserve">        671O REG ASSET-DEFD CONSUM EXP-ENVIRON CSTS</t>
  </si>
  <si>
    <t xml:space="preserve">        671P REG ASSET-DEFD PROP TAX EXP-ENVIRON CSTS</t>
  </si>
  <si>
    <t xml:space="preserve">        672G REG ASSET-BIG SANDY U1 OR-UNREC EQUITY CC</t>
  </si>
  <si>
    <t xml:space="preserve">        672H REG ASSET-BIG SANDY U1 OR-UNDER RECOV CC </t>
  </si>
  <si>
    <t xml:space="preserve">        672M REG ASSET-NERC COMPL/CYBER CC-UNREC EQ</t>
  </si>
  <si>
    <t xml:space="preserve">        672N REG ASSET-NERC COMPL/CYBER SEC-CAR CST</t>
  </si>
  <si>
    <t xml:space="preserve">        672O REG ASSET-NERC COMPL/CYBER SEC-DEF DEPR</t>
  </si>
  <si>
    <t xml:space="preserve">        672S REG ASSET-CAPACITY CHARGE TARIFF REV</t>
  </si>
  <si>
    <t xml:space="preserve">        673C REG ASSET-DEFD DEPR-BIG SANDY U1 GAS</t>
  </si>
  <si>
    <t xml:space="preserve">        673F REG ASSET-DEFD PROP TAX-BIG SANDY U1 GAS</t>
  </si>
  <si>
    <t xml:space="preserve">        690L REG ASSET-M&amp;S RETIRING PLANTS</t>
  </si>
  <si>
    <t xml:space="preserve">        611B PRELIM SURVEY &amp; INVEST RESERVE-BIG SANDY FGD</t>
  </si>
  <si>
    <t xml:space="preserve">        913F VALUATION ALLOWANCE - CHARITABLE CONTR C/F</t>
  </si>
  <si>
    <t xml:space="preserve">        980A RESTRICTED STOCK PLAN</t>
  </si>
  <si>
    <t xml:space="preserve">        960E AMT CREDIT - DEFERRED</t>
  </si>
  <si>
    <t xml:space="preserve">        690E REG ASSET - UNRECOVERED PLANT - BIG SANDY</t>
  </si>
  <si>
    <t>Tax Credit Carryforward</t>
  </si>
  <si>
    <t>FIN 48 Perm Items</t>
  </si>
  <si>
    <t>FIN 48 Non-Perm Items</t>
  </si>
  <si>
    <t>ALT MIN Tax Adjustment</t>
  </si>
  <si>
    <t>FIN-18 ETR Adjustment</t>
  </si>
  <si>
    <t>Detailed income statement and balance sheet (see pages 3, 4, and 7).</t>
  </si>
  <si>
    <t xml:space="preserve">  230B 481 A BONUS DEPRECIATION</t>
  </si>
  <si>
    <t xml:space="preserve">  280J TAX DEPRECIATION LOOKBACK</t>
  </si>
  <si>
    <t xml:space="preserve">  520X PROV FOR RATE REFUND-TAX REFORM</t>
  </si>
  <si>
    <t xml:space="preserve">  520Y PROV FOR RATE REFUND-EXCESS PROTECTED</t>
  </si>
  <si>
    <t xml:space="preserve">  605P STOCK BASED COMP-CAREER SHARES</t>
  </si>
  <si>
    <t xml:space="preserve">  674A REG ASSET-ROCKPORT CAPACITY DEF-EQ CC</t>
  </si>
  <si>
    <t xml:space="preserve">  674B REG ASSET-ROCKPORT CAPACITY CC DEFERRAL</t>
  </si>
  <si>
    <t xml:space="preserve">  674C REG ASSET-ROCKPORT CAPACITY DEFERRAL</t>
  </si>
  <si>
    <t xml:space="preserve">  674D REG ASSET-KENTUCKY UNDER RECOV-PPA RIDER</t>
  </si>
  <si>
    <t xml:space="preserve">  675H REG ASSET-GreenHat Settlement</t>
  </si>
  <si>
    <t xml:space="preserve">  675I REG ASSET-Greenhat Liability</t>
  </si>
  <si>
    <t xml:space="preserve">  908A BOOK OPERATING LEASE - LIAB</t>
  </si>
  <si>
    <t xml:space="preserve">  908B BOOK OPERATING LEASE - ASSET</t>
  </si>
  <si>
    <t xml:space="preserve">  910M GROSS RECEIPTS- TAX EXPENSE</t>
  </si>
  <si>
    <t xml:space="preserve">        960F-XS EXCESS ADFIT 282 PROTECTED</t>
  </si>
  <si>
    <t xml:space="preserve">        960F-XS EXCESS ADFIT 282 PROTECTED-FERC</t>
  </si>
  <si>
    <t xml:space="preserve">        960F-XS EXCESS ADFIT 282 PROTECTED-KY</t>
  </si>
  <si>
    <t xml:space="preserve">        960F-XS EXCESS ADFIT 282 UNPROTECTED</t>
  </si>
  <si>
    <t xml:space="preserve">        960F-XS EXCESS ADFIT 282 UNPROTECTED-FERC</t>
  </si>
  <si>
    <t xml:space="preserve">        960F-XS EXCESS ADFIT 282 UNPROTECTED-KY</t>
  </si>
  <si>
    <t xml:space="preserve">        960F-XS EXCESS ADFIT 283 UNPROTECTED</t>
  </si>
  <si>
    <t xml:space="preserve">        960F-XS EXCESS ADFIT 283 UNPROTECTED-FERC</t>
  </si>
  <si>
    <t xml:space="preserve">        960F-XS EXCESS ADFIT 283 UNPROTECTED-KY</t>
  </si>
  <si>
    <t xml:space="preserve">        960F-XS EXCESS ADFIT 281 PROTECTED-FERC</t>
  </si>
  <si>
    <t xml:space="preserve">        960F-XS EXCESS ADFIT 281 PROTECTED-KY</t>
  </si>
  <si>
    <t xml:space="preserve">                      282 EXCESS ADJUSTMENT</t>
  </si>
  <si>
    <t xml:space="preserve">                      283 EXCESS ADJUSTMENT</t>
  </si>
  <si>
    <t xml:space="preserve">  980J PSI - STOCK BASED COMP</t>
  </si>
  <si>
    <t xml:space="preserve">  605T STOCK BASED COMP-CAREER SHARES-PERM</t>
  </si>
  <si>
    <t xml:space="preserve">  980B RESTRICTED STOCK PLAN - TAX DEDUCTION</t>
  </si>
  <si>
    <t>NOL Reclass</t>
  </si>
  <si>
    <t>R&amp;D Credit - Current</t>
  </si>
  <si>
    <t>06/13/2003</t>
  </si>
  <si>
    <t>12/01/2032</t>
  </si>
  <si>
    <t>06/18/2009</t>
  </si>
  <si>
    <t>06/18/2029</t>
  </si>
  <si>
    <t>06/18/2039</t>
  </si>
  <si>
    <t>9/30/2014</t>
  </si>
  <si>
    <t>9/30/2026</t>
  </si>
  <si>
    <t>12/30/2014</t>
  </si>
  <si>
    <t>12/30/2026</t>
  </si>
  <si>
    <t>9/12/2017</t>
  </si>
  <si>
    <t>9/12/2024</t>
  </si>
  <si>
    <t>9/12/2027</t>
  </si>
  <si>
    <t>9/12/2029</t>
  </si>
  <si>
    <t>9/12/2047</t>
  </si>
  <si>
    <t xml:space="preserve">Notes:   </t>
  </si>
  <si>
    <t>35316 - Station Equipment-SmartGrid</t>
  </si>
  <si>
    <t>35616 - OVH Cond-Dev-Smart Grid</t>
  </si>
  <si>
    <t>35816 - Ug Cond-Dev-Smart Grid</t>
  </si>
  <si>
    <t>36216 - Station Equipment-SmartGrid</t>
  </si>
  <si>
    <t>MONTHLY STATEMENTS OF ELECTRIC OPERATING INCOME</t>
  </si>
  <si>
    <t xml:space="preserve">Power Purchased for Storage Operations </t>
  </si>
  <si>
    <t xml:space="preserve">                         - Maintenance</t>
  </si>
  <si>
    <t xml:space="preserve">                                                                  - Maintenance</t>
  </si>
  <si>
    <t xml:space="preserve">Accretion </t>
  </si>
  <si>
    <t>Other Income and Deductions
(Includes Allowance for Funds Used During Construction)</t>
  </si>
  <si>
    <t>Rate Case Adjustments (Schedules 3 &amp; 4)</t>
  </si>
  <si>
    <t>Notes Payable to Associated Companies</t>
  </si>
  <si>
    <t>Miscellaneous Current and Accrued Liabilities</t>
  </si>
  <si>
    <t>Tax Collections Payable</t>
  </si>
  <si>
    <t>Other Regulatory Liabilities</t>
  </si>
  <si>
    <t>Accumulated Deferred Investment Tax Credits</t>
  </si>
  <si>
    <t>Noncurrent Portion of Allowances</t>
  </si>
  <si>
    <t>Long Term Derivative Instrument Assets</t>
  </si>
  <si>
    <t xml:space="preserve">       Plant Materials and Operating Supplies</t>
  </si>
  <si>
    <t>Rents Receivable</t>
  </si>
  <si>
    <t>Current Derivative Instrument Assets</t>
  </si>
  <si>
    <t>Special Deposits</t>
  </si>
  <si>
    <t>Fuel Stock - Gas</t>
  </si>
  <si>
    <t>Verification: Line 15 = Section V, Schedule 4, Page 1, Line 33</t>
  </si>
  <si>
    <t>Accumulated Deferred Income Tax</t>
  </si>
  <si>
    <t>ARO Removal Deprec - Accretion</t>
  </si>
  <si>
    <t>Check - P3 Prepayments</t>
  </si>
  <si>
    <t>Check - P3 Fuel</t>
  </si>
  <si>
    <t>Check - P3 Plant Materials and Operating Supplies</t>
  </si>
  <si>
    <t>Check - P3 SO2 Allowance Inventory - Current and Noncurrent Portion of Allowances</t>
  </si>
  <si>
    <t>Check - P7 Total Operating Revenues</t>
  </si>
  <si>
    <t>Check - P7 Provision for Rate Refund</t>
  </si>
  <si>
    <t>Check - P7 Operating Expense</t>
  </si>
  <si>
    <t>Check - P7 Maintenance Expense</t>
  </si>
  <si>
    <t>Check - P7 Interest from Customer Deposits</t>
  </si>
  <si>
    <t>Check - P7 Other Expense</t>
  </si>
  <si>
    <t>Section V, Schedule 4, Column 6, Line 231 - Prepaid Pension &amp; OPEB Benefit</t>
  </si>
  <si>
    <t>Per Jurisdictional Balance Sheet - Assets</t>
  </si>
  <si>
    <t>FOR THE TWELVE MONTHS ENDED MARCH 31, 2023</t>
  </si>
  <si>
    <t>For the Twelve Months Ended March 31, 2023</t>
  </si>
  <si>
    <t>Adjusted as of
March 31, 2023
(Schedule 4)</t>
  </si>
  <si>
    <t>Per Books
as of
March 31, 2023</t>
  </si>
  <si>
    <t>BALANCE AT APRIL 1, 2022</t>
  </si>
  <si>
    <t>BALANCE AT MARCH 31, 2023</t>
  </si>
  <si>
    <t>MARCH 31, 2023</t>
  </si>
  <si>
    <t>Per Books as of March 31, 2023</t>
  </si>
  <si>
    <t>Adjusted as of March 31, 2023</t>
  </si>
  <si>
    <t>FOR THE TEST YEAR ENDED MARCH 31, 2023</t>
  </si>
  <si>
    <t>Accumulated Provision for Rate Refunds</t>
  </si>
  <si>
    <t>Adjusted as of March 31, 2023 (Schedule 4)</t>
  </si>
  <si>
    <t>-</t>
  </si>
  <si>
    <t>$125M Term Loan: Issued 09/06/2022 | Interest Rate: 5.49848% | Maturity: 12/31/2023 | Avg. Cost of Debt $6.914M</t>
  </si>
  <si>
    <t>$75M Term Loan: Issued 07/22/2022 | Interest Rate: 5.70300% | Maturity: 12/31/2023 | Avg. Cost of Debt $4.277M</t>
  </si>
  <si>
    <t>$75M Term Loan: Issued 08/12/2022 | Interest Rate: 5.91000% | Maturity: 12/31/2023 | Avg. Cost of Debt $4.431M</t>
  </si>
  <si>
    <t>The two $75M term loans were issued under a single $150M credit agreement.  The first $75M was drawn on 7/22/2022 and the second $75M was drawn on 8/12/2022.  Average cost of debt is calculated using the variable interest rate on 3/31/2023.</t>
  </si>
  <si>
    <t>ending March 31, 2023.</t>
  </si>
  <si>
    <t>Principal                                Amount                                      as of                                                     March 31,            2023</t>
  </si>
  <si>
    <t>Interest Expense                    12 Months                                         Ending                                    March 31,                            2023</t>
  </si>
  <si>
    <t>As of March 31, 2023, the Company had $113,624,552 of Short Term Debt.  The average balance for the 12 months ending March 31, 2023 was $89,402,857.  Interest expense for the 12 months ending March 31, 2023 was $3,336,422 resulting in a weighted average interest rate of 3.730%.</t>
  </si>
  <si>
    <t xml:space="preserve">On May 26, 2023, Kentucky Power amended and extended the $150M term loan set to mature on June 17, 2023 extending it to June 30, 2024.  </t>
  </si>
  <si>
    <t xml:space="preserve">The July 22, 2022 $150M term loan was issued under a single credit agreement using a delayed draw feature.  The first $75M was drawn on July 22, 2022 and the second on August 12, 2022. </t>
  </si>
  <si>
    <t>March 31, 2023</t>
  </si>
  <si>
    <t>of interest paid thereon during the twelve months ending March 31, 2023.</t>
  </si>
  <si>
    <t>FOR 12 MONTHS ENDED MARCH 31, 2023</t>
  </si>
  <si>
    <t>39111 - Office Equip - Computers</t>
  </si>
  <si>
    <t>12 MONTHS ENDED MARCH 31, 2023</t>
  </si>
  <si>
    <t>March 2023 over April 2022</t>
  </si>
  <si>
    <t>MONTHLY BEGINNING AND ENDING BALANCES OF THE RESERVE FOR DEPRECIATION OF UTILITY PLANT IN SERVICE FOR THE 12 MONTHS ENDING MARCH 31, 2023</t>
  </si>
  <si>
    <t>MONTHLY ENDING BALANCES OF CERTAIN OTHER ACCOUNTS</t>
  </si>
  <si>
    <t>MONTHLY BEGINNING AND ENDING BALANCES OF CONSTRUCTION WORK IN PROGRESS FOR 12 MONTHS ENDED MARCH 31, 2023</t>
  </si>
  <si>
    <t>On June 20, 2023, Kentucky Power refinanced the $65 million WVEDA Mitchell Project, Series2014A Pollution Control Bonds. The Company entered into a three year, 4.70% fixed rate agreement maturing in June 2026.</t>
  </si>
  <si>
    <t>Twelve Months Ended March 31, 2023</t>
  </si>
  <si>
    <t>12 Mo. 03/31/23</t>
  </si>
  <si>
    <t xml:space="preserve">        280H-481A BK PLANT IN SERVICE - SFAS 143 - ARO 481A</t>
  </si>
  <si>
    <t xml:space="preserve">        601E INSURANCE PREMIUMS ACCRUED</t>
  </si>
  <si>
    <t xml:space="preserve">        605K ACCRUED BK BENEFIT COSTS</t>
  </si>
  <si>
    <t xml:space="preserve">        613I BOOK LEASES DEFERRED</t>
  </si>
  <si>
    <t xml:space="preserve">        613U BK ACCRL- COOK CT RENT HOLIDAY</t>
  </si>
  <si>
    <t xml:space="preserve">        630M RATE CASE DEFD CHGS</t>
  </si>
  <si>
    <t xml:space="preserve">        631S FICA - NON-CUURENT</t>
  </si>
  <si>
    <t xml:space="preserve">        633A DEFD REV - SAN ANGELO SETTLEMENT</t>
  </si>
  <si>
    <t xml:space="preserve">        663F REG ASSET-OSS MARGIN SHARING</t>
  </si>
  <si>
    <t xml:space="preserve">        669A REG ASSET-IGCC PRE-CONSTRUCTION COSTS</t>
  </si>
  <si>
    <t xml:space="preserve">        669J REG ASSET-ENERGY EFFICIENCY RECOVERY</t>
  </si>
  <si>
    <t xml:space="preserve">  675A REG ASSET-FERC Formula Rates Under Recvr</t>
  </si>
  <si>
    <t xml:space="preserve">        675J REG ASSET-KYPCo Steam Maintenance Under-Recovery</t>
  </si>
  <si>
    <t xml:space="preserve">        676N REG ASSET- KY Deferred Interest on Note</t>
  </si>
  <si>
    <t xml:space="preserve">        676Z REG ASSET-LSE Formula Rate Defer-Dep</t>
  </si>
  <si>
    <t xml:space="preserve">        678H REG ASSET-KY ELG Deferral</t>
  </si>
  <si>
    <t xml:space="preserve">        678X REG ASSET-2022 KY Major Storm Deferral</t>
  </si>
  <si>
    <t xml:space="preserve">        011C-DFIT TAX CREDIT C/F - DEF TAX ASSET</t>
  </si>
  <si>
    <t xml:space="preserve">        014C-CA NOL-STATE C/F-DEF TAX ASSET-L/T - CA</t>
  </si>
  <si>
    <t xml:space="preserve">        014C-IL NOL-STATE C/F-DEF TAX ASSET-L/T - IL</t>
  </si>
  <si>
    <t xml:space="preserve">        014C-KY NOL-STATE C/F-DEF TAX ASSET-L/T - KY</t>
  </si>
  <si>
    <t xml:space="preserve">        014C-MI NOL-STATE C/F-DEF TAX ASSET-L/T - MI</t>
  </si>
  <si>
    <t xml:space="preserve">        014C-WV NOL-STATE C/F-DEF TAX ASSET-L/T -WV</t>
  </si>
  <si>
    <t xml:space="preserve">  911L-DSIT DSIT ENTRY - WV POLLUTION CONTROL</t>
  </si>
  <si>
    <t xml:space="preserve">        960Z NOL - DEFERRED TAX ASSET RECLASS</t>
  </si>
  <si>
    <t xml:space="preserve">        910X NON-DEDUCTIBLE PARKING EXPENSE</t>
  </si>
  <si>
    <t xml:space="preserve">        712L CAPITALIZED SOFTWARE COST-BOOKS</t>
  </si>
  <si>
    <t>Except for one series that was issued as a publicly registered note when Kentucky Power was an SEC registrant, Senior Notes were purchased and held primarily by insurance companies. The Pollution Control Bonds were held by KeyBank as part of their tax-exempt portfolio on December 31, 2022.  On June 20, 2023 these bonds were publicly remarketed and are now held by various entities. Term Loans were advanced by and are owed to a various combination of banks. The Senior Notes in 2003 were issued in public offerings. The Senior Notes in 2009, 2014 and 2017 were issued in private offerings to qualified institutional investors.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</si>
</sst>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5" formatCode="&quot;$&quot;#,##0_);\(&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0.0%"/>
    <numFmt numFmtId="165" formatCode="0.000%"/>
    <numFmt numFmtId="166" formatCode="&quot;$&quot;#,##0"/>
    <numFmt numFmtId="167" formatCode="_(* #,##0_);_(* \(#,##0\);_(* &quot;-&quot;??_);_(@_)"/>
    <numFmt numFmtId="168" formatCode="&quot;$&quot;#,##0.00;\(&quot;$&quot;#,##0.00\)"/>
    <numFmt numFmtId="169" formatCode="&quot;$&quot;#,##0;\(&quot;$&quot;#,##0\)"/>
    <numFmt numFmtId="170" formatCode="mm/dd/yyyy"/>
    <numFmt numFmtId="171" formatCode="&quot;$&quot;#,##0.00"/>
    <numFmt numFmtId="172" formatCode="[$-409]mmm\-yy;@"/>
    <numFmt numFmtId="173" formatCode="[$-409]mmmm\-yy;@"/>
    <numFmt numFmtId="174" formatCode="0.0000000"/>
    <numFmt numFmtId="175" formatCode="0.000000"/>
    <numFmt numFmtId="176" formatCode="_(* #,##0.0_);_(* \(#,##0.0\);&quot;&quot;;_(@_)"/>
    <numFmt numFmtId="177" formatCode="[Blue]#,##0,_);[Red]\(#,##0,\)"/>
    <numFmt numFmtId="178" formatCode="&quot;$&quot;#,##0.000_);\(&quot;$&quot;#,##0.000\)"/>
    <numFmt numFmtId="179" formatCode="_(&quot;$&quot;* #,##0_);_(&quot;$&quot;* \(#,##0\);_(&quot;$&quot;* &quot;-&quot;??_);_(@_)"/>
    <numFmt numFmtId="180" formatCode="_(* #,##0.0_);_(* \(#,##0.0\);_(* &quot;-&quot;??_);_(@_)"/>
    <numFmt numFmtId="181" formatCode="&quot;$&quot;#,##0.0000_);\(&quot;$&quot;#,##0.0000\)"/>
  </numFmts>
  <fonts count="9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u/>
      <sz val="10"/>
      <name val="Arial"/>
      <family val="2"/>
    </font>
    <font>
      <b/>
      <sz val="10"/>
      <name val="Arial"/>
      <family val="2"/>
    </font>
    <font>
      <sz val="10"/>
      <color theme="1"/>
      <name val="Arial"/>
      <family val="2"/>
    </font>
    <font>
      <b/>
      <sz val="10"/>
      <color theme="1"/>
      <name val="Arial"/>
      <family val="2"/>
    </font>
    <font>
      <sz val="10"/>
      <name val="Arial"/>
      <family val="2"/>
    </font>
    <font>
      <sz val="10"/>
      <color indexed="8"/>
      <name val="Arial"/>
      <family val="2"/>
    </font>
    <font>
      <b/>
      <sz val="10"/>
      <color indexed="8"/>
      <name val="Arial"/>
      <family val="2"/>
    </font>
    <font>
      <sz val="10"/>
      <color indexed="10"/>
      <name val="Arial"/>
      <family val="2"/>
    </font>
    <font>
      <b/>
      <sz val="10"/>
      <name val="MS Sans Serif"/>
      <family val="2"/>
    </font>
    <font>
      <sz val="10"/>
      <name val="Arial Unicode MS"/>
      <family val="2"/>
    </font>
    <font>
      <sz val="12"/>
      <name val="Arial MT"/>
    </font>
    <font>
      <sz val="11"/>
      <color indexed="8"/>
      <name val="Calibri"/>
      <family val="2"/>
    </font>
    <font>
      <sz val="10"/>
      <color indexed="8"/>
      <name val="Tahoma"/>
      <family val="2"/>
    </font>
    <font>
      <sz val="11"/>
      <color indexed="9"/>
      <name val="Calibri"/>
      <family val="2"/>
    </font>
    <font>
      <sz val="10"/>
      <color indexed="9"/>
      <name val="Arial"/>
      <family val="2"/>
    </font>
    <font>
      <sz val="10"/>
      <color indexed="9"/>
      <name val="Tahoma"/>
      <family val="2"/>
    </font>
    <font>
      <sz val="11"/>
      <color indexed="20"/>
      <name val="Calibri"/>
      <family val="2"/>
    </font>
    <font>
      <sz val="10"/>
      <color indexed="20"/>
      <name val="Arial"/>
      <family val="2"/>
    </font>
    <font>
      <sz val="10"/>
      <color indexed="20"/>
      <name val="Tahoma"/>
      <family val="2"/>
    </font>
    <font>
      <b/>
      <sz val="11"/>
      <color indexed="52"/>
      <name val="Calibri"/>
      <family val="2"/>
    </font>
    <font>
      <b/>
      <sz val="10"/>
      <color indexed="52"/>
      <name val="Arial"/>
      <family val="2"/>
    </font>
    <font>
      <b/>
      <sz val="10"/>
      <color indexed="52"/>
      <name val="Tahoma"/>
      <family val="2"/>
    </font>
    <font>
      <b/>
      <sz val="11"/>
      <color indexed="9"/>
      <name val="Calibri"/>
      <family val="2"/>
    </font>
    <font>
      <b/>
      <sz val="10"/>
      <color indexed="9"/>
      <name val="Arial"/>
      <family val="2"/>
    </font>
    <font>
      <b/>
      <sz val="10"/>
      <color indexed="9"/>
      <name val="Tahoma"/>
      <family val="2"/>
    </font>
    <font>
      <b/>
      <sz val="10"/>
      <name val="Arial Unicode MS"/>
      <family val="2"/>
    </font>
    <font>
      <i/>
      <sz val="11"/>
      <color indexed="23"/>
      <name val="Calibri"/>
      <family val="2"/>
    </font>
    <font>
      <i/>
      <sz val="10"/>
      <color indexed="23"/>
      <name val="Arial"/>
      <family val="2"/>
    </font>
    <font>
      <i/>
      <sz val="10"/>
      <color indexed="23"/>
      <name val="Tahoma"/>
      <family val="2"/>
    </font>
    <font>
      <sz val="11"/>
      <color indexed="17"/>
      <name val="Calibri"/>
      <family val="2"/>
    </font>
    <font>
      <sz val="10"/>
      <color indexed="17"/>
      <name val="Arial"/>
      <family val="2"/>
    </font>
    <font>
      <sz val="10"/>
      <color indexed="17"/>
      <name val="Tahoma"/>
      <family val="2"/>
    </font>
    <font>
      <b/>
      <sz val="15"/>
      <color indexed="62"/>
      <name val="Calibri"/>
      <family val="2"/>
    </font>
    <font>
      <b/>
      <sz val="15"/>
      <color indexed="62"/>
      <name val="Arial"/>
      <family val="2"/>
    </font>
    <font>
      <b/>
      <sz val="15"/>
      <color indexed="56"/>
      <name val="Tahoma"/>
      <family val="2"/>
    </font>
    <font>
      <b/>
      <sz val="15"/>
      <color indexed="56"/>
      <name val="Arial"/>
      <family val="2"/>
    </font>
    <font>
      <b/>
      <sz val="15"/>
      <color indexed="56"/>
      <name val="Calibri"/>
      <family val="2"/>
    </font>
    <font>
      <b/>
      <sz val="13"/>
      <color indexed="62"/>
      <name val="Calibri"/>
      <family val="2"/>
    </font>
    <font>
      <b/>
      <sz val="13"/>
      <color indexed="62"/>
      <name val="Arial"/>
      <family val="2"/>
    </font>
    <font>
      <b/>
      <sz val="13"/>
      <color indexed="56"/>
      <name val="Tahoma"/>
      <family val="2"/>
    </font>
    <font>
      <b/>
      <sz val="13"/>
      <color indexed="56"/>
      <name val="Arial"/>
      <family val="2"/>
    </font>
    <font>
      <b/>
      <sz val="13"/>
      <color indexed="56"/>
      <name val="Calibri"/>
      <family val="2"/>
    </font>
    <font>
      <b/>
      <sz val="11"/>
      <color indexed="62"/>
      <name val="Calibri"/>
      <family val="2"/>
    </font>
    <font>
      <b/>
      <sz val="11"/>
      <color indexed="62"/>
      <name val="Arial"/>
      <family val="2"/>
    </font>
    <font>
      <b/>
      <sz val="11"/>
      <color indexed="56"/>
      <name val="Tahoma"/>
      <family val="2"/>
    </font>
    <font>
      <b/>
      <sz val="11"/>
      <color indexed="56"/>
      <name val="Arial"/>
      <family val="2"/>
    </font>
    <font>
      <b/>
      <sz val="11"/>
      <color indexed="56"/>
      <name val="Calibri"/>
      <family val="2"/>
    </font>
    <font>
      <sz val="11"/>
      <color indexed="62"/>
      <name val="Calibri"/>
      <family val="2"/>
    </font>
    <font>
      <sz val="10"/>
      <color indexed="62"/>
      <name val="Arial"/>
      <family val="2"/>
    </font>
    <font>
      <sz val="10"/>
      <color indexed="62"/>
      <name val="Tahoma"/>
      <family val="2"/>
    </font>
    <font>
      <b/>
      <sz val="12"/>
      <color indexed="12"/>
      <name val="Arial"/>
      <family val="2"/>
    </font>
    <font>
      <sz val="11"/>
      <color indexed="52"/>
      <name val="Calibri"/>
      <family val="2"/>
    </font>
    <font>
      <sz val="10"/>
      <color indexed="52"/>
      <name val="Arial"/>
      <family val="2"/>
    </font>
    <font>
      <sz val="10"/>
      <color indexed="52"/>
      <name val="Tahoma"/>
      <family val="2"/>
    </font>
    <font>
      <sz val="11"/>
      <color indexed="60"/>
      <name val="Calibri"/>
      <family val="2"/>
    </font>
    <font>
      <sz val="10"/>
      <color indexed="60"/>
      <name val="Arial"/>
      <family val="2"/>
    </font>
    <font>
      <sz val="10"/>
      <color indexed="60"/>
      <name val="Tahoma"/>
      <family val="2"/>
    </font>
    <font>
      <sz val="10"/>
      <color indexed="64"/>
      <name val="Arial"/>
      <family val="2"/>
    </font>
    <font>
      <sz val="8"/>
      <color indexed="48"/>
      <name val="Arial"/>
      <family val="2"/>
    </font>
    <font>
      <b/>
      <sz val="11"/>
      <color indexed="63"/>
      <name val="Calibri"/>
      <family val="2"/>
    </font>
    <font>
      <b/>
      <sz val="10"/>
      <color indexed="63"/>
      <name val="Arial"/>
      <family val="2"/>
    </font>
    <font>
      <b/>
      <sz val="10"/>
      <color indexed="63"/>
      <name val="Tahoma"/>
      <family val="2"/>
    </font>
    <font>
      <b/>
      <sz val="18"/>
      <color indexed="62"/>
      <name val="Cambria"/>
      <family val="2"/>
    </font>
    <font>
      <b/>
      <sz val="18"/>
      <color indexed="56"/>
      <name val="Cambria"/>
      <family val="2"/>
    </font>
    <font>
      <b/>
      <sz val="11"/>
      <color indexed="8"/>
      <name val="Calibri"/>
      <family val="2"/>
    </font>
    <font>
      <b/>
      <sz val="10"/>
      <color indexed="8"/>
      <name val="Tahoma"/>
      <family val="2"/>
    </font>
    <font>
      <sz val="11"/>
      <color indexed="10"/>
      <name val="Calibri"/>
      <family val="2"/>
    </font>
    <font>
      <sz val="10"/>
      <color indexed="10"/>
      <name val="Tahoma"/>
      <family val="2"/>
    </font>
    <font>
      <b/>
      <sz val="10"/>
      <color rgb="FFFF0000"/>
      <name val="Arial"/>
      <family val="2"/>
    </font>
    <font>
      <sz val="10"/>
      <name val="Arial"/>
      <family val="2"/>
    </font>
    <font>
      <sz val="10"/>
      <name val="MS Sans Serif"/>
      <family val="2"/>
    </font>
    <font>
      <b/>
      <sz val="10"/>
      <name val="MS Sans Serif"/>
      <family val="2"/>
    </font>
    <font>
      <sz val="8"/>
      <name val="Arial"/>
      <family val="2"/>
    </font>
    <font>
      <sz val="10"/>
      <name val="Arial"/>
      <family val="2"/>
    </font>
    <font>
      <sz val="10"/>
      <name val="MS Sans Serif"/>
    </font>
    <font>
      <b/>
      <sz val="10"/>
      <name val="MS Sans Serif"/>
    </font>
    <font>
      <b/>
      <sz val="11"/>
      <color theme="1"/>
      <name val="Calibri"/>
      <family val="2"/>
      <scheme val="minor"/>
    </font>
    <font>
      <sz val="10"/>
      <color rgb="FF00B0F0"/>
      <name val="Arial"/>
      <family val="2"/>
    </font>
    <font>
      <u/>
      <sz val="10"/>
      <color theme="1"/>
      <name val="Arial"/>
      <family val="2"/>
    </font>
    <font>
      <u val="singleAccounting"/>
      <sz val="10"/>
      <name val="Arial"/>
      <family val="2"/>
    </font>
    <font>
      <sz val="10"/>
      <color indexed="18"/>
      <name val="Arial"/>
      <family val="2"/>
    </font>
    <font>
      <i/>
      <u/>
      <sz val="10"/>
      <name val="Arial"/>
      <family val="2"/>
    </font>
    <font>
      <sz val="10"/>
      <color rgb="FFFF0000"/>
      <name val="Arial"/>
      <family val="2"/>
    </font>
  </fonts>
  <fills count="32">
    <fill>
      <patternFill patternType="none"/>
    </fill>
    <fill>
      <patternFill patternType="gray125"/>
    </fill>
    <fill>
      <patternFill patternType="mediumGray">
        <fgColor indexed="22"/>
      </patternFill>
    </fill>
    <fill>
      <patternFill patternType="solid">
        <fgColor indexed="22"/>
      </patternFill>
    </fill>
    <fill>
      <patternFill patternType="solid">
        <fgColor indexed="31"/>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3"/>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14"/>
      </patternFill>
    </fill>
    <fill>
      <patternFill patternType="solid">
        <fgColor indexed="55"/>
      </patternFill>
    </fill>
    <fill>
      <patternFill patternType="solid">
        <fgColor theme="4" tint="0.79998168889431442"/>
        <bgColor indexed="64"/>
      </patternFill>
    </fill>
    <fill>
      <patternFill patternType="solid">
        <fgColor indexed="22"/>
        <bgColor indexed="64"/>
      </patternFill>
    </fill>
    <fill>
      <patternFill patternType="solid">
        <fgColor rgb="FFFFFF00"/>
        <bgColor indexed="64"/>
      </patternFill>
    </fill>
    <fill>
      <patternFill patternType="solid">
        <fgColor rgb="FF00B0F0"/>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3"/>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64"/>
      </top>
      <bottom/>
      <diagonal/>
    </border>
    <border>
      <left/>
      <right/>
      <top style="thin">
        <color theme="4" tint="0.3999755851924192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4943">
    <xf numFmtId="0" fontId="0" fillId="0" borderId="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4" fontId="11" fillId="0" borderId="0" applyFont="0" applyFill="0" applyBorder="0" applyAlignment="0" applyProtection="0"/>
    <xf numFmtId="0" fontId="10"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0" fontId="14" fillId="0" borderId="0"/>
    <xf numFmtId="43" fontId="14"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44" fontId="16"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alignment horizontal="left"/>
    </xf>
    <xf numFmtId="40" fontId="11"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1" fillId="0" borderId="0"/>
    <xf numFmtId="0" fontId="11" fillId="0" borderId="0"/>
    <xf numFmtId="0" fontId="11" fillId="0" borderId="0"/>
    <xf numFmtId="0" fontId="11" fillId="0" borderId="0"/>
    <xf numFmtId="0" fontId="7" fillId="0" borderId="0"/>
    <xf numFmtId="9" fontId="11" fillId="0" borderId="0" applyFont="0" applyFill="0" applyBorder="0" applyAlignment="0" applyProtection="0"/>
    <xf numFmtId="0" fontId="11" fillId="0" borderId="0" applyNumberFormat="0" applyFont="0" applyFill="0" applyBorder="0" applyAlignment="0" applyProtection="0">
      <alignment horizontal="left"/>
    </xf>
    <xf numFmtId="15" fontId="11" fillId="0" borderId="0" applyFont="0" applyFill="0" applyBorder="0" applyAlignment="0" applyProtection="0"/>
    <xf numFmtId="4" fontId="11" fillId="0" borderId="0" applyFont="0" applyFill="0" applyBorder="0" applyAlignment="0" applyProtection="0"/>
    <xf numFmtId="0" fontId="20" fillId="0" borderId="5">
      <alignment horizontal="center"/>
    </xf>
    <xf numFmtId="0" fontId="20" fillId="0" borderId="5">
      <alignment horizontal="center"/>
    </xf>
    <xf numFmtId="3" fontId="11" fillId="0" borderId="0" applyFont="0" applyFill="0" applyBorder="0" applyAlignment="0" applyProtection="0"/>
    <xf numFmtId="0" fontId="11" fillId="2" borderId="0" applyNumberFormat="0" applyFont="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23" fillId="3" borderId="0" applyNumberFormat="0" applyBorder="0" applyAlignment="0" applyProtection="0"/>
    <xf numFmtId="0" fontId="23"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24" fillId="4" borderId="0" applyNumberFormat="0" applyBorder="0" applyAlignment="0" applyProtection="0"/>
    <xf numFmtId="0" fontId="17" fillId="4"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24" fillId="5"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24" fillId="7" borderId="0" applyNumberFormat="0" applyBorder="0" applyAlignment="0" applyProtection="0"/>
    <xf numFmtId="0" fontId="17" fillId="7" borderId="0" applyNumberFormat="0" applyBorder="0" applyAlignment="0" applyProtection="0"/>
    <xf numFmtId="0" fontId="23" fillId="7"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24" fillId="8" borderId="0" applyNumberFormat="0" applyBorder="0" applyAlignment="0" applyProtection="0"/>
    <xf numFmtId="0" fontId="17" fillId="8"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4"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24" fillId="10"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24" fillId="12" borderId="0" applyNumberFormat="0" applyBorder="0" applyAlignment="0" applyProtection="0"/>
    <xf numFmtId="0" fontId="17" fillId="12"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4"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24" fillId="15" borderId="0" applyNumberFormat="0" applyBorder="0" applyAlignment="0" applyProtection="0"/>
    <xf numFmtId="0" fontId="17" fillId="15" borderId="0" applyNumberFormat="0" applyBorder="0" applyAlignment="0" applyProtection="0"/>
    <xf numFmtId="0" fontId="23" fillId="15"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24" fillId="8" borderId="0" applyNumberFormat="0" applyBorder="0" applyAlignment="0" applyProtection="0"/>
    <xf numFmtId="0" fontId="17" fillId="8" borderId="0" applyNumberFormat="0" applyBorder="0" applyAlignment="0" applyProtection="0"/>
    <xf numFmtId="0" fontId="23" fillId="8"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4" fillId="12"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24" fillId="16" borderId="0" applyNumberFormat="0" applyBorder="0" applyAlignment="0" applyProtection="0"/>
    <xf numFmtId="0" fontId="17" fillId="16" borderId="0" applyNumberFormat="0" applyBorder="0" applyAlignment="0" applyProtection="0"/>
    <xf numFmtId="0" fontId="23" fillId="16" borderId="0" applyNumberFormat="0" applyBorder="0" applyAlignment="0" applyProtection="0"/>
    <xf numFmtId="0" fontId="25"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7" fillId="18" borderId="0" applyNumberFormat="0" applyBorder="0" applyAlignment="0" applyProtection="0"/>
    <xf numFmtId="0" fontId="26" fillId="18"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7" fillId="13" borderId="0" applyNumberFormat="0" applyBorder="0" applyAlignment="0" applyProtection="0"/>
    <xf numFmtId="0" fontId="25"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6"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7" fillId="19" borderId="0" applyNumberFormat="0" applyBorder="0" applyAlignment="0" applyProtection="0"/>
    <xf numFmtId="0" fontId="26" fillId="19" borderId="0" applyNumberFormat="0" applyBorder="0" applyAlignment="0" applyProtection="0"/>
    <xf numFmtId="0" fontId="25" fillId="19" borderId="0" applyNumberFormat="0" applyBorder="0" applyAlignment="0" applyProtection="0"/>
    <xf numFmtId="0" fontId="25"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7" fillId="17" borderId="0" applyNumberFormat="0" applyBorder="0" applyAlignment="0" applyProtection="0"/>
    <xf numFmtId="0" fontId="25"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7" fillId="20" borderId="0" applyNumberFormat="0" applyBorder="0" applyAlignment="0" applyProtection="0"/>
    <xf numFmtId="0" fontId="26" fillId="20" borderId="0" applyNumberFormat="0" applyBorder="0" applyAlignment="0" applyProtection="0"/>
    <xf numFmtId="0" fontId="25" fillId="20" borderId="0" applyNumberFormat="0" applyBorder="0" applyAlignment="0" applyProtection="0"/>
    <xf numFmtId="0" fontId="25"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7" fillId="21" borderId="0" applyNumberFormat="0" applyBorder="0" applyAlignment="0" applyProtection="0"/>
    <xf numFmtId="0" fontId="26" fillId="21"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7" fillId="22" borderId="0" applyNumberFormat="0" applyBorder="0" applyAlignment="0" applyProtection="0"/>
    <xf numFmtId="0" fontId="25"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7" fillId="23" borderId="0" applyNumberFormat="0" applyBorder="0" applyAlignment="0" applyProtection="0"/>
    <xf numFmtId="0" fontId="25"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7" fillId="19" borderId="0" applyNumberFormat="0" applyBorder="0" applyAlignment="0" applyProtection="0"/>
    <xf numFmtId="0" fontId="26" fillId="19" borderId="0" applyNumberFormat="0" applyBorder="0" applyAlignment="0" applyProtection="0"/>
    <xf numFmtId="0" fontId="25" fillId="19" borderId="0" applyNumberFormat="0" applyBorder="0" applyAlignment="0" applyProtection="0"/>
    <xf numFmtId="0" fontId="25"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7" fillId="17" borderId="0" applyNumberFormat="0" applyBorder="0" applyAlignment="0" applyProtection="0"/>
    <xf numFmtId="0" fontId="25"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7" fillId="25" borderId="0" applyNumberFormat="0" applyBorder="0" applyAlignment="0" applyProtection="0"/>
    <xf numFmtId="0" fontId="28"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30" fillId="5" borderId="0" applyNumberFormat="0" applyBorder="0" applyAlignment="0" applyProtection="0"/>
    <xf numFmtId="0" fontId="29" fillId="5" borderId="0" applyNumberFormat="0" applyBorder="0" applyAlignment="0" applyProtection="0"/>
    <xf numFmtId="0" fontId="28" fillId="5" borderId="0" applyNumberFormat="0" applyBorder="0" applyAlignment="0" applyProtection="0"/>
    <xf numFmtId="0" fontId="31" fillId="3" borderId="6" applyNumberFormat="0" applyAlignment="0" applyProtection="0"/>
    <xf numFmtId="0" fontId="32" fillId="3" borderId="6" applyNumberFormat="0" applyAlignment="0" applyProtection="0"/>
    <xf numFmtId="0" fontId="32" fillId="3" borderId="6" applyNumberFormat="0" applyAlignment="0" applyProtection="0"/>
    <xf numFmtId="0" fontId="32" fillId="3" borderId="6" applyNumberFormat="0" applyAlignment="0" applyProtection="0"/>
    <xf numFmtId="0" fontId="33" fillId="3" borderId="6" applyNumberFormat="0" applyAlignment="0" applyProtection="0"/>
    <xf numFmtId="0" fontId="34" fillId="11" borderId="7" applyNumberFormat="0" applyAlignment="0" applyProtection="0"/>
    <xf numFmtId="0" fontId="35" fillId="11" borderId="7" applyNumberFormat="0" applyAlignment="0" applyProtection="0"/>
    <xf numFmtId="0" fontId="35" fillId="11" borderId="7" applyNumberFormat="0" applyAlignment="0" applyProtection="0"/>
    <xf numFmtId="0" fontId="35" fillId="11" borderId="7" applyNumberFormat="0" applyAlignment="0" applyProtection="0"/>
    <xf numFmtId="0" fontId="36" fillId="27" borderId="7" applyNumberFormat="0" applyAlignment="0" applyProtection="0"/>
    <xf numFmtId="0" fontId="35" fillId="27" borderId="7" applyNumberFormat="0" applyAlignment="0" applyProtection="0"/>
    <xf numFmtId="0" fontId="34" fillId="27" borderId="7" applyNumberFormat="0" applyAlignment="0" applyProtection="0"/>
    <xf numFmtId="43" fontId="10" fillId="0" borderId="0" applyFont="0" applyFill="0" applyBorder="0" applyAlignment="0" applyProtection="0"/>
    <xf numFmtId="43" fontId="1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7" fillId="0" borderId="0" applyFont="0" applyFill="0" applyBorder="0" applyAlignment="0" applyProtection="0"/>
    <xf numFmtId="40" fontId="11"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0" fontId="11" fillId="0" borderId="0" applyFont="0" applyFill="0" applyBorder="0" applyAlignment="0" applyProtection="0"/>
    <xf numFmtId="40" fontId="11"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6" fontId="10" fillId="0" borderId="0" applyFont="0" applyFill="0" applyBorder="0" applyAlignment="0" applyProtection="0"/>
    <xf numFmtId="176" fontId="10" fillId="0" borderId="0" applyFont="0" applyFill="0" applyBorder="0" applyAlignment="0" applyProtection="0"/>
    <xf numFmtId="44" fontId="7" fillId="0" borderId="0" applyFont="0" applyFill="0" applyBorder="0" applyAlignment="0" applyProtection="0"/>
    <xf numFmtId="44" fontId="2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2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8" fontId="11" fillId="0" borderId="0" applyFont="0" applyFill="0" applyBorder="0" applyAlignment="0" applyProtection="0"/>
    <xf numFmtId="8" fontId="11" fillId="0" borderId="0" applyFont="0" applyFill="0" applyBorder="0" applyAlignment="0" applyProtection="0"/>
    <xf numFmtId="44" fontId="10" fillId="0" borderId="0" applyFon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3" fillId="7" borderId="0" applyNumberFormat="0" applyBorder="0" applyAlignment="0" applyProtection="0"/>
    <xf numFmtId="0" fontId="44" fillId="0" borderId="8" applyNumberFormat="0" applyFill="0" applyAlignment="0" applyProtection="0"/>
    <xf numFmtId="0" fontId="45" fillId="0" borderId="8" applyNumberFormat="0" applyFill="0" applyAlignment="0" applyProtection="0"/>
    <xf numFmtId="0" fontId="45" fillId="0" borderId="8" applyNumberFormat="0" applyFill="0" applyAlignment="0" applyProtection="0"/>
    <xf numFmtId="0" fontId="45" fillId="0" borderId="8" applyNumberFormat="0" applyFill="0" applyAlignment="0" applyProtection="0"/>
    <xf numFmtId="0" fontId="46" fillId="0" borderId="9" applyNumberFormat="0" applyFill="0" applyAlignment="0" applyProtection="0"/>
    <xf numFmtId="0" fontId="47" fillId="0" borderId="9" applyNumberFormat="0" applyFill="0" applyAlignment="0" applyProtection="0"/>
    <xf numFmtId="0" fontId="48" fillId="0" borderId="9" applyNumberFormat="0" applyFill="0" applyAlignment="0" applyProtection="0"/>
    <xf numFmtId="0" fontId="49"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1" fillId="0" borderId="11" applyNumberFormat="0" applyFill="0" applyAlignment="0" applyProtection="0"/>
    <xf numFmtId="0" fontId="52" fillId="0" borderId="11" applyNumberFormat="0" applyFill="0" applyAlignment="0" applyProtection="0"/>
    <xf numFmtId="0" fontId="53" fillId="0" borderId="11" applyNumberFormat="0" applyFill="0" applyAlignment="0" applyProtection="0"/>
    <xf numFmtId="0" fontId="54" fillId="0" borderId="12" applyNumberFormat="0" applyFill="0" applyAlignment="0" applyProtection="0"/>
    <xf numFmtId="0" fontId="55" fillId="0" borderId="12" applyNumberFormat="0" applyFill="0" applyAlignment="0" applyProtection="0"/>
    <xf numFmtId="0" fontId="55" fillId="0" borderId="12" applyNumberFormat="0" applyFill="0" applyAlignment="0" applyProtection="0"/>
    <xf numFmtId="0" fontId="55" fillId="0" borderId="12" applyNumberFormat="0" applyFill="0" applyAlignment="0" applyProtection="0"/>
    <xf numFmtId="0" fontId="56" fillId="0" borderId="13" applyNumberFormat="0" applyFill="0" applyAlignment="0" applyProtection="0"/>
    <xf numFmtId="0" fontId="57" fillId="0" borderId="13" applyNumberFormat="0" applyFill="0" applyAlignment="0" applyProtection="0"/>
    <xf numFmtId="0" fontId="58" fillId="0" borderId="13" applyNumberFormat="0" applyFill="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9" fillId="10" borderId="6" applyNumberFormat="0" applyAlignment="0" applyProtection="0"/>
    <xf numFmtId="0" fontId="60" fillId="10" borderId="6" applyNumberFormat="0" applyAlignment="0" applyProtection="0"/>
    <xf numFmtId="0" fontId="60" fillId="10" borderId="6" applyNumberFormat="0" applyAlignment="0" applyProtection="0"/>
    <xf numFmtId="0" fontId="60" fillId="10" borderId="6" applyNumberFormat="0" applyAlignment="0" applyProtection="0"/>
    <xf numFmtId="0" fontId="61" fillId="10" borderId="6" applyNumberFormat="0" applyAlignment="0" applyProtection="0"/>
    <xf numFmtId="41" fontId="62" fillId="0" borderId="0">
      <alignment horizontal="left"/>
    </xf>
    <xf numFmtId="0" fontId="63" fillId="0" borderId="14" applyNumberFormat="0" applyFill="0" applyAlignment="0" applyProtection="0"/>
    <xf numFmtId="0" fontId="64" fillId="0" borderId="14" applyNumberFormat="0" applyFill="0" applyAlignment="0" applyProtection="0"/>
    <xf numFmtId="0" fontId="64" fillId="0" borderId="14" applyNumberFormat="0" applyFill="0" applyAlignment="0" applyProtection="0"/>
    <xf numFmtId="0" fontId="64" fillId="0" borderId="14" applyNumberFormat="0" applyFill="0" applyAlignment="0" applyProtection="0"/>
    <xf numFmtId="0" fontId="65" fillId="0" borderId="14" applyNumberFormat="0" applyFill="0" applyAlignment="0" applyProtection="0"/>
    <xf numFmtId="0" fontId="66" fillId="14" borderId="0" applyNumberFormat="0" applyBorder="0" applyAlignment="0" applyProtection="0"/>
    <xf numFmtId="0" fontId="67" fillId="14" borderId="0" applyNumberFormat="0" applyBorder="0" applyAlignment="0" applyProtection="0"/>
    <xf numFmtId="0" fontId="67" fillId="14" borderId="0" applyNumberFormat="0" applyBorder="0" applyAlignment="0" applyProtection="0"/>
    <xf numFmtId="0" fontId="67" fillId="14" borderId="0" applyNumberFormat="0" applyBorder="0" applyAlignment="0" applyProtection="0"/>
    <xf numFmtId="0" fontId="68" fillId="14" borderId="0" applyNumberFormat="0" applyBorder="0" applyAlignment="0" applyProtection="0"/>
    <xf numFmtId="0" fontId="14" fillId="0" borderId="0"/>
    <xf numFmtId="0" fontId="21" fillId="0" borderId="0"/>
    <xf numFmtId="37" fontId="22" fillId="0" borderId="0"/>
    <xf numFmtId="0" fontId="22" fillId="0" borderId="0"/>
    <xf numFmtId="0" fontId="11" fillId="0" borderId="0"/>
    <xf numFmtId="0" fontId="7" fillId="0" borderId="0"/>
    <xf numFmtId="38" fontId="10" fillId="0" borderId="0"/>
    <xf numFmtId="38" fontId="10" fillId="0" borderId="0"/>
    <xf numFmtId="38" fontId="10" fillId="0" borderId="0"/>
    <xf numFmtId="38" fontId="10" fillId="0" borderId="0"/>
    <xf numFmtId="0" fontId="11" fillId="0" borderId="0"/>
    <xf numFmtId="0" fontId="11" fillId="0" borderId="0"/>
    <xf numFmtId="38" fontId="10" fillId="0" borderId="0"/>
    <xf numFmtId="38" fontId="10" fillId="0" borderId="0"/>
    <xf numFmtId="38" fontId="10" fillId="0" borderId="0"/>
    <xf numFmtId="38" fontId="10" fillId="0" borderId="0"/>
    <xf numFmtId="38" fontId="10" fillId="0" borderId="0"/>
    <xf numFmtId="38" fontId="10" fillId="0" borderId="0"/>
    <xf numFmtId="38" fontId="10" fillId="0" borderId="0"/>
    <xf numFmtId="38" fontId="10" fillId="0" borderId="0"/>
    <xf numFmtId="38" fontId="10" fillId="0" borderId="0"/>
    <xf numFmtId="38" fontId="10" fillId="0" borderId="0"/>
    <xf numFmtId="0" fontId="21" fillId="0" borderId="0"/>
    <xf numFmtId="0" fontId="69" fillId="0" borderId="0"/>
    <xf numFmtId="0" fontId="69" fillId="0" borderId="0"/>
    <xf numFmtId="0" fontId="21" fillId="0" borderId="0"/>
    <xf numFmtId="0" fontId="69" fillId="0" borderId="0"/>
    <xf numFmtId="38" fontId="10" fillId="0" borderId="0"/>
    <xf numFmtId="38" fontId="10" fillId="0" borderId="0"/>
    <xf numFmtId="38" fontId="10" fillId="0" borderId="0"/>
    <xf numFmtId="38" fontId="10" fillId="0" borderId="0"/>
    <xf numFmtId="38" fontId="10" fillId="0" borderId="0"/>
    <xf numFmtId="0" fontId="7" fillId="0" borderId="0"/>
    <xf numFmtId="0" fontId="21" fillId="0" borderId="0"/>
    <xf numFmtId="0" fontId="10" fillId="0" borderId="0"/>
    <xf numFmtId="0" fontId="10" fillId="0" borderId="0"/>
    <xf numFmtId="0" fontId="14" fillId="0" borderId="0"/>
    <xf numFmtId="0" fontId="14" fillId="0" borderId="0"/>
    <xf numFmtId="0" fontId="14" fillId="0" borderId="0"/>
    <xf numFmtId="0" fontId="10" fillId="6" borderId="15"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0" fontId="10" fillId="6" borderId="6" applyNumberFormat="0" applyFont="0" applyAlignment="0" applyProtection="0"/>
    <xf numFmtId="43" fontId="60" fillId="0" borderId="0"/>
    <xf numFmtId="177" fontId="70" fillId="0" borderId="0"/>
    <xf numFmtId="0" fontId="71" fillId="3" borderId="16" applyNumberFormat="0" applyAlignment="0" applyProtection="0"/>
    <xf numFmtId="0" fontId="72" fillId="3" borderId="16" applyNumberFormat="0" applyAlignment="0" applyProtection="0"/>
    <xf numFmtId="0" fontId="72" fillId="3" borderId="16" applyNumberFormat="0" applyAlignment="0" applyProtection="0"/>
    <xf numFmtId="0" fontId="72" fillId="3" borderId="16" applyNumberFormat="0" applyAlignment="0" applyProtection="0"/>
    <xf numFmtId="0" fontId="73" fillId="3" borderId="16" applyNumberFormat="0" applyAlignment="0" applyProtection="0"/>
    <xf numFmtId="9" fontId="1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0" fontId="11" fillId="0" borderId="0" applyNumberFormat="0" applyFont="0" applyFill="0" applyBorder="0" applyAlignment="0" applyProtection="0">
      <alignment horizontal="left"/>
    </xf>
    <xf numFmtId="15" fontId="11" fillId="0" borderId="0" applyFont="0" applyFill="0" applyBorder="0" applyAlignment="0" applyProtection="0"/>
    <xf numFmtId="15" fontId="11" fillId="0" borderId="0" applyFont="0" applyFill="0" applyBorder="0" applyAlignment="0" applyProtection="0"/>
    <xf numFmtId="15" fontId="11" fillId="0" borderId="0" applyFont="0" applyFill="0" applyBorder="0" applyAlignment="0" applyProtection="0"/>
    <xf numFmtId="15" fontId="11" fillId="0" borderId="0" applyFont="0" applyFill="0" applyBorder="0" applyAlignment="0" applyProtection="0"/>
    <xf numFmtId="15" fontId="11" fillId="0" borderId="0" applyFont="0" applyFill="0" applyBorder="0" applyAlignment="0" applyProtection="0"/>
    <xf numFmtId="15" fontId="11" fillId="0" borderId="0" applyFont="0" applyFill="0" applyBorder="0" applyAlignment="0" applyProtection="0"/>
    <xf numFmtId="15" fontId="11" fillId="0" borderId="0" applyFont="0" applyFill="0" applyBorder="0" applyAlignment="0" applyProtection="0"/>
    <xf numFmtId="15"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4" fontId="11" fillId="0" borderId="0" applyFont="0" applyFill="0" applyBorder="0" applyAlignment="0" applyProtection="0"/>
    <xf numFmtId="0" fontId="20" fillId="0" borderId="5">
      <alignment horizontal="center"/>
    </xf>
    <xf numFmtId="0" fontId="20" fillId="0" borderId="5">
      <alignment horizontal="center"/>
    </xf>
    <xf numFmtId="0" fontId="20" fillId="0" borderId="5">
      <alignment horizontal="center"/>
    </xf>
    <xf numFmtId="0" fontId="20" fillId="0" borderId="5">
      <alignment horizontal="center"/>
    </xf>
    <xf numFmtId="0" fontId="20" fillId="0" borderId="5">
      <alignment horizontal="center"/>
    </xf>
    <xf numFmtId="0" fontId="20" fillId="0" borderId="5">
      <alignment horizontal="center"/>
    </xf>
    <xf numFmtId="0" fontId="20" fillId="0" borderId="5">
      <alignment horizontal="center"/>
    </xf>
    <xf numFmtId="0" fontId="20" fillId="0" borderId="5">
      <alignment horizontal="center"/>
    </xf>
    <xf numFmtId="0" fontId="20" fillId="0" borderId="5">
      <alignment horizontal="center"/>
    </xf>
    <xf numFmtId="0" fontId="20" fillId="0" borderId="5">
      <alignment horizontal="center"/>
    </xf>
    <xf numFmtId="0" fontId="20" fillId="0" borderId="5">
      <alignment horizontal="center"/>
    </xf>
    <xf numFmtId="0" fontId="20" fillId="0" borderId="5">
      <alignment horizontal="center"/>
    </xf>
    <xf numFmtId="0" fontId="20" fillId="0" borderId="5">
      <alignment horizontal="center"/>
    </xf>
    <xf numFmtId="0" fontId="20" fillId="0" borderId="5">
      <alignment horizontal="center"/>
    </xf>
    <xf numFmtId="0" fontId="20" fillId="0" borderId="5">
      <alignment horizontal="center"/>
    </xf>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0" fontId="11" fillId="2" borderId="0" applyNumberFormat="0" applyFont="0" applyBorder="0" applyAlignment="0" applyProtection="0"/>
    <xf numFmtId="0" fontId="11" fillId="2" borderId="0" applyNumberFormat="0" applyFont="0" applyBorder="0" applyAlignment="0" applyProtection="0"/>
    <xf numFmtId="0" fontId="11" fillId="2" borderId="0" applyNumberFormat="0" applyFont="0" applyBorder="0" applyAlignment="0" applyProtection="0"/>
    <xf numFmtId="0" fontId="11" fillId="2" borderId="0" applyNumberFormat="0" applyFont="0" applyBorder="0" applyAlignment="0" applyProtection="0"/>
    <xf numFmtId="0" fontId="11" fillId="2" borderId="0" applyNumberFormat="0" applyFont="0" applyBorder="0" applyAlignment="0" applyProtection="0"/>
    <xf numFmtId="0" fontId="11" fillId="2" borderId="0" applyNumberFormat="0" applyFont="0" applyBorder="0" applyAlignment="0" applyProtection="0"/>
    <xf numFmtId="0" fontId="11" fillId="2" borderId="0" applyNumberFormat="0" applyFont="0" applyBorder="0" applyAlignment="0" applyProtection="0"/>
    <xf numFmtId="0" fontId="11" fillId="2" borderId="0" applyNumberFormat="0" applyFont="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6"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77" fillId="0" borderId="18" applyNumberFormat="0" applyFill="0" applyAlignment="0" applyProtection="0"/>
    <xf numFmtId="0" fontId="18" fillId="0" borderId="18" applyNumberFormat="0" applyFill="0" applyAlignment="0" applyProtection="0"/>
    <xf numFmtId="0" fontId="76" fillId="0" borderId="18" applyNumberFormat="0" applyFill="0" applyAlignment="0" applyProtection="0"/>
    <xf numFmtId="0" fontId="7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9" fillId="0" borderId="0" applyNumberFormat="0" applyFill="0" applyBorder="0" applyAlignment="0" applyProtection="0"/>
    <xf numFmtId="0" fontId="11" fillId="0" borderId="0"/>
    <xf numFmtId="44" fontId="11"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9" fontId="81" fillId="0" borderId="0" applyFont="0" applyFill="0" applyBorder="0" applyAlignment="0" applyProtection="0"/>
    <xf numFmtId="0" fontId="82" fillId="0" borderId="0" applyNumberFormat="0" applyFont="0" applyFill="0" applyBorder="0" applyAlignment="0" applyProtection="0">
      <alignment horizontal="left"/>
    </xf>
    <xf numFmtId="15" fontId="82" fillId="0" borderId="0" applyFont="0" applyFill="0" applyBorder="0" applyAlignment="0" applyProtection="0"/>
    <xf numFmtId="4" fontId="82" fillId="0" borderId="0" applyFont="0" applyFill="0" applyBorder="0" applyAlignment="0" applyProtection="0"/>
    <xf numFmtId="0" fontId="83" fillId="0" borderId="5">
      <alignment horizontal="center"/>
    </xf>
    <xf numFmtId="3" fontId="82" fillId="0" borderId="0" applyFont="0" applyFill="0" applyBorder="0" applyAlignment="0" applyProtection="0"/>
    <xf numFmtId="0" fontId="82" fillId="2" borderId="0" applyNumberFormat="0" applyFont="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84" fillId="29" borderId="0"/>
    <xf numFmtId="0" fontId="10" fillId="0" borderId="0"/>
    <xf numFmtId="0" fontId="10"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81"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9" fontId="85" fillId="0" borderId="0" applyFont="0" applyFill="0" applyBorder="0" applyAlignment="0" applyProtection="0"/>
    <xf numFmtId="0" fontId="86" fillId="0" borderId="0" applyNumberFormat="0" applyFont="0" applyFill="0" applyBorder="0" applyAlignment="0" applyProtection="0">
      <alignment horizontal="left"/>
    </xf>
    <xf numFmtId="15" fontId="86" fillId="0" borderId="0" applyFont="0" applyFill="0" applyBorder="0" applyAlignment="0" applyProtection="0"/>
    <xf numFmtId="4" fontId="86" fillId="0" borderId="0" applyFont="0" applyFill="0" applyBorder="0" applyAlignment="0" applyProtection="0"/>
    <xf numFmtId="0" fontId="87" fillId="0" borderId="5">
      <alignment horizontal="center"/>
    </xf>
    <xf numFmtId="3" fontId="86" fillId="0" borderId="0" applyFont="0" applyFill="0" applyBorder="0" applyAlignment="0" applyProtection="0"/>
    <xf numFmtId="0" fontId="86" fillId="2" borderId="0" applyNumberFormat="0" applyFont="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10" fillId="0" borderId="0" applyFont="0" applyFill="0" applyBorder="0" applyAlignment="0" applyProtection="0"/>
    <xf numFmtId="0" fontId="11" fillId="0" borderId="0" applyNumberFormat="0" applyFont="0" applyFill="0" applyBorder="0" applyAlignment="0" applyProtection="0">
      <alignment horizontal="left"/>
    </xf>
    <xf numFmtId="15" fontId="11" fillId="0" borderId="0" applyFont="0" applyFill="0" applyBorder="0" applyAlignment="0" applyProtection="0"/>
    <xf numFmtId="4" fontId="11" fillId="0" borderId="0" applyFont="0" applyFill="0" applyBorder="0" applyAlignment="0" applyProtection="0"/>
    <xf numFmtId="0" fontId="20" fillId="0" borderId="5">
      <alignment horizontal="center"/>
    </xf>
    <xf numFmtId="3" fontId="11" fillId="0" borderId="0" applyFont="0" applyFill="0" applyBorder="0" applyAlignment="0" applyProtection="0"/>
    <xf numFmtId="0" fontId="11" fillId="2" borderId="0" applyNumberFormat="0" applyFont="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10"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44" fontId="14"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322">
    <xf numFmtId="0" fontId="0" fillId="0" borderId="0" xfId="0"/>
    <xf numFmtId="49" fontId="12" fillId="0" borderId="0" xfId="0" applyNumberFormat="1" applyFont="1"/>
    <xf numFmtId="0" fontId="12" fillId="0" borderId="0" xfId="0" applyFont="1"/>
    <xf numFmtId="0" fontId="10" fillId="0" borderId="0" xfId="0" applyFont="1"/>
    <xf numFmtId="49" fontId="10" fillId="0" borderId="0" xfId="5" applyNumberFormat="1" applyFont="1" applyAlignment="1">
      <alignment horizontal="right"/>
    </xf>
    <xf numFmtId="0" fontId="10" fillId="0" borderId="0" xfId="5" applyFont="1"/>
    <xf numFmtId="0" fontId="13" fillId="0" borderId="0" xfId="5" applyFont="1" applyAlignment="1">
      <alignment horizontal="left"/>
    </xf>
    <xf numFmtId="172" fontId="13" fillId="0" borderId="0" xfId="5" applyNumberFormat="1" applyFont="1" applyAlignment="1">
      <alignment horizontal="center"/>
    </xf>
    <xf numFmtId="49" fontId="10" fillId="0" borderId="0" xfId="0" applyNumberFormat="1" applyFont="1" applyAlignment="1">
      <alignment wrapText="1"/>
    </xf>
    <xf numFmtId="49" fontId="10" fillId="0" borderId="0" xfId="0" applyNumberFormat="1" applyFont="1"/>
    <xf numFmtId="2" fontId="10" fillId="0" borderId="0" xfId="0" applyNumberFormat="1" applyFont="1" applyFill="1" applyAlignment="1">
      <alignment horizontal="center"/>
    </xf>
    <xf numFmtId="49" fontId="10" fillId="0" borderId="0" xfId="4" applyNumberFormat="1" applyFont="1" applyAlignment="1">
      <alignment horizontal="right"/>
    </xf>
    <xf numFmtId="167" fontId="10" fillId="0" borderId="0" xfId="1" applyNumberFormat="1" applyFont="1" applyFill="1"/>
    <xf numFmtId="0" fontId="10" fillId="0" borderId="0" xfId="5" applyFont="1" applyFill="1"/>
    <xf numFmtId="0" fontId="10" fillId="0" borderId="0" xfId="5" applyFont="1" applyFill="1" applyAlignment="1">
      <alignment horizontal="center"/>
    </xf>
    <xf numFmtId="49" fontId="10" fillId="0" borderId="0" xfId="0" applyNumberFormat="1" applyFont="1" applyAlignment="1">
      <alignment horizontal="right"/>
    </xf>
    <xf numFmtId="167" fontId="0" fillId="0" borderId="0" xfId="0" applyNumberFormat="1" applyFill="1"/>
    <xf numFmtId="49" fontId="12" fillId="0" borderId="0" xfId="0" applyNumberFormat="1" applyFont="1" applyFill="1"/>
    <xf numFmtId="49" fontId="0" fillId="0" borderId="0" xfId="0" applyNumberFormat="1" applyFill="1" applyAlignment="1">
      <alignment wrapText="1"/>
    </xf>
    <xf numFmtId="49" fontId="10" fillId="0" borderId="0" xfId="5" applyNumberFormat="1" applyFont="1" applyFill="1" applyAlignment="1">
      <alignment horizontal="center" wrapText="1"/>
    </xf>
    <xf numFmtId="37" fontId="10" fillId="0" borderId="0" xfId="5" applyNumberFormat="1" applyFont="1" applyFill="1" applyAlignment="1">
      <alignment horizontal="center"/>
    </xf>
    <xf numFmtId="49" fontId="10" fillId="0" borderId="0" xfId="0" applyNumberFormat="1" applyFont="1" applyFill="1" applyAlignment="1">
      <alignment wrapText="1"/>
    </xf>
    <xf numFmtId="3" fontId="10" fillId="28" borderId="0" xfId="0" applyNumberFormat="1" applyFont="1" applyFill="1"/>
    <xf numFmtId="0" fontId="10" fillId="0" borderId="0" xfId="0" applyFont="1" applyAlignment="1">
      <alignment horizontal="center"/>
    </xf>
    <xf numFmtId="1" fontId="10" fillId="0" borderId="0" xfId="0" applyNumberFormat="1" applyFont="1" applyFill="1" applyAlignment="1">
      <alignment horizontal="center"/>
    </xf>
    <xf numFmtId="49" fontId="10" fillId="0" borderId="0" xfId="0" applyNumberFormat="1" applyFont="1" applyFill="1" applyAlignment="1">
      <alignment horizontal="center"/>
    </xf>
    <xf numFmtId="0" fontId="10" fillId="0" borderId="0" xfId="0" applyFont="1" applyFill="1"/>
    <xf numFmtId="0" fontId="10" fillId="0" borderId="0" xfId="0" applyFont="1" applyFill="1" applyAlignment="1">
      <alignment horizontal="right"/>
    </xf>
    <xf numFmtId="49" fontId="10" fillId="0" borderId="0" xfId="0" applyNumberFormat="1" applyFont="1" applyFill="1" applyAlignment="1">
      <alignment horizontal="right"/>
    </xf>
    <xf numFmtId="49" fontId="10" fillId="0" borderId="0" xfId="0" applyNumberFormat="1" applyFont="1" applyFill="1"/>
    <xf numFmtId="49" fontId="10" fillId="0" borderId="0" xfId="0" applyNumberFormat="1" applyFont="1" applyFill="1" applyAlignment="1">
      <alignment horizontal="center" wrapText="1"/>
    </xf>
    <xf numFmtId="37" fontId="10" fillId="0" borderId="0" xfId="4" applyNumberFormat="1" applyFont="1" applyFill="1" applyAlignment="1">
      <alignment horizontal="right"/>
    </xf>
    <xf numFmtId="43" fontId="10" fillId="0" borderId="0" xfId="1" applyFont="1" applyFill="1"/>
    <xf numFmtId="5" fontId="10" fillId="0" borderId="0" xfId="0" applyNumberFormat="1" applyFont="1" applyFill="1"/>
    <xf numFmtId="37" fontId="10" fillId="0" borderId="0" xfId="0" applyNumberFormat="1" applyFont="1" applyFill="1"/>
    <xf numFmtId="166" fontId="10" fillId="0" borderId="0" xfId="5" applyNumberFormat="1" applyFont="1"/>
    <xf numFmtId="166" fontId="10" fillId="0" borderId="0" xfId="5" applyNumberFormat="1" applyFont="1" applyBorder="1"/>
    <xf numFmtId="5" fontId="89" fillId="0" borderId="0" xfId="5" applyNumberFormat="1" applyFont="1" applyAlignment="1">
      <alignment horizontal="right"/>
    </xf>
    <xf numFmtId="5" fontId="89" fillId="0" borderId="0" xfId="4934" applyNumberFormat="1" applyFont="1"/>
    <xf numFmtId="43" fontId="89" fillId="0" borderId="0" xfId="4934" applyFont="1"/>
    <xf numFmtId="5" fontId="89" fillId="0" borderId="0" xfId="5" applyNumberFormat="1" applyFont="1"/>
    <xf numFmtId="5" fontId="10" fillId="0" borderId="0" xfId="5" applyNumberFormat="1" applyFont="1" applyFill="1" applyBorder="1"/>
    <xf numFmtId="166" fontId="10" fillId="0" borderId="0" xfId="4935" applyNumberFormat="1" applyFont="1" applyFill="1"/>
    <xf numFmtId="37" fontId="10" fillId="0" borderId="0" xfId="5" applyNumberFormat="1" applyFont="1" applyFill="1"/>
    <xf numFmtId="37" fontId="10" fillId="0" borderId="0" xfId="5" applyNumberFormat="1" applyFont="1"/>
    <xf numFmtId="49" fontId="10" fillId="0" borderId="0" xfId="4" applyNumberFormat="1" applyFont="1" applyFill="1" applyAlignment="1">
      <alignment horizontal="right"/>
    </xf>
    <xf numFmtId="0" fontId="10" fillId="0" borderId="0" xfId="0" applyFont="1" applyFill="1" applyAlignment="1">
      <alignment horizontal="left"/>
    </xf>
    <xf numFmtId="0" fontId="13" fillId="0" borderId="0" xfId="5" applyFont="1" applyAlignment="1">
      <alignment horizontal="center"/>
    </xf>
    <xf numFmtId="37" fontId="10" fillId="0" borderId="0" xfId="0" applyNumberFormat="1" applyFont="1" applyAlignment="1">
      <alignment horizontal="center"/>
    </xf>
    <xf numFmtId="167" fontId="10" fillId="0" borderId="0" xfId="1" applyNumberFormat="1" applyFont="1" applyFill="1" applyBorder="1"/>
    <xf numFmtId="0" fontId="10" fillId="0" borderId="0" xfId="0" applyFont="1" applyFill="1" applyBorder="1"/>
    <xf numFmtId="0" fontId="10" fillId="0" borderId="0" xfId="5" applyFont="1" applyAlignment="1">
      <alignment horizontal="left"/>
    </xf>
    <xf numFmtId="172" fontId="10" fillId="0" borderId="0" xfId="5" applyNumberFormat="1" applyFont="1" applyFill="1" applyBorder="1" applyAlignment="1">
      <alignment horizontal="center"/>
    </xf>
    <xf numFmtId="166" fontId="10" fillId="0" borderId="0" xfId="4936" applyNumberFormat="1" applyFont="1" applyFill="1"/>
    <xf numFmtId="166" fontId="10" fillId="0" borderId="0" xfId="4937" applyNumberFormat="1" applyFont="1" applyFill="1"/>
    <xf numFmtId="0" fontId="14" fillId="0" borderId="0" xfId="314" applyFont="1"/>
    <xf numFmtId="0" fontId="14" fillId="0" borderId="0" xfId="4933" applyFont="1"/>
    <xf numFmtId="179" fontId="14" fillId="0" borderId="0" xfId="4933" applyNumberFormat="1" applyFont="1"/>
    <xf numFmtId="0" fontId="10" fillId="0" borderId="0" xfId="0" applyFont="1" applyFill="1" applyAlignment="1">
      <alignment horizontal="center"/>
    </xf>
    <xf numFmtId="2" fontId="10" fillId="0" borderId="0" xfId="0" applyNumberFormat="1" applyFont="1" applyFill="1"/>
    <xf numFmtId="49" fontId="10" fillId="0" borderId="0" xfId="0" applyNumberFormat="1" applyFont="1" applyFill="1" applyBorder="1"/>
    <xf numFmtId="49" fontId="10" fillId="0" borderId="0" xfId="0" applyNumberFormat="1" applyFont="1" applyFill="1" applyBorder="1" applyAlignment="1">
      <alignment horizontal="center"/>
    </xf>
    <xf numFmtId="37" fontId="10" fillId="0" borderId="0" xfId="0" applyNumberFormat="1" applyFont="1" applyFill="1" applyAlignment="1">
      <alignment horizontal="center"/>
    </xf>
    <xf numFmtId="167" fontId="10" fillId="0" borderId="0" xfId="0" applyNumberFormat="1" applyFont="1" applyFill="1"/>
    <xf numFmtId="49" fontId="10" fillId="0" borderId="0" xfId="0" applyNumberFormat="1" applyFont="1" applyFill="1" applyBorder="1" applyAlignment="1">
      <alignment horizontal="center" wrapText="1"/>
    </xf>
    <xf numFmtId="49" fontId="10" fillId="0" borderId="0" xfId="0" applyNumberFormat="1" applyFont="1" applyFill="1" applyAlignment="1">
      <alignment horizontal="right" textRotation="180" wrapText="1"/>
    </xf>
    <xf numFmtId="37" fontId="10" fillId="0" borderId="0" xfId="0" applyNumberFormat="1" applyFont="1" applyAlignment="1"/>
    <xf numFmtId="2" fontId="10" fillId="0" borderId="0" xfId="0" applyNumberFormat="1" applyFont="1" applyAlignment="1">
      <alignment horizontal="center"/>
    </xf>
    <xf numFmtId="49" fontId="10" fillId="0" borderId="0" xfId="0" applyNumberFormat="1" applyFont="1" applyAlignment="1">
      <alignment horizontal="center" wrapText="1"/>
    </xf>
    <xf numFmtId="49" fontId="10" fillId="0" borderId="0" xfId="0" applyNumberFormat="1" applyFont="1" applyAlignment="1">
      <alignment horizontal="center"/>
    </xf>
    <xf numFmtId="37" fontId="10" fillId="0" borderId="0" xfId="0" applyNumberFormat="1" applyFont="1"/>
    <xf numFmtId="167" fontId="10" fillId="0" borderId="0" xfId="1" applyNumberFormat="1" applyFont="1"/>
    <xf numFmtId="5" fontId="10" fillId="0" borderId="0" xfId="0" applyNumberFormat="1" applyFont="1"/>
    <xf numFmtId="0" fontId="14" fillId="0" borderId="0" xfId="9" applyFont="1" applyAlignment="1">
      <alignment horizontal="center"/>
    </xf>
    <xf numFmtId="172" fontId="14" fillId="0" borderId="0" xfId="9" applyNumberFormat="1" applyFont="1" applyAlignment="1">
      <alignment horizontal="center"/>
    </xf>
    <xf numFmtId="0" fontId="14" fillId="0" borderId="0" xfId="9" applyFont="1"/>
    <xf numFmtId="166" fontId="14" fillId="0" borderId="0" xfId="9" applyNumberFormat="1" applyFont="1"/>
    <xf numFmtId="166" fontId="14" fillId="0" borderId="4" xfId="9" applyNumberFormat="1" applyFont="1" applyBorder="1"/>
    <xf numFmtId="0" fontId="14" fillId="0" borderId="0" xfId="9" applyFont="1" applyAlignment="1">
      <alignment horizontal="right"/>
    </xf>
    <xf numFmtId="14" fontId="14" fillId="0" borderId="0" xfId="9" applyNumberFormat="1" applyFont="1"/>
    <xf numFmtId="49" fontId="10" fillId="0" borderId="0" xfId="5" applyNumberFormat="1" applyFont="1" applyFill="1" applyAlignment="1">
      <alignment horizontal="right" textRotation="180" wrapText="1"/>
    </xf>
    <xf numFmtId="0" fontId="10" fillId="0" borderId="1" xfId="5" applyFont="1" applyBorder="1" applyAlignment="1">
      <alignment horizontal="center" wrapText="1"/>
    </xf>
    <xf numFmtId="5" fontId="10" fillId="0" borderId="0" xfId="5" applyNumberFormat="1" applyFont="1" applyAlignment="1">
      <alignment horizontal="center"/>
    </xf>
    <xf numFmtId="173" fontId="10" fillId="0" borderId="0" xfId="5" applyNumberFormat="1" applyFont="1" applyAlignment="1">
      <alignment horizontal="center"/>
    </xf>
    <xf numFmtId="5" fontId="10" fillId="0" borderId="0" xfId="5" applyNumberFormat="1" applyFont="1"/>
    <xf numFmtId="5" fontId="10" fillId="0" borderId="0" xfId="5" applyNumberFormat="1" applyFont="1" applyBorder="1"/>
    <xf numFmtId="5" fontId="10" fillId="0" borderId="0" xfId="5" applyNumberFormat="1" applyFont="1" applyFill="1"/>
    <xf numFmtId="166" fontId="10" fillId="0" borderId="0" xfId="5" applyNumberFormat="1" applyFont="1" applyFill="1"/>
    <xf numFmtId="0" fontId="10" fillId="0" borderId="0" xfId="5" applyFont="1" applyBorder="1" applyAlignment="1">
      <alignment horizontal="center" wrapText="1"/>
    </xf>
    <xf numFmtId="5" fontId="10" fillId="0" borderId="2" xfId="5" applyNumberFormat="1" applyFont="1" applyFill="1" applyBorder="1"/>
    <xf numFmtId="166" fontId="10" fillId="0" borderId="4" xfId="5" applyNumberFormat="1" applyFont="1" applyBorder="1"/>
    <xf numFmtId="0" fontId="10" fillId="0" borderId="0" xfId="5" applyFont="1" applyAlignment="1">
      <alignment horizontal="center"/>
    </xf>
    <xf numFmtId="172" fontId="10" fillId="0" borderId="0" xfId="5" applyNumberFormat="1" applyFont="1" applyAlignment="1">
      <alignment horizontal="center"/>
    </xf>
    <xf numFmtId="5" fontId="89" fillId="0" borderId="0" xfId="5" applyNumberFormat="1" applyFont="1" applyAlignment="1">
      <alignment horizontal="center"/>
    </xf>
    <xf numFmtId="0" fontId="10" fillId="0" borderId="1" xfId="0" applyFont="1" applyFill="1" applyBorder="1" applyAlignment="1">
      <alignment horizontal="center"/>
    </xf>
    <xf numFmtId="49" fontId="10" fillId="0" borderId="0" xfId="5" applyNumberFormat="1" applyFont="1" applyAlignment="1"/>
    <xf numFmtId="49" fontId="10" fillId="0" borderId="0" xfId="5" applyNumberFormat="1" applyFont="1" applyAlignment="1">
      <alignment horizontal="centerContinuous"/>
    </xf>
    <xf numFmtId="0" fontId="13" fillId="0" borderId="0" xfId="5" applyFont="1"/>
    <xf numFmtId="3" fontId="13" fillId="0" borderId="0" xfId="5" applyNumberFormat="1" applyFont="1"/>
    <xf numFmtId="49" fontId="91" fillId="0" borderId="0" xfId="5" applyNumberFormat="1" applyFont="1" applyAlignment="1">
      <alignment horizontal="center" wrapText="1"/>
    </xf>
    <xf numFmtId="0" fontId="12" fillId="0" borderId="0" xfId="5" applyFont="1"/>
    <xf numFmtId="0" fontId="91" fillId="0" borderId="0" xfId="5" applyFont="1" applyAlignment="1">
      <alignment horizontal="center" wrapText="1"/>
    </xf>
    <xf numFmtId="178" fontId="10" fillId="0" borderId="0" xfId="5" applyNumberFormat="1" applyFont="1"/>
    <xf numFmtId="169" fontId="10" fillId="0" borderId="0" xfId="5" applyNumberFormat="1" applyFont="1"/>
    <xf numFmtId="169" fontId="10" fillId="0" borderId="0" xfId="5" applyNumberFormat="1" applyFont="1" applyFill="1"/>
    <xf numFmtId="10" fontId="10" fillId="0" borderId="0" xfId="3" applyNumberFormat="1" applyFont="1" applyAlignment="1">
      <alignment horizontal="center"/>
    </xf>
    <xf numFmtId="10" fontId="10" fillId="0" borderId="0" xfId="3" applyNumberFormat="1" applyFont="1" applyFill="1"/>
    <xf numFmtId="10" fontId="10" fillId="0" borderId="0" xfId="3" applyNumberFormat="1" applyFont="1"/>
    <xf numFmtId="0" fontId="13" fillId="0" borderId="0" xfId="5" applyFont="1" applyFill="1" applyAlignment="1">
      <alignment horizontal="left"/>
    </xf>
    <xf numFmtId="7" fontId="10" fillId="0" borderId="0" xfId="1" applyNumberFormat="1" applyFont="1"/>
    <xf numFmtId="165" fontId="13" fillId="0" borderId="0" xfId="4941" applyNumberFormat="1" applyFont="1" applyFill="1" applyAlignment="1">
      <alignment horizontal="center"/>
    </xf>
    <xf numFmtId="169" fontId="92" fillId="0" borderId="0" xfId="5" applyNumberFormat="1" applyFont="1" applyFill="1" applyAlignment="1">
      <alignment horizontal="center"/>
    </xf>
    <xf numFmtId="37" fontId="14" fillId="0" borderId="0" xfId="4940" applyNumberFormat="1" applyFont="1"/>
    <xf numFmtId="167" fontId="13" fillId="0" borderId="0" xfId="4942" applyNumberFormat="1" applyFont="1" applyFill="1" applyAlignment="1">
      <alignment horizontal="center"/>
    </xf>
    <xf numFmtId="49" fontId="10" fillId="0" borderId="0" xfId="5" applyNumberFormat="1" applyFont="1" applyFill="1" applyAlignment="1"/>
    <xf numFmtId="2" fontId="10" fillId="0" borderId="0" xfId="5" applyNumberFormat="1" applyFont="1" applyFill="1" applyAlignment="1"/>
    <xf numFmtId="49" fontId="10" fillId="0" borderId="0" xfId="5" applyNumberFormat="1" applyFont="1" applyFill="1" applyAlignment="1">
      <alignment horizontal="right"/>
    </xf>
    <xf numFmtId="49" fontId="10" fillId="0" borderId="0" xfId="5" applyNumberFormat="1" applyFont="1" applyAlignment="1">
      <alignment horizontal="center" wrapText="1"/>
    </xf>
    <xf numFmtId="37" fontId="10" fillId="0" borderId="0" xfId="5" applyNumberFormat="1" applyFont="1" applyAlignment="1">
      <alignment horizontal="center" wrapText="1"/>
    </xf>
    <xf numFmtId="37" fontId="10" fillId="0" borderId="0" xfId="5" applyNumberFormat="1" applyFont="1" applyAlignment="1">
      <alignment horizontal="center"/>
    </xf>
    <xf numFmtId="37" fontId="10" fillId="0" borderId="0" xfId="4" applyNumberFormat="1" applyFont="1" applyAlignment="1">
      <alignment horizontal="right"/>
    </xf>
    <xf numFmtId="5" fontId="10" fillId="0" borderId="0" xfId="1" applyNumberFormat="1" applyFont="1" applyFill="1" applyAlignment="1">
      <alignment horizontal="right"/>
    </xf>
    <xf numFmtId="37" fontId="10" fillId="0" borderId="0" xfId="5" applyNumberFormat="1" applyFont="1" applyFill="1" applyAlignment="1">
      <alignment horizontal="right"/>
    </xf>
    <xf numFmtId="37" fontId="10" fillId="0" borderId="0" xfId="5" applyNumberFormat="1" applyFont="1" applyAlignment="1">
      <alignment horizontal="right"/>
    </xf>
    <xf numFmtId="44" fontId="10" fillId="0" borderId="0" xfId="2" applyFont="1"/>
    <xf numFmtId="0" fontId="10" fillId="0" borderId="0" xfId="0" applyFont="1" applyAlignment="1">
      <alignment horizontal="right"/>
    </xf>
    <xf numFmtId="40" fontId="10" fillId="0" borderId="0" xfId="0" applyNumberFormat="1" applyFont="1"/>
    <xf numFmtId="44" fontId="10" fillId="0" borderId="0" xfId="2" applyFont="1" applyAlignment="1">
      <alignment horizontal="right"/>
    </xf>
    <xf numFmtId="5" fontId="10" fillId="0" borderId="0" xfId="4" applyNumberFormat="1" applyFont="1" applyFill="1" applyAlignment="1">
      <alignment horizontal="right"/>
    </xf>
    <xf numFmtId="167" fontId="10" fillId="0" borderId="0" xfId="1" applyNumberFormat="1" applyFont="1" applyAlignment="1">
      <alignment horizontal="right"/>
    </xf>
    <xf numFmtId="5" fontId="10" fillId="0" borderId="0" xfId="0" applyNumberFormat="1" applyFont="1" applyAlignment="1">
      <alignment horizontal="right"/>
    </xf>
    <xf numFmtId="37" fontId="10" fillId="0" borderId="0" xfId="0" applyNumberFormat="1" applyFont="1" applyFill="1" applyAlignment="1">
      <alignment horizontal="right"/>
    </xf>
    <xf numFmtId="49" fontId="10" fillId="0" borderId="0" xfId="0" applyNumberFormat="1" applyFont="1" applyFill="1" applyAlignment="1">
      <alignment horizontal="left"/>
    </xf>
    <xf numFmtId="5" fontId="10" fillId="0" borderId="0" xfId="0" applyNumberFormat="1" applyFont="1" applyFill="1" applyAlignment="1">
      <alignment horizontal="right"/>
    </xf>
    <xf numFmtId="37" fontId="10" fillId="0" borderId="0" xfId="5" applyNumberFormat="1" applyFont="1" applyFill="1" applyAlignment="1">
      <alignment horizontal="center" wrapText="1"/>
    </xf>
    <xf numFmtId="15" fontId="10" fillId="0" borderId="0" xfId="0" applyNumberFormat="1" applyFont="1" applyFill="1"/>
    <xf numFmtId="37" fontId="10" fillId="0" borderId="19" xfId="0" applyNumberFormat="1" applyFont="1" applyFill="1" applyBorder="1"/>
    <xf numFmtId="37" fontId="10" fillId="0" borderId="19" xfId="4" applyNumberFormat="1" applyFont="1" applyFill="1" applyBorder="1" applyAlignment="1">
      <alignment horizontal="right"/>
    </xf>
    <xf numFmtId="167" fontId="10" fillId="0" borderId="0" xfId="1" applyNumberFormat="1" applyFont="1" applyFill="1" applyAlignment="1">
      <alignment horizontal="right"/>
    </xf>
    <xf numFmtId="167" fontId="10" fillId="0" borderId="19" xfId="1" applyNumberFormat="1" applyFont="1" applyFill="1" applyBorder="1" applyAlignment="1">
      <alignment horizontal="right"/>
    </xf>
    <xf numFmtId="7" fontId="10" fillId="0" borderId="0" xfId="0" applyNumberFormat="1" applyFont="1" applyFill="1"/>
    <xf numFmtId="49" fontId="93" fillId="0" borderId="0" xfId="0" applyNumberFormat="1" applyFont="1" applyFill="1" applyAlignment="1">
      <alignment horizontal="left" wrapText="1"/>
    </xf>
    <xf numFmtId="49" fontId="10" fillId="0" borderId="1" xfId="0" applyNumberFormat="1" applyFont="1" applyFill="1" applyBorder="1" applyAlignment="1">
      <alignment horizontal="center" wrapText="1"/>
    </xf>
    <xf numFmtId="0" fontId="10" fillId="0" borderId="1" xfId="0" applyFont="1" applyFill="1" applyBorder="1"/>
    <xf numFmtId="49" fontId="10" fillId="0" borderId="1" xfId="5" applyNumberFormat="1" applyFont="1" applyFill="1" applyBorder="1" applyAlignment="1">
      <alignment horizontal="center" wrapText="1"/>
    </xf>
    <xf numFmtId="43" fontId="10" fillId="0" borderId="0" xfId="1" applyFont="1" applyFill="1" applyAlignment="1">
      <alignment horizontal="right"/>
    </xf>
    <xf numFmtId="38" fontId="17" fillId="0" borderId="19" xfId="0" applyNumberFormat="1" applyFont="1" applyFill="1" applyBorder="1" applyAlignment="1">
      <alignment horizontal="right"/>
    </xf>
    <xf numFmtId="43" fontId="0" fillId="0" borderId="0" xfId="0" applyNumberFormat="1"/>
    <xf numFmtId="37" fontId="10" fillId="0" borderId="0" xfId="0" applyNumberFormat="1" applyFont="1" applyFill="1" applyAlignment="1">
      <alignment horizontal="left"/>
    </xf>
    <xf numFmtId="49" fontId="10" fillId="0" borderId="0" xfId="4" applyNumberFormat="1" applyFont="1" applyFill="1" applyAlignment="1">
      <alignment horizontal="left"/>
    </xf>
    <xf numFmtId="37" fontId="80" fillId="0" borderId="0" xfId="0" applyNumberFormat="1" applyFont="1" applyFill="1" applyBorder="1" applyAlignment="1">
      <alignment horizontal="right" vertical="center"/>
    </xf>
    <xf numFmtId="49" fontId="80" fillId="0" borderId="0" xfId="4" applyNumberFormat="1" applyFont="1" applyFill="1" applyAlignment="1">
      <alignment horizontal="right"/>
    </xf>
    <xf numFmtId="37" fontId="80" fillId="0" borderId="0" xfId="4" applyNumberFormat="1" applyFont="1" applyFill="1" applyAlignment="1">
      <alignment horizontal="left"/>
    </xf>
    <xf numFmtId="49" fontId="80" fillId="0" borderId="0" xfId="4" applyNumberFormat="1" applyFont="1" applyFill="1" applyAlignment="1">
      <alignment horizontal="left"/>
    </xf>
    <xf numFmtId="37" fontId="80" fillId="0" borderId="0" xfId="0" applyNumberFormat="1" applyFont="1" applyFill="1" applyAlignment="1">
      <alignment horizontal="left"/>
    </xf>
    <xf numFmtId="43" fontId="88" fillId="0" borderId="20" xfId="0" applyNumberFormat="1" applyFont="1" applyFill="1" applyBorder="1"/>
    <xf numFmtId="0" fontId="10" fillId="0" borderId="0" xfId="5" applyFont="1" applyAlignment="1">
      <alignment horizontal="center"/>
    </xf>
    <xf numFmtId="43" fontId="10" fillId="0" borderId="0" xfId="1" applyFont="1"/>
    <xf numFmtId="167" fontId="10" fillId="0" borderId="0" xfId="5" applyNumberFormat="1" applyFont="1" applyFill="1"/>
    <xf numFmtId="9" fontId="10" fillId="0" borderId="0" xfId="3" applyFont="1"/>
    <xf numFmtId="0" fontId="10" fillId="0" borderId="0" xfId="0" applyFont="1" applyFill="1" applyAlignment="1">
      <alignment horizontal="center"/>
    </xf>
    <xf numFmtId="180" fontId="10" fillId="0" borderId="0" xfId="1" applyNumberFormat="1" applyFont="1" applyFill="1"/>
    <xf numFmtId="49" fontId="10" fillId="0" borderId="0" xfId="5" applyNumberFormat="1" applyFont="1" applyFill="1" applyAlignment="1">
      <alignment horizontal="center"/>
    </xf>
    <xf numFmtId="0" fontId="0" fillId="0" borderId="0" xfId="0" applyFont="1"/>
    <xf numFmtId="43" fontId="10" fillId="0" borderId="0" xfId="5" applyNumberFormat="1" applyFont="1"/>
    <xf numFmtId="43" fontId="13" fillId="0" borderId="0" xfId="1" applyFont="1" applyFill="1"/>
    <xf numFmtId="43" fontId="10" fillId="0" borderId="0" xfId="5" applyNumberFormat="1" applyFont="1" applyFill="1"/>
    <xf numFmtId="0" fontId="80" fillId="0" borderId="0" xfId="5" applyFont="1"/>
    <xf numFmtId="43" fontId="0" fillId="0" borderId="0" xfId="1" applyFont="1"/>
    <xf numFmtId="167" fontId="0" fillId="0" borderId="0" xfId="1" applyNumberFormat="1" applyFont="1"/>
    <xf numFmtId="0" fontId="94" fillId="0" borderId="0" xfId="0" applyFont="1" applyFill="1"/>
    <xf numFmtId="167" fontId="10" fillId="0" borderId="0" xfId="5" applyNumberFormat="1" applyFont="1" applyFill="1" applyAlignment="1">
      <alignment horizontal="right"/>
    </xf>
    <xf numFmtId="49" fontId="10" fillId="0" borderId="0" xfId="5" applyNumberFormat="1" applyFont="1" applyFill="1" applyAlignment="1">
      <alignment wrapText="1"/>
    </xf>
    <xf numFmtId="5" fontId="0" fillId="0" borderId="0" xfId="0" applyNumberFormat="1" applyFill="1"/>
    <xf numFmtId="5" fontId="10" fillId="0" borderId="0" xfId="1" applyNumberFormat="1" applyFont="1" applyFill="1"/>
    <xf numFmtId="5" fontId="0" fillId="0" borderId="0" xfId="1" applyNumberFormat="1" applyFont="1" applyFill="1"/>
    <xf numFmtId="178" fontId="10" fillId="0" borderId="0" xfId="0" applyNumberFormat="1" applyFont="1" applyFill="1" applyAlignment="1">
      <alignment horizontal="right"/>
    </xf>
    <xf numFmtId="181" fontId="10" fillId="0" borderId="0" xfId="5" applyNumberFormat="1" applyFont="1" applyFill="1" applyAlignment="1">
      <alignment horizontal="right"/>
    </xf>
    <xf numFmtId="39" fontId="10" fillId="0" borderId="0" xfId="5" applyNumberFormat="1" applyFont="1" applyFill="1"/>
    <xf numFmtId="5" fontId="10" fillId="0" borderId="0" xfId="4" applyNumberFormat="1" applyFont="1" applyAlignment="1">
      <alignment horizontal="right"/>
    </xf>
    <xf numFmtId="0" fontId="10" fillId="0" borderId="0" xfId="5" applyFont="1" applyFill="1" applyAlignment="1">
      <alignment horizontal="left"/>
    </xf>
    <xf numFmtId="37" fontId="10" fillId="0" borderId="0" xfId="0" applyNumberFormat="1" applyFont="1" applyAlignment="1">
      <alignment horizontal="center"/>
    </xf>
    <xf numFmtId="167" fontId="0" fillId="0" borderId="0" xfId="1" applyNumberFormat="1" applyFont="1" applyFill="1"/>
    <xf numFmtId="167" fontId="10" fillId="0" borderId="0" xfId="1" applyNumberFormat="1" applyFont="1" applyFill="1" applyBorder="1" applyAlignment="1">
      <alignment horizontal="right"/>
    </xf>
    <xf numFmtId="179" fontId="0" fillId="0" borderId="0" xfId="2" applyNumberFormat="1" applyFont="1" applyFill="1"/>
    <xf numFmtId="179" fontId="10" fillId="0" borderId="0" xfId="2" applyNumberFormat="1" applyFont="1" applyFill="1"/>
    <xf numFmtId="179" fontId="10" fillId="0" borderId="0" xfId="2" applyNumberFormat="1" applyFont="1" applyFill="1" applyAlignment="1">
      <alignment horizontal="right"/>
    </xf>
    <xf numFmtId="37" fontId="13" fillId="0" borderId="0" xfId="4" applyNumberFormat="1" applyFont="1" applyFill="1" applyAlignment="1">
      <alignment horizontal="left"/>
    </xf>
    <xf numFmtId="0" fontId="10" fillId="30" borderId="0" xfId="5" applyFont="1" applyFill="1"/>
    <xf numFmtId="0" fontId="13" fillId="30" borderId="0" xfId="5" applyFont="1" applyFill="1"/>
    <xf numFmtId="0" fontId="10" fillId="0" borderId="0" xfId="5" applyFont="1" applyAlignment="1">
      <alignment horizontal="center"/>
    </xf>
    <xf numFmtId="49" fontId="10" fillId="0" borderId="0" xfId="5" applyNumberFormat="1" applyAlignment="1">
      <alignment horizontal="right"/>
    </xf>
    <xf numFmtId="49" fontId="10" fillId="0" borderId="0" xfId="5" applyNumberFormat="1" applyAlignment="1">
      <alignment horizontal="centerContinuous"/>
    </xf>
    <xf numFmtId="49" fontId="10" fillId="0" borderId="0" xfId="5" applyNumberFormat="1"/>
    <xf numFmtId="0" fontId="10" fillId="0" borderId="0" xfId="5"/>
    <xf numFmtId="49" fontId="10" fillId="0" borderId="0" xfId="5" quotePrefix="1" applyNumberFormat="1" applyAlignment="1">
      <alignment horizontal="center"/>
    </xf>
    <xf numFmtId="0" fontId="10" fillId="0" borderId="0" xfId="5" quotePrefix="1"/>
    <xf numFmtId="3" fontId="10" fillId="0" borderId="0" xfId="5" applyNumberFormat="1"/>
    <xf numFmtId="14" fontId="10" fillId="0" borderId="0" xfId="5" applyNumberFormat="1"/>
    <xf numFmtId="170" fontId="13" fillId="0" borderId="0" xfId="4940" applyNumberFormat="1" applyFont="1" applyAlignment="1">
      <alignment horizontal="center"/>
    </xf>
    <xf numFmtId="169" fontId="13" fillId="0" borderId="0" xfId="4940" applyNumberFormat="1" applyFont="1" applyAlignment="1">
      <alignment horizontal="center"/>
    </xf>
    <xf numFmtId="166" fontId="10" fillId="0" borderId="0" xfId="5" applyNumberFormat="1"/>
    <xf numFmtId="169" fontId="10" fillId="0" borderId="0" xfId="5" applyNumberFormat="1"/>
    <xf numFmtId="0" fontId="13" fillId="0" borderId="0" xfId="5" applyFont="1" applyAlignment="1">
      <alignment wrapText="1"/>
    </xf>
    <xf numFmtId="0" fontId="10" fillId="0" borderId="0" xfId="5" applyAlignment="1">
      <alignment horizontal="left"/>
    </xf>
    <xf numFmtId="0" fontId="10" fillId="0" borderId="0" xfId="5" applyAlignment="1">
      <alignment horizontal="center"/>
    </xf>
    <xf numFmtId="0" fontId="10" fillId="0" borderId="0" xfId="5" applyAlignment="1">
      <alignment vertical="top" wrapText="1"/>
    </xf>
    <xf numFmtId="168" fontId="13" fillId="0" borderId="0" xfId="4940" applyNumberFormat="1" applyFont="1" applyAlignment="1">
      <alignment horizontal="center"/>
    </xf>
    <xf numFmtId="0" fontId="13" fillId="0" borderId="0" xfId="4940" applyFont="1" applyAlignment="1">
      <alignment horizontal="center" vertical="top"/>
    </xf>
    <xf numFmtId="169" fontId="13" fillId="0" borderId="0" xfId="4940" applyNumberFormat="1" applyFont="1" applyAlignment="1">
      <alignment horizontal="center" vertical="top"/>
    </xf>
    <xf numFmtId="167" fontId="13" fillId="0" borderId="0" xfId="4942" applyNumberFormat="1" applyFont="1" applyFill="1" applyAlignment="1">
      <alignment horizontal="center" vertical="top"/>
    </xf>
    <xf numFmtId="168" fontId="13" fillId="0" borderId="0" xfId="4940" applyNumberFormat="1" applyFont="1" applyAlignment="1">
      <alignment horizontal="center" vertical="top"/>
    </xf>
    <xf numFmtId="0" fontId="13" fillId="0" borderId="0" xfId="4940" applyFont="1" applyAlignment="1">
      <alignment horizontal="center"/>
    </xf>
    <xf numFmtId="0" fontId="10" fillId="0" borderId="0" xfId="5" applyAlignment="1">
      <alignment horizontal="left" wrapText="1"/>
    </xf>
    <xf numFmtId="166" fontId="10" fillId="0" borderId="19" xfId="5" applyNumberFormat="1" applyFont="1" applyFill="1" applyBorder="1"/>
    <xf numFmtId="166" fontId="10" fillId="0" borderId="0" xfId="5" applyNumberFormat="1" applyFont="1" applyFill="1" applyBorder="1"/>
    <xf numFmtId="166" fontId="14" fillId="0" borderId="0" xfId="220" applyNumberFormat="1" applyFont="1" applyFill="1"/>
    <xf numFmtId="171" fontId="10" fillId="0" borderId="0" xfId="4934" applyNumberFormat="1" applyFont="1" applyFill="1"/>
    <xf numFmtId="166" fontId="10" fillId="0" borderId="0" xfId="4934" applyNumberFormat="1" applyFont="1" applyFill="1"/>
    <xf numFmtId="0" fontId="14" fillId="0" borderId="0" xfId="4933" applyFont="1" applyFill="1"/>
    <xf numFmtId="166" fontId="10" fillId="0" borderId="3" xfId="5" applyNumberFormat="1" applyFont="1" applyFill="1" applyBorder="1"/>
    <xf numFmtId="179" fontId="14" fillId="0" borderId="0" xfId="4938" applyNumberFormat="1" applyFont="1" applyFill="1"/>
    <xf numFmtId="164" fontId="14" fillId="0" borderId="0" xfId="3" applyNumberFormat="1" applyFont="1"/>
    <xf numFmtId="0" fontId="14" fillId="31" borderId="0" xfId="4933" applyFont="1" applyFill="1"/>
    <xf numFmtId="179" fontId="14" fillId="31" borderId="0" xfId="4933" applyNumberFormat="1" applyFont="1" applyFill="1"/>
    <xf numFmtId="164" fontId="14" fillId="31" borderId="0" xfId="3" applyNumberFormat="1" applyFont="1" applyFill="1"/>
    <xf numFmtId="0" fontId="14" fillId="0" borderId="0" xfId="4933" applyFont="1" applyFill="1" applyAlignment="1">
      <alignment horizontal="center"/>
    </xf>
    <xf numFmtId="15" fontId="15" fillId="0" borderId="0" xfId="4933" applyNumberFormat="1" applyFont="1" applyFill="1" applyAlignment="1">
      <alignment horizontal="center"/>
    </xf>
    <xf numFmtId="0" fontId="15" fillId="0" borderId="0" xfId="4933" applyFont="1" applyFill="1" applyAlignment="1">
      <alignment horizontal="center"/>
    </xf>
    <xf numFmtId="0" fontId="15" fillId="0" borderId="0" xfId="4933" applyFont="1" applyFill="1" applyAlignment="1">
      <alignment horizontal="center" wrapText="1"/>
    </xf>
    <xf numFmtId="0" fontId="90" fillId="0" borderId="0" xfId="4933" applyFont="1" applyFill="1" applyAlignment="1">
      <alignment horizontal="center"/>
    </xf>
    <xf numFmtId="179" fontId="14" fillId="0" borderId="0" xfId="4933" applyNumberFormat="1" applyFont="1" applyFill="1"/>
    <xf numFmtId="164" fontId="14" fillId="0" borderId="0" xfId="4939" applyNumberFormat="1" applyFont="1" applyFill="1"/>
    <xf numFmtId="0" fontId="14" fillId="0" borderId="1" xfId="4933" applyFont="1" applyFill="1" applyBorder="1"/>
    <xf numFmtId="179" fontId="14" fillId="0" borderId="1" xfId="4938" applyNumberFormat="1" applyFont="1" applyFill="1" applyBorder="1"/>
    <xf numFmtId="179" fontId="14" fillId="0" borderId="0" xfId="4933" applyNumberFormat="1" applyFont="1" applyFill="1" applyBorder="1"/>
    <xf numFmtId="179" fontId="14" fillId="0" borderId="1" xfId="4933" applyNumberFormat="1" applyFont="1" applyFill="1" applyBorder="1"/>
    <xf numFmtId="164" fontId="14" fillId="0" borderId="1" xfId="4939" applyNumberFormat="1" applyFont="1" applyFill="1" applyBorder="1"/>
    <xf numFmtId="0" fontId="15" fillId="0" borderId="4" xfId="4933" applyFont="1" applyFill="1" applyBorder="1"/>
    <xf numFmtId="179" fontId="14" fillId="0" borderId="4" xfId="4938" applyNumberFormat="1" applyFont="1" applyFill="1" applyBorder="1"/>
    <xf numFmtId="164" fontId="14" fillId="0" borderId="4" xfId="4939" applyNumberFormat="1" applyFont="1" applyFill="1" applyBorder="1"/>
    <xf numFmtId="44" fontId="14" fillId="0" borderId="0" xfId="4938" applyFont="1" applyFill="1"/>
    <xf numFmtId="5" fontId="10" fillId="0" borderId="0" xfId="220" applyNumberFormat="1" applyFont="1" applyFill="1"/>
    <xf numFmtId="5" fontId="10" fillId="0" borderId="0" xfId="220" applyNumberFormat="1" applyFont="1" applyFill="1" applyBorder="1"/>
    <xf numFmtId="173" fontId="10" fillId="0" borderId="0" xfId="5" applyNumberFormat="1" applyFont="1" applyFill="1" applyAlignment="1">
      <alignment horizontal="center"/>
    </xf>
    <xf numFmtId="166" fontId="10" fillId="0" borderId="4" xfId="5" applyNumberFormat="1" applyFont="1" applyFill="1" applyBorder="1"/>
    <xf numFmtId="0" fontId="14" fillId="0" borderId="0" xfId="314" applyFont="1" applyFill="1"/>
    <xf numFmtId="0" fontId="15" fillId="0" borderId="0" xfId="4933" applyFont="1" applyFill="1" applyAlignment="1">
      <alignment horizontal="center"/>
    </xf>
    <xf numFmtId="5" fontId="14" fillId="0" borderId="0" xfId="4933" applyNumberFormat="1" applyFont="1"/>
    <xf numFmtId="43" fontId="14" fillId="0" borderId="0" xfId="1" applyFont="1"/>
    <xf numFmtId="43" fontId="14" fillId="0" borderId="0" xfId="4933" applyNumberFormat="1" applyFont="1"/>
    <xf numFmtId="43" fontId="0" fillId="0" borderId="0" xfId="1" applyFont="1" applyFill="1" applyBorder="1"/>
    <xf numFmtId="49" fontId="0" fillId="0" borderId="0" xfId="0" applyNumberFormat="1" applyAlignment="1">
      <alignment horizontal="center"/>
    </xf>
    <xf numFmtId="0" fontId="0" fillId="0" borderId="0" xfId="0" applyAlignment="1">
      <alignment horizontal="center"/>
    </xf>
    <xf numFmtId="0" fontId="0" fillId="0" borderId="1" xfId="0" applyBorder="1" applyAlignment="1">
      <alignment horizontal="center"/>
    </xf>
    <xf numFmtId="0" fontId="13" fillId="0" borderId="0" xfId="0" applyFont="1"/>
    <xf numFmtId="37" fontId="10" fillId="0" borderId="0" xfId="1" applyNumberFormat="1" applyFont="1" applyFill="1" applyBorder="1"/>
    <xf numFmtId="37" fontId="0" fillId="0" borderId="0" xfId="0" applyNumberFormat="1"/>
    <xf numFmtId="167" fontId="0" fillId="0" borderId="0" xfId="0" applyNumberFormat="1"/>
    <xf numFmtId="175" fontId="10" fillId="0" borderId="0" xfId="0" applyNumberFormat="1" applyFont="1" applyAlignment="1">
      <alignment horizontal="center"/>
    </xf>
    <xf numFmtId="37" fontId="10" fillId="0" borderId="1" xfId="1" applyNumberFormat="1" applyFont="1" applyFill="1" applyBorder="1"/>
    <xf numFmtId="37" fontId="0" fillId="0" borderId="1" xfId="0" applyNumberFormat="1" applyBorder="1"/>
    <xf numFmtId="37" fontId="13" fillId="0" borderId="2" xfId="1" applyNumberFormat="1" applyFont="1" applyFill="1" applyBorder="1"/>
    <xf numFmtId="37" fontId="13" fillId="0" borderId="2" xfId="1" applyNumberFormat="1" applyFont="1" applyFill="1" applyBorder="1" applyAlignment="1"/>
    <xf numFmtId="167" fontId="0" fillId="0" borderId="0" xfId="1" applyNumberFormat="1" applyFont="1" applyFill="1" applyBorder="1"/>
    <xf numFmtId="0" fontId="0" fillId="0" borderId="0" xfId="0" applyAlignment="1">
      <alignment horizontal="left" indent="2"/>
    </xf>
    <xf numFmtId="175" fontId="13" fillId="0" borderId="0" xfId="0" applyNumberFormat="1" applyFont="1" applyAlignment="1">
      <alignment horizontal="center"/>
    </xf>
    <xf numFmtId="175" fontId="0" fillId="0" borderId="0" xfId="0" applyNumberFormat="1" applyAlignment="1">
      <alignment horizontal="center"/>
    </xf>
    <xf numFmtId="0" fontId="10" fillId="0" borderId="0" xfId="0" applyFont="1" applyAlignment="1">
      <alignment horizontal="left" indent="2"/>
    </xf>
    <xf numFmtId="37" fontId="13" fillId="0" borderId="1" xfId="1" applyNumberFormat="1" applyFont="1" applyFill="1" applyBorder="1"/>
    <xf numFmtId="167" fontId="13" fillId="0" borderId="1" xfId="1" applyNumberFormat="1" applyFont="1" applyFill="1" applyBorder="1"/>
    <xf numFmtId="37" fontId="10" fillId="0" borderId="0" xfId="1" applyNumberFormat="1" applyFont="1" applyFill="1" applyBorder="1" applyAlignment="1"/>
    <xf numFmtId="37" fontId="10" fillId="0" borderId="1" xfId="1" applyNumberFormat="1" applyFont="1" applyFill="1" applyBorder="1" applyAlignment="1"/>
    <xf numFmtId="10" fontId="10" fillId="0" borderId="1" xfId="1" applyNumberFormat="1" applyFont="1" applyFill="1" applyBorder="1"/>
    <xf numFmtId="10" fontId="10" fillId="0" borderId="1" xfId="3" applyNumberFormat="1" applyFont="1" applyFill="1" applyBorder="1" applyAlignment="1"/>
    <xf numFmtId="37" fontId="13" fillId="0" borderId="4" xfId="1" applyNumberFormat="1" applyFont="1" applyFill="1" applyBorder="1"/>
    <xf numFmtId="167" fontId="13" fillId="0" borderId="4" xfId="1" applyNumberFormat="1" applyFont="1" applyFill="1" applyBorder="1" applyAlignment="1"/>
    <xf numFmtId="167" fontId="13" fillId="0" borderId="4" xfId="1" applyNumberFormat="1" applyFont="1" applyFill="1" applyBorder="1"/>
    <xf numFmtId="0" fontId="13" fillId="0" borderId="1" xfId="0" applyFont="1" applyBorder="1"/>
    <xf numFmtId="0" fontId="0" fillId="0" borderId="1" xfId="0" applyBorder="1"/>
    <xf numFmtId="0" fontId="0" fillId="0" borderId="0" xfId="0" applyAlignment="1">
      <alignment horizontal="left"/>
    </xf>
    <xf numFmtId="174" fontId="0" fillId="0" borderId="0" xfId="0" applyNumberFormat="1" applyAlignment="1">
      <alignment horizontal="right"/>
    </xf>
    <xf numFmtId="0" fontId="10" fillId="0" borderId="0" xfId="0" applyFont="1" applyAlignment="1">
      <alignment horizontal="left"/>
    </xf>
    <xf numFmtId="0" fontId="10" fillId="0" borderId="21" xfId="5" applyBorder="1" applyAlignment="1">
      <alignment horizontal="left"/>
    </xf>
    <xf numFmtId="0" fontId="10" fillId="0" borderId="19" xfId="5" applyBorder="1" applyAlignment="1">
      <alignment horizontal="left"/>
    </xf>
    <xf numFmtId="0" fontId="10" fillId="0" borderId="22" xfId="5" applyBorder="1" applyAlignment="1">
      <alignment horizontal="left"/>
    </xf>
    <xf numFmtId="0" fontId="10" fillId="0" borderId="25" xfId="5" applyBorder="1" applyAlignment="1">
      <alignment horizontal="left" wrapText="1"/>
    </xf>
    <xf numFmtId="0" fontId="10" fillId="0" borderId="0" xfId="5" applyAlignment="1">
      <alignment horizontal="left" wrapText="1"/>
    </xf>
    <xf numFmtId="0" fontId="10" fillId="0" borderId="26" xfId="5" applyBorder="1" applyAlignment="1">
      <alignment horizontal="left" wrapText="1"/>
    </xf>
    <xf numFmtId="0" fontId="10" fillId="0" borderId="23" xfId="5" applyBorder="1" applyAlignment="1">
      <alignment horizontal="left" wrapText="1"/>
    </xf>
    <xf numFmtId="0" fontId="10" fillId="0" borderId="1" xfId="5" applyBorder="1" applyAlignment="1">
      <alignment horizontal="left" wrapText="1"/>
    </xf>
    <xf numFmtId="0" fontId="10" fillId="0" borderId="24" xfId="5" applyBorder="1" applyAlignment="1">
      <alignment horizontal="left" wrapText="1"/>
    </xf>
    <xf numFmtId="0" fontId="10" fillId="0" borderId="21" xfId="5" applyBorder="1" applyAlignment="1">
      <alignment horizontal="left" vertical="top" wrapText="1"/>
    </xf>
    <xf numFmtId="0" fontId="10" fillId="0" borderId="19" xfId="5" applyBorder="1" applyAlignment="1">
      <alignment horizontal="left" vertical="top" wrapText="1"/>
    </xf>
    <xf numFmtId="0" fontId="10" fillId="0" borderId="22" xfId="5" applyBorder="1" applyAlignment="1">
      <alignment horizontal="left" vertical="top" wrapText="1"/>
    </xf>
    <xf numFmtId="49" fontId="10" fillId="0" borderId="0" xfId="5" applyNumberFormat="1" applyAlignment="1">
      <alignment horizontal="center"/>
    </xf>
    <xf numFmtId="0" fontId="10" fillId="0" borderId="0" xfId="5" applyAlignment="1">
      <alignment horizontal="center"/>
    </xf>
    <xf numFmtId="0" fontId="10" fillId="0" borderId="23" xfId="5" applyBorder="1" applyAlignment="1">
      <alignment horizontal="left" vertical="top" wrapText="1"/>
    </xf>
    <xf numFmtId="0" fontId="10" fillId="0" borderId="1" xfId="5" applyBorder="1" applyAlignment="1">
      <alignment horizontal="left" vertical="top" wrapText="1"/>
    </xf>
    <xf numFmtId="0" fontId="10" fillId="0" borderId="24" xfId="5" applyBorder="1" applyAlignment="1">
      <alignment horizontal="left" vertical="top" wrapText="1"/>
    </xf>
    <xf numFmtId="0" fontId="10" fillId="0" borderId="0" xfId="0" applyFont="1" applyFill="1" applyAlignment="1">
      <alignment horizontal="center"/>
    </xf>
    <xf numFmtId="0" fontId="10" fillId="0" borderId="0" xfId="0" applyFont="1" applyFill="1" applyAlignment="1">
      <alignment horizontal="left"/>
    </xf>
    <xf numFmtId="49" fontId="10" fillId="0" borderId="0" xfId="0" applyNumberFormat="1" applyFont="1" applyFill="1" applyAlignment="1">
      <alignment horizontal="left" wrapText="1"/>
    </xf>
    <xf numFmtId="0" fontId="13" fillId="0" borderId="0" xfId="0" applyFont="1" applyAlignment="1">
      <alignment horizontal="center"/>
    </xf>
    <xf numFmtId="0" fontId="0" fillId="0" borderId="0" xfId="0" applyAlignment="1">
      <alignment horizontal="center"/>
    </xf>
    <xf numFmtId="0" fontId="10" fillId="0" borderId="0" xfId="5" applyFont="1" applyAlignment="1">
      <alignment horizontal="center"/>
    </xf>
    <xf numFmtId="0" fontId="14" fillId="0" borderId="0" xfId="9" applyFont="1" applyAlignment="1">
      <alignment horizontal="center"/>
    </xf>
    <xf numFmtId="37" fontId="10" fillId="0" borderId="0" xfId="0" applyNumberFormat="1" applyFont="1" applyAlignment="1">
      <alignment horizontal="center"/>
    </xf>
    <xf numFmtId="0" fontId="10" fillId="0" borderId="0" xfId="5" applyFont="1" applyFill="1" applyBorder="1" applyAlignment="1">
      <alignment horizontal="center"/>
    </xf>
    <xf numFmtId="0" fontId="15" fillId="0" borderId="0" xfId="4933" applyFont="1" applyFill="1" applyAlignment="1">
      <alignment horizontal="center"/>
    </xf>
    <xf numFmtId="0" fontId="10" fillId="0" borderId="21" xfId="5" applyBorder="1" applyAlignment="1">
      <alignment horizontal="center" vertical="top" wrapText="1"/>
    </xf>
    <xf numFmtId="0" fontId="10" fillId="0" borderId="19" xfId="5" applyBorder="1" applyAlignment="1">
      <alignment horizontal="center" vertical="top" wrapText="1"/>
    </xf>
    <xf numFmtId="0" fontId="10" fillId="0" borderId="22" xfId="5" applyBorder="1" applyAlignment="1">
      <alignment horizontal="center" vertical="top" wrapText="1"/>
    </xf>
    <xf numFmtId="0" fontId="10" fillId="0" borderId="25" xfId="5" applyBorder="1" applyAlignment="1">
      <alignment horizontal="center" vertical="top" wrapText="1"/>
    </xf>
    <xf numFmtId="0" fontId="10" fillId="0" borderId="0" xfId="5" applyBorder="1" applyAlignment="1">
      <alignment horizontal="center" vertical="top" wrapText="1"/>
    </xf>
    <xf numFmtId="0" fontId="10" fillId="0" borderId="26" xfId="5" applyBorder="1" applyAlignment="1">
      <alignment horizontal="center" vertical="top" wrapText="1"/>
    </xf>
    <xf numFmtId="0" fontId="10" fillId="0" borderId="0" xfId="5" applyBorder="1" applyAlignment="1">
      <alignment vertical="top" wrapText="1"/>
    </xf>
    <xf numFmtId="0" fontId="10" fillId="0" borderId="23" xfId="5" applyBorder="1" applyAlignment="1">
      <alignment horizontal="center" vertical="top" wrapText="1"/>
    </xf>
    <xf numFmtId="0" fontId="10" fillId="0" borderId="1" xfId="5" applyBorder="1" applyAlignment="1">
      <alignment horizontal="center" vertical="top" wrapText="1"/>
    </xf>
    <xf numFmtId="0" fontId="10" fillId="0" borderId="24" xfId="5" applyBorder="1" applyAlignment="1">
      <alignment horizontal="center" vertical="top" wrapText="1"/>
    </xf>
    <xf numFmtId="0" fontId="10" fillId="0" borderId="0" xfId="5" applyBorder="1" applyAlignment="1">
      <alignment horizontal="center"/>
    </xf>
    <xf numFmtId="0" fontId="10" fillId="0" borderId="0" xfId="5" applyFont="1" applyBorder="1"/>
  </cellXfs>
  <cellStyles count="4943">
    <cellStyle name="20% - Accent1 2" xfId="43" xr:uid="{00000000-0005-0000-0000-000000000000}"/>
    <cellStyle name="20% - Accent1 2 2" xfId="44" xr:uid="{00000000-0005-0000-0000-000001000000}"/>
    <cellStyle name="20% - Accent1 3" xfId="45" xr:uid="{00000000-0005-0000-0000-000002000000}"/>
    <cellStyle name="20% - Accent1 4" xfId="46" xr:uid="{00000000-0005-0000-0000-000003000000}"/>
    <cellStyle name="20% - Accent1 5" xfId="47" xr:uid="{00000000-0005-0000-0000-000004000000}"/>
    <cellStyle name="20% - Accent1 6" xfId="48" xr:uid="{00000000-0005-0000-0000-000005000000}"/>
    <cellStyle name="20% - Accent1 7" xfId="49" xr:uid="{00000000-0005-0000-0000-000006000000}"/>
    <cellStyle name="20% - Accent1 8" xfId="50" xr:uid="{00000000-0005-0000-0000-000007000000}"/>
    <cellStyle name="20% - Accent2 2" xfId="51" xr:uid="{00000000-0005-0000-0000-000008000000}"/>
    <cellStyle name="20% - Accent2 2 2" xfId="52" xr:uid="{00000000-0005-0000-0000-000009000000}"/>
    <cellStyle name="20% - Accent2 3" xfId="53" xr:uid="{00000000-0005-0000-0000-00000A000000}"/>
    <cellStyle name="20% - Accent2 4" xfId="54" xr:uid="{00000000-0005-0000-0000-00000B000000}"/>
    <cellStyle name="20% - Accent2 5" xfId="55" xr:uid="{00000000-0005-0000-0000-00000C000000}"/>
    <cellStyle name="20% - Accent2 6" xfId="56" xr:uid="{00000000-0005-0000-0000-00000D000000}"/>
    <cellStyle name="20% - Accent3 2" xfId="57" xr:uid="{00000000-0005-0000-0000-00000E000000}"/>
    <cellStyle name="20% - Accent3 2 2" xfId="58" xr:uid="{00000000-0005-0000-0000-00000F000000}"/>
    <cellStyle name="20% - Accent3 3" xfId="59" xr:uid="{00000000-0005-0000-0000-000010000000}"/>
    <cellStyle name="20% - Accent3 4" xfId="60" xr:uid="{00000000-0005-0000-0000-000011000000}"/>
    <cellStyle name="20% - Accent3 5" xfId="61" xr:uid="{00000000-0005-0000-0000-000012000000}"/>
    <cellStyle name="20% - Accent3 6" xfId="62" xr:uid="{00000000-0005-0000-0000-000013000000}"/>
    <cellStyle name="20% - Accent3 7" xfId="63" xr:uid="{00000000-0005-0000-0000-000014000000}"/>
    <cellStyle name="20% - Accent3 8" xfId="64" xr:uid="{00000000-0005-0000-0000-000015000000}"/>
    <cellStyle name="20% - Accent4 2" xfId="65" xr:uid="{00000000-0005-0000-0000-000016000000}"/>
    <cellStyle name="20% - Accent4 2 2" xfId="66" xr:uid="{00000000-0005-0000-0000-000017000000}"/>
    <cellStyle name="20% - Accent4 3" xfId="67" xr:uid="{00000000-0005-0000-0000-000018000000}"/>
    <cellStyle name="20% - Accent4 4" xfId="68" xr:uid="{00000000-0005-0000-0000-000019000000}"/>
    <cellStyle name="20% - Accent4 5" xfId="69" xr:uid="{00000000-0005-0000-0000-00001A000000}"/>
    <cellStyle name="20% - Accent4 6" xfId="70" xr:uid="{00000000-0005-0000-0000-00001B000000}"/>
    <cellStyle name="20% - Accent4 7" xfId="71" xr:uid="{00000000-0005-0000-0000-00001C000000}"/>
    <cellStyle name="20% - Accent4 8" xfId="72" xr:uid="{00000000-0005-0000-0000-00001D000000}"/>
    <cellStyle name="20% - Accent5 2" xfId="73" xr:uid="{00000000-0005-0000-0000-00001E000000}"/>
    <cellStyle name="20% - Accent5 2 2" xfId="74" xr:uid="{00000000-0005-0000-0000-00001F000000}"/>
    <cellStyle name="20% - Accent5 3" xfId="75" xr:uid="{00000000-0005-0000-0000-000020000000}"/>
    <cellStyle name="20% - Accent5 4" xfId="76" xr:uid="{00000000-0005-0000-0000-000021000000}"/>
    <cellStyle name="20% - Accent5 5" xfId="77" xr:uid="{00000000-0005-0000-0000-000022000000}"/>
    <cellStyle name="20% - Accent5 6" xfId="78" xr:uid="{00000000-0005-0000-0000-000023000000}"/>
    <cellStyle name="20% - Accent6 2" xfId="79" xr:uid="{00000000-0005-0000-0000-000024000000}"/>
    <cellStyle name="20% - Accent6 2 2" xfId="80" xr:uid="{00000000-0005-0000-0000-000025000000}"/>
    <cellStyle name="20% - Accent6 3" xfId="81" xr:uid="{00000000-0005-0000-0000-000026000000}"/>
    <cellStyle name="20% - Accent6 4" xfId="82" xr:uid="{00000000-0005-0000-0000-000027000000}"/>
    <cellStyle name="20% - Accent6 5" xfId="83" xr:uid="{00000000-0005-0000-0000-000028000000}"/>
    <cellStyle name="20% - Accent6 6" xfId="84" xr:uid="{00000000-0005-0000-0000-000029000000}"/>
    <cellStyle name="40% - Accent1 2" xfId="85" xr:uid="{00000000-0005-0000-0000-00002A000000}"/>
    <cellStyle name="40% - Accent1 2 2" xfId="86" xr:uid="{00000000-0005-0000-0000-00002B000000}"/>
    <cellStyle name="40% - Accent1 3" xfId="87" xr:uid="{00000000-0005-0000-0000-00002C000000}"/>
    <cellStyle name="40% - Accent1 4" xfId="88" xr:uid="{00000000-0005-0000-0000-00002D000000}"/>
    <cellStyle name="40% - Accent1 5" xfId="89" xr:uid="{00000000-0005-0000-0000-00002E000000}"/>
    <cellStyle name="40% - Accent1 6" xfId="90" xr:uid="{00000000-0005-0000-0000-00002F000000}"/>
    <cellStyle name="40% - Accent1 7" xfId="91" xr:uid="{00000000-0005-0000-0000-000030000000}"/>
    <cellStyle name="40% - Accent1 8" xfId="92" xr:uid="{00000000-0005-0000-0000-000031000000}"/>
    <cellStyle name="40% - Accent2 2" xfId="93" xr:uid="{00000000-0005-0000-0000-000032000000}"/>
    <cellStyle name="40% - Accent2 2 2" xfId="94" xr:uid="{00000000-0005-0000-0000-000033000000}"/>
    <cellStyle name="40% - Accent2 3" xfId="95" xr:uid="{00000000-0005-0000-0000-000034000000}"/>
    <cellStyle name="40% - Accent2 4" xfId="96" xr:uid="{00000000-0005-0000-0000-000035000000}"/>
    <cellStyle name="40% - Accent2 5" xfId="97" xr:uid="{00000000-0005-0000-0000-000036000000}"/>
    <cellStyle name="40% - Accent2 6" xfId="98" xr:uid="{00000000-0005-0000-0000-000037000000}"/>
    <cellStyle name="40% - Accent3 2" xfId="99" xr:uid="{00000000-0005-0000-0000-000038000000}"/>
    <cellStyle name="40% - Accent3 2 2" xfId="100" xr:uid="{00000000-0005-0000-0000-000039000000}"/>
    <cellStyle name="40% - Accent3 3" xfId="101" xr:uid="{00000000-0005-0000-0000-00003A000000}"/>
    <cellStyle name="40% - Accent3 4" xfId="102" xr:uid="{00000000-0005-0000-0000-00003B000000}"/>
    <cellStyle name="40% - Accent3 5" xfId="103" xr:uid="{00000000-0005-0000-0000-00003C000000}"/>
    <cellStyle name="40% - Accent3 6" xfId="104" xr:uid="{00000000-0005-0000-0000-00003D000000}"/>
    <cellStyle name="40% - Accent3 7" xfId="105" xr:uid="{00000000-0005-0000-0000-00003E000000}"/>
    <cellStyle name="40% - Accent3 8" xfId="106" xr:uid="{00000000-0005-0000-0000-00003F000000}"/>
    <cellStyle name="40% - Accent4 2" xfId="107" xr:uid="{00000000-0005-0000-0000-000040000000}"/>
    <cellStyle name="40% - Accent4 2 2" xfId="108" xr:uid="{00000000-0005-0000-0000-000041000000}"/>
    <cellStyle name="40% - Accent4 3" xfId="109" xr:uid="{00000000-0005-0000-0000-000042000000}"/>
    <cellStyle name="40% - Accent4 4" xfId="110" xr:uid="{00000000-0005-0000-0000-000043000000}"/>
    <cellStyle name="40% - Accent4 5" xfId="111" xr:uid="{00000000-0005-0000-0000-000044000000}"/>
    <cellStyle name="40% - Accent4 6" xfId="112" xr:uid="{00000000-0005-0000-0000-000045000000}"/>
    <cellStyle name="40% - Accent4 7" xfId="113" xr:uid="{00000000-0005-0000-0000-000046000000}"/>
    <cellStyle name="40% - Accent4 8" xfId="114" xr:uid="{00000000-0005-0000-0000-000047000000}"/>
    <cellStyle name="40% - Accent5 2" xfId="115" xr:uid="{00000000-0005-0000-0000-000048000000}"/>
    <cellStyle name="40% - Accent5 2 2" xfId="116" xr:uid="{00000000-0005-0000-0000-000049000000}"/>
    <cellStyle name="40% - Accent5 3" xfId="117" xr:uid="{00000000-0005-0000-0000-00004A000000}"/>
    <cellStyle name="40% - Accent5 4" xfId="118" xr:uid="{00000000-0005-0000-0000-00004B000000}"/>
    <cellStyle name="40% - Accent5 5" xfId="119" xr:uid="{00000000-0005-0000-0000-00004C000000}"/>
    <cellStyle name="40% - Accent5 6" xfId="120" xr:uid="{00000000-0005-0000-0000-00004D000000}"/>
    <cellStyle name="40% - Accent6 2" xfId="121" xr:uid="{00000000-0005-0000-0000-00004E000000}"/>
    <cellStyle name="40% - Accent6 2 2" xfId="122" xr:uid="{00000000-0005-0000-0000-00004F000000}"/>
    <cellStyle name="40% - Accent6 3" xfId="123" xr:uid="{00000000-0005-0000-0000-000050000000}"/>
    <cellStyle name="40% - Accent6 4" xfId="124" xr:uid="{00000000-0005-0000-0000-000051000000}"/>
    <cellStyle name="40% - Accent6 5" xfId="125" xr:uid="{00000000-0005-0000-0000-000052000000}"/>
    <cellStyle name="40% - Accent6 6" xfId="126" xr:uid="{00000000-0005-0000-0000-000053000000}"/>
    <cellStyle name="40% - Accent6 7" xfId="127" xr:uid="{00000000-0005-0000-0000-000054000000}"/>
    <cellStyle name="40% - Accent6 8" xfId="128" xr:uid="{00000000-0005-0000-0000-000055000000}"/>
    <cellStyle name="60% - Accent1 2" xfId="129" xr:uid="{00000000-0005-0000-0000-000056000000}"/>
    <cellStyle name="60% - Accent1 3" xfId="130" xr:uid="{00000000-0005-0000-0000-000057000000}"/>
    <cellStyle name="60% - Accent1 4" xfId="131" xr:uid="{00000000-0005-0000-0000-000058000000}"/>
    <cellStyle name="60% - Accent1 5" xfId="132" xr:uid="{00000000-0005-0000-0000-000059000000}"/>
    <cellStyle name="60% - Accent1 6" xfId="133" xr:uid="{00000000-0005-0000-0000-00005A000000}"/>
    <cellStyle name="60% - Accent1 7" xfId="134" xr:uid="{00000000-0005-0000-0000-00005B000000}"/>
    <cellStyle name="60% - Accent1 8" xfId="135" xr:uid="{00000000-0005-0000-0000-00005C000000}"/>
    <cellStyle name="60% - Accent2 2" xfId="136" xr:uid="{00000000-0005-0000-0000-00005D000000}"/>
    <cellStyle name="60% - Accent2 3" xfId="137" xr:uid="{00000000-0005-0000-0000-00005E000000}"/>
    <cellStyle name="60% - Accent2 4" xfId="138" xr:uid="{00000000-0005-0000-0000-00005F000000}"/>
    <cellStyle name="60% - Accent2 5" xfId="139" xr:uid="{00000000-0005-0000-0000-000060000000}"/>
    <cellStyle name="60% - Accent2 6" xfId="140" xr:uid="{00000000-0005-0000-0000-000061000000}"/>
    <cellStyle name="60% - Accent3 2" xfId="141" xr:uid="{00000000-0005-0000-0000-000062000000}"/>
    <cellStyle name="60% - Accent3 3" xfId="142" xr:uid="{00000000-0005-0000-0000-000063000000}"/>
    <cellStyle name="60% - Accent3 4" xfId="143" xr:uid="{00000000-0005-0000-0000-000064000000}"/>
    <cellStyle name="60% - Accent3 5" xfId="144" xr:uid="{00000000-0005-0000-0000-000065000000}"/>
    <cellStyle name="60% - Accent3 6" xfId="145" xr:uid="{00000000-0005-0000-0000-000066000000}"/>
    <cellStyle name="60% - Accent3 7" xfId="146" xr:uid="{00000000-0005-0000-0000-000067000000}"/>
    <cellStyle name="60% - Accent3 8" xfId="147" xr:uid="{00000000-0005-0000-0000-000068000000}"/>
    <cellStyle name="60% - Accent4 2" xfId="148" xr:uid="{00000000-0005-0000-0000-000069000000}"/>
    <cellStyle name="60% - Accent4 3" xfId="149" xr:uid="{00000000-0005-0000-0000-00006A000000}"/>
    <cellStyle name="60% - Accent4 4" xfId="150" xr:uid="{00000000-0005-0000-0000-00006B000000}"/>
    <cellStyle name="60% - Accent4 5" xfId="151" xr:uid="{00000000-0005-0000-0000-00006C000000}"/>
    <cellStyle name="60% - Accent4 6" xfId="152" xr:uid="{00000000-0005-0000-0000-00006D000000}"/>
    <cellStyle name="60% - Accent4 7" xfId="153" xr:uid="{00000000-0005-0000-0000-00006E000000}"/>
    <cellStyle name="60% - Accent4 8" xfId="154" xr:uid="{00000000-0005-0000-0000-00006F000000}"/>
    <cellStyle name="60% - Accent5 2" xfId="155" xr:uid="{00000000-0005-0000-0000-000070000000}"/>
    <cellStyle name="60% - Accent5 3" xfId="156" xr:uid="{00000000-0005-0000-0000-000071000000}"/>
    <cellStyle name="60% - Accent5 4" xfId="157" xr:uid="{00000000-0005-0000-0000-000072000000}"/>
    <cellStyle name="60% - Accent5 5" xfId="158" xr:uid="{00000000-0005-0000-0000-000073000000}"/>
    <cellStyle name="60% - Accent5 6" xfId="159" xr:uid="{00000000-0005-0000-0000-000074000000}"/>
    <cellStyle name="60% - Accent6 2" xfId="160" xr:uid="{00000000-0005-0000-0000-000075000000}"/>
    <cellStyle name="60% - Accent6 3" xfId="161" xr:uid="{00000000-0005-0000-0000-000076000000}"/>
    <cellStyle name="60% - Accent6 4" xfId="162" xr:uid="{00000000-0005-0000-0000-000077000000}"/>
    <cellStyle name="60% - Accent6 5" xfId="163" xr:uid="{00000000-0005-0000-0000-000078000000}"/>
    <cellStyle name="60% - Accent6 6" xfId="164" xr:uid="{00000000-0005-0000-0000-000079000000}"/>
    <cellStyle name="60% - Accent6 7" xfId="165" xr:uid="{00000000-0005-0000-0000-00007A000000}"/>
    <cellStyle name="60% - Accent6 8" xfId="166" xr:uid="{00000000-0005-0000-0000-00007B000000}"/>
    <cellStyle name="Accent1 2" xfId="167" xr:uid="{00000000-0005-0000-0000-00007C000000}"/>
    <cellStyle name="Accent1 3" xfId="168" xr:uid="{00000000-0005-0000-0000-00007D000000}"/>
    <cellStyle name="Accent1 4" xfId="169" xr:uid="{00000000-0005-0000-0000-00007E000000}"/>
    <cellStyle name="Accent1 5" xfId="170" xr:uid="{00000000-0005-0000-0000-00007F000000}"/>
    <cellStyle name="Accent1 6" xfId="171" xr:uid="{00000000-0005-0000-0000-000080000000}"/>
    <cellStyle name="Accent1 7" xfId="172" xr:uid="{00000000-0005-0000-0000-000081000000}"/>
    <cellStyle name="Accent1 8" xfId="173" xr:uid="{00000000-0005-0000-0000-000082000000}"/>
    <cellStyle name="Accent2 2" xfId="174" xr:uid="{00000000-0005-0000-0000-000083000000}"/>
    <cellStyle name="Accent2 3" xfId="175" xr:uid="{00000000-0005-0000-0000-000084000000}"/>
    <cellStyle name="Accent2 4" xfId="176" xr:uid="{00000000-0005-0000-0000-000085000000}"/>
    <cellStyle name="Accent2 5" xfId="177" xr:uid="{00000000-0005-0000-0000-000086000000}"/>
    <cellStyle name="Accent2 6" xfId="178" xr:uid="{00000000-0005-0000-0000-000087000000}"/>
    <cellStyle name="Accent3 2" xfId="179" xr:uid="{00000000-0005-0000-0000-000088000000}"/>
    <cellStyle name="Accent3 3" xfId="180" xr:uid="{00000000-0005-0000-0000-000089000000}"/>
    <cellStyle name="Accent3 4" xfId="181" xr:uid="{00000000-0005-0000-0000-00008A000000}"/>
    <cellStyle name="Accent3 5" xfId="182" xr:uid="{00000000-0005-0000-0000-00008B000000}"/>
    <cellStyle name="Accent3 6" xfId="183" xr:uid="{00000000-0005-0000-0000-00008C000000}"/>
    <cellStyle name="Accent4 2" xfId="184" xr:uid="{00000000-0005-0000-0000-00008D000000}"/>
    <cellStyle name="Accent4 3" xfId="185" xr:uid="{00000000-0005-0000-0000-00008E000000}"/>
    <cellStyle name="Accent4 4" xfId="186" xr:uid="{00000000-0005-0000-0000-00008F000000}"/>
    <cellStyle name="Accent4 5" xfId="187" xr:uid="{00000000-0005-0000-0000-000090000000}"/>
    <cellStyle name="Accent4 6" xfId="188" xr:uid="{00000000-0005-0000-0000-000091000000}"/>
    <cellStyle name="Accent4 7" xfId="189" xr:uid="{00000000-0005-0000-0000-000092000000}"/>
    <cellStyle name="Accent4 8" xfId="190" xr:uid="{00000000-0005-0000-0000-000093000000}"/>
    <cellStyle name="Accent5 2" xfId="191" xr:uid="{00000000-0005-0000-0000-000094000000}"/>
    <cellStyle name="Accent5 3" xfId="192" xr:uid="{00000000-0005-0000-0000-000095000000}"/>
    <cellStyle name="Accent5 4" xfId="193" xr:uid="{00000000-0005-0000-0000-000096000000}"/>
    <cellStyle name="Accent5 5" xfId="194" xr:uid="{00000000-0005-0000-0000-000097000000}"/>
    <cellStyle name="Accent5 6" xfId="195" xr:uid="{00000000-0005-0000-0000-000098000000}"/>
    <cellStyle name="Accent6 2" xfId="196" xr:uid="{00000000-0005-0000-0000-000099000000}"/>
    <cellStyle name="Accent6 3" xfId="197" xr:uid="{00000000-0005-0000-0000-00009A000000}"/>
    <cellStyle name="Accent6 4" xfId="198" xr:uid="{00000000-0005-0000-0000-00009B000000}"/>
    <cellStyle name="Accent6 5" xfId="199" xr:uid="{00000000-0005-0000-0000-00009C000000}"/>
    <cellStyle name="Accent6 6" xfId="200" xr:uid="{00000000-0005-0000-0000-00009D000000}"/>
    <cellStyle name="Bad 2" xfId="201" xr:uid="{00000000-0005-0000-0000-00009E000000}"/>
    <cellStyle name="Bad 3" xfId="202" xr:uid="{00000000-0005-0000-0000-00009F000000}"/>
    <cellStyle name="Bad 4" xfId="203" xr:uid="{00000000-0005-0000-0000-0000A0000000}"/>
    <cellStyle name="Bad 5" xfId="204" xr:uid="{00000000-0005-0000-0000-0000A1000000}"/>
    <cellStyle name="Bad 6" xfId="205" xr:uid="{00000000-0005-0000-0000-0000A2000000}"/>
    <cellStyle name="Bad 7" xfId="206" xr:uid="{00000000-0005-0000-0000-0000A3000000}"/>
    <cellStyle name="Bad 8" xfId="207" xr:uid="{00000000-0005-0000-0000-0000A4000000}"/>
    <cellStyle name="Calculation 2" xfId="208" xr:uid="{00000000-0005-0000-0000-0000A5000000}"/>
    <cellStyle name="Calculation 3" xfId="209" xr:uid="{00000000-0005-0000-0000-0000A6000000}"/>
    <cellStyle name="Calculation 4" xfId="210" xr:uid="{00000000-0005-0000-0000-0000A7000000}"/>
    <cellStyle name="Calculation 5" xfId="211" xr:uid="{00000000-0005-0000-0000-0000A8000000}"/>
    <cellStyle name="Calculation 6" xfId="212" xr:uid="{00000000-0005-0000-0000-0000A9000000}"/>
    <cellStyle name="Check Cell 2" xfId="213" xr:uid="{00000000-0005-0000-0000-0000AA000000}"/>
    <cellStyle name="Check Cell 3" xfId="214" xr:uid="{00000000-0005-0000-0000-0000AB000000}"/>
    <cellStyle name="Check Cell 4" xfId="215" xr:uid="{00000000-0005-0000-0000-0000AC000000}"/>
    <cellStyle name="Check Cell 5" xfId="216" xr:uid="{00000000-0005-0000-0000-0000AD000000}"/>
    <cellStyle name="Check Cell 6" xfId="217" xr:uid="{00000000-0005-0000-0000-0000AE000000}"/>
    <cellStyle name="Check Cell 7" xfId="218" xr:uid="{00000000-0005-0000-0000-0000AF000000}"/>
    <cellStyle name="Check Cell 8" xfId="219" xr:uid="{00000000-0005-0000-0000-0000B0000000}"/>
    <cellStyle name="Comma" xfId="1" builtinId="3"/>
    <cellStyle name="Comma 10" xfId="220" xr:uid="{00000000-0005-0000-0000-0000B2000000}"/>
    <cellStyle name="Comma 11" xfId="221" xr:uid="{00000000-0005-0000-0000-0000B3000000}"/>
    <cellStyle name="Comma 12" xfId="222" xr:uid="{00000000-0005-0000-0000-0000B4000000}"/>
    <cellStyle name="Comma 13" xfId="223" xr:uid="{00000000-0005-0000-0000-0000B5000000}"/>
    <cellStyle name="Comma 14" xfId="224" xr:uid="{00000000-0005-0000-0000-0000B6000000}"/>
    <cellStyle name="Comma 15" xfId="225" xr:uid="{00000000-0005-0000-0000-0000B7000000}"/>
    <cellStyle name="Comma 16" xfId="40" xr:uid="{00000000-0005-0000-0000-0000B8000000}"/>
    <cellStyle name="Comma 17" xfId="226" xr:uid="{00000000-0005-0000-0000-0000B9000000}"/>
    <cellStyle name="Comma 17 10" xfId="1699" xr:uid="{00000000-0005-0000-0000-0000BA000000}"/>
    <cellStyle name="Comma 17 10 2" xfId="3931" xr:uid="{00000000-0005-0000-0000-0000BB000000}"/>
    <cellStyle name="Comma 17 11" xfId="2710" xr:uid="{00000000-0005-0000-0000-0000BC000000}"/>
    <cellStyle name="Comma 17 12" xfId="4934" xr:uid="{00000000-0005-0000-0000-0000BD000000}"/>
    <cellStyle name="Comma 17 2" xfId="510" xr:uid="{00000000-0005-0000-0000-0000BE000000}"/>
    <cellStyle name="Comma 17 2 2" xfId="581" xr:uid="{00000000-0005-0000-0000-0000BF000000}"/>
    <cellStyle name="Comma 17 2 2 2" xfId="795" xr:uid="{00000000-0005-0000-0000-0000C0000000}"/>
    <cellStyle name="Comma 17 2 2 2 2" xfId="1043" xr:uid="{00000000-0005-0000-0000-0000C1000000}"/>
    <cellStyle name="Comma 17 2 2 2 2 2" xfId="1547" xr:uid="{00000000-0005-0000-0000-0000C2000000}"/>
    <cellStyle name="Comma 17 2 2 2 2 2 2" xfId="2635" xr:uid="{00000000-0005-0000-0000-0000C3000000}"/>
    <cellStyle name="Comma 17 2 2 2 2 2 2 2" xfId="4867" xr:uid="{00000000-0005-0000-0000-0000C4000000}"/>
    <cellStyle name="Comma 17 2 2 2 2 2 3" xfId="3786" xr:uid="{00000000-0005-0000-0000-0000C5000000}"/>
    <cellStyle name="Comma 17 2 2 2 2 3" xfId="2134" xr:uid="{00000000-0005-0000-0000-0000C6000000}"/>
    <cellStyle name="Comma 17 2 2 2 2 3 2" xfId="4366" xr:uid="{00000000-0005-0000-0000-0000C7000000}"/>
    <cellStyle name="Comma 17 2 2 2 2 4" xfId="3285" xr:uid="{00000000-0005-0000-0000-0000C8000000}"/>
    <cellStyle name="Comma 17 2 2 2 3" xfId="1299" xr:uid="{00000000-0005-0000-0000-0000C9000000}"/>
    <cellStyle name="Comma 17 2 2 2 3 2" xfId="2387" xr:uid="{00000000-0005-0000-0000-0000CA000000}"/>
    <cellStyle name="Comma 17 2 2 2 3 2 2" xfId="4619" xr:uid="{00000000-0005-0000-0000-0000CB000000}"/>
    <cellStyle name="Comma 17 2 2 2 3 3" xfId="3538" xr:uid="{00000000-0005-0000-0000-0000CC000000}"/>
    <cellStyle name="Comma 17 2 2 2 4" xfId="1886" xr:uid="{00000000-0005-0000-0000-0000CD000000}"/>
    <cellStyle name="Comma 17 2 2 2 4 2" xfId="4118" xr:uid="{00000000-0005-0000-0000-0000CE000000}"/>
    <cellStyle name="Comma 17 2 2 2 5" xfId="3037" xr:uid="{00000000-0005-0000-0000-0000CF000000}"/>
    <cellStyle name="Comma 17 2 2 3" xfId="919" xr:uid="{00000000-0005-0000-0000-0000D0000000}"/>
    <cellStyle name="Comma 17 2 2 3 2" xfId="1423" xr:uid="{00000000-0005-0000-0000-0000D1000000}"/>
    <cellStyle name="Comma 17 2 2 3 2 2" xfId="2511" xr:uid="{00000000-0005-0000-0000-0000D2000000}"/>
    <cellStyle name="Comma 17 2 2 3 2 2 2" xfId="4743" xr:uid="{00000000-0005-0000-0000-0000D3000000}"/>
    <cellStyle name="Comma 17 2 2 3 2 3" xfId="3662" xr:uid="{00000000-0005-0000-0000-0000D4000000}"/>
    <cellStyle name="Comma 17 2 2 3 3" xfId="2010" xr:uid="{00000000-0005-0000-0000-0000D5000000}"/>
    <cellStyle name="Comma 17 2 2 3 3 2" xfId="4242" xr:uid="{00000000-0005-0000-0000-0000D6000000}"/>
    <cellStyle name="Comma 17 2 2 3 4" xfId="3161" xr:uid="{00000000-0005-0000-0000-0000D7000000}"/>
    <cellStyle name="Comma 17 2 2 4" xfId="1175" xr:uid="{00000000-0005-0000-0000-0000D8000000}"/>
    <cellStyle name="Comma 17 2 2 4 2" xfId="2263" xr:uid="{00000000-0005-0000-0000-0000D9000000}"/>
    <cellStyle name="Comma 17 2 2 4 2 2" xfId="4495" xr:uid="{00000000-0005-0000-0000-0000DA000000}"/>
    <cellStyle name="Comma 17 2 2 4 3" xfId="3414" xr:uid="{00000000-0005-0000-0000-0000DB000000}"/>
    <cellStyle name="Comma 17 2 2 5" xfId="671" xr:uid="{00000000-0005-0000-0000-0000DC000000}"/>
    <cellStyle name="Comma 17 2 2 5 2" xfId="2913" xr:uid="{00000000-0005-0000-0000-0000DD000000}"/>
    <cellStyle name="Comma 17 2 2 6" xfId="1762" xr:uid="{00000000-0005-0000-0000-0000DE000000}"/>
    <cellStyle name="Comma 17 2 2 6 2" xfId="3994" xr:uid="{00000000-0005-0000-0000-0000DF000000}"/>
    <cellStyle name="Comma 17 2 2 7" xfId="2823" xr:uid="{00000000-0005-0000-0000-0000E0000000}"/>
    <cellStyle name="Comma 17 2 3" xfId="754" xr:uid="{00000000-0005-0000-0000-0000E1000000}"/>
    <cellStyle name="Comma 17 2 3 2" xfId="1002" xr:uid="{00000000-0005-0000-0000-0000E2000000}"/>
    <cellStyle name="Comma 17 2 3 2 2" xfId="1506" xr:uid="{00000000-0005-0000-0000-0000E3000000}"/>
    <cellStyle name="Comma 17 2 3 2 2 2" xfId="2594" xr:uid="{00000000-0005-0000-0000-0000E4000000}"/>
    <cellStyle name="Comma 17 2 3 2 2 2 2" xfId="4826" xr:uid="{00000000-0005-0000-0000-0000E5000000}"/>
    <cellStyle name="Comma 17 2 3 2 2 3" xfId="3745" xr:uid="{00000000-0005-0000-0000-0000E6000000}"/>
    <cellStyle name="Comma 17 2 3 2 3" xfId="2093" xr:uid="{00000000-0005-0000-0000-0000E7000000}"/>
    <cellStyle name="Comma 17 2 3 2 3 2" xfId="4325" xr:uid="{00000000-0005-0000-0000-0000E8000000}"/>
    <cellStyle name="Comma 17 2 3 2 4" xfId="3244" xr:uid="{00000000-0005-0000-0000-0000E9000000}"/>
    <cellStyle name="Comma 17 2 3 3" xfId="1258" xr:uid="{00000000-0005-0000-0000-0000EA000000}"/>
    <cellStyle name="Comma 17 2 3 3 2" xfId="2346" xr:uid="{00000000-0005-0000-0000-0000EB000000}"/>
    <cellStyle name="Comma 17 2 3 3 2 2" xfId="4578" xr:uid="{00000000-0005-0000-0000-0000EC000000}"/>
    <cellStyle name="Comma 17 2 3 3 3" xfId="3497" xr:uid="{00000000-0005-0000-0000-0000ED000000}"/>
    <cellStyle name="Comma 17 2 3 4" xfId="1845" xr:uid="{00000000-0005-0000-0000-0000EE000000}"/>
    <cellStyle name="Comma 17 2 3 4 2" xfId="4077" xr:uid="{00000000-0005-0000-0000-0000EF000000}"/>
    <cellStyle name="Comma 17 2 3 5" xfId="2996" xr:uid="{00000000-0005-0000-0000-0000F0000000}"/>
    <cellStyle name="Comma 17 2 4" xfId="878" xr:uid="{00000000-0005-0000-0000-0000F1000000}"/>
    <cellStyle name="Comma 17 2 4 2" xfId="1382" xr:uid="{00000000-0005-0000-0000-0000F2000000}"/>
    <cellStyle name="Comma 17 2 4 2 2" xfId="2470" xr:uid="{00000000-0005-0000-0000-0000F3000000}"/>
    <cellStyle name="Comma 17 2 4 2 2 2" xfId="4702" xr:uid="{00000000-0005-0000-0000-0000F4000000}"/>
    <cellStyle name="Comma 17 2 4 2 3" xfId="3621" xr:uid="{00000000-0005-0000-0000-0000F5000000}"/>
    <cellStyle name="Comma 17 2 4 3" xfId="1969" xr:uid="{00000000-0005-0000-0000-0000F6000000}"/>
    <cellStyle name="Comma 17 2 4 3 2" xfId="4201" xr:uid="{00000000-0005-0000-0000-0000F7000000}"/>
    <cellStyle name="Comma 17 2 4 4" xfId="3120" xr:uid="{00000000-0005-0000-0000-0000F8000000}"/>
    <cellStyle name="Comma 17 2 5" xfId="1134" xr:uid="{00000000-0005-0000-0000-0000F9000000}"/>
    <cellStyle name="Comma 17 2 5 2" xfId="2222" xr:uid="{00000000-0005-0000-0000-0000FA000000}"/>
    <cellStyle name="Comma 17 2 5 2 2" xfId="4454" xr:uid="{00000000-0005-0000-0000-0000FB000000}"/>
    <cellStyle name="Comma 17 2 5 3" xfId="3373" xr:uid="{00000000-0005-0000-0000-0000FC000000}"/>
    <cellStyle name="Comma 17 2 6" xfId="630" xr:uid="{00000000-0005-0000-0000-0000FD000000}"/>
    <cellStyle name="Comma 17 2 6 2" xfId="2872" xr:uid="{00000000-0005-0000-0000-0000FE000000}"/>
    <cellStyle name="Comma 17 2 7" xfId="1672" xr:uid="{00000000-0005-0000-0000-0000FF000000}"/>
    <cellStyle name="Comma 17 2 7 2" xfId="3911" xr:uid="{00000000-0005-0000-0000-000000010000}"/>
    <cellStyle name="Comma 17 2 8" xfId="1721" xr:uid="{00000000-0005-0000-0000-000001010000}"/>
    <cellStyle name="Comma 17 2 8 2" xfId="3953" xr:uid="{00000000-0005-0000-0000-000002010000}"/>
    <cellStyle name="Comma 17 2 9" xfId="2752" xr:uid="{00000000-0005-0000-0000-000003010000}"/>
    <cellStyle name="Comma 17 3" xfId="488" xr:uid="{00000000-0005-0000-0000-000004010000}"/>
    <cellStyle name="Comma 17 3 2" xfId="559" xr:uid="{00000000-0005-0000-0000-000005010000}"/>
    <cellStyle name="Comma 17 3 2 2" xfId="796" xr:uid="{00000000-0005-0000-0000-000006010000}"/>
    <cellStyle name="Comma 17 3 2 2 2" xfId="1044" xr:uid="{00000000-0005-0000-0000-000007010000}"/>
    <cellStyle name="Comma 17 3 2 2 2 2" xfId="1548" xr:uid="{00000000-0005-0000-0000-000008010000}"/>
    <cellStyle name="Comma 17 3 2 2 2 2 2" xfId="2636" xr:uid="{00000000-0005-0000-0000-000009010000}"/>
    <cellStyle name="Comma 17 3 2 2 2 2 2 2" xfId="4868" xr:uid="{00000000-0005-0000-0000-00000A010000}"/>
    <cellStyle name="Comma 17 3 2 2 2 2 3" xfId="3787" xr:uid="{00000000-0005-0000-0000-00000B010000}"/>
    <cellStyle name="Comma 17 3 2 2 2 3" xfId="2135" xr:uid="{00000000-0005-0000-0000-00000C010000}"/>
    <cellStyle name="Comma 17 3 2 2 2 3 2" xfId="4367" xr:uid="{00000000-0005-0000-0000-00000D010000}"/>
    <cellStyle name="Comma 17 3 2 2 2 4" xfId="3286" xr:uid="{00000000-0005-0000-0000-00000E010000}"/>
    <cellStyle name="Comma 17 3 2 2 3" xfId="1300" xr:uid="{00000000-0005-0000-0000-00000F010000}"/>
    <cellStyle name="Comma 17 3 2 2 3 2" xfId="2388" xr:uid="{00000000-0005-0000-0000-000010010000}"/>
    <cellStyle name="Comma 17 3 2 2 3 2 2" xfId="4620" xr:uid="{00000000-0005-0000-0000-000011010000}"/>
    <cellStyle name="Comma 17 3 2 2 3 3" xfId="3539" xr:uid="{00000000-0005-0000-0000-000012010000}"/>
    <cellStyle name="Comma 17 3 2 2 4" xfId="1887" xr:uid="{00000000-0005-0000-0000-000013010000}"/>
    <cellStyle name="Comma 17 3 2 2 4 2" xfId="4119" xr:uid="{00000000-0005-0000-0000-000014010000}"/>
    <cellStyle name="Comma 17 3 2 2 5" xfId="3038" xr:uid="{00000000-0005-0000-0000-000015010000}"/>
    <cellStyle name="Comma 17 3 2 3" xfId="920" xr:uid="{00000000-0005-0000-0000-000016010000}"/>
    <cellStyle name="Comma 17 3 2 3 2" xfId="1424" xr:uid="{00000000-0005-0000-0000-000017010000}"/>
    <cellStyle name="Comma 17 3 2 3 2 2" xfId="2512" xr:uid="{00000000-0005-0000-0000-000018010000}"/>
    <cellStyle name="Comma 17 3 2 3 2 2 2" xfId="4744" xr:uid="{00000000-0005-0000-0000-000019010000}"/>
    <cellStyle name="Comma 17 3 2 3 2 3" xfId="3663" xr:uid="{00000000-0005-0000-0000-00001A010000}"/>
    <cellStyle name="Comma 17 3 2 3 3" xfId="2011" xr:uid="{00000000-0005-0000-0000-00001B010000}"/>
    <cellStyle name="Comma 17 3 2 3 3 2" xfId="4243" xr:uid="{00000000-0005-0000-0000-00001C010000}"/>
    <cellStyle name="Comma 17 3 2 3 4" xfId="3162" xr:uid="{00000000-0005-0000-0000-00001D010000}"/>
    <cellStyle name="Comma 17 3 2 4" xfId="1176" xr:uid="{00000000-0005-0000-0000-00001E010000}"/>
    <cellStyle name="Comma 17 3 2 4 2" xfId="2264" xr:uid="{00000000-0005-0000-0000-00001F010000}"/>
    <cellStyle name="Comma 17 3 2 4 2 2" xfId="4496" xr:uid="{00000000-0005-0000-0000-000020010000}"/>
    <cellStyle name="Comma 17 3 2 4 3" xfId="3415" xr:uid="{00000000-0005-0000-0000-000021010000}"/>
    <cellStyle name="Comma 17 3 2 5" xfId="672" xr:uid="{00000000-0005-0000-0000-000022010000}"/>
    <cellStyle name="Comma 17 3 2 5 2" xfId="2914" xr:uid="{00000000-0005-0000-0000-000023010000}"/>
    <cellStyle name="Comma 17 3 2 6" xfId="1763" xr:uid="{00000000-0005-0000-0000-000024010000}"/>
    <cellStyle name="Comma 17 3 2 6 2" xfId="3995" xr:uid="{00000000-0005-0000-0000-000025010000}"/>
    <cellStyle name="Comma 17 3 2 7" xfId="2801" xr:uid="{00000000-0005-0000-0000-000026010000}"/>
    <cellStyle name="Comma 17 3 3" xfId="774" xr:uid="{00000000-0005-0000-0000-000027010000}"/>
    <cellStyle name="Comma 17 3 3 2" xfId="1022" xr:uid="{00000000-0005-0000-0000-000028010000}"/>
    <cellStyle name="Comma 17 3 3 2 2" xfId="1526" xr:uid="{00000000-0005-0000-0000-000029010000}"/>
    <cellStyle name="Comma 17 3 3 2 2 2" xfId="2614" xr:uid="{00000000-0005-0000-0000-00002A010000}"/>
    <cellStyle name="Comma 17 3 3 2 2 2 2" xfId="4846" xr:uid="{00000000-0005-0000-0000-00002B010000}"/>
    <cellStyle name="Comma 17 3 3 2 2 3" xfId="3765" xr:uid="{00000000-0005-0000-0000-00002C010000}"/>
    <cellStyle name="Comma 17 3 3 2 3" xfId="2113" xr:uid="{00000000-0005-0000-0000-00002D010000}"/>
    <cellStyle name="Comma 17 3 3 2 3 2" xfId="4345" xr:uid="{00000000-0005-0000-0000-00002E010000}"/>
    <cellStyle name="Comma 17 3 3 2 4" xfId="3264" xr:uid="{00000000-0005-0000-0000-00002F010000}"/>
    <cellStyle name="Comma 17 3 3 3" xfId="1278" xr:uid="{00000000-0005-0000-0000-000030010000}"/>
    <cellStyle name="Comma 17 3 3 3 2" xfId="2366" xr:uid="{00000000-0005-0000-0000-000031010000}"/>
    <cellStyle name="Comma 17 3 3 3 2 2" xfId="4598" xr:uid="{00000000-0005-0000-0000-000032010000}"/>
    <cellStyle name="Comma 17 3 3 3 3" xfId="3517" xr:uid="{00000000-0005-0000-0000-000033010000}"/>
    <cellStyle name="Comma 17 3 3 4" xfId="1865" xr:uid="{00000000-0005-0000-0000-000034010000}"/>
    <cellStyle name="Comma 17 3 3 4 2" xfId="4097" xr:uid="{00000000-0005-0000-0000-000035010000}"/>
    <cellStyle name="Comma 17 3 3 5" xfId="3016" xr:uid="{00000000-0005-0000-0000-000036010000}"/>
    <cellStyle name="Comma 17 3 4" xfId="898" xr:uid="{00000000-0005-0000-0000-000037010000}"/>
    <cellStyle name="Comma 17 3 4 2" xfId="1402" xr:uid="{00000000-0005-0000-0000-000038010000}"/>
    <cellStyle name="Comma 17 3 4 2 2" xfId="2490" xr:uid="{00000000-0005-0000-0000-000039010000}"/>
    <cellStyle name="Comma 17 3 4 2 2 2" xfId="4722" xr:uid="{00000000-0005-0000-0000-00003A010000}"/>
    <cellStyle name="Comma 17 3 4 2 3" xfId="3641" xr:uid="{00000000-0005-0000-0000-00003B010000}"/>
    <cellStyle name="Comma 17 3 4 3" xfId="1989" xr:uid="{00000000-0005-0000-0000-00003C010000}"/>
    <cellStyle name="Comma 17 3 4 3 2" xfId="4221" xr:uid="{00000000-0005-0000-0000-00003D010000}"/>
    <cellStyle name="Comma 17 3 4 4" xfId="3140" xr:uid="{00000000-0005-0000-0000-00003E010000}"/>
    <cellStyle name="Comma 17 3 5" xfId="1154" xr:uid="{00000000-0005-0000-0000-00003F010000}"/>
    <cellStyle name="Comma 17 3 5 2" xfId="2242" xr:uid="{00000000-0005-0000-0000-000040010000}"/>
    <cellStyle name="Comma 17 3 5 2 2" xfId="4474" xr:uid="{00000000-0005-0000-0000-000041010000}"/>
    <cellStyle name="Comma 17 3 5 3" xfId="3393" xr:uid="{00000000-0005-0000-0000-000042010000}"/>
    <cellStyle name="Comma 17 3 6" xfId="650" xr:uid="{00000000-0005-0000-0000-000043010000}"/>
    <cellStyle name="Comma 17 3 6 2" xfId="2892" xr:uid="{00000000-0005-0000-0000-000044010000}"/>
    <cellStyle name="Comma 17 3 7" xfId="1650" xr:uid="{00000000-0005-0000-0000-000045010000}"/>
    <cellStyle name="Comma 17 3 7 2" xfId="3889" xr:uid="{00000000-0005-0000-0000-000046010000}"/>
    <cellStyle name="Comma 17 3 8" xfId="1741" xr:uid="{00000000-0005-0000-0000-000047010000}"/>
    <cellStyle name="Comma 17 3 8 2" xfId="3973" xr:uid="{00000000-0005-0000-0000-000048010000}"/>
    <cellStyle name="Comma 17 3 9" xfId="2730" xr:uid="{00000000-0005-0000-0000-000049010000}"/>
    <cellStyle name="Comma 17 4" xfId="539" xr:uid="{00000000-0005-0000-0000-00004A010000}"/>
    <cellStyle name="Comma 17 4 2" xfId="794" xr:uid="{00000000-0005-0000-0000-00004B010000}"/>
    <cellStyle name="Comma 17 4 2 2" xfId="1042" xr:uid="{00000000-0005-0000-0000-00004C010000}"/>
    <cellStyle name="Comma 17 4 2 2 2" xfId="1546" xr:uid="{00000000-0005-0000-0000-00004D010000}"/>
    <cellStyle name="Comma 17 4 2 2 2 2" xfId="2634" xr:uid="{00000000-0005-0000-0000-00004E010000}"/>
    <cellStyle name="Comma 17 4 2 2 2 2 2" xfId="4866" xr:uid="{00000000-0005-0000-0000-00004F010000}"/>
    <cellStyle name="Comma 17 4 2 2 2 3" xfId="3785" xr:uid="{00000000-0005-0000-0000-000050010000}"/>
    <cellStyle name="Comma 17 4 2 2 3" xfId="2133" xr:uid="{00000000-0005-0000-0000-000051010000}"/>
    <cellStyle name="Comma 17 4 2 2 3 2" xfId="4365" xr:uid="{00000000-0005-0000-0000-000052010000}"/>
    <cellStyle name="Comma 17 4 2 2 4" xfId="3284" xr:uid="{00000000-0005-0000-0000-000053010000}"/>
    <cellStyle name="Comma 17 4 2 3" xfId="1298" xr:uid="{00000000-0005-0000-0000-000054010000}"/>
    <cellStyle name="Comma 17 4 2 3 2" xfId="2386" xr:uid="{00000000-0005-0000-0000-000055010000}"/>
    <cellStyle name="Comma 17 4 2 3 2 2" xfId="4618" xr:uid="{00000000-0005-0000-0000-000056010000}"/>
    <cellStyle name="Comma 17 4 2 3 3" xfId="3537" xr:uid="{00000000-0005-0000-0000-000057010000}"/>
    <cellStyle name="Comma 17 4 2 4" xfId="1885" xr:uid="{00000000-0005-0000-0000-000058010000}"/>
    <cellStyle name="Comma 17 4 2 4 2" xfId="4117" xr:uid="{00000000-0005-0000-0000-000059010000}"/>
    <cellStyle name="Comma 17 4 2 5" xfId="3036" xr:uid="{00000000-0005-0000-0000-00005A010000}"/>
    <cellStyle name="Comma 17 4 3" xfId="918" xr:uid="{00000000-0005-0000-0000-00005B010000}"/>
    <cellStyle name="Comma 17 4 3 2" xfId="1422" xr:uid="{00000000-0005-0000-0000-00005C010000}"/>
    <cellStyle name="Comma 17 4 3 2 2" xfId="2510" xr:uid="{00000000-0005-0000-0000-00005D010000}"/>
    <cellStyle name="Comma 17 4 3 2 2 2" xfId="4742" xr:uid="{00000000-0005-0000-0000-00005E010000}"/>
    <cellStyle name="Comma 17 4 3 2 3" xfId="3661" xr:uid="{00000000-0005-0000-0000-00005F010000}"/>
    <cellStyle name="Comma 17 4 3 3" xfId="2009" xr:uid="{00000000-0005-0000-0000-000060010000}"/>
    <cellStyle name="Comma 17 4 3 3 2" xfId="4241" xr:uid="{00000000-0005-0000-0000-000061010000}"/>
    <cellStyle name="Comma 17 4 3 4" xfId="3160" xr:uid="{00000000-0005-0000-0000-000062010000}"/>
    <cellStyle name="Comma 17 4 4" xfId="1174" xr:uid="{00000000-0005-0000-0000-000063010000}"/>
    <cellStyle name="Comma 17 4 4 2" xfId="2262" xr:uid="{00000000-0005-0000-0000-000064010000}"/>
    <cellStyle name="Comma 17 4 4 2 2" xfId="4494" xr:uid="{00000000-0005-0000-0000-000065010000}"/>
    <cellStyle name="Comma 17 4 4 3" xfId="3413" xr:uid="{00000000-0005-0000-0000-000066010000}"/>
    <cellStyle name="Comma 17 4 5" xfId="670" xr:uid="{00000000-0005-0000-0000-000067010000}"/>
    <cellStyle name="Comma 17 4 5 2" xfId="2912" xr:uid="{00000000-0005-0000-0000-000068010000}"/>
    <cellStyle name="Comma 17 4 6" xfId="1761" xr:uid="{00000000-0005-0000-0000-000069010000}"/>
    <cellStyle name="Comma 17 4 6 2" xfId="3993" xr:uid="{00000000-0005-0000-0000-00006A010000}"/>
    <cellStyle name="Comma 17 4 7" xfId="2781" xr:uid="{00000000-0005-0000-0000-00006B010000}"/>
    <cellStyle name="Comma 17 5" xfId="732" xr:uid="{00000000-0005-0000-0000-00006C010000}"/>
    <cellStyle name="Comma 17 5 2" xfId="980" xr:uid="{00000000-0005-0000-0000-00006D010000}"/>
    <cellStyle name="Comma 17 5 2 2" xfId="1484" xr:uid="{00000000-0005-0000-0000-00006E010000}"/>
    <cellStyle name="Comma 17 5 2 2 2" xfId="2572" xr:uid="{00000000-0005-0000-0000-00006F010000}"/>
    <cellStyle name="Comma 17 5 2 2 2 2" xfId="4804" xr:uid="{00000000-0005-0000-0000-000070010000}"/>
    <cellStyle name="Comma 17 5 2 2 3" xfId="3723" xr:uid="{00000000-0005-0000-0000-000071010000}"/>
    <cellStyle name="Comma 17 5 2 3" xfId="2071" xr:uid="{00000000-0005-0000-0000-000072010000}"/>
    <cellStyle name="Comma 17 5 2 3 2" xfId="4303" xr:uid="{00000000-0005-0000-0000-000073010000}"/>
    <cellStyle name="Comma 17 5 2 4" xfId="3222" xr:uid="{00000000-0005-0000-0000-000074010000}"/>
    <cellStyle name="Comma 17 5 3" xfId="1236" xr:uid="{00000000-0005-0000-0000-000075010000}"/>
    <cellStyle name="Comma 17 5 3 2" xfId="2324" xr:uid="{00000000-0005-0000-0000-000076010000}"/>
    <cellStyle name="Comma 17 5 3 2 2" xfId="4556" xr:uid="{00000000-0005-0000-0000-000077010000}"/>
    <cellStyle name="Comma 17 5 3 3" xfId="3475" xr:uid="{00000000-0005-0000-0000-000078010000}"/>
    <cellStyle name="Comma 17 5 4" xfId="1823" xr:uid="{00000000-0005-0000-0000-000079010000}"/>
    <cellStyle name="Comma 17 5 4 2" xfId="4055" xr:uid="{00000000-0005-0000-0000-00007A010000}"/>
    <cellStyle name="Comma 17 5 5" xfId="2974" xr:uid="{00000000-0005-0000-0000-00007B010000}"/>
    <cellStyle name="Comma 17 6" xfId="856" xr:uid="{00000000-0005-0000-0000-00007C010000}"/>
    <cellStyle name="Comma 17 6 2" xfId="1360" xr:uid="{00000000-0005-0000-0000-00007D010000}"/>
    <cellStyle name="Comma 17 6 2 2" xfId="2448" xr:uid="{00000000-0005-0000-0000-00007E010000}"/>
    <cellStyle name="Comma 17 6 2 2 2" xfId="4680" xr:uid="{00000000-0005-0000-0000-00007F010000}"/>
    <cellStyle name="Comma 17 6 2 3" xfId="3599" xr:uid="{00000000-0005-0000-0000-000080010000}"/>
    <cellStyle name="Comma 17 6 3" xfId="1947" xr:uid="{00000000-0005-0000-0000-000081010000}"/>
    <cellStyle name="Comma 17 6 3 2" xfId="4179" xr:uid="{00000000-0005-0000-0000-000082010000}"/>
    <cellStyle name="Comma 17 6 4" xfId="3098" xr:uid="{00000000-0005-0000-0000-000083010000}"/>
    <cellStyle name="Comma 17 7" xfId="1112" xr:uid="{00000000-0005-0000-0000-000084010000}"/>
    <cellStyle name="Comma 17 7 2" xfId="2200" xr:uid="{00000000-0005-0000-0000-000085010000}"/>
    <cellStyle name="Comma 17 7 2 2" xfId="4432" xr:uid="{00000000-0005-0000-0000-000086010000}"/>
    <cellStyle name="Comma 17 7 3" xfId="3351" xr:uid="{00000000-0005-0000-0000-000087010000}"/>
    <cellStyle name="Comma 17 8" xfId="608" xr:uid="{00000000-0005-0000-0000-000088010000}"/>
    <cellStyle name="Comma 17 8 2" xfId="2850" xr:uid="{00000000-0005-0000-0000-000089010000}"/>
    <cellStyle name="Comma 17 9" xfId="1630" xr:uid="{00000000-0005-0000-0000-00008A010000}"/>
    <cellStyle name="Comma 17 9 2" xfId="3869" xr:uid="{00000000-0005-0000-0000-00008B010000}"/>
    <cellStyle name="Comma 18" xfId="227" xr:uid="{00000000-0005-0000-0000-00008C010000}"/>
    <cellStyle name="Comma 19" xfId="41" xr:uid="{00000000-0005-0000-0000-00008D010000}"/>
    <cellStyle name="Comma 2" xfId="7" xr:uid="{00000000-0005-0000-0000-00008E010000}"/>
    <cellStyle name="Comma 2 10" xfId="4942" xr:uid="{00000000-0005-0000-0000-00008F010000}"/>
    <cellStyle name="Comma 2 2" xfId="12" xr:uid="{00000000-0005-0000-0000-000090010000}"/>
    <cellStyle name="Comma 2 2 2" xfId="470" xr:uid="{00000000-0005-0000-0000-000091010000}"/>
    <cellStyle name="Comma 2 2 3" xfId="228" xr:uid="{00000000-0005-0000-0000-000092010000}"/>
    <cellStyle name="Comma 2 2 4" xfId="20" xr:uid="{00000000-0005-0000-0000-000093010000}"/>
    <cellStyle name="Comma 2 2 5" xfId="534" xr:uid="{00000000-0005-0000-0000-000094010000}"/>
    <cellStyle name="Comma 2 2 5 2" xfId="2776" xr:uid="{00000000-0005-0000-0000-000095010000}"/>
    <cellStyle name="Comma 2 2 6" xfId="1617" xr:uid="{00000000-0005-0000-0000-000096010000}"/>
    <cellStyle name="Comma 2 2 6 2" xfId="3856" xr:uid="{00000000-0005-0000-0000-000097010000}"/>
    <cellStyle name="Comma 2 2 7" xfId="1625" xr:uid="{00000000-0005-0000-0000-000098010000}"/>
    <cellStyle name="Comma 2 2 7 2" xfId="3864" xr:uid="{00000000-0005-0000-0000-000099010000}"/>
    <cellStyle name="Comma 2 2 8" xfId="2705" xr:uid="{00000000-0005-0000-0000-00009A010000}"/>
    <cellStyle name="Comma 2 3" xfId="16" xr:uid="{00000000-0005-0000-0000-00009B010000}"/>
    <cellStyle name="Comma 2 4" xfId="229" xr:uid="{00000000-0005-0000-0000-00009C010000}"/>
    <cellStyle name="Comma 2 5" xfId="19" xr:uid="{00000000-0005-0000-0000-00009D010000}"/>
    <cellStyle name="Comma 2 6" xfId="531" xr:uid="{00000000-0005-0000-0000-00009E010000}"/>
    <cellStyle name="Comma 2 6 2" xfId="2773" xr:uid="{00000000-0005-0000-0000-00009F010000}"/>
    <cellStyle name="Comma 2 7" xfId="1614" xr:uid="{00000000-0005-0000-0000-0000A0010000}"/>
    <cellStyle name="Comma 2 7 2" xfId="3853" xr:uid="{00000000-0005-0000-0000-0000A1010000}"/>
    <cellStyle name="Comma 2 8" xfId="1622" xr:uid="{00000000-0005-0000-0000-0000A2010000}"/>
    <cellStyle name="Comma 2 8 2" xfId="3861" xr:uid="{00000000-0005-0000-0000-0000A3010000}"/>
    <cellStyle name="Comma 2 9" xfId="2702" xr:uid="{00000000-0005-0000-0000-0000A4010000}"/>
    <cellStyle name="Comma 2_Allocators" xfId="230" xr:uid="{00000000-0005-0000-0000-0000A5010000}"/>
    <cellStyle name="Comma 20" xfId="231" xr:uid="{00000000-0005-0000-0000-0000A6010000}"/>
    <cellStyle name="Comma 20 10" xfId="1700" xr:uid="{00000000-0005-0000-0000-0000A7010000}"/>
    <cellStyle name="Comma 20 10 2" xfId="3932" xr:uid="{00000000-0005-0000-0000-0000A8010000}"/>
    <cellStyle name="Comma 20 11" xfId="2711" xr:uid="{00000000-0005-0000-0000-0000A9010000}"/>
    <cellStyle name="Comma 20 2" xfId="511" xr:uid="{00000000-0005-0000-0000-0000AA010000}"/>
    <cellStyle name="Comma 20 2 2" xfId="582" xr:uid="{00000000-0005-0000-0000-0000AB010000}"/>
    <cellStyle name="Comma 20 2 2 2" xfId="798" xr:uid="{00000000-0005-0000-0000-0000AC010000}"/>
    <cellStyle name="Comma 20 2 2 2 2" xfId="1046" xr:uid="{00000000-0005-0000-0000-0000AD010000}"/>
    <cellStyle name="Comma 20 2 2 2 2 2" xfId="1550" xr:uid="{00000000-0005-0000-0000-0000AE010000}"/>
    <cellStyle name="Comma 20 2 2 2 2 2 2" xfId="2638" xr:uid="{00000000-0005-0000-0000-0000AF010000}"/>
    <cellStyle name="Comma 20 2 2 2 2 2 2 2" xfId="4870" xr:uid="{00000000-0005-0000-0000-0000B0010000}"/>
    <cellStyle name="Comma 20 2 2 2 2 2 3" xfId="3789" xr:uid="{00000000-0005-0000-0000-0000B1010000}"/>
    <cellStyle name="Comma 20 2 2 2 2 3" xfId="2137" xr:uid="{00000000-0005-0000-0000-0000B2010000}"/>
    <cellStyle name="Comma 20 2 2 2 2 3 2" xfId="4369" xr:uid="{00000000-0005-0000-0000-0000B3010000}"/>
    <cellStyle name="Comma 20 2 2 2 2 4" xfId="3288" xr:uid="{00000000-0005-0000-0000-0000B4010000}"/>
    <cellStyle name="Comma 20 2 2 2 3" xfId="1302" xr:uid="{00000000-0005-0000-0000-0000B5010000}"/>
    <cellStyle name="Comma 20 2 2 2 3 2" xfId="2390" xr:uid="{00000000-0005-0000-0000-0000B6010000}"/>
    <cellStyle name="Comma 20 2 2 2 3 2 2" xfId="4622" xr:uid="{00000000-0005-0000-0000-0000B7010000}"/>
    <cellStyle name="Comma 20 2 2 2 3 3" xfId="3541" xr:uid="{00000000-0005-0000-0000-0000B8010000}"/>
    <cellStyle name="Comma 20 2 2 2 4" xfId="1889" xr:uid="{00000000-0005-0000-0000-0000B9010000}"/>
    <cellStyle name="Comma 20 2 2 2 4 2" xfId="4121" xr:uid="{00000000-0005-0000-0000-0000BA010000}"/>
    <cellStyle name="Comma 20 2 2 2 5" xfId="3040" xr:uid="{00000000-0005-0000-0000-0000BB010000}"/>
    <cellStyle name="Comma 20 2 2 3" xfId="922" xr:uid="{00000000-0005-0000-0000-0000BC010000}"/>
    <cellStyle name="Comma 20 2 2 3 2" xfId="1426" xr:uid="{00000000-0005-0000-0000-0000BD010000}"/>
    <cellStyle name="Comma 20 2 2 3 2 2" xfId="2514" xr:uid="{00000000-0005-0000-0000-0000BE010000}"/>
    <cellStyle name="Comma 20 2 2 3 2 2 2" xfId="4746" xr:uid="{00000000-0005-0000-0000-0000BF010000}"/>
    <cellStyle name="Comma 20 2 2 3 2 3" xfId="3665" xr:uid="{00000000-0005-0000-0000-0000C0010000}"/>
    <cellStyle name="Comma 20 2 2 3 3" xfId="2013" xr:uid="{00000000-0005-0000-0000-0000C1010000}"/>
    <cellStyle name="Comma 20 2 2 3 3 2" xfId="4245" xr:uid="{00000000-0005-0000-0000-0000C2010000}"/>
    <cellStyle name="Comma 20 2 2 3 4" xfId="3164" xr:uid="{00000000-0005-0000-0000-0000C3010000}"/>
    <cellStyle name="Comma 20 2 2 4" xfId="1178" xr:uid="{00000000-0005-0000-0000-0000C4010000}"/>
    <cellStyle name="Comma 20 2 2 4 2" xfId="2266" xr:uid="{00000000-0005-0000-0000-0000C5010000}"/>
    <cellStyle name="Comma 20 2 2 4 2 2" xfId="4498" xr:uid="{00000000-0005-0000-0000-0000C6010000}"/>
    <cellStyle name="Comma 20 2 2 4 3" xfId="3417" xr:uid="{00000000-0005-0000-0000-0000C7010000}"/>
    <cellStyle name="Comma 20 2 2 5" xfId="674" xr:uid="{00000000-0005-0000-0000-0000C8010000}"/>
    <cellStyle name="Comma 20 2 2 5 2" xfId="2916" xr:uid="{00000000-0005-0000-0000-0000C9010000}"/>
    <cellStyle name="Comma 20 2 2 6" xfId="1765" xr:uid="{00000000-0005-0000-0000-0000CA010000}"/>
    <cellStyle name="Comma 20 2 2 6 2" xfId="3997" xr:uid="{00000000-0005-0000-0000-0000CB010000}"/>
    <cellStyle name="Comma 20 2 2 7" xfId="2824" xr:uid="{00000000-0005-0000-0000-0000CC010000}"/>
    <cellStyle name="Comma 20 2 3" xfId="755" xr:uid="{00000000-0005-0000-0000-0000CD010000}"/>
    <cellStyle name="Comma 20 2 3 2" xfId="1003" xr:uid="{00000000-0005-0000-0000-0000CE010000}"/>
    <cellStyle name="Comma 20 2 3 2 2" xfId="1507" xr:uid="{00000000-0005-0000-0000-0000CF010000}"/>
    <cellStyle name="Comma 20 2 3 2 2 2" xfId="2595" xr:uid="{00000000-0005-0000-0000-0000D0010000}"/>
    <cellStyle name="Comma 20 2 3 2 2 2 2" xfId="4827" xr:uid="{00000000-0005-0000-0000-0000D1010000}"/>
    <cellStyle name="Comma 20 2 3 2 2 3" xfId="3746" xr:uid="{00000000-0005-0000-0000-0000D2010000}"/>
    <cellStyle name="Comma 20 2 3 2 3" xfId="2094" xr:uid="{00000000-0005-0000-0000-0000D3010000}"/>
    <cellStyle name="Comma 20 2 3 2 3 2" xfId="4326" xr:uid="{00000000-0005-0000-0000-0000D4010000}"/>
    <cellStyle name="Comma 20 2 3 2 4" xfId="3245" xr:uid="{00000000-0005-0000-0000-0000D5010000}"/>
    <cellStyle name="Comma 20 2 3 3" xfId="1259" xr:uid="{00000000-0005-0000-0000-0000D6010000}"/>
    <cellStyle name="Comma 20 2 3 3 2" xfId="2347" xr:uid="{00000000-0005-0000-0000-0000D7010000}"/>
    <cellStyle name="Comma 20 2 3 3 2 2" xfId="4579" xr:uid="{00000000-0005-0000-0000-0000D8010000}"/>
    <cellStyle name="Comma 20 2 3 3 3" xfId="3498" xr:uid="{00000000-0005-0000-0000-0000D9010000}"/>
    <cellStyle name="Comma 20 2 3 4" xfId="1846" xr:uid="{00000000-0005-0000-0000-0000DA010000}"/>
    <cellStyle name="Comma 20 2 3 4 2" xfId="4078" xr:uid="{00000000-0005-0000-0000-0000DB010000}"/>
    <cellStyle name="Comma 20 2 3 5" xfId="2997" xr:uid="{00000000-0005-0000-0000-0000DC010000}"/>
    <cellStyle name="Comma 20 2 4" xfId="879" xr:uid="{00000000-0005-0000-0000-0000DD010000}"/>
    <cellStyle name="Comma 20 2 4 2" xfId="1383" xr:uid="{00000000-0005-0000-0000-0000DE010000}"/>
    <cellStyle name="Comma 20 2 4 2 2" xfId="2471" xr:uid="{00000000-0005-0000-0000-0000DF010000}"/>
    <cellStyle name="Comma 20 2 4 2 2 2" xfId="4703" xr:uid="{00000000-0005-0000-0000-0000E0010000}"/>
    <cellStyle name="Comma 20 2 4 2 3" xfId="3622" xr:uid="{00000000-0005-0000-0000-0000E1010000}"/>
    <cellStyle name="Comma 20 2 4 3" xfId="1970" xr:uid="{00000000-0005-0000-0000-0000E2010000}"/>
    <cellStyle name="Comma 20 2 4 3 2" xfId="4202" xr:uid="{00000000-0005-0000-0000-0000E3010000}"/>
    <cellStyle name="Comma 20 2 4 4" xfId="3121" xr:uid="{00000000-0005-0000-0000-0000E4010000}"/>
    <cellStyle name="Comma 20 2 5" xfId="1135" xr:uid="{00000000-0005-0000-0000-0000E5010000}"/>
    <cellStyle name="Comma 20 2 5 2" xfId="2223" xr:uid="{00000000-0005-0000-0000-0000E6010000}"/>
    <cellStyle name="Comma 20 2 5 2 2" xfId="4455" xr:uid="{00000000-0005-0000-0000-0000E7010000}"/>
    <cellStyle name="Comma 20 2 5 3" xfId="3374" xr:uid="{00000000-0005-0000-0000-0000E8010000}"/>
    <cellStyle name="Comma 20 2 6" xfId="631" xr:uid="{00000000-0005-0000-0000-0000E9010000}"/>
    <cellStyle name="Comma 20 2 6 2" xfId="2873" xr:uid="{00000000-0005-0000-0000-0000EA010000}"/>
    <cellStyle name="Comma 20 2 7" xfId="1673" xr:uid="{00000000-0005-0000-0000-0000EB010000}"/>
    <cellStyle name="Comma 20 2 7 2" xfId="3912" xr:uid="{00000000-0005-0000-0000-0000EC010000}"/>
    <cellStyle name="Comma 20 2 8" xfId="1722" xr:uid="{00000000-0005-0000-0000-0000ED010000}"/>
    <cellStyle name="Comma 20 2 8 2" xfId="3954" xr:uid="{00000000-0005-0000-0000-0000EE010000}"/>
    <cellStyle name="Comma 20 2 9" xfId="2753" xr:uid="{00000000-0005-0000-0000-0000EF010000}"/>
    <cellStyle name="Comma 20 3" xfId="489" xr:uid="{00000000-0005-0000-0000-0000F0010000}"/>
    <cellStyle name="Comma 20 3 2" xfId="560" xr:uid="{00000000-0005-0000-0000-0000F1010000}"/>
    <cellStyle name="Comma 20 3 2 2" xfId="799" xr:uid="{00000000-0005-0000-0000-0000F2010000}"/>
    <cellStyle name="Comma 20 3 2 2 2" xfId="1047" xr:uid="{00000000-0005-0000-0000-0000F3010000}"/>
    <cellStyle name="Comma 20 3 2 2 2 2" xfId="1551" xr:uid="{00000000-0005-0000-0000-0000F4010000}"/>
    <cellStyle name="Comma 20 3 2 2 2 2 2" xfId="2639" xr:uid="{00000000-0005-0000-0000-0000F5010000}"/>
    <cellStyle name="Comma 20 3 2 2 2 2 2 2" xfId="4871" xr:uid="{00000000-0005-0000-0000-0000F6010000}"/>
    <cellStyle name="Comma 20 3 2 2 2 2 3" xfId="3790" xr:uid="{00000000-0005-0000-0000-0000F7010000}"/>
    <cellStyle name="Comma 20 3 2 2 2 3" xfId="2138" xr:uid="{00000000-0005-0000-0000-0000F8010000}"/>
    <cellStyle name="Comma 20 3 2 2 2 3 2" xfId="4370" xr:uid="{00000000-0005-0000-0000-0000F9010000}"/>
    <cellStyle name="Comma 20 3 2 2 2 4" xfId="3289" xr:uid="{00000000-0005-0000-0000-0000FA010000}"/>
    <cellStyle name="Comma 20 3 2 2 3" xfId="1303" xr:uid="{00000000-0005-0000-0000-0000FB010000}"/>
    <cellStyle name="Comma 20 3 2 2 3 2" xfId="2391" xr:uid="{00000000-0005-0000-0000-0000FC010000}"/>
    <cellStyle name="Comma 20 3 2 2 3 2 2" xfId="4623" xr:uid="{00000000-0005-0000-0000-0000FD010000}"/>
    <cellStyle name="Comma 20 3 2 2 3 3" xfId="3542" xr:uid="{00000000-0005-0000-0000-0000FE010000}"/>
    <cellStyle name="Comma 20 3 2 2 4" xfId="1890" xr:uid="{00000000-0005-0000-0000-0000FF010000}"/>
    <cellStyle name="Comma 20 3 2 2 4 2" xfId="4122" xr:uid="{00000000-0005-0000-0000-000000020000}"/>
    <cellStyle name="Comma 20 3 2 2 5" xfId="3041" xr:uid="{00000000-0005-0000-0000-000001020000}"/>
    <cellStyle name="Comma 20 3 2 3" xfId="923" xr:uid="{00000000-0005-0000-0000-000002020000}"/>
    <cellStyle name="Comma 20 3 2 3 2" xfId="1427" xr:uid="{00000000-0005-0000-0000-000003020000}"/>
    <cellStyle name="Comma 20 3 2 3 2 2" xfId="2515" xr:uid="{00000000-0005-0000-0000-000004020000}"/>
    <cellStyle name="Comma 20 3 2 3 2 2 2" xfId="4747" xr:uid="{00000000-0005-0000-0000-000005020000}"/>
    <cellStyle name="Comma 20 3 2 3 2 3" xfId="3666" xr:uid="{00000000-0005-0000-0000-000006020000}"/>
    <cellStyle name="Comma 20 3 2 3 3" xfId="2014" xr:uid="{00000000-0005-0000-0000-000007020000}"/>
    <cellStyle name="Comma 20 3 2 3 3 2" xfId="4246" xr:uid="{00000000-0005-0000-0000-000008020000}"/>
    <cellStyle name="Comma 20 3 2 3 4" xfId="3165" xr:uid="{00000000-0005-0000-0000-000009020000}"/>
    <cellStyle name="Comma 20 3 2 4" xfId="1179" xr:uid="{00000000-0005-0000-0000-00000A020000}"/>
    <cellStyle name="Comma 20 3 2 4 2" xfId="2267" xr:uid="{00000000-0005-0000-0000-00000B020000}"/>
    <cellStyle name="Comma 20 3 2 4 2 2" xfId="4499" xr:uid="{00000000-0005-0000-0000-00000C020000}"/>
    <cellStyle name="Comma 20 3 2 4 3" xfId="3418" xr:uid="{00000000-0005-0000-0000-00000D020000}"/>
    <cellStyle name="Comma 20 3 2 5" xfId="675" xr:uid="{00000000-0005-0000-0000-00000E020000}"/>
    <cellStyle name="Comma 20 3 2 5 2" xfId="2917" xr:uid="{00000000-0005-0000-0000-00000F020000}"/>
    <cellStyle name="Comma 20 3 2 6" xfId="1766" xr:uid="{00000000-0005-0000-0000-000010020000}"/>
    <cellStyle name="Comma 20 3 2 6 2" xfId="3998" xr:uid="{00000000-0005-0000-0000-000011020000}"/>
    <cellStyle name="Comma 20 3 2 7" xfId="2802" xr:uid="{00000000-0005-0000-0000-000012020000}"/>
    <cellStyle name="Comma 20 3 3" xfId="775" xr:uid="{00000000-0005-0000-0000-000013020000}"/>
    <cellStyle name="Comma 20 3 3 2" xfId="1023" xr:uid="{00000000-0005-0000-0000-000014020000}"/>
    <cellStyle name="Comma 20 3 3 2 2" xfId="1527" xr:uid="{00000000-0005-0000-0000-000015020000}"/>
    <cellStyle name="Comma 20 3 3 2 2 2" xfId="2615" xr:uid="{00000000-0005-0000-0000-000016020000}"/>
    <cellStyle name="Comma 20 3 3 2 2 2 2" xfId="4847" xr:uid="{00000000-0005-0000-0000-000017020000}"/>
    <cellStyle name="Comma 20 3 3 2 2 3" xfId="3766" xr:uid="{00000000-0005-0000-0000-000018020000}"/>
    <cellStyle name="Comma 20 3 3 2 3" xfId="2114" xr:uid="{00000000-0005-0000-0000-000019020000}"/>
    <cellStyle name="Comma 20 3 3 2 3 2" xfId="4346" xr:uid="{00000000-0005-0000-0000-00001A020000}"/>
    <cellStyle name="Comma 20 3 3 2 4" xfId="3265" xr:uid="{00000000-0005-0000-0000-00001B020000}"/>
    <cellStyle name="Comma 20 3 3 3" xfId="1279" xr:uid="{00000000-0005-0000-0000-00001C020000}"/>
    <cellStyle name="Comma 20 3 3 3 2" xfId="2367" xr:uid="{00000000-0005-0000-0000-00001D020000}"/>
    <cellStyle name="Comma 20 3 3 3 2 2" xfId="4599" xr:uid="{00000000-0005-0000-0000-00001E020000}"/>
    <cellStyle name="Comma 20 3 3 3 3" xfId="3518" xr:uid="{00000000-0005-0000-0000-00001F020000}"/>
    <cellStyle name="Comma 20 3 3 4" xfId="1866" xr:uid="{00000000-0005-0000-0000-000020020000}"/>
    <cellStyle name="Comma 20 3 3 4 2" xfId="4098" xr:uid="{00000000-0005-0000-0000-000021020000}"/>
    <cellStyle name="Comma 20 3 3 5" xfId="3017" xr:uid="{00000000-0005-0000-0000-000022020000}"/>
    <cellStyle name="Comma 20 3 4" xfId="899" xr:uid="{00000000-0005-0000-0000-000023020000}"/>
    <cellStyle name="Comma 20 3 4 2" xfId="1403" xr:uid="{00000000-0005-0000-0000-000024020000}"/>
    <cellStyle name="Comma 20 3 4 2 2" xfId="2491" xr:uid="{00000000-0005-0000-0000-000025020000}"/>
    <cellStyle name="Comma 20 3 4 2 2 2" xfId="4723" xr:uid="{00000000-0005-0000-0000-000026020000}"/>
    <cellStyle name="Comma 20 3 4 2 3" xfId="3642" xr:uid="{00000000-0005-0000-0000-000027020000}"/>
    <cellStyle name="Comma 20 3 4 3" xfId="1990" xr:uid="{00000000-0005-0000-0000-000028020000}"/>
    <cellStyle name="Comma 20 3 4 3 2" xfId="4222" xr:uid="{00000000-0005-0000-0000-000029020000}"/>
    <cellStyle name="Comma 20 3 4 4" xfId="3141" xr:uid="{00000000-0005-0000-0000-00002A020000}"/>
    <cellStyle name="Comma 20 3 5" xfId="1155" xr:uid="{00000000-0005-0000-0000-00002B020000}"/>
    <cellStyle name="Comma 20 3 5 2" xfId="2243" xr:uid="{00000000-0005-0000-0000-00002C020000}"/>
    <cellStyle name="Comma 20 3 5 2 2" xfId="4475" xr:uid="{00000000-0005-0000-0000-00002D020000}"/>
    <cellStyle name="Comma 20 3 5 3" xfId="3394" xr:uid="{00000000-0005-0000-0000-00002E020000}"/>
    <cellStyle name="Comma 20 3 6" xfId="651" xr:uid="{00000000-0005-0000-0000-00002F020000}"/>
    <cellStyle name="Comma 20 3 6 2" xfId="2893" xr:uid="{00000000-0005-0000-0000-000030020000}"/>
    <cellStyle name="Comma 20 3 7" xfId="1651" xr:uid="{00000000-0005-0000-0000-000031020000}"/>
    <cellStyle name="Comma 20 3 7 2" xfId="3890" xr:uid="{00000000-0005-0000-0000-000032020000}"/>
    <cellStyle name="Comma 20 3 8" xfId="1742" xr:uid="{00000000-0005-0000-0000-000033020000}"/>
    <cellStyle name="Comma 20 3 8 2" xfId="3974" xr:uid="{00000000-0005-0000-0000-000034020000}"/>
    <cellStyle name="Comma 20 3 9" xfId="2731" xr:uid="{00000000-0005-0000-0000-000035020000}"/>
    <cellStyle name="Comma 20 4" xfId="540" xr:uid="{00000000-0005-0000-0000-000036020000}"/>
    <cellStyle name="Comma 20 4 2" xfId="797" xr:uid="{00000000-0005-0000-0000-000037020000}"/>
    <cellStyle name="Comma 20 4 2 2" xfId="1045" xr:uid="{00000000-0005-0000-0000-000038020000}"/>
    <cellStyle name="Comma 20 4 2 2 2" xfId="1549" xr:uid="{00000000-0005-0000-0000-000039020000}"/>
    <cellStyle name="Comma 20 4 2 2 2 2" xfId="2637" xr:uid="{00000000-0005-0000-0000-00003A020000}"/>
    <cellStyle name="Comma 20 4 2 2 2 2 2" xfId="4869" xr:uid="{00000000-0005-0000-0000-00003B020000}"/>
    <cellStyle name="Comma 20 4 2 2 2 3" xfId="3788" xr:uid="{00000000-0005-0000-0000-00003C020000}"/>
    <cellStyle name="Comma 20 4 2 2 3" xfId="2136" xr:uid="{00000000-0005-0000-0000-00003D020000}"/>
    <cellStyle name="Comma 20 4 2 2 3 2" xfId="4368" xr:uid="{00000000-0005-0000-0000-00003E020000}"/>
    <cellStyle name="Comma 20 4 2 2 4" xfId="3287" xr:uid="{00000000-0005-0000-0000-00003F020000}"/>
    <cellStyle name="Comma 20 4 2 3" xfId="1301" xr:uid="{00000000-0005-0000-0000-000040020000}"/>
    <cellStyle name="Comma 20 4 2 3 2" xfId="2389" xr:uid="{00000000-0005-0000-0000-000041020000}"/>
    <cellStyle name="Comma 20 4 2 3 2 2" xfId="4621" xr:uid="{00000000-0005-0000-0000-000042020000}"/>
    <cellStyle name="Comma 20 4 2 3 3" xfId="3540" xr:uid="{00000000-0005-0000-0000-000043020000}"/>
    <cellStyle name="Comma 20 4 2 4" xfId="1888" xr:uid="{00000000-0005-0000-0000-000044020000}"/>
    <cellStyle name="Comma 20 4 2 4 2" xfId="4120" xr:uid="{00000000-0005-0000-0000-000045020000}"/>
    <cellStyle name="Comma 20 4 2 5" xfId="3039" xr:uid="{00000000-0005-0000-0000-000046020000}"/>
    <cellStyle name="Comma 20 4 3" xfId="921" xr:uid="{00000000-0005-0000-0000-000047020000}"/>
    <cellStyle name="Comma 20 4 3 2" xfId="1425" xr:uid="{00000000-0005-0000-0000-000048020000}"/>
    <cellStyle name="Comma 20 4 3 2 2" xfId="2513" xr:uid="{00000000-0005-0000-0000-000049020000}"/>
    <cellStyle name="Comma 20 4 3 2 2 2" xfId="4745" xr:uid="{00000000-0005-0000-0000-00004A020000}"/>
    <cellStyle name="Comma 20 4 3 2 3" xfId="3664" xr:uid="{00000000-0005-0000-0000-00004B020000}"/>
    <cellStyle name="Comma 20 4 3 3" xfId="2012" xr:uid="{00000000-0005-0000-0000-00004C020000}"/>
    <cellStyle name="Comma 20 4 3 3 2" xfId="4244" xr:uid="{00000000-0005-0000-0000-00004D020000}"/>
    <cellStyle name="Comma 20 4 3 4" xfId="3163" xr:uid="{00000000-0005-0000-0000-00004E020000}"/>
    <cellStyle name="Comma 20 4 4" xfId="1177" xr:uid="{00000000-0005-0000-0000-00004F020000}"/>
    <cellStyle name="Comma 20 4 4 2" xfId="2265" xr:uid="{00000000-0005-0000-0000-000050020000}"/>
    <cellStyle name="Comma 20 4 4 2 2" xfId="4497" xr:uid="{00000000-0005-0000-0000-000051020000}"/>
    <cellStyle name="Comma 20 4 4 3" xfId="3416" xr:uid="{00000000-0005-0000-0000-000052020000}"/>
    <cellStyle name="Comma 20 4 5" xfId="673" xr:uid="{00000000-0005-0000-0000-000053020000}"/>
    <cellStyle name="Comma 20 4 5 2" xfId="2915" xr:uid="{00000000-0005-0000-0000-000054020000}"/>
    <cellStyle name="Comma 20 4 6" xfId="1764" xr:uid="{00000000-0005-0000-0000-000055020000}"/>
    <cellStyle name="Comma 20 4 6 2" xfId="3996" xr:uid="{00000000-0005-0000-0000-000056020000}"/>
    <cellStyle name="Comma 20 4 7" xfId="2782" xr:uid="{00000000-0005-0000-0000-000057020000}"/>
    <cellStyle name="Comma 20 5" xfId="733" xr:uid="{00000000-0005-0000-0000-000058020000}"/>
    <cellStyle name="Comma 20 5 2" xfId="981" xr:uid="{00000000-0005-0000-0000-000059020000}"/>
    <cellStyle name="Comma 20 5 2 2" xfId="1485" xr:uid="{00000000-0005-0000-0000-00005A020000}"/>
    <cellStyle name="Comma 20 5 2 2 2" xfId="2573" xr:uid="{00000000-0005-0000-0000-00005B020000}"/>
    <cellStyle name="Comma 20 5 2 2 2 2" xfId="4805" xr:uid="{00000000-0005-0000-0000-00005C020000}"/>
    <cellStyle name="Comma 20 5 2 2 3" xfId="3724" xr:uid="{00000000-0005-0000-0000-00005D020000}"/>
    <cellStyle name="Comma 20 5 2 3" xfId="2072" xr:uid="{00000000-0005-0000-0000-00005E020000}"/>
    <cellStyle name="Comma 20 5 2 3 2" xfId="4304" xr:uid="{00000000-0005-0000-0000-00005F020000}"/>
    <cellStyle name="Comma 20 5 2 4" xfId="3223" xr:uid="{00000000-0005-0000-0000-000060020000}"/>
    <cellStyle name="Comma 20 5 3" xfId="1237" xr:uid="{00000000-0005-0000-0000-000061020000}"/>
    <cellStyle name="Comma 20 5 3 2" xfId="2325" xr:uid="{00000000-0005-0000-0000-000062020000}"/>
    <cellStyle name="Comma 20 5 3 2 2" xfId="4557" xr:uid="{00000000-0005-0000-0000-000063020000}"/>
    <cellStyle name="Comma 20 5 3 3" xfId="3476" xr:uid="{00000000-0005-0000-0000-000064020000}"/>
    <cellStyle name="Comma 20 5 4" xfId="1824" xr:uid="{00000000-0005-0000-0000-000065020000}"/>
    <cellStyle name="Comma 20 5 4 2" xfId="4056" xr:uid="{00000000-0005-0000-0000-000066020000}"/>
    <cellStyle name="Comma 20 5 5" xfId="2975" xr:uid="{00000000-0005-0000-0000-000067020000}"/>
    <cellStyle name="Comma 20 6" xfId="857" xr:uid="{00000000-0005-0000-0000-000068020000}"/>
    <cellStyle name="Comma 20 6 2" xfId="1361" xr:uid="{00000000-0005-0000-0000-000069020000}"/>
    <cellStyle name="Comma 20 6 2 2" xfId="2449" xr:uid="{00000000-0005-0000-0000-00006A020000}"/>
    <cellStyle name="Comma 20 6 2 2 2" xfId="4681" xr:uid="{00000000-0005-0000-0000-00006B020000}"/>
    <cellStyle name="Comma 20 6 2 3" xfId="3600" xr:uid="{00000000-0005-0000-0000-00006C020000}"/>
    <cellStyle name="Comma 20 6 3" xfId="1948" xr:uid="{00000000-0005-0000-0000-00006D020000}"/>
    <cellStyle name="Comma 20 6 3 2" xfId="4180" xr:uid="{00000000-0005-0000-0000-00006E020000}"/>
    <cellStyle name="Comma 20 6 4" xfId="3099" xr:uid="{00000000-0005-0000-0000-00006F020000}"/>
    <cellStyle name="Comma 20 7" xfId="1113" xr:uid="{00000000-0005-0000-0000-000070020000}"/>
    <cellStyle name="Comma 20 7 2" xfId="2201" xr:uid="{00000000-0005-0000-0000-000071020000}"/>
    <cellStyle name="Comma 20 7 2 2" xfId="4433" xr:uid="{00000000-0005-0000-0000-000072020000}"/>
    <cellStyle name="Comma 20 7 3" xfId="3352" xr:uid="{00000000-0005-0000-0000-000073020000}"/>
    <cellStyle name="Comma 20 8" xfId="609" xr:uid="{00000000-0005-0000-0000-000074020000}"/>
    <cellStyle name="Comma 20 8 2" xfId="2851" xr:uid="{00000000-0005-0000-0000-000075020000}"/>
    <cellStyle name="Comma 20 9" xfId="1631" xr:uid="{00000000-0005-0000-0000-000076020000}"/>
    <cellStyle name="Comma 20 9 2" xfId="3870" xr:uid="{00000000-0005-0000-0000-000077020000}"/>
    <cellStyle name="Comma 21" xfId="1620" xr:uid="{00000000-0005-0000-0000-000078020000}"/>
    <cellStyle name="Comma 21 2" xfId="3859" xr:uid="{00000000-0005-0000-0000-000079020000}"/>
    <cellStyle name="Comma 3" xfId="10" xr:uid="{00000000-0005-0000-0000-00007A020000}"/>
    <cellStyle name="Comma 3 10" xfId="486" xr:uid="{00000000-0005-0000-0000-00007B020000}"/>
    <cellStyle name="Comma 3 10 10" xfId="1717" xr:uid="{00000000-0005-0000-0000-00007C020000}"/>
    <cellStyle name="Comma 3 10 10 2" xfId="3949" xr:uid="{00000000-0005-0000-0000-00007D020000}"/>
    <cellStyle name="Comma 3 10 11" xfId="2728" xr:uid="{00000000-0005-0000-0000-00007E020000}"/>
    <cellStyle name="Comma 3 10 2" xfId="528" xr:uid="{00000000-0005-0000-0000-00007F020000}"/>
    <cellStyle name="Comma 3 10 2 2" xfId="599" xr:uid="{00000000-0005-0000-0000-000080020000}"/>
    <cellStyle name="Comma 3 10 2 2 2" xfId="801" xr:uid="{00000000-0005-0000-0000-000081020000}"/>
    <cellStyle name="Comma 3 10 2 2 2 2" xfId="1049" xr:uid="{00000000-0005-0000-0000-000082020000}"/>
    <cellStyle name="Comma 3 10 2 2 2 2 2" xfId="1553" xr:uid="{00000000-0005-0000-0000-000083020000}"/>
    <cellStyle name="Comma 3 10 2 2 2 2 2 2" xfId="2641" xr:uid="{00000000-0005-0000-0000-000084020000}"/>
    <cellStyle name="Comma 3 10 2 2 2 2 2 2 2" xfId="4873" xr:uid="{00000000-0005-0000-0000-000085020000}"/>
    <cellStyle name="Comma 3 10 2 2 2 2 2 3" xfId="3792" xr:uid="{00000000-0005-0000-0000-000086020000}"/>
    <cellStyle name="Comma 3 10 2 2 2 2 3" xfId="2140" xr:uid="{00000000-0005-0000-0000-000087020000}"/>
    <cellStyle name="Comma 3 10 2 2 2 2 3 2" xfId="4372" xr:uid="{00000000-0005-0000-0000-000088020000}"/>
    <cellStyle name="Comma 3 10 2 2 2 2 4" xfId="3291" xr:uid="{00000000-0005-0000-0000-000089020000}"/>
    <cellStyle name="Comma 3 10 2 2 2 3" xfId="1305" xr:uid="{00000000-0005-0000-0000-00008A020000}"/>
    <cellStyle name="Comma 3 10 2 2 2 3 2" xfId="2393" xr:uid="{00000000-0005-0000-0000-00008B020000}"/>
    <cellStyle name="Comma 3 10 2 2 2 3 2 2" xfId="4625" xr:uid="{00000000-0005-0000-0000-00008C020000}"/>
    <cellStyle name="Comma 3 10 2 2 2 3 3" xfId="3544" xr:uid="{00000000-0005-0000-0000-00008D020000}"/>
    <cellStyle name="Comma 3 10 2 2 2 4" xfId="1892" xr:uid="{00000000-0005-0000-0000-00008E020000}"/>
    <cellStyle name="Comma 3 10 2 2 2 4 2" xfId="4124" xr:uid="{00000000-0005-0000-0000-00008F020000}"/>
    <cellStyle name="Comma 3 10 2 2 2 5" xfId="3043" xr:uid="{00000000-0005-0000-0000-000090020000}"/>
    <cellStyle name="Comma 3 10 2 2 3" xfId="925" xr:uid="{00000000-0005-0000-0000-000091020000}"/>
    <cellStyle name="Comma 3 10 2 2 3 2" xfId="1429" xr:uid="{00000000-0005-0000-0000-000092020000}"/>
    <cellStyle name="Comma 3 10 2 2 3 2 2" xfId="2517" xr:uid="{00000000-0005-0000-0000-000093020000}"/>
    <cellStyle name="Comma 3 10 2 2 3 2 2 2" xfId="4749" xr:uid="{00000000-0005-0000-0000-000094020000}"/>
    <cellStyle name="Comma 3 10 2 2 3 2 3" xfId="3668" xr:uid="{00000000-0005-0000-0000-000095020000}"/>
    <cellStyle name="Comma 3 10 2 2 3 3" xfId="2016" xr:uid="{00000000-0005-0000-0000-000096020000}"/>
    <cellStyle name="Comma 3 10 2 2 3 3 2" xfId="4248" xr:uid="{00000000-0005-0000-0000-000097020000}"/>
    <cellStyle name="Comma 3 10 2 2 3 4" xfId="3167" xr:uid="{00000000-0005-0000-0000-000098020000}"/>
    <cellStyle name="Comma 3 10 2 2 4" xfId="1181" xr:uid="{00000000-0005-0000-0000-000099020000}"/>
    <cellStyle name="Comma 3 10 2 2 4 2" xfId="2269" xr:uid="{00000000-0005-0000-0000-00009A020000}"/>
    <cellStyle name="Comma 3 10 2 2 4 2 2" xfId="4501" xr:uid="{00000000-0005-0000-0000-00009B020000}"/>
    <cellStyle name="Comma 3 10 2 2 4 3" xfId="3420" xr:uid="{00000000-0005-0000-0000-00009C020000}"/>
    <cellStyle name="Comma 3 10 2 2 5" xfId="677" xr:uid="{00000000-0005-0000-0000-00009D020000}"/>
    <cellStyle name="Comma 3 10 2 2 5 2" xfId="2919" xr:uid="{00000000-0005-0000-0000-00009E020000}"/>
    <cellStyle name="Comma 3 10 2 2 6" xfId="1768" xr:uid="{00000000-0005-0000-0000-00009F020000}"/>
    <cellStyle name="Comma 3 10 2 2 6 2" xfId="4000" xr:uid="{00000000-0005-0000-0000-0000A0020000}"/>
    <cellStyle name="Comma 3 10 2 2 7" xfId="2841" xr:uid="{00000000-0005-0000-0000-0000A1020000}"/>
    <cellStyle name="Comma 3 10 2 3" xfId="772" xr:uid="{00000000-0005-0000-0000-0000A2020000}"/>
    <cellStyle name="Comma 3 10 2 3 2" xfId="1020" xr:uid="{00000000-0005-0000-0000-0000A3020000}"/>
    <cellStyle name="Comma 3 10 2 3 2 2" xfId="1524" xr:uid="{00000000-0005-0000-0000-0000A4020000}"/>
    <cellStyle name="Comma 3 10 2 3 2 2 2" xfId="2612" xr:uid="{00000000-0005-0000-0000-0000A5020000}"/>
    <cellStyle name="Comma 3 10 2 3 2 2 2 2" xfId="4844" xr:uid="{00000000-0005-0000-0000-0000A6020000}"/>
    <cellStyle name="Comma 3 10 2 3 2 2 3" xfId="3763" xr:uid="{00000000-0005-0000-0000-0000A7020000}"/>
    <cellStyle name="Comma 3 10 2 3 2 3" xfId="2111" xr:uid="{00000000-0005-0000-0000-0000A8020000}"/>
    <cellStyle name="Comma 3 10 2 3 2 3 2" xfId="4343" xr:uid="{00000000-0005-0000-0000-0000A9020000}"/>
    <cellStyle name="Comma 3 10 2 3 2 4" xfId="3262" xr:uid="{00000000-0005-0000-0000-0000AA020000}"/>
    <cellStyle name="Comma 3 10 2 3 3" xfId="1276" xr:uid="{00000000-0005-0000-0000-0000AB020000}"/>
    <cellStyle name="Comma 3 10 2 3 3 2" xfId="2364" xr:uid="{00000000-0005-0000-0000-0000AC020000}"/>
    <cellStyle name="Comma 3 10 2 3 3 2 2" xfId="4596" xr:uid="{00000000-0005-0000-0000-0000AD020000}"/>
    <cellStyle name="Comma 3 10 2 3 3 3" xfId="3515" xr:uid="{00000000-0005-0000-0000-0000AE020000}"/>
    <cellStyle name="Comma 3 10 2 3 4" xfId="1863" xr:uid="{00000000-0005-0000-0000-0000AF020000}"/>
    <cellStyle name="Comma 3 10 2 3 4 2" xfId="4095" xr:uid="{00000000-0005-0000-0000-0000B0020000}"/>
    <cellStyle name="Comma 3 10 2 3 5" xfId="3014" xr:uid="{00000000-0005-0000-0000-0000B1020000}"/>
    <cellStyle name="Comma 3 10 2 4" xfId="896" xr:uid="{00000000-0005-0000-0000-0000B2020000}"/>
    <cellStyle name="Comma 3 10 2 4 2" xfId="1400" xr:uid="{00000000-0005-0000-0000-0000B3020000}"/>
    <cellStyle name="Comma 3 10 2 4 2 2" xfId="2488" xr:uid="{00000000-0005-0000-0000-0000B4020000}"/>
    <cellStyle name="Comma 3 10 2 4 2 2 2" xfId="4720" xr:uid="{00000000-0005-0000-0000-0000B5020000}"/>
    <cellStyle name="Comma 3 10 2 4 2 3" xfId="3639" xr:uid="{00000000-0005-0000-0000-0000B6020000}"/>
    <cellStyle name="Comma 3 10 2 4 3" xfId="1987" xr:uid="{00000000-0005-0000-0000-0000B7020000}"/>
    <cellStyle name="Comma 3 10 2 4 3 2" xfId="4219" xr:uid="{00000000-0005-0000-0000-0000B8020000}"/>
    <cellStyle name="Comma 3 10 2 4 4" xfId="3138" xr:uid="{00000000-0005-0000-0000-0000B9020000}"/>
    <cellStyle name="Comma 3 10 2 5" xfId="1152" xr:uid="{00000000-0005-0000-0000-0000BA020000}"/>
    <cellStyle name="Comma 3 10 2 5 2" xfId="2240" xr:uid="{00000000-0005-0000-0000-0000BB020000}"/>
    <cellStyle name="Comma 3 10 2 5 2 2" xfId="4472" xr:uid="{00000000-0005-0000-0000-0000BC020000}"/>
    <cellStyle name="Comma 3 10 2 5 3" xfId="3391" xr:uid="{00000000-0005-0000-0000-0000BD020000}"/>
    <cellStyle name="Comma 3 10 2 6" xfId="648" xr:uid="{00000000-0005-0000-0000-0000BE020000}"/>
    <cellStyle name="Comma 3 10 2 6 2" xfId="2890" xr:uid="{00000000-0005-0000-0000-0000BF020000}"/>
    <cellStyle name="Comma 3 10 2 7" xfId="1690" xr:uid="{00000000-0005-0000-0000-0000C0020000}"/>
    <cellStyle name="Comma 3 10 2 7 2" xfId="3929" xr:uid="{00000000-0005-0000-0000-0000C1020000}"/>
    <cellStyle name="Comma 3 10 2 8" xfId="1739" xr:uid="{00000000-0005-0000-0000-0000C2020000}"/>
    <cellStyle name="Comma 3 10 2 8 2" xfId="3971" xr:uid="{00000000-0005-0000-0000-0000C3020000}"/>
    <cellStyle name="Comma 3 10 2 9" xfId="2770" xr:uid="{00000000-0005-0000-0000-0000C4020000}"/>
    <cellStyle name="Comma 3 10 3" xfId="506" xr:uid="{00000000-0005-0000-0000-0000C5020000}"/>
    <cellStyle name="Comma 3 10 3 2" xfId="577" xr:uid="{00000000-0005-0000-0000-0000C6020000}"/>
    <cellStyle name="Comma 3 10 3 2 2" xfId="802" xr:uid="{00000000-0005-0000-0000-0000C7020000}"/>
    <cellStyle name="Comma 3 10 3 2 2 2" xfId="1050" xr:uid="{00000000-0005-0000-0000-0000C8020000}"/>
    <cellStyle name="Comma 3 10 3 2 2 2 2" xfId="1554" xr:uid="{00000000-0005-0000-0000-0000C9020000}"/>
    <cellStyle name="Comma 3 10 3 2 2 2 2 2" xfId="2642" xr:uid="{00000000-0005-0000-0000-0000CA020000}"/>
    <cellStyle name="Comma 3 10 3 2 2 2 2 2 2" xfId="4874" xr:uid="{00000000-0005-0000-0000-0000CB020000}"/>
    <cellStyle name="Comma 3 10 3 2 2 2 2 3" xfId="3793" xr:uid="{00000000-0005-0000-0000-0000CC020000}"/>
    <cellStyle name="Comma 3 10 3 2 2 2 3" xfId="2141" xr:uid="{00000000-0005-0000-0000-0000CD020000}"/>
    <cellStyle name="Comma 3 10 3 2 2 2 3 2" xfId="4373" xr:uid="{00000000-0005-0000-0000-0000CE020000}"/>
    <cellStyle name="Comma 3 10 3 2 2 2 4" xfId="3292" xr:uid="{00000000-0005-0000-0000-0000CF020000}"/>
    <cellStyle name="Comma 3 10 3 2 2 3" xfId="1306" xr:uid="{00000000-0005-0000-0000-0000D0020000}"/>
    <cellStyle name="Comma 3 10 3 2 2 3 2" xfId="2394" xr:uid="{00000000-0005-0000-0000-0000D1020000}"/>
    <cellStyle name="Comma 3 10 3 2 2 3 2 2" xfId="4626" xr:uid="{00000000-0005-0000-0000-0000D2020000}"/>
    <cellStyle name="Comma 3 10 3 2 2 3 3" xfId="3545" xr:uid="{00000000-0005-0000-0000-0000D3020000}"/>
    <cellStyle name="Comma 3 10 3 2 2 4" xfId="1893" xr:uid="{00000000-0005-0000-0000-0000D4020000}"/>
    <cellStyle name="Comma 3 10 3 2 2 4 2" xfId="4125" xr:uid="{00000000-0005-0000-0000-0000D5020000}"/>
    <cellStyle name="Comma 3 10 3 2 2 5" xfId="3044" xr:uid="{00000000-0005-0000-0000-0000D6020000}"/>
    <cellStyle name="Comma 3 10 3 2 3" xfId="926" xr:uid="{00000000-0005-0000-0000-0000D7020000}"/>
    <cellStyle name="Comma 3 10 3 2 3 2" xfId="1430" xr:uid="{00000000-0005-0000-0000-0000D8020000}"/>
    <cellStyle name="Comma 3 10 3 2 3 2 2" xfId="2518" xr:uid="{00000000-0005-0000-0000-0000D9020000}"/>
    <cellStyle name="Comma 3 10 3 2 3 2 2 2" xfId="4750" xr:uid="{00000000-0005-0000-0000-0000DA020000}"/>
    <cellStyle name="Comma 3 10 3 2 3 2 3" xfId="3669" xr:uid="{00000000-0005-0000-0000-0000DB020000}"/>
    <cellStyle name="Comma 3 10 3 2 3 3" xfId="2017" xr:uid="{00000000-0005-0000-0000-0000DC020000}"/>
    <cellStyle name="Comma 3 10 3 2 3 3 2" xfId="4249" xr:uid="{00000000-0005-0000-0000-0000DD020000}"/>
    <cellStyle name="Comma 3 10 3 2 3 4" xfId="3168" xr:uid="{00000000-0005-0000-0000-0000DE020000}"/>
    <cellStyle name="Comma 3 10 3 2 4" xfId="1182" xr:uid="{00000000-0005-0000-0000-0000DF020000}"/>
    <cellStyle name="Comma 3 10 3 2 4 2" xfId="2270" xr:uid="{00000000-0005-0000-0000-0000E0020000}"/>
    <cellStyle name="Comma 3 10 3 2 4 2 2" xfId="4502" xr:uid="{00000000-0005-0000-0000-0000E1020000}"/>
    <cellStyle name="Comma 3 10 3 2 4 3" xfId="3421" xr:uid="{00000000-0005-0000-0000-0000E2020000}"/>
    <cellStyle name="Comma 3 10 3 2 5" xfId="678" xr:uid="{00000000-0005-0000-0000-0000E3020000}"/>
    <cellStyle name="Comma 3 10 3 2 5 2" xfId="2920" xr:uid="{00000000-0005-0000-0000-0000E4020000}"/>
    <cellStyle name="Comma 3 10 3 2 6" xfId="1769" xr:uid="{00000000-0005-0000-0000-0000E5020000}"/>
    <cellStyle name="Comma 3 10 3 2 6 2" xfId="4001" xr:uid="{00000000-0005-0000-0000-0000E6020000}"/>
    <cellStyle name="Comma 3 10 3 2 7" xfId="2819" xr:uid="{00000000-0005-0000-0000-0000E7020000}"/>
    <cellStyle name="Comma 3 10 3 3" xfId="792" xr:uid="{00000000-0005-0000-0000-0000E8020000}"/>
    <cellStyle name="Comma 3 10 3 3 2" xfId="1040" xr:uid="{00000000-0005-0000-0000-0000E9020000}"/>
    <cellStyle name="Comma 3 10 3 3 2 2" xfId="1544" xr:uid="{00000000-0005-0000-0000-0000EA020000}"/>
    <cellStyle name="Comma 3 10 3 3 2 2 2" xfId="2632" xr:uid="{00000000-0005-0000-0000-0000EB020000}"/>
    <cellStyle name="Comma 3 10 3 3 2 2 2 2" xfId="4864" xr:uid="{00000000-0005-0000-0000-0000EC020000}"/>
    <cellStyle name="Comma 3 10 3 3 2 2 3" xfId="3783" xr:uid="{00000000-0005-0000-0000-0000ED020000}"/>
    <cellStyle name="Comma 3 10 3 3 2 3" xfId="2131" xr:uid="{00000000-0005-0000-0000-0000EE020000}"/>
    <cellStyle name="Comma 3 10 3 3 2 3 2" xfId="4363" xr:uid="{00000000-0005-0000-0000-0000EF020000}"/>
    <cellStyle name="Comma 3 10 3 3 2 4" xfId="3282" xr:uid="{00000000-0005-0000-0000-0000F0020000}"/>
    <cellStyle name="Comma 3 10 3 3 3" xfId="1296" xr:uid="{00000000-0005-0000-0000-0000F1020000}"/>
    <cellStyle name="Comma 3 10 3 3 3 2" xfId="2384" xr:uid="{00000000-0005-0000-0000-0000F2020000}"/>
    <cellStyle name="Comma 3 10 3 3 3 2 2" xfId="4616" xr:uid="{00000000-0005-0000-0000-0000F3020000}"/>
    <cellStyle name="Comma 3 10 3 3 3 3" xfId="3535" xr:uid="{00000000-0005-0000-0000-0000F4020000}"/>
    <cellStyle name="Comma 3 10 3 3 4" xfId="1883" xr:uid="{00000000-0005-0000-0000-0000F5020000}"/>
    <cellStyle name="Comma 3 10 3 3 4 2" xfId="4115" xr:uid="{00000000-0005-0000-0000-0000F6020000}"/>
    <cellStyle name="Comma 3 10 3 3 5" xfId="3034" xr:uid="{00000000-0005-0000-0000-0000F7020000}"/>
    <cellStyle name="Comma 3 10 3 4" xfId="916" xr:uid="{00000000-0005-0000-0000-0000F8020000}"/>
    <cellStyle name="Comma 3 10 3 4 2" xfId="1420" xr:uid="{00000000-0005-0000-0000-0000F9020000}"/>
    <cellStyle name="Comma 3 10 3 4 2 2" xfId="2508" xr:uid="{00000000-0005-0000-0000-0000FA020000}"/>
    <cellStyle name="Comma 3 10 3 4 2 2 2" xfId="4740" xr:uid="{00000000-0005-0000-0000-0000FB020000}"/>
    <cellStyle name="Comma 3 10 3 4 2 3" xfId="3659" xr:uid="{00000000-0005-0000-0000-0000FC020000}"/>
    <cellStyle name="Comma 3 10 3 4 3" xfId="2007" xr:uid="{00000000-0005-0000-0000-0000FD020000}"/>
    <cellStyle name="Comma 3 10 3 4 3 2" xfId="4239" xr:uid="{00000000-0005-0000-0000-0000FE020000}"/>
    <cellStyle name="Comma 3 10 3 4 4" xfId="3158" xr:uid="{00000000-0005-0000-0000-0000FF020000}"/>
    <cellStyle name="Comma 3 10 3 5" xfId="1172" xr:uid="{00000000-0005-0000-0000-000000030000}"/>
    <cellStyle name="Comma 3 10 3 5 2" xfId="2260" xr:uid="{00000000-0005-0000-0000-000001030000}"/>
    <cellStyle name="Comma 3 10 3 5 2 2" xfId="4492" xr:uid="{00000000-0005-0000-0000-000002030000}"/>
    <cellStyle name="Comma 3 10 3 5 3" xfId="3411" xr:uid="{00000000-0005-0000-0000-000003030000}"/>
    <cellStyle name="Comma 3 10 3 6" xfId="668" xr:uid="{00000000-0005-0000-0000-000004030000}"/>
    <cellStyle name="Comma 3 10 3 6 2" xfId="2910" xr:uid="{00000000-0005-0000-0000-000005030000}"/>
    <cellStyle name="Comma 3 10 3 7" xfId="1668" xr:uid="{00000000-0005-0000-0000-000006030000}"/>
    <cellStyle name="Comma 3 10 3 7 2" xfId="3907" xr:uid="{00000000-0005-0000-0000-000007030000}"/>
    <cellStyle name="Comma 3 10 3 8" xfId="1759" xr:uid="{00000000-0005-0000-0000-000008030000}"/>
    <cellStyle name="Comma 3 10 3 8 2" xfId="3991" xr:uid="{00000000-0005-0000-0000-000009030000}"/>
    <cellStyle name="Comma 3 10 3 9" xfId="2748" xr:uid="{00000000-0005-0000-0000-00000A030000}"/>
    <cellStyle name="Comma 3 10 4" xfId="557" xr:uid="{00000000-0005-0000-0000-00000B030000}"/>
    <cellStyle name="Comma 3 10 4 2" xfId="800" xr:uid="{00000000-0005-0000-0000-00000C030000}"/>
    <cellStyle name="Comma 3 10 4 2 2" xfId="1048" xr:uid="{00000000-0005-0000-0000-00000D030000}"/>
    <cellStyle name="Comma 3 10 4 2 2 2" xfId="1552" xr:uid="{00000000-0005-0000-0000-00000E030000}"/>
    <cellStyle name="Comma 3 10 4 2 2 2 2" xfId="2640" xr:uid="{00000000-0005-0000-0000-00000F030000}"/>
    <cellStyle name="Comma 3 10 4 2 2 2 2 2" xfId="4872" xr:uid="{00000000-0005-0000-0000-000010030000}"/>
    <cellStyle name="Comma 3 10 4 2 2 2 3" xfId="3791" xr:uid="{00000000-0005-0000-0000-000011030000}"/>
    <cellStyle name="Comma 3 10 4 2 2 3" xfId="2139" xr:uid="{00000000-0005-0000-0000-000012030000}"/>
    <cellStyle name="Comma 3 10 4 2 2 3 2" xfId="4371" xr:uid="{00000000-0005-0000-0000-000013030000}"/>
    <cellStyle name="Comma 3 10 4 2 2 4" xfId="3290" xr:uid="{00000000-0005-0000-0000-000014030000}"/>
    <cellStyle name="Comma 3 10 4 2 3" xfId="1304" xr:uid="{00000000-0005-0000-0000-000015030000}"/>
    <cellStyle name="Comma 3 10 4 2 3 2" xfId="2392" xr:uid="{00000000-0005-0000-0000-000016030000}"/>
    <cellStyle name="Comma 3 10 4 2 3 2 2" xfId="4624" xr:uid="{00000000-0005-0000-0000-000017030000}"/>
    <cellStyle name="Comma 3 10 4 2 3 3" xfId="3543" xr:uid="{00000000-0005-0000-0000-000018030000}"/>
    <cellStyle name="Comma 3 10 4 2 4" xfId="1891" xr:uid="{00000000-0005-0000-0000-000019030000}"/>
    <cellStyle name="Comma 3 10 4 2 4 2" xfId="4123" xr:uid="{00000000-0005-0000-0000-00001A030000}"/>
    <cellStyle name="Comma 3 10 4 2 5" xfId="3042" xr:uid="{00000000-0005-0000-0000-00001B030000}"/>
    <cellStyle name="Comma 3 10 4 3" xfId="924" xr:uid="{00000000-0005-0000-0000-00001C030000}"/>
    <cellStyle name="Comma 3 10 4 3 2" xfId="1428" xr:uid="{00000000-0005-0000-0000-00001D030000}"/>
    <cellStyle name="Comma 3 10 4 3 2 2" xfId="2516" xr:uid="{00000000-0005-0000-0000-00001E030000}"/>
    <cellStyle name="Comma 3 10 4 3 2 2 2" xfId="4748" xr:uid="{00000000-0005-0000-0000-00001F030000}"/>
    <cellStyle name="Comma 3 10 4 3 2 3" xfId="3667" xr:uid="{00000000-0005-0000-0000-000020030000}"/>
    <cellStyle name="Comma 3 10 4 3 3" xfId="2015" xr:uid="{00000000-0005-0000-0000-000021030000}"/>
    <cellStyle name="Comma 3 10 4 3 3 2" xfId="4247" xr:uid="{00000000-0005-0000-0000-000022030000}"/>
    <cellStyle name="Comma 3 10 4 3 4" xfId="3166" xr:uid="{00000000-0005-0000-0000-000023030000}"/>
    <cellStyle name="Comma 3 10 4 4" xfId="1180" xr:uid="{00000000-0005-0000-0000-000024030000}"/>
    <cellStyle name="Comma 3 10 4 4 2" xfId="2268" xr:uid="{00000000-0005-0000-0000-000025030000}"/>
    <cellStyle name="Comma 3 10 4 4 2 2" xfId="4500" xr:uid="{00000000-0005-0000-0000-000026030000}"/>
    <cellStyle name="Comma 3 10 4 4 3" xfId="3419" xr:uid="{00000000-0005-0000-0000-000027030000}"/>
    <cellStyle name="Comma 3 10 4 5" xfId="676" xr:uid="{00000000-0005-0000-0000-000028030000}"/>
    <cellStyle name="Comma 3 10 4 5 2" xfId="2918" xr:uid="{00000000-0005-0000-0000-000029030000}"/>
    <cellStyle name="Comma 3 10 4 6" xfId="1767" xr:uid="{00000000-0005-0000-0000-00002A030000}"/>
    <cellStyle name="Comma 3 10 4 6 2" xfId="3999" xr:uid="{00000000-0005-0000-0000-00002B030000}"/>
    <cellStyle name="Comma 3 10 4 7" xfId="2799" xr:uid="{00000000-0005-0000-0000-00002C030000}"/>
    <cellStyle name="Comma 3 10 5" xfId="750" xr:uid="{00000000-0005-0000-0000-00002D030000}"/>
    <cellStyle name="Comma 3 10 5 2" xfId="998" xr:uid="{00000000-0005-0000-0000-00002E030000}"/>
    <cellStyle name="Comma 3 10 5 2 2" xfId="1502" xr:uid="{00000000-0005-0000-0000-00002F030000}"/>
    <cellStyle name="Comma 3 10 5 2 2 2" xfId="2590" xr:uid="{00000000-0005-0000-0000-000030030000}"/>
    <cellStyle name="Comma 3 10 5 2 2 2 2" xfId="4822" xr:uid="{00000000-0005-0000-0000-000031030000}"/>
    <cellStyle name="Comma 3 10 5 2 2 3" xfId="3741" xr:uid="{00000000-0005-0000-0000-000032030000}"/>
    <cellStyle name="Comma 3 10 5 2 3" xfId="2089" xr:uid="{00000000-0005-0000-0000-000033030000}"/>
    <cellStyle name="Comma 3 10 5 2 3 2" xfId="4321" xr:uid="{00000000-0005-0000-0000-000034030000}"/>
    <cellStyle name="Comma 3 10 5 2 4" xfId="3240" xr:uid="{00000000-0005-0000-0000-000035030000}"/>
    <cellStyle name="Comma 3 10 5 3" xfId="1254" xr:uid="{00000000-0005-0000-0000-000036030000}"/>
    <cellStyle name="Comma 3 10 5 3 2" xfId="2342" xr:uid="{00000000-0005-0000-0000-000037030000}"/>
    <cellStyle name="Comma 3 10 5 3 2 2" xfId="4574" xr:uid="{00000000-0005-0000-0000-000038030000}"/>
    <cellStyle name="Comma 3 10 5 3 3" xfId="3493" xr:uid="{00000000-0005-0000-0000-000039030000}"/>
    <cellStyle name="Comma 3 10 5 4" xfId="1841" xr:uid="{00000000-0005-0000-0000-00003A030000}"/>
    <cellStyle name="Comma 3 10 5 4 2" xfId="4073" xr:uid="{00000000-0005-0000-0000-00003B030000}"/>
    <cellStyle name="Comma 3 10 5 5" xfId="2992" xr:uid="{00000000-0005-0000-0000-00003C030000}"/>
    <cellStyle name="Comma 3 10 6" xfId="874" xr:uid="{00000000-0005-0000-0000-00003D030000}"/>
    <cellStyle name="Comma 3 10 6 2" xfId="1378" xr:uid="{00000000-0005-0000-0000-00003E030000}"/>
    <cellStyle name="Comma 3 10 6 2 2" xfId="2466" xr:uid="{00000000-0005-0000-0000-00003F030000}"/>
    <cellStyle name="Comma 3 10 6 2 2 2" xfId="4698" xr:uid="{00000000-0005-0000-0000-000040030000}"/>
    <cellStyle name="Comma 3 10 6 2 3" xfId="3617" xr:uid="{00000000-0005-0000-0000-000041030000}"/>
    <cellStyle name="Comma 3 10 6 3" xfId="1965" xr:uid="{00000000-0005-0000-0000-000042030000}"/>
    <cellStyle name="Comma 3 10 6 3 2" xfId="4197" xr:uid="{00000000-0005-0000-0000-000043030000}"/>
    <cellStyle name="Comma 3 10 6 4" xfId="3116" xr:uid="{00000000-0005-0000-0000-000044030000}"/>
    <cellStyle name="Comma 3 10 7" xfId="1130" xr:uid="{00000000-0005-0000-0000-000045030000}"/>
    <cellStyle name="Comma 3 10 7 2" xfId="2218" xr:uid="{00000000-0005-0000-0000-000046030000}"/>
    <cellStyle name="Comma 3 10 7 2 2" xfId="4450" xr:uid="{00000000-0005-0000-0000-000047030000}"/>
    <cellStyle name="Comma 3 10 7 3" xfId="3369" xr:uid="{00000000-0005-0000-0000-000048030000}"/>
    <cellStyle name="Comma 3 10 8" xfId="626" xr:uid="{00000000-0005-0000-0000-000049030000}"/>
    <cellStyle name="Comma 3 10 8 2" xfId="2868" xr:uid="{00000000-0005-0000-0000-00004A030000}"/>
    <cellStyle name="Comma 3 10 9" xfId="1648" xr:uid="{00000000-0005-0000-0000-00004B030000}"/>
    <cellStyle name="Comma 3 10 9 2" xfId="3887" xr:uid="{00000000-0005-0000-0000-00004C030000}"/>
    <cellStyle name="Comma 3 11" xfId="232" xr:uid="{00000000-0005-0000-0000-00004D030000}"/>
    <cellStyle name="Comma 3 12" xfId="508" xr:uid="{00000000-0005-0000-0000-00004E030000}"/>
    <cellStyle name="Comma 3 12 2" xfId="579" xr:uid="{00000000-0005-0000-0000-00004F030000}"/>
    <cellStyle name="Comma 3 12 2 2" xfId="803" xr:uid="{00000000-0005-0000-0000-000050030000}"/>
    <cellStyle name="Comma 3 12 2 2 2" xfId="1051" xr:uid="{00000000-0005-0000-0000-000051030000}"/>
    <cellStyle name="Comma 3 12 2 2 2 2" xfId="1555" xr:uid="{00000000-0005-0000-0000-000052030000}"/>
    <cellStyle name="Comma 3 12 2 2 2 2 2" xfId="2643" xr:uid="{00000000-0005-0000-0000-000053030000}"/>
    <cellStyle name="Comma 3 12 2 2 2 2 2 2" xfId="4875" xr:uid="{00000000-0005-0000-0000-000054030000}"/>
    <cellStyle name="Comma 3 12 2 2 2 2 3" xfId="3794" xr:uid="{00000000-0005-0000-0000-000055030000}"/>
    <cellStyle name="Comma 3 12 2 2 2 3" xfId="2142" xr:uid="{00000000-0005-0000-0000-000056030000}"/>
    <cellStyle name="Comma 3 12 2 2 2 3 2" xfId="4374" xr:uid="{00000000-0005-0000-0000-000057030000}"/>
    <cellStyle name="Comma 3 12 2 2 2 4" xfId="3293" xr:uid="{00000000-0005-0000-0000-000058030000}"/>
    <cellStyle name="Comma 3 12 2 2 3" xfId="1307" xr:uid="{00000000-0005-0000-0000-000059030000}"/>
    <cellStyle name="Comma 3 12 2 2 3 2" xfId="2395" xr:uid="{00000000-0005-0000-0000-00005A030000}"/>
    <cellStyle name="Comma 3 12 2 2 3 2 2" xfId="4627" xr:uid="{00000000-0005-0000-0000-00005B030000}"/>
    <cellStyle name="Comma 3 12 2 2 3 3" xfId="3546" xr:uid="{00000000-0005-0000-0000-00005C030000}"/>
    <cellStyle name="Comma 3 12 2 2 4" xfId="1894" xr:uid="{00000000-0005-0000-0000-00005D030000}"/>
    <cellStyle name="Comma 3 12 2 2 4 2" xfId="4126" xr:uid="{00000000-0005-0000-0000-00005E030000}"/>
    <cellStyle name="Comma 3 12 2 2 5" xfId="3045" xr:uid="{00000000-0005-0000-0000-00005F030000}"/>
    <cellStyle name="Comma 3 12 2 3" xfId="927" xr:uid="{00000000-0005-0000-0000-000060030000}"/>
    <cellStyle name="Comma 3 12 2 3 2" xfId="1431" xr:uid="{00000000-0005-0000-0000-000061030000}"/>
    <cellStyle name="Comma 3 12 2 3 2 2" xfId="2519" xr:uid="{00000000-0005-0000-0000-000062030000}"/>
    <cellStyle name="Comma 3 12 2 3 2 2 2" xfId="4751" xr:uid="{00000000-0005-0000-0000-000063030000}"/>
    <cellStyle name="Comma 3 12 2 3 2 3" xfId="3670" xr:uid="{00000000-0005-0000-0000-000064030000}"/>
    <cellStyle name="Comma 3 12 2 3 3" xfId="2018" xr:uid="{00000000-0005-0000-0000-000065030000}"/>
    <cellStyle name="Comma 3 12 2 3 3 2" xfId="4250" xr:uid="{00000000-0005-0000-0000-000066030000}"/>
    <cellStyle name="Comma 3 12 2 3 4" xfId="3169" xr:uid="{00000000-0005-0000-0000-000067030000}"/>
    <cellStyle name="Comma 3 12 2 4" xfId="1183" xr:uid="{00000000-0005-0000-0000-000068030000}"/>
    <cellStyle name="Comma 3 12 2 4 2" xfId="2271" xr:uid="{00000000-0005-0000-0000-000069030000}"/>
    <cellStyle name="Comma 3 12 2 4 2 2" xfId="4503" xr:uid="{00000000-0005-0000-0000-00006A030000}"/>
    <cellStyle name="Comma 3 12 2 4 3" xfId="3422" xr:uid="{00000000-0005-0000-0000-00006B030000}"/>
    <cellStyle name="Comma 3 12 2 5" xfId="679" xr:uid="{00000000-0005-0000-0000-00006C030000}"/>
    <cellStyle name="Comma 3 12 2 5 2" xfId="2921" xr:uid="{00000000-0005-0000-0000-00006D030000}"/>
    <cellStyle name="Comma 3 12 2 6" xfId="1770" xr:uid="{00000000-0005-0000-0000-00006E030000}"/>
    <cellStyle name="Comma 3 12 2 6 2" xfId="4002" xr:uid="{00000000-0005-0000-0000-00006F030000}"/>
    <cellStyle name="Comma 3 12 2 7" xfId="2821" xr:uid="{00000000-0005-0000-0000-000070030000}"/>
    <cellStyle name="Comma 3 12 3" xfId="752" xr:uid="{00000000-0005-0000-0000-000071030000}"/>
    <cellStyle name="Comma 3 12 3 2" xfId="1000" xr:uid="{00000000-0005-0000-0000-000072030000}"/>
    <cellStyle name="Comma 3 12 3 2 2" xfId="1504" xr:uid="{00000000-0005-0000-0000-000073030000}"/>
    <cellStyle name="Comma 3 12 3 2 2 2" xfId="2592" xr:uid="{00000000-0005-0000-0000-000074030000}"/>
    <cellStyle name="Comma 3 12 3 2 2 2 2" xfId="4824" xr:uid="{00000000-0005-0000-0000-000075030000}"/>
    <cellStyle name="Comma 3 12 3 2 2 3" xfId="3743" xr:uid="{00000000-0005-0000-0000-000076030000}"/>
    <cellStyle name="Comma 3 12 3 2 3" xfId="2091" xr:uid="{00000000-0005-0000-0000-000077030000}"/>
    <cellStyle name="Comma 3 12 3 2 3 2" xfId="4323" xr:uid="{00000000-0005-0000-0000-000078030000}"/>
    <cellStyle name="Comma 3 12 3 2 4" xfId="3242" xr:uid="{00000000-0005-0000-0000-000079030000}"/>
    <cellStyle name="Comma 3 12 3 3" xfId="1256" xr:uid="{00000000-0005-0000-0000-00007A030000}"/>
    <cellStyle name="Comma 3 12 3 3 2" xfId="2344" xr:uid="{00000000-0005-0000-0000-00007B030000}"/>
    <cellStyle name="Comma 3 12 3 3 2 2" xfId="4576" xr:uid="{00000000-0005-0000-0000-00007C030000}"/>
    <cellStyle name="Comma 3 12 3 3 3" xfId="3495" xr:uid="{00000000-0005-0000-0000-00007D030000}"/>
    <cellStyle name="Comma 3 12 3 4" xfId="1843" xr:uid="{00000000-0005-0000-0000-00007E030000}"/>
    <cellStyle name="Comma 3 12 3 4 2" xfId="4075" xr:uid="{00000000-0005-0000-0000-00007F030000}"/>
    <cellStyle name="Comma 3 12 3 5" xfId="2994" xr:uid="{00000000-0005-0000-0000-000080030000}"/>
    <cellStyle name="Comma 3 12 4" xfId="876" xr:uid="{00000000-0005-0000-0000-000081030000}"/>
    <cellStyle name="Comma 3 12 4 2" xfId="1380" xr:uid="{00000000-0005-0000-0000-000082030000}"/>
    <cellStyle name="Comma 3 12 4 2 2" xfId="2468" xr:uid="{00000000-0005-0000-0000-000083030000}"/>
    <cellStyle name="Comma 3 12 4 2 2 2" xfId="4700" xr:uid="{00000000-0005-0000-0000-000084030000}"/>
    <cellStyle name="Comma 3 12 4 2 3" xfId="3619" xr:uid="{00000000-0005-0000-0000-000085030000}"/>
    <cellStyle name="Comma 3 12 4 3" xfId="1967" xr:uid="{00000000-0005-0000-0000-000086030000}"/>
    <cellStyle name="Comma 3 12 4 3 2" xfId="4199" xr:uid="{00000000-0005-0000-0000-000087030000}"/>
    <cellStyle name="Comma 3 12 4 4" xfId="3118" xr:uid="{00000000-0005-0000-0000-000088030000}"/>
    <cellStyle name="Comma 3 12 5" xfId="1132" xr:uid="{00000000-0005-0000-0000-000089030000}"/>
    <cellStyle name="Comma 3 12 5 2" xfId="2220" xr:uid="{00000000-0005-0000-0000-00008A030000}"/>
    <cellStyle name="Comma 3 12 5 2 2" xfId="4452" xr:uid="{00000000-0005-0000-0000-00008B030000}"/>
    <cellStyle name="Comma 3 12 5 3" xfId="3371" xr:uid="{00000000-0005-0000-0000-00008C030000}"/>
    <cellStyle name="Comma 3 12 6" xfId="628" xr:uid="{00000000-0005-0000-0000-00008D030000}"/>
    <cellStyle name="Comma 3 12 6 2" xfId="2870" xr:uid="{00000000-0005-0000-0000-00008E030000}"/>
    <cellStyle name="Comma 3 12 7" xfId="1670" xr:uid="{00000000-0005-0000-0000-00008F030000}"/>
    <cellStyle name="Comma 3 12 7 2" xfId="3909" xr:uid="{00000000-0005-0000-0000-000090030000}"/>
    <cellStyle name="Comma 3 12 8" xfId="1719" xr:uid="{00000000-0005-0000-0000-000091030000}"/>
    <cellStyle name="Comma 3 12 8 2" xfId="3951" xr:uid="{00000000-0005-0000-0000-000092030000}"/>
    <cellStyle name="Comma 3 12 9" xfId="2750" xr:uid="{00000000-0005-0000-0000-000093030000}"/>
    <cellStyle name="Comma 3 13" xfId="21" xr:uid="{00000000-0005-0000-0000-000094030000}"/>
    <cellStyle name="Comma 3 13 2" xfId="537" xr:uid="{00000000-0005-0000-0000-000095030000}"/>
    <cellStyle name="Comma 3 13 2 2" xfId="1608" xr:uid="{00000000-0005-0000-0000-000096030000}"/>
    <cellStyle name="Comma 3 13 2 2 2" xfId="3847" xr:uid="{00000000-0005-0000-0000-000097030000}"/>
    <cellStyle name="Comma 3 13 2 3" xfId="2696" xr:uid="{00000000-0005-0000-0000-000098030000}"/>
    <cellStyle name="Comma 3 13 2 3 2" xfId="4928" xr:uid="{00000000-0005-0000-0000-000099030000}"/>
    <cellStyle name="Comma 3 13 2 4" xfId="2779" xr:uid="{00000000-0005-0000-0000-00009A030000}"/>
    <cellStyle name="Comma 3 13 3" xfId="1104" xr:uid="{00000000-0005-0000-0000-00009B030000}"/>
    <cellStyle name="Comma 3 13 3 2" xfId="3346" xr:uid="{00000000-0005-0000-0000-00009C030000}"/>
    <cellStyle name="Comma 3 13 4" xfId="1628" xr:uid="{00000000-0005-0000-0000-00009D030000}"/>
    <cellStyle name="Comma 3 13 4 2" xfId="3867" xr:uid="{00000000-0005-0000-0000-00009E030000}"/>
    <cellStyle name="Comma 3 13 5" xfId="2195" xr:uid="{00000000-0005-0000-0000-00009F030000}"/>
    <cellStyle name="Comma 3 13 5 2" xfId="4427" xr:uid="{00000000-0005-0000-0000-0000A0030000}"/>
    <cellStyle name="Comma 3 13 6" xfId="2708" xr:uid="{00000000-0005-0000-0000-0000A1030000}"/>
    <cellStyle name="Comma 3 2" xfId="233" xr:uid="{00000000-0005-0000-0000-0000A2030000}"/>
    <cellStyle name="Comma 3 3" xfId="234" xr:uid="{00000000-0005-0000-0000-0000A3030000}"/>
    <cellStyle name="Comma 3 4" xfId="471" xr:uid="{00000000-0005-0000-0000-0000A4030000}"/>
    <cellStyle name="Comma 3 4 10" xfId="1705" xr:uid="{00000000-0005-0000-0000-0000A5030000}"/>
    <cellStyle name="Comma 3 4 10 2" xfId="3937" xr:uid="{00000000-0005-0000-0000-0000A6030000}"/>
    <cellStyle name="Comma 3 4 11" xfId="2716" xr:uid="{00000000-0005-0000-0000-0000A7030000}"/>
    <cellStyle name="Comma 3 4 2" xfId="516" xr:uid="{00000000-0005-0000-0000-0000A8030000}"/>
    <cellStyle name="Comma 3 4 2 2" xfId="587" xr:uid="{00000000-0005-0000-0000-0000A9030000}"/>
    <cellStyle name="Comma 3 4 2 2 2" xfId="805" xr:uid="{00000000-0005-0000-0000-0000AA030000}"/>
    <cellStyle name="Comma 3 4 2 2 2 2" xfId="1053" xr:uid="{00000000-0005-0000-0000-0000AB030000}"/>
    <cellStyle name="Comma 3 4 2 2 2 2 2" xfId="1557" xr:uid="{00000000-0005-0000-0000-0000AC030000}"/>
    <cellStyle name="Comma 3 4 2 2 2 2 2 2" xfId="2645" xr:uid="{00000000-0005-0000-0000-0000AD030000}"/>
    <cellStyle name="Comma 3 4 2 2 2 2 2 2 2" xfId="4877" xr:uid="{00000000-0005-0000-0000-0000AE030000}"/>
    <cellStyle name="Comma 3 4 2 2 2 2 2 3" xfId="3796" xr:uid="{00000000-0005-0000-0000-0000AF030000}"/>
    <cellStyle name="Comma 3 4 2 2 2 2 3" xfId="2144" xr:uid="{00000000-0005-0000-0000-0000B0030000}"/>
    <cellStyle name="Comma 3 4 2 2 2 2 3 2" xfId="4376" xr:uid="{00000000-0005-0000-0000-0000B1030000}"/>
    <cellStyle name="Comma 3 4 2 2 2 2 4" xfId="3295" xr:uid="{00000000-0005-0000-0000-0000B2030000}"/>
    <cellStyle name="Comma 3 4 2 2 2 3" xfId="1309" xr:uid="{00000000-0005-0000-0000-0000B3030000}"/>
    <cellStyle name="Comma 3 4 2 2 2 3 2" xfId="2397" xr:uid="{00000000-0005-0000-0000-0000B4030000}"/>
    <cellStyle name="Comma 3 4 2 2 2 3 2 2" xfId="4629" xr:uid="{00000000-0005-0000-0000-0000B5030000}"/>
    <cellStyle name="Comma 3 4 2 2 2 3 3" xfId="3548" xr:uid="{00000000-0005-0000-0000-0000B6030000}"/>
    <cellStyle name="Comma 3 4 2 2 2 4" xfId="1896" xr:uid="{00000000-0005-0000-0000-0000B7030000}"/>
    <cellStyle name="Comma 3 4 2 2 2 4 2" xfId="4128" xr:uid="{00000000-0005-0000-0000-0000B8030000}"/>
    <cellStyle name="Comma 3 4 2 2 2 5" xfId="3047" xr:uid="{00000000-0005-0000-0000-0000B9030000}"/>
    <cellStyle name="Comma 3 4 2 2 3" xfId="929" xr:uid="{00000000-0005-0000-0000-0000BA030000}"/>
    <cellStyle name="Comma 3 4 2 2 3 2" xfId="1433" xr:uid="{00000000-0005-0000-0000-0000BB030000}"/>
    <cellStyle name="Comma 3 4 2 2 3 2 2" xfId="2521" xr:uid="{00000000-0005-0000-0000-0000BC030000}"/>
    <cellStyle name="Comma 3 4 2 2 3 2 2 2" xfId="4753" xr:uid="{00000000-0005-0000-0000-0000BD030000}"/>
    <cellStyle name="Comma 3 4 2 2 3 2 3" xfId="3672" xr:uid="{00000000-0005-0000-0000-0000BE030000}"/>
    <cellStyle name="Comma 3 4 2 2 3 3" xfId="2020" xr:uid="{00000000-0005-0000-0000-0000BF030000}"/>
    <cellStyle name="Comma 3 4 2 2 3 3 2" xfId="4252" xr:uid="{00000000-0005-0000-0000-0000C0030000}"/>
    <cellStyle name="Comma 3 4 2 2 3 4" xfId="3171" xr:uid="{00000000-0005-0000-0000-0000C1030000}"/>
    <cellStyle name="Comma 3 4 2 2 4" xfId="1185" xr:uid="{00000000-0005-0000-0000-0000C2030000}"/>
    <cellStyle name="Comma 3 4 2 2 4 2" xfId="2273" xr:uid="{00000000-0005-0000-0000-0000C3030000}"/>
    <cellStyle name="Comma 3 4 2 2 4 2 2" xfId="4505" xr:uid="{00000000-0005-0000-0000-0000C4030000}"/>
    <cellStyle name="Comma 3 4 2 2 4 3" xfId="3424" xr:uid="{00000000-0005-0000-0000-0000C5030000}"/>
    <cellStyle name="Comma 3 4 2 2 5" xfId="681" xr:uid="{00000000-0005-0000-0000-0000C6030000}"/>
    <cellStyle name="Comma 3 4 2 2 5 2" xfId="2923" xr:uid="{00000000-0005-0000-0000-0000C7030000}"/>
    <cellStyle name="Comma 3 4 2 2 6" xfId="1772" xr:uid="{00000000-0005-0000-0000-0000C8030000}"/>
    <cellStyle name="Comma 3 4 2 2 6 2" xfId="4004" xr:uid="{00000000-0005-0000-0000-0000C9030000}"/>
    <cellStyle name="Comma 3 4 2 2 7" xfId="2829" xr:uid="{00000000-0005-0000-0000-0000CA030000}"/>
    <cellStyle name="Comma 3 4 2 3" xfId="760" xr:uid="{00000000-0005-0000-0000-0000CB030000}"/>
    <cellStyle name="Comma 3 4 2 3 2" xfId="1008" xr:uid="{00000000-0005-0000-0000-0000CC030000}"/>
    <cellStyle name="Comma 3 4 2 3 2 2" xfId="1512" xr:uid="{00000000-0005-0000-0000-0000CD030000}"/>
    <cellStyle name="Comma 3 4 2 3 2 2 2" xfId="2600" xr:uid="{00000000-0005-0000-0000-0000CE030000}"/>
    <cellStyle name="Comma 3 4 2 3 2 2 2 2" xfId="4832" xr:uid="{00000000-0005-0000-0000-0000CF030000}"/>
    <cellStyle name="Comma 3 4 2 3 2 2 3" xfId="3751" xr:uid="{00000000-0005-0000-0000-0000D0030000}"/>
    <cellStyle name="Comma 3 4 2 3 2 3" xfId="2099" xr:uid="{00000000-0005-0000-0000-0000D1030000}"/>
    <cellStyle name="Comma 3 4 2 3 2 3 2" xfId="4331" xr:uid="{00000000-0005-0000-0000-0000D2030000}"/>
    <cellStyle name="Comma 3 4 2 3 2 4" xfId="3250" xr:uid="{00000000-0005-0000-0000-0000D3030000}"/>
    <cellStyle name="Comma 3 4 2 3 3" xfId="1264" xr:uid="{00000000-0005-0000-0000-0000D4030000}"/>
    <cellStyle name="Comma 3 4 2 3 3 2" xfId="2352" xr:uid="{00000000-0005-0000-0000-0000D5030000}"/>
    <cellStyle name="Comma 3 4 2 3 3 2 2" xfId="4584" xr:uid="{00000000-0005-0000-0000-0000D6030000}"/>
    <cellStyle name="Comma 3 4 2 3 3 3" xfId="3503" xr:uid="{00000000-0005-0000-0000-0000D7030000}"/>
    <cellStyle name="Comma 3 4 2 3 4" xfId="1851" xr:uid="{00000000-0005-0000-0000-0000D8030000}"/>
    <cellStyle name="Comma 3 4 2 3 4 2" xfId="4083" xr:uid="{00000000-0005-0000-0000-0000D9030000}"/>
    <cellStyle name="Comma 3 4 2 3 5" xfId="3002" xr:uid="{00000000-0005-0000-0000-0000DA030000}"/>
    <cellStyle name="Comma 3 4 2 4" xfId="884" xr:uid="{00000000-0005-0000-0000-0000DB030000}"/>
    <cellStyle name="Comma 3 4 2 4 2" xfId="1388" xr:uid="{00000000-0005-0000-0000-0000DC030000}"/>
    <cellStyle name="Comma 3 4 2 4 2 2" xfId="2476" xr:uid="{00000000-0005-0000-0000-0000DD030000}"/>
    <cellStyle name="Comma 3 4 2 4 2 2 2" xfId="4708" xr:uid="{00000000-0005-0000-0000-0000DE030000}"/>
    <cellStyle name="Comma 3 4 2 4 2 3" xfId="3627" xr:uid="{00000000-0005-0000-0000-0000DF030000}"/>
    <cellStyle name="Comma 3 4 2 4 3" xfId="1975" xr:uid="{00000000-0005-0000-0000-0000E0030000}"/>
    <cellStyle name="Comma 3 4 2 4 3 2" xfId="4207" xr:uid="{00000000-0005-0000-0000-0000E1030000}"/>
    <cellStyle name="Comma 3 4 2 4 4" xfId="3126" xr:uid="{00000000-0005-0000-0000-0000E2030000}"/>
    <cellStyle name="Comma 3 4 2 5" xfId="1140" xr:uid="{00000000-0005-0000-0000-0000E3030000}"/>
    <cellStyle name="Comma 3 4 2 5 2" xfId="2228" xr:uid="{00000000-0005-0000-0000-0000E4030000}"/>
    <cellStyle name="Comma 3 4 2 5 2 2" xfId="4460" xr:uid="{00000000-0005-0000-0000-0000E5030000}"/>
    <cellStyle name="Comma 3 4 2 5 3" xfId="3379" xr:uid="{00000000-0005-0000-0000-0000E6030000}"/>
    <cellStyle name="Comma 3 4 2 6" xfId="636" xr:uid="{00000000-0005-0000-0000-0000E7030000}"/>
    <cellStyle name="Comma 3 4 2 6 2" xfId="2878" xr:uid="{00000000-0005-0000-0000-0000E8030000}"/>
    <cellStyle name="Comma 3 4 2 7" xfId="1678" xr:uid="{00000000-0005-0000-0000-0000E9030000}"/>
    <cellStyle name="Comma 3 4 2 7 2" xfId="3917" xr:uid="{00000000-0005-0000-0000-0000EA030000}"/>
    <cellStyle name="Comma 3 4 2 8" xfId="1727" xr:uid="{00000000-0005-0000-0000-0000EB030000}"/>
    <cellStyle name="Comma 3 4 2 8 2" xfId="3959" xr:uid="{00000000-0005-0000-0000-0000EC030000}"/>
    <cellStyle name="Comma 3 4 2 9" xfId="2758" xr:uid="{00000000-0005-0000-0000-0000ED030000}"/>
    <cellStyle name="Comma 3 4 3" xfId="494" xr:uid="{00000000-0005-0000-0000-0000EE030000}"/>
    <cellStyle name="Comma 3 4 3 2" xfId="565" xr:uid="{00000000-0005-0000-0000-0000EF030000}"/>
    <cellStyle name="Comma 3 4 3 2 2" xfId="806" xr:uid="{00000000-0005-0000-0000-0000F0030000}"/>
    <cellStyle name="Comma 3 4 3 2 2 2" xfId="1054" xr:uid="{00000000-0005-0000-0000-0000F1030000}"/>
    <cellStyle name="Comma 3 4 3 2 2 2 2" xfId="1558" xr:uid="{00000000-0005-0000-0000-0000F2030000}"/>
    <cellStyle name="Comma 3 4 3 2 2 2 2 2" xfId="2646" xr:uid="{00000000-0005-0000-0000-0000F3030000}"/>
    <cellStyle name="Comma 3 4 3 2 2 2 2 2 2" xfId="4878" xr:uid="{00000000-0005-0000-0000-0000F4030000}"/>
    <cellStyle name="Comma 3 4 3 2 2 2 2 3" xfId="3797" xr:uid="{00000000-0005-0000-0000-0000F5030000}"/>
    <cellStyle name="Comma 3 4 3 2 2 2 3" xfId="2145" xr:uid="{00000000-0005-0000-0000-0000F6030000}"/>
    <cellStyle name="Comma 3 4 3 2 2 2 3 2" xfId="4377" xr:uid="{00000000-0005-0000-0000-0000F7030000}"/>
    <cellStyle name="Comma 3 4 3 2 2 2 4" xfId="3296" xr:uid="{00000000-0005-0000-0000-0000F8030000}"/>
    <cellStyle name="Comma 3 4 3 2 2 3" xfId="1310" xr:uid="{00000000-0005-0000-0000-0000F9030000}"/>
    <cellStyle name="Comma 3 4 3 2 2 3 2" xfId="2398" xr:uid="{00000000-0005-0000-0000-0000FA030000}"/>
    <cellStyle name="Comma 3 4 3 2 2 3 2 2" xfId="4630" xr:uid="{00000000-0005-0000-0000-0000FB030000}"/>
    <cellStyle name="Comma 3 4 3 2 2 3 3" xfId="3549" xr:uid="{00000000-0005-0000-0000-0000FC030000}"/>
    <cellStyle name="Comma 3 4 3 2 2 4" xfId="1897" xr:uid="{00000000-0005-0000-0000-0000FD030000}"/>
    <cellStyle name="Comma 3 4 3 2 2 4 2" xfId="4129" xr:uid="{00000000-0005-0000-0000-0000FE030000}"/>
    <cellStyle name="Comma 3 4 3 2 2 5" xfId="3048" xr:uid="{00000000-0005-0000-0000-0000FF030000}"/>
    <cellStyle name="Comma 3 4 3 2 3" xfId="930" xr:uid="{00000000-0005-0000-0000-000000040000}"/>
    <cellStyle name="Comma 3 4 3 2 3 2" xfId="1434" xr:uid="{00000000-0005-0000-0000-000001040000}"/>
    <cellStyle name="Comma 3 4 3 2 3 2 2" xfId="2522" xr:uid="{00000000-0005-0000-0000-000002040000}"/>
    <cellStyle name="Comma 3 4 3 2 3 2 2 2" xfId="4754" xr:uid="{00000000-0005-0000-0000-000003040000}"/>
    <cellStyle name="Comma 3 4 3 2 3 2 3" xfId="3673" xr:uid="{00000000-0005-0000-0000-000004040000}"/>
    <cellStyle name="Comma 3 4 3 2 3 3" xfId="2021" xr:uid="{00000000-0005-0000-0000-000005040000}"/>
    <cellStyle name="Comma 3 4 3 2 3 3 2" xfId="4253" xr:uid="{00000000-0005-0000-0000-000006040000}"/>
    <cellStyle name="Comma 3 4 3 2 3 4" xfId="3172" xr:uid="{00000000-0005-0000-0000-000007040000}"/>
    <cellStyle name="Comma 3 4 3 2 4" xfId="1186" xr:uid="{00000000-0005-0000-0000-000008040000}"/>
    <cellStyle name="Comma 3 4 3 2 4 2" xfId="2274" xr:uid="{00000000-0005-0000-0000-000009040000}"/>
    <cellStyle name="Comma 3 4 3 2 4 2 2" xfId="4506" xr:uid="{00000000-0005-0000-0000-00000A040000}"/>
    <cellStyle name="Comma 3 4 3 2 4 3" xfId="3425" xr:uid="{00000000-0005-0000-0000-00000B040000}"/>
    <cellStyle name="Comma 3 4 3 2 5" xfId="682" xr:uid="{00000000-0005-0000-0000-00000C040000}"/>
    <cellStyle name="Comma 3 4 3 2 5 2" xfId="2924" xr:uid="{00000000-0005-0000-0000-00000D040000}"/>
    <cellStyle name="Comma 3 4 3 2 6" xfId="1773" xr:uid="{00000000-0005-0000-0000-00000E040000}"/>
    <cellStyle name="Comma 3 4 3 2 6 2" xfId="4005" xr:uid="{00000000-0005-0000-0000-00000F040000}"/>
    <cellStyle name="Comma 3 4 3 2 7" xfId="2807" xr:uid="{00000000-0005-0000-0000-000010040000}"/>
    <cellStyle name="Comma 3 4 3 3" xfId="780" xr:uid="{00000000-0005-0000-0000-000011040000}"/>
    <cellStyle name="Comma 3 4 3 3 2" xfId="1028" xr:uid="{00000000-0005-0000-0000-000012040000}"/>
    <cellStyle name="Comma 3 4 3 3 2 2" xfId="1532" xr:uid="{00000000-0005-0000-0000-000013040000}"/>
    <cellStyle name="Comma 3 4 3 3 2 2 2" xfId="2620" xr:uid="{00000000-0005-0000-0000-000014040000}"/>
    <cellStyle name="Comma 3 4 3 3 2 2 2 2" xfId="4852" xr:uid="{00000000-0005-0000-0000-000015040000}"/>
    <cellStyle name="Comma 3 4 3 3 2 2 3" xfId="3771" xr:uid="{00000000-0005-0000-0000-000016040000}"/>
    <cellStyle name="Comma 3 4 3 3 2 3" xfId="2119" xr:uid="{00000000-0005-0000-0000-000017040000}"/>
    <cellStyle name="Comma 3 4 3 3 2 3 2" xfId="4351" xr:uid="{00000000-0005-0000-0000-000018040000}"/>
    <cellStyle name="Comma 3 4 3 3 2 4" xfId="3270" xr:uid="{00000000-0005-0000-0000-000019040000}"/>
    <cellStyle name="Comma 3 4 3 3 3" xfId="1284" xr:uid="{00000000-0005-0000-0000-00001A040000}"/>
    <cellStyle name="Comma 3 4 3 3 3 2" xfId="2372" xr:uid="{00000000-0005-0000-0000-00001B040000}"/>
    <cellStyle name="Comma 3 4 3 3 3 2 2" xfId="4604" xr:uid="{00000000-0005-0000-0000-00001C040000}"/>
    <cellStyle name="Comma 3 4 3 3 3 3" xfId="3523" xr:uid="{00000000-0005-0000-0000-00001D040000}"/>
    <cellStyle name="Comma 3 4 3 3 4" xfId="1871" xr:uid="{00000000-0005-0000-0000-00001E040000}"/>
    <cellStyle name="Comma 3 4 3 3 4 2" xfId="4103" xr:uid="{00000000-0005-0000-0000-00001F040000}"/>
    <cellStyle name="Comma 3 4 3 3 5" xfId="3022" xr:uid="{00000000-0005-0000-0000-000020040000}"/>
    <cellStyle name="Comma 3 4 3 4" xfId="904" xr:uid="{00000000-0005-0000-0000-000021040000}"/>
    <cellStyle name="Comma 3 4 3 4 2" xfId="1408" xr:uid="{00000000-0005-0000-0000-000022040000}"/>
    <cellStyle name="Comma 3 4 3 4 2 2" xfId="2496" xr:uid="{00000000-0005-0000-0000-000023040000}"/>
    <cellStyle name="Comma 3 4 3 4 2 2 2" xfId="4728" xr:uid="{00000000-0005-0000-0000-000024040000}"/>
    <cellStyle name="Comma 3 4 3 4 2 3" xfId="3647" xr:uid="{00000000-0005-0000-0000-000025040000}"/>
    <cellStyle name="Comma 3 4 3 4 3" xfId="1995" xr:uid="{00000000-0005-0000-0000-000026040000}"/>
    <cellStyle name="Comma 3 4 3 4 3 2" xfId="4227" xr:uid="{00000000-0005-0000-0000-000027040000}"/>
    <cellStyle name="Comma 3 4 3 4 4" xfId="3146" xr:uid="{00000000-0005-0000-0000-000028040000}"/>
    <cellStyle name="Comma 3 4 3 5" xfId="1160" xr:uid="{00000000-0005-0000-0000-000029040000}"/>
    <cellStyle name="Comma 3 4 3 5 2" xfId="2248" xr:uid="{00000000-0005-0000-0000-00002A040000}"/>
    <cellStyle name="Comma 3 4 3 5 2 2" xfId="4480" xr:uid="{00000000-0005-0000-0000-00002B040000}"/>
    <cellStyle name="Comma 3 4 3 5 3" xfId="3399" xr:uid="{00000000-0005-0000-0000-00002C040000}"/>
    <cellStyle name="Comma 3 4 3 6" xfId="656" xr:uid="{00000000-0005-0000-0000-00002D040000}"/>
    <cellStyle name="Comma 3 4 3 6 2" xfId="2898" xr:uid="{00000000-0005-0000-0000-00002E040000}"/>
    <cellStyle name="Comma 3 4 3 7" xfId="1656" xr:uid="{00000000-0005-0000-0000-00002F040000}"/>
    <cellStyle name="Comma 3 4 3 7 2" xfId="3895" xr:uid="{00000000-0005-0000-0000-000030040000}"/>
    <cellStyle name="Comma 3 4 3 8" xfId="1747" xr:uid="{00000000-0005-0000-0000-000031040000}"/>
    <cellStyle name="Comma 3 4 3 8 2" xfId="3979" xr:uid="{00000000-0005-0000-0000-000032040000}"/>
    <cellStyle name="Comma 3 4 3 9" xfId="2736" xr:uid="{00000000-0005-0000-0000-000033040000}"/>
    <cellStyle name="Comma 3 4 4" xfId="545" xr:uid="{00000000-0005-0000-0000-000034040000}"/>
    <cellStyle name="Comma 3 4 4 2" xfId="804" xr:uid="{00000000-0005-0000-0000-000035040000}"/>
    <cellStyle name="Comma 3 4 4 2 2" xfId="1052" xr:uid="{00000000-0005-0000-0000-000036040000}"/>
    <cellStyle name="Comma 3 4 4 2 2 2" xfId="1556" xr:uid="{00000000-0005-0000-0000-000037040000}"/>
    <cellStyle name="Comma 3 4 4 2 2 2 2" xfId="2644" xr:uid="{00000000-0005-0000-0000-000038040000}"/>
    <cellStyle name="Comma 3 4 4 2 2 2 2 2" xfId="4876" xr:uid="{00000000-0005-0000-0000-000039040000}"/>
    <cellStyle name="Comma 3 4 4 2 2 2 3" xfId="3795" xr:uid="{00000000-0005-0000-0000-00003A040000}"/>
    <cellStyle name="Comma 3 4 4 2 2 3" xfId="2143" xr:uid="{00000000-0005-0000-0000-00003B040000}"/>
    <cellStyle name="Comma 3 4 4 2 2 3 2" xfId="4375" xr:uid="{00000000-0005-0000-0000-00003C040000}"/>
    <cellStyle name="Comma 3 4 4 2 2 4" xfId="3294" xr:uid="{00000000-0005-0000-0000-00003D040000}"/>
    <cellStyle name="Comma 3 4 4 2 3" xfId="1308" xr:uid="{00000000-0005-0000-0000-00003E040000}"/>
    <cellStyle name="Comma 3 4 4 2 3 2" xfId="2396" xr:uid="{00000000-0005-0000-0000-00003F040000}"/>
    <cellStyle name="Comma 3 4 4 2 3 2 2" xfId="4628" xr:uid="{00000000-0005-0000-0000-000040040000}"/>
    <cellStyle name="Comma 3 4 4 2 3 3" xfId="3547" xr:uid="{00000000-0005-0000-0000-000041040000}"/>
    <cellStyle name="Comma 3 4 4 2 4" xfId="1895" xr:uid="{00000000-0005-0000-0000-000042040000}"/>
    <cellStyle name="Comma 3 4 4 2 4 2" xfId="4127" xr:uid="{00000000-0005-0000-0000-000043040000}"/>
    <cellStyle name="Comma 3 4 4 2 5" xfId="3046" xr:uid="{00000000-0005-0000-0000-000044040000}"/>
    <cellStyle name="Comma 3 4 4 3" xfId="928" xr:uid="{00000000-0005-0000-0000-000045040000}"/>
    <cellStyle name="Comma 3 4 4 3 2" xfId="1432" xr:uid="{00000000-0005-0000-0000-000046040000}"/>
    <cellStyle name="Comma 3 4 4 3 2 2" xfId="2520" xr:uid="{00000000-0005-0000-0000-000047040000}"/>
    <cellStyle name="Comma 3 4 4 3 2 2 2" xfId="4752" xr:uid="{00000000-0005-0000-0000-000048040000}"/>
    <cellStyle name="Comma 3 4 4 3 2 3" xfId="3671" xr:uid="{00000000-0005-0000-0000-000049040000}"/>
    <cellStyle name="Comma 3 4 4 3 3" xfId="2019" xr:uid="{00000000-0005-0000-0000-00004A040000}"/>
    <cellStyle name="Comma 3 4 4 3 3 2" xfId="4251" xr:uid="{00000000-0005-0000-0000-00004B040000}"/>
    <cellStyle name="Comma 3 4 4 3 4" xfId="3170" xr:uid="{00000000-0005-0000-0000-00004C040000}"/>
    <cellStyle name="Comma 3 4 4 4" xfId="1184" xr:uid="{00000000-0005-0000-0000-00004D040000}"/>
    <cellStyle name="Comma 3 4 4 4 2" xfId="2272" xr:uid="{00000000-0005-0000-0000-00004E040000}"/>
    <cellStyle name="Comma 3 4 4 4 2 2" xfId="4504" xr:uid="{00000000-0005-0000-0000-00004F040000}"/>
    <cellStyle name="Comma 3 4 4 4 3" xfId="3423" xr:uid="{00000000-0005-0000-0000-000050040000}"/>
    <cellStyle name="Comma 3 4 4 5" xfId="680" xr:uid="{00000000-0005-0000-0000-000051040000}"/>
    <cellStyle name="Comma 3 4 4 5 2" xfId="2922" xr:uid="{00000000-0005-0000-0000-000052040000}"/>
    <cellStyle name="Comma 3 4 4 6" xfId="1771" xr:uid="{00000000-0005-0000-0000-000053040000}"/>
    <cellStyle name="Comma 3 4 4 6 2" xfId="4003" xr:uid="{00000000-0005-0000-0000-000054040000}"/>
    <cellStyle name="Comma 3 4 4 7" xfId="2787" xr:uid="{00000000-0005-0000-0000-000055040000}"/>
    <cellStyle name="Comma 3 4 5" xfId="738" xr:uid="{00000000-0005-0000-0000-000056040000}"/>
    <cellStyle name="Comma 3 4 5 2" xfId="986" xr:uid="{00000000-0005-0000-0000-000057040000}"/>
    <cellStyle name="Comma 3 4 5 2 2" xfId="1490" xr:uid="{00000000-0005-0000-0000-000058040000}"/>
    <cellStyle name="Comma 3 4 5 2 2 2" xfId="2578" xr:uid="{00000000-0005-0000-0000-000059040000}"/>
    <cellStyle name="Comma 3 4 5 2 2 2 2" xfId="4810" xr:uid="{00000000-0005-0000-0000-00005A040000}"/>
    <cellStyle name="Comma 3 4 5 2 2 3" xfId="3729" xr:uid="{00000000-0005-0000-0000-00005B040000}"/>
    <cellStyle name="Comma 3 4 5 2 3" xfId="2077" xr:uid="{00000000-0005-0000-0000-00005C040000}"/>
    <cellStyle name="Comma 3 4 5 2 3 2" xfId="4309" xr:uid="{00000000-0005-0000-0000-00005D040000}"/>
    <cellStyle name="Comma 3 4 5 2 4" xfId="3228" xr:uid="{00000000-0005-0000-0000-00005E040000}"/>
    <cellStyle name="Comma 3 4 5 3" xfId="1242" xr:uid="{00000000-0005-0000-0000-00005F040000}"/>
    <cellStyle name="Comma 3 4 5 3 2" xfId="2330" xr:uid="{00000000-0005-0000-0000-000060040000}"/>
    <cellStyle name="Comma 3 4 5 3 2 2" xfId="4562" xr:uid="{00000000-0005-0000-0000-000061040000}"/>
    <cellStyle name="Comma 3 4 5 3 3" xfId="3481" xr:uid="{00000000-0005-0000-0000-000062040000}"/>
    <cellStyle name="Comma 3 4 5 4" xfId="1829" xr:uid="{00000000-0005-0000-0000-000063040000}"/>
    <cellStyle name="Comma 3 4 5 4 2" xfId="4061" xr:uid="{00000000-0005-0000-0000-000064040000}"/>
    <cellStyle name="Comma 3 4 5 5" xfId="2980" xr:uid="{00000000-0005-0000-0000-000065040000}"/>
    <cellStyle name="Comma 3 4 6" xfId="862" xr:uid="{00000000-0005-0000-0000-000066040000}"/>
    <cellStyle name="Comma 3 4 6 2" xfId="1366" xr:uid="{00000000-0005-0000-0000-000067040000}"/>
    <cellStyle name="Comma 3 4 6 2 2" xfId="2454" xr:uid="{00000000-0005-0000-0000-000068040000}"/>
    <cellStyle name="Comma 3 4 6 2 2 2" xfId="4686" xr:uid="{00000000-0005-0000-0000-000069040000}"/>
    <cellStyle name="Comma 3 4 6 2 3" xfId="3605" xr:uid="{00000000-0005-0000-0000-00006A040000}"/>
    <cellStyle name="Comma 3 4 6 3" xfId="1953" xr:uid="{00000000-0005-0000-0000-00006B040000}"/>
    <cellStyle name="Comma 3 4 6 3 2" xfId="4185" xr:uid="{00000000-0005-0000-0000-00006C040000}"/>
    <cellStyle name="Comma 3 4 6 4" xfId="3104" xr:uid="{00000000-0005-0000-0000-00006D040000}"/>
    <cellStyle name="Comma 3 4 7" xfId="1118" xr:uid="{00000000-0005-0000-0000-00006E040000}"/>
    <cellStyle name="Comma 3 4 7 2" xfId="2206" xr:uid="{00000000-0005-0000-0000-00006F040000}"/>
    <cellStyle name="Comma 3 4 7 2 2" xfId="4438" xr:uid="{00000000-0005-0000-0000-000070040000}"/>
    <cellStyle name="Comma 3 4 7 3" xfId="3357" xr:uid="{00000000-0005-0000-0000-000071040000}"/>
    <cellStyle name="Comma 3 4 8" xfId="614" xr:uid="{00000000-0005-0000-0000-000072040000}"/>
    <cellStyle name="Comma 3 4 8 2" xfId="2856" xr:uid="{00000000-0005-0000-0000-000073040000}"/>
    <cellStyle name="Comma 3 4 9" xfId="1636" xr:uid="{00000000-0005-0000-0000-000074040000}"/>
    <cellStyle name="Comma 3 4 9 2" xfId="3875" xr:uid="{00000000-0005-0000-0000-000075040000}"/>
    <cellStyle name="Comma 3 5" xfId="476" xr:uid="{00000000-0005-0000-0000-000076040000}"/>
    <cellStyle name="Comma 3 5 10" xfId="1707" xr:uid="{00000000-0005-0000-0000-000077040000}"/>
    <cellStyle name="Comma 3 5 10 2" xfId="3939" xr:uid="{00000000-0005-0000-0000-000078040000}"/>
    <cellStyle name="Comma 3 5 11" xfId="2718" xr:uid="{00000000-0005-0000-0000-000079040000}"/>
    <cellStyle name="Comma 3 5 2" xfId="518" xr:uid="{00000000-0005-0000-0000-00007A040000}"/>
    <cellStyle name="Comma 3 5 2 2" xfId="589" xr:uid="{00000000-0005-0000-0000-00007B040000}"/>
    <cellStyle name="Comma 3 5 2 2 2" xfId="808" xr:uid="{00000000-0005-0000-0000-00007C040000}"/>
    <cellStyle name="Comma 3 5 2 2 2 2" xfId="1056" xr:uid="{00000000-0005-0000-0000-00007D040000}"/>
    <cellStyle name="Comma 3 5 2 2 2 2 2" xfId="1560" xr:uid="{00000000-0005-0000-0000-00007E040000}"/>
    <cellStyle name="Comma 3 5 2 2 2 2 2 2" xfId="2648" xr:uid="{00000000-0005-0000-0000-00007F040000}"/>
    <cellStyle name="Comma 3 5 2 2 2 2 2 2 2" xfId="4880" xr:uid="{00000000-0005-0000-0000-000080040000}"/>
    <cellStyle name="Comma 3 5 2 2 2 2 2 3" xfId="3799" xr:uid="{00000000-0005-0000-0000-000081040000}"/>
    <cellStyle name="Comma 3 5 2 2 2 2 3" xfId="2147" xr:uid="{00000000-0005-0000-0000-000082040000}"/>
    <cellStyle name="Comma 3 5 2 2 2 2 3 2" xfId="4379" xr:uid="{00000000-0005-0000-0000-000083040000}"/>
    <cellStyle name="Comma 3 5 2 2 2 2 4" xfId="3298" xr:uid="{00000000-0005-0000-0000-000084040000}"/>
    <cellStyle name="Comma 3 5 2 2 2 3" xfId="1312" xr:uid="{00000000-0005-0000-0000-000085040000}"/>
    <cellStyle name="Comma 3 5 2 2 2 3 2" xfId="2400" xr:uid="{00000000-0005-0000-0000-000086040000}"/>
    <cellStyle name="Comma 3 5 2 2 2 3 2 2" xfId="4632" xr:uid="{00000000-0005-0000-0000-000087040000}"/>
    <cellStyle name="Comma 3 5 2 2 2 3 3" xfId="3551" xr:uid="{00000000-0005-0000-0000-000088040000}"/>
    <cellStyle name="Comma 3 5 2 2 2 4" xfId="1899" xr:uid="{00000000-0005-0000-0000-000089040000}"/>
    <cellStyle name="Comma 3 5 2 2 2 4 2" xfId="4131" xr:uid="{00000000-0005-0000-0000-00008A040000}"/>
    <cellStyle name="Comma 3 5 2 2 2 5" xfId="3050" xr:uid="{00000000-0005-0000-0000-00008B040000}"/>
    <cellStyle name="Comma 3 5 2 2 3" xfId="932" xr:uid="{00000000-0005-0000-0000-00008C040000}"/>
    <cellStyle name="Comma 3 5 2 2 3 2" xfId="1436" xr:uid="{00000000-0005-0000-0000-00008D040000}"/>
    <cellStyle name="Comma 3 5 2 2 3 2 2" xfId="2524" xr:uid="{00000000-0005-0000-0000-00008E040000}"/>
    <cellStyle name="Comma 3 5 2 2 3 2 2 2" xfId="4756" xr:uid="{00000000-0005-0000-0000-00008F040000}"/>
    <cellStyle name="Comma 3 5 2 2 3 2 3" xfId="3675" xr:uid="{00000000-0005-0000-0000-000090040000}"/>
    <cellStyle name="Comma 3 5 2 2 3 3" xfId="2023" xr:uid="{00000000-0005-0000-0000-000091040000}"/>
    <cellStyle name="Comma 3 5 2 2 3 3 2" xfId="4255" xr:uid="{00000000-0005-0000-0000-000092040000}"/>
    <cellStyle name="Comma 3 5 2 2 3 4" xfId="3174" xr:uid="{00000000-0005-0000-0000-000093040000}"/>
    <cellStyle name="Comma 3 5 2 2 4" xfId="1188" xr:uid="{00000000-0005-0000-0000-000094040000}"/>
    <cellStyle name="Comma 3 5 2 2 4 2" xfId="2276" xr:uid="{00000000-0005-0000-0000-000095040000}"/>
    <cellStyle name="Comma 3 5 2 2 4 2 2" xfId="4508" xr:uid="{00000000-0005-0000-0000-000096040000}"/>
    <cellStyle name="Comma 3 5 2 2 4 3" xfId="3427" xr:uid="{00000000-0005-0000-0000-000097040000}"/>
    <cellStyle name="Comma 3 5 2 2 5" xfId="684" xr:uid="{00000000-0005-0000-0000-000098040000}"/>
    <cellStyle name="Comma 3 5 2 2 5 2" xfId="2926" xr:uid="{00000000-0005-0000-0000-000099040000}"/>
    <cellStyle name="Comma 3 5 2 2 6" xfId="1775" xr:uid="{00000000-0005-0000-0000-00009A040000}"/>
    <cellStyle name="Comma 3 5 2 2 6 2" xfId="4007" xr:uid="{00000000-0005-0000-0000-00009B040000}"/>
    <cellStyle name="Comma 3 5 2 2 7" xfId="2831" xr:uid="{00000000-0005-0000-0000-00009C040000}"/>
    <cellStyle name="Comma 3 5 2 3" xfId="762" xr:uid="{00000000-0005-0000-0000-00009D040000}"/>
    <cellStyle name="Comma 3 5 2 3 2" xfId="1010" xr:uid="{00000000-0005-0000-0000-00009E040000}"/>
    <cellStyle name="Comma 3 5 2 3 2 2" xfId="1514" xr:uid="{00000000-0005-0000-0000-00009F040000}"/>
    <cellStyle name="Comma 3 5 2 3 2 2 2" xfId="2602" xr:uid="{00000000-0005-0000-0000-0000A0040000}"/>
    <cellStyle name="Comma 3 5 2 3 2 2 2 2" xfId="4834" xr:uid="{00000000-0005-0000-0000-0000A1040000}"/>
    <cellStyle name="Comma 3 5 2 3 2 2 3" xfId="3753" xr:uid="{00000000-0005-0000-0000-0000A2040000}"/>
    <cellStyle name="Comma 3 5 2 3 2 3" xfId="2101" xr:uid="{00000000-0005-0000-0000-0000A3040000}"/>
    <cellStyle name="Comma 3 5 2 3 2 3 2" xfId="4333" xr:uid="{00000000-0005-0000-0000-0000A4040000}"/>
    <cellStyle name="Comma 3 5 2 3 2 4" xfId="3252" xr:uid="{00000000-0005-0000-0000-0000A5040000}"/>
    <cellStyle name="Comma 3 5 2 3 3" xfId="1266" xr:uid="{00000000-0005-0000-0000-0000A6040000}"/>
    <cellStyle name="Comma 3 5 2 3 3 2" xfId="2354" xr:uid="{00000000-0005-0000-0000-0000A7040000}"/>
    <cellStyle name="Comma 3 5 2 3 3 2 2" xfId="4586" xr:uid="{00000000-0005-0000-0000-0000A8040000}"/>
    <cellStyle name="Comma 3 5 2 3 3 3" xfId="3505" xr:uid="{00000000-0005-0000-0000-0000A9040000}"/>
    <cellStyle name="Comma 3 5 2 3 4" xfId="1853" xr:uid="{00000000-0005-0000-0000-0000AA040000}"/>
    <cellStyle name="Comma 3 5 2 3 4 2" xfId="4085" xr:uid="{00000000-0005-0000-0000-0000AB040000}"/>
    <cellStyle name="Comma 3 5 2 3 5" xfId="3004" xr:uid="{00000000-0005-0000-0000-0000AC040000}"/>
    <cellStyle name="Comma 3 5 2 4" xfId="886" xr:uid="{00000000-0005-0000-0000-0000AD040000}"/>
    <cellStyle name="Comma 3 5 2 4 2" xfId="1390" xr:uid="{00000000-0005-0000-0000-0000AE040000}"/>
    <cellStyle name="Comma 3 5 2 4 2 2" xfId="2478" xr:uid="{00000000-0005-0000-0000-0000AF040000}"/>
    <cellStyle name="Comma 3 5 2 4 2 2 2" xfId="4710" xr:uid="{00000000-0005-0000-0000-0000B0040000}"/>
    <cellStyle name="Comma 3 5 2 4 2 3" xfId="3629" xr:uid="{00000000-0005-0000-0000-0000B1040000}"/>
    <cellStyle name="Comma 3 5 2 4 3" xfId="1977" xr:uid="{00000000-0005-0000-0000-0000B2040000}"/>
    <cellStyle name="Comma 3 5 2 4 3 2" xfId="4209" xr:uid="{00000000-0005-0000-0000-0000B3040000}"/>
    <cellStyle name="Comma 3 5 2 4 4" xfId="3128" xr:uid="{00000000-0005-0000-0000-0000B4040000}"/>
    <cellStyle name="Comma 3 5 2 5" xfId="1142" xr:uid="{00000000-0005-0000-0000-0000B5040000}"/>
    <cellStyle name="Comma 3 5 2 5 2" xfId="2230" xr:uid="{00000000-0005-0000-0000-0000B6040000}"/>
    <cellStyle name="Comma 3 5 2 5 2 2" xfId="4462" xr:uid="{00000000-0005-0000-0000-0000B7040000}"/>
    <cellStyle name="Comma 3 5 2 5 3" xfId="3381" xr:uid="{00000000-0005-0000-0000-0000B8040000}"/>
    <cellStyle name="Comma 3 5 2 6" xfId="638" xr:uid="{00000000-0005-0000-0000-0000B9040000}"/>
    <cellStyle name="Comma 3 5 2 6 2" xfId="2880" xr:uid="{00000000-0005-0000-0000-0000BA040000}"/>
    <cellStyle name="Comma 3 5 2 7" xfId="1680" xr:uid="{00000000-0005-0000-0000-0000BB040000}"/>
    <cellStyle name="Comma 3 5 2 7 2" xfId="3919" xr:uid="{00000000-0005-0000-0000-0000BC040000}"/>
    <cellStyle name="Comma 3 5 2 8" xfId="1729" xr:uid="{00000000-0005-0000-0000-0000BD040000}"/>
    <cellStyle name="Comma 3 5 2 8 2" xfId="3961" xr:uid="{00000000-0005-0000-0000-0000BE040000}"/>
    <cellStyle name="Comma 3 5 2 9" xfId="2760" xr:uid="{00000000-0005-0000-0000-0000BF040000}"/>
    <cellStyle name="Comma 3 5 3" xfId="496" xr:uid="{00000000-0005-0000-0000-0000C0040000}"/>
    <cellStyle name="Comma 3 5 3 2" xfId="567" xr:uid="{00000000-0005-0000-0000-0000C1040000}"/>
    <cellStyle name="Comma 3 5 3 2 2" xfId="809" xr:uid="{00000000-0005-0000-0000-0000C2040000}"/>
    <cellStyle name="Comma 3 5 3 2 2 2" xfId="1057" xr:uid="{00000000-0005-0000-0000-0000C3040000}"/>
    <cellStyle name="Comma 3 5 3 2 2 2 2" xfId="1561" xr:uid="{00000000-0005-0000-0000-0000C4040000}"/>
    <cellStyle name="Comma 3 5 3 2 2 2 2 2" xfId="2649" xr:uid="{00000000-0005-0000-0000-0000C5040000}"/>
    <cellStyle name="Comma 3 5 3 2 2 2 2 2 2" xfId="4881" xr:uid="{00000000-0005-0000-0000-0000C6040000}"/>
    <cellStyle name="Comma 3 5 3 2 2 2 2 3" xfId="3800" xr:uid="{00000000-0005-0000-0000-0000C7040000}"/>
    <cellStyle name="Comma 3 5 3 2 2 2 3" xfId="2148" xr:uid="{00000000-0005-0000-0000-0000C8040000}"/>
    <cellStyle name="Comma 3 5 3 2 2 2 3 2" xfId="4380" xr:uid="{00000000-0005-0000-0000-0000C9040000}"/>
    <cellStyle name="Comma 3 5 3 2 2 2 4" xfId="3299" xr:uid="{00000000-0005-0000-0000-0000CA040000}"/>
    <cellStyle name="Comma 3 5 3 2 2 3" xfId="1313" xr:uid="{00000000-0005-0000-0000-0000CB040000}"/>
    <cellStyle name="Comma 3 5 3 2 2 3 2" xfId="2401" xr:uid="{00000000-0005-0000-0000-0000CC040000}"/>
    <cellStyle name="Comma 3 5 3 2 2 3 2 2" xfId="4633" xr:uid="{00000000-0005-0000-0000-0000CD040000}"/>
    <cellStyle name="Comma 3 5 3 2 2 3 3" xfId="3552" xr:uid="{00000000-0005-0000-0000-0000CE040000}"/>
    <cellStyle name="Comma 3 5 3 2 2 4" xfId="1900" xr:uid="{00000000-0005-0000-0000-0000CF040000}"/>
    <cellStyle name="Comma 3 5 3 2 2 4 2" xfId="4132" xr:uid="{00000000-0005-0000-0000-0000D0040000}"/>
    <cellStyle name="Comma 3 5 3 2 2 5" xfId="3051" xr:uid="{00000000-0005-0000-0000-0000D1040000}"/>
    <cellStyle name="Comma 3 5 3 2 3" xfId="933" xr:uid="{00000000-0005-0000-0000-0000D2040000}"/>
    <cellStyle name="Comma 3 5 3 2 3 2" xfId="1437" xr:uid="{00000000-0005-0000-0000-0000D3040000}"/>
    <cellStyle name="Comma 3 5 3 2 3 2 2" xfId="2525" xr:uid="{00000000-0005-0000-0000-0000D4040000}"/>
    <cellStyle name="Comma 3 5 3 2 3 2 2 2" xfId="4757" xr:uid="{00000000-0005-0000-0000-0000D5040000}"/>
    <cellStyle name="Comma 3 5 3 2 3 2 3" xfId="3676" xr:uid="{00000000-0005-0000-0000-0000D6040000}"/>
    <cellStyle name="Comma 3 5 3 2 3 3" xfId="2024" xr:uid="{00000000-0005-0000-0000-0000D7040000}"/>
    <cellStyle name="Comma 3 5 3 2 3 3 2" xfId="4256" xr:uid="{00000000-0005-0000-0000-0000D8040000}"/>
    <cellStyle name="Comma 3 5 3 2 3 4" xfId="3175" xr:uid="{00000000-0005-0000-0000-0000D9040000}"/>
    <cellStyle name="Comma 3 5 3 2 4" xfId="1189" xr:uid="{00000000-0005-0000-0000-0000DA040000}"/>
    <cellStyle name="Comma 3 5 3 2 4 2" xfId="2277" xr:uid="{00000000-0005-0000-0000-0000DB040000}"/>
    <cellStyle name="Comma 3 5 3 2 4 2 2" xfId="4509" xr:uid="{00000000-0005-0000-0000-0000DC040000}"/>
    <cellStyle name="Comma 3 5 3 2 4 3" xfId="3428" xr:uid="{00000000-0005-0000-0000-0000DD040000}"/>
    <cellStyle name="Comma 3 5 3 2 5" xfId="685" xr:uid="{00000000-0005-0000-0000-0000DE040000}"/>
    <cellStyle name="Comma 3 5 3 2 5 2" xfId="2927" xr:uid="{00000000-0005-0000-0000-0000DF040000}"/>
    <cellStyle name="Comma 3 5 3 2 6" xfId="1776" xr:uid="{00000000-0005-0000-0000-0000E0040000}"/>
    <cellStyle name="Comma 3 5 3 2 6 2" xfId="4008" xr:uid="{00000000-0005-0000-0000-0000E1040000}"/>
    <cellStyle name="Comma 3 5 3 2 7" xfId="2809" xr:uid="{00000000-0005-0000-0000-0000E2040000}"/>
    <cellStyle name="Comma 3 5 3 3" xfId="782" xr:uid="{00000000-0005-0000-0000-0000E3040000}"/>
    <cellStyle name="Comma 3 5 3 3 2" xfId="1030" xr:uid="{00000000-0005-0000-0000-0000E4040000}"/>
    <cellStyle name="Comma 3 5 3 3 2 2" xfId="1534" xr:uid="{00000000-0005-0000-0000-0000E5040000}"/>
    <cellStyle name="Comma 3 5 3 3 2 2 2" xfId="2622" xr:uid="{00000000-0005-0000-0000-0000E6040000}"/>
    <cellStyle name="Comma 3 5 3 3 2 2 2 2" xfId="4854" xr:uid="{00000000-0005-0000-0000-0000E7040000}"/>
    <cellStyle name="Comma 3 5 3 3 2 2 3" xfId="3773" xr:uid="{00000000-0005-0000-0000-0000E8040000}"/>
    <cellStyle name="Comma 3 5 3 3 2 3" xfId="2121" xr:uid="{00000000-0005-0000-0000-0000E9040000}"/>
    <cellStyle name="Comma 3 5 3 3 2 3 2" xfId="4353" xr:uid="{00000000-0005-0000-0000-0000EA040000}"/>
    <cellStyle name="Comma 3 5 3 3 2 4" xfId="3272" xr:uid="{00000000-0005-0000-0000-0000EB040000}"/>
    <cellStyle name="Comma 3 5 3 3 3" xfId="1286" xr:uid="{00000000-0005-0000-0000-0000EC040000}"/>
    <cellStyle name="Comma 3 5 3 3 3 2" xfId="2374" xr:uid="{00000000-0005-0000-0000-0000ED040000}"/>
    <cellStyle name="Comma 3 5 3 3 3 2 2" xfId="4606" xr:uid="{00000000-0005-0000-0000-0000EE040000}"/>
    <cellStyle name="Comma 3 5 3 3 3 3" xfId="3525" xr:uid="{00000000-0005-0000-0000-0000EF040000}"/>
    <cellStyle name="Comma 3 5 3 3 4" xfId="1873" xr:uid="{00000000-0005-0000-0000-0000F0040000}"/>
    <cellStyle name="Comma 3 5 3 3 4 2" xfId="4105" xr:uid="{00000000-0005-0000-0000-0000F1040000}"/>
    <cellStyle name="Comma 3 5 3 3 5" xfId="3024" xr:uid="{00000000-0005-0000-0000-0000F2040000}"/>
    <cellStyle name="Comma 3 5 3 4" xfId="906" xr:uid="{00000000-0005-0000-0000-0000F3040000}"/>
    <cellStyle name="Comma 3 5 3 4 2" xfId="1410" xr:uid="{00000000-0005-0000-0000-0000F4040000}"/>
    <cellStyle name="Comma 3 5 3 4 2 2" xfId="2498" xr:uid="{00000000-0005-0000-0000-0000F5040000}"/>
    <cellStyle name="Comma 3 5 3 4 2 2 2" xfId="4730" xr:uid="{00000000-0005-0000-0000-0000F6040000}"/>
    <cellStyle name="Comma 3 5 3 4 2 3" xfId="3649" xr:uid="{00000000-0005-0000-0000-0000F7040000}"/>
    <cellStyle name="Comma 3 5 3 4 3" xfId="1997" xr:uid="{00000000-0005-0000-0000-0000F8040000}"/>
    <cellStyle name="Comma 3 5 3 4 3 2" xfId="4229" xr:uid="{00000000-0005-0000-0000-0000F9040000}"/>
    <cellStyle name="Comma 3 5 3 4 4" xfId="3148" xr:uid="{00000000-0005-0000-0000-0000FA040000}"/>
    <cellStyle name="Comma 3 5 3 5" xfId="1162" xr:uid="{00000000-0005-0000-0000-0000FB040000}"/>
    <cellStyle name="Comma 3 5 3 5 2" xfId="2250" xr:uid="{00000000-0005-0000-0000-0000FC040000}"/>
    <cellStyle name="Comma 3 5 3 5 2 2" xfId="4482" xr:uid="{00000000-0005-0000-0000-0000FD040000}"/>
    <cellStyle name="Comma 3 5 3 5 3" xfId="3401" xr:uid="{00000000-0005-0000-0000-0000FE040000}"/>
    <cellStyle name="Comma 3 5 3 6" xfId="658" xr:uid="{00000000-0005-0000-0000-0000FF040000}"/>
    <cellStyle name="Comma 3 5 3 6 2" xfId="2900" xr:uid="{00000000-0005-0000-0000-000000050000}"/>
    <cellStyle name="Comma 3 5 3 7" xfId="1658" xr:uid="{00000000-0005-0000-0000-000001050000}"/>
    <cellStyle name="Comma 3 5 3 7 2" xfId="3897" xr:uid="{00000000-0005-0000-0000-000002050000}"/>
    <cellStyle name="Comma 3 5 3 8" xfId="1749" xr:uid="{00000000-0005-0000-0000-000003050000}"/>
    <cellStyle name="Comma 3 5 3 8 2" xfId="3981" xr:uid="{00000000-0005-0000-0000-000004050000}"/>
    <cellStyle name="Comma 3 5 3 9" xfId="2738" xr:uid="{00000000-0005-0000-0000-000005050000}"/>
    <cellStyle name="Comma 3 5 4" xfId="547" xr:uid="{00000000-0005-0000-0000-000006050000}"/>
    <cellStyle name="Comma 3 5 4 2" xfId="807" xr:uid="{00000000-0005-0000-0000-000007050000}"/>
    <cellStyle name="Comma 3 5 4 2 2" xfId="1055" xr:uid="{00000000-0005-0000-0000-000008050000}"/>
    <cellStyle name="Comma 3 5 4 2 2 2" xfId="1559" xr:uid="{00000000-0005-0000-0000-000009050000}"/>
    <cellStyle name="Comma 3 5 4 2 2 2 2" xfId="2647" xr:uid="{00000000-0005-0000-0000-00000A050000}"/>
    <cellStyle name="Comma 3 5 4 2 2 2 2 2" xfId="4879" xr:uid="{00000000-0005-0000-0000-00000B050000}"/>
    <cellStyle name="Comma 3 5 4 2 2 2 3" xfId="3798" xr:uid="{00000000-0005-0000-0000-00000C050000}"/>
    <cellStyle name="Comma 3 5 4 2 2 3" xfId="2146" xr:uid="{00000000-0005-0000-0000-00000D050000}"/>
    <cellStyle name="Comma 3 5 4 2 2 3 2" xfId="4378" xr:uid="{00000000-0005-0000-0000-00000E050000}"/>
    <cellStyle name="Comma 3 5 4 2 2 4" xfId="3297" xr:uid="{00000000-0005-0000-0000-00000F050000}"/>
    <cellStyle name="Comma 3 5 4 2 3" xfId="1311" xr:uid="{00000000-0005-0000-0000-000010050000}"/>
    <cellStyle name="Comma 3 5 4 2 3 2" xfId="2399" xr:uid="{00000000-0005-0000-0000-000011050000}"/>
    <cellStyle name="Comma 3 5 4 2 3 2 2" xfId="4631" xr:uid="{00000000-0005-0000-0000-000012050000}"/>
    <cellStyle name="Comma 3 5 4 2 3 3" xfId="3550" xr:uid="{00000000-0005-0000-0000-000013050000}"/>
    <cellStyle name="Comma 3 5 4 2 4" xfId="1898" xr:uid="{00000000-0005-0000-0000-000014050000}"/>
    <cellStyle name="Comma 3 5 4 2 4 2" xfId="4130" xr:uid="{00000000-0005-0000-0000-000015050000}"/>
    <cellStyle name="Comma 3 5 4 2 5" xfId="3049" xr:uid="{00000000-0005-0000-0000-000016050000}"/>
    <cellStyle name="Comma 3 5 4 3" xfId="931" xr:uid="{00000000-0005-0000-0000-000017050000}"/>
    <cellStyle name="Comma 3 5 4 3 2" xfId="1435" xr:uid="{00000000-0005-0000-0000-000018050000}"/>
    <cellStyle name="Comma 3 5 4 3 2 2" xfId="2523" xr:uid="{00000000-0005-0000-0000-000019050000}"/>
    <cellStyle name="Comma 3 5 4 3 2 2 2" xfId="4755" xr:uid="{00000000-0005-0000-0000-00001A050000}"/>
    <cellStyle name="Comma 3 5 4 3 2 3" xfId="3674" xr:uid="{00000000-0005-0000-0000-00001B050000}"/>
    <cellStyle name="Comma 3 5 4 3 3" xfId="2022" xr:uid="{00000000-0005-0000-0000-00001C050000}"/>
    <cellStyle name="Comma 3 5 4 3 3 2" xfId="4254" xr:uid="{00000000-0005-0000-0000-00001D050000}"/>
    <cellStyle name="Comma 3 5 4 3 4" xfId="3173" xr:uid="{00000000-0005-0000-0000-00001E050000}"/>
    <cellStyle name="Comma 3 5 4 4" xfId="1187" xr:uid="{00000000-0005-0000-0000-00001F050000}"/>
    <cellStyle name="Comma 3 5 4 4 2" xfId="2275" xr:uid="{00000000-0005-0000-0000-000020050000}"/>
    <cellStyle name="Comma 3 5 4 4 2 2" xfId="4507" xr:uid="{00000000-0005-0000-0000-000021050000}"/>
    <cellStyle name="Comma 3 5 4 4 3" xfId="3426" xr:uid="{00000000-0005-0000-0000-000022050000}"/>
    <cellStyle name="Comma 3 5 4 5" xfId="683" xr:uid="{00000000-0005-0000-0000-000023050000}"/>
    <cellStyle name="Comma 3 5 4 5 2" xfId="2925" xr:uid="{00000000-0005-0000-0000-000024050000}"/>
    <cellStyle name="Comma 3 5 4 6" xfId="1774" xr:uid="{00000000-0005-0000-0000-000025050000}"/>
    <cellStyle name="Comma 3 5 4 6 2" xfId="4006" xr:uid="{00000000-0005-0000-0000-000026050000}"/>
    <cellStyle name="Comma 3 5 4 7" xfId="2789" xr:uid="{00000000-0005-0000-0000-000027050000}"/>
    <cellStyle name="Comma 3 5 5" xfId="740" xr:uid="{00000000-0005-0000-0000-000028050000}"/>
    <cellStyle name="Comma 3 5 5 2" xfId="988" xr:uid="{00000000-0005-0000-0000-000029050000}"/>
    <cellStyle name="Comma 3 5 5 2 2" xfId="1492" xr:uid="{00000000-0005-0000-0000-00002A050000}"/>
    <cellStyle name="Comma 3 5 5 2 2 2" xfId="2580" xr:uid="{00000000-0005-0000-0000-00002B050000}"/>
    <cellStyle name="Comma 3 5 5 2 2 2 2" xfId="4812" xr:uid="{00000000-0005-0000-0000-00002C050000}"/>
    <cellStyle name="Comma 3 5 5 2 2 3" xfId="3731" xr:uid="{00000000-0005-0000-0000-00002D050000}"/>
    <cellStyle name="Comma 3 5 5 2 3" xfId="2079" xr:uid="{00000000-0005-0000-0000-00002E050000}"/>
    <cellStyle name="Comma 3 5 5 2 3 2" xfId="4311" xr:uid="{00000000-0005-0000-0000-00002F050000}"/>
    <cellStyle name="Comma 3 5 5 2 4" xfId="3230" xr:uid="{00000000-0005-0000-0000-000030050000}"/>
    <cellStyle name="Comma 3 5 5 3" xfId="1244" xr:uid="{00000000-0005-0000-0000-000031050000}"/>
    <cellStyle name="Comma 3 5 5 3 2" xfId="2332" xr:uid="{00000000-0005-0000-0000-000032050000}"/>
    <cellStyle name="Comma 3 5 5 3 2 2" xfId="4564" xr:uid="{00000000-0005-0000-0000-000033050000}"/>
    <cellStyle name="Comma 3 5 5 3 3" xfId="3483" xr:uid="{00000000-0005-0000-0000-000034050000}"/>
    <cellStyle name="Comma 3 5 5 4" xfId="1831" xr:uid="{00000000-0005-0000-0000-000035050000}"/>
    <cellStyle name="Comma 3 5 5 4 2" xfId="4063" xr:uid="{00000000-0005-0000-0000-000036050000}"/>
    <cellStyle name="Comma 3 5 5 5" xfId="2982" xr:uid="{00000000-0005-0000-0000-000037050000}"/>
    <cellStyle name="Comma 3 5 6" xfId="864" xr:uid="{00000000-0005-0000-0000-000038050000}"/>
    <cellStyle name="Comma 3 5 6 2" xfId="1368" xr:uid="{00000000-0005-0000-0000-000039050000}"/>
    <cellStyle name="Comma 3 5 6 2 2" xfId="2456" xr:uid="{00000000-0005-0000-0000-00003A050000}"/>
    <cellStyle name="Comma 3 5 6 2 2 2" xfId="4688" xr:uid="{00000000-0005-0000-0000-00003B050000}"/>
    <cellStyle name="Comma 3 5 6 2 3" xfId="3607" xr:uid="{00000000-0005-0000-0000-00003C050000}"/>
    <cellStyle name="Comma 3 5 6 3" xfId="1955" xr:uid="{00000000-0005-0000-0000-00003D050000}"/>
    <cellStyle name="Comma 3 5 6 3 2" xfId="4187" xr:uid="{00000000-0005-0000-0000-00003E050000}"/>
    <cellStyle name="Comma 3 5 6 4" xfId="3106" xr:uid="{00000000-0005-0000-0000-00003F050000}"/>
    <cellStyle name="Comma 3 5 7" xfId="1120" xr:uid="{00000000-0005-0000-0000-000040050000}"/>
    <cellStyle name="Comma 3 5 7 2" xfId="2208" xr:uid="{00000000-0005-0000-0000-000041050000}"/>
    <cellStyle name="Comma 3 5 7 2 2" xfId="4440" xr:uid="{00000000-0005-0000-0000-000042050000}"/>
    <cellStyle name="Comma 3 5 7 3" xfId="3359" xr:uid="{00000000-0005-0000-0000-000043050000}"/>
    <cellStyle name="Comma 3 5 8" xfId="616" xr:uid="{00000000-0005-0000-0000-000044050000}"/>
    <cellStyle name="Comma 3 5 8 2" xfId="2858" xr:uid="{00000000-0005-0000-0000-000045050000}"/>
    <cellStyle name="Comma 3 5 9" xfId="1638" xr:uid="{00000000-0005-0000-0000-000046050000}"/>
    <cellStyle name="Comma 3 5 9 2" xfId="3877" xr:uid="{00000000-0005-0000-0000-000047050000}"/>
    <cellStyle name="Comma 3 6" xfId="478" xr:uid="{00000000-0005-0000-0000-000048050000}"/>
    <cellStyle name="Comma 3 6 10" xfId="1709" xr:uid="{00000000-0005-0000-0000-000049050000}"/>
    <cellStyle name="Comma 3 6 10 2" xfId="3941" xr:uid="{00000000-0005-0000-0000-00004A050000}"/>
    <cellStyle name="Comma 3 6 11" xfId="2720" xr:uid="{00000000-0005-0000-0000-00004B050000}"/>
    <cellStyle name="Comma 3 6 2" xfId="520" xr:uid="{00000000-0005-0000-0000-00004C050000}"/>
    <cellStyle name="Comma 3 6 2 2" xfId="591" xr:uid="{00000000-0005-0000-0000-00004D050000}"/>
    <cellStyle name="Comma 3 6 2 2 2" xfId="811" xr:uid="{00000000-0005-0000-0000-00004E050000}"/>
    <cellStyle name="Comma 3 6 2 2 2 2" xfId="1059" xr:uid="{00000000-0005-0000-0000-00004F050000}"/>
    <cellStyle name="Comma 3 6 2 2 2 2 2" xfId="1563" xr:uid="{00000000-0005-0000-0000-000050050000}"/>
    <cellStyle name="Comma 3 6 2 2 2 2 2 2" xfId="2651" xr:uid="{00000000-0005-0000-0000-000051050000}"/>
    <cellStyle name="Comma 3 6 2 2 2 2 2 2 2" xfId="4883" xr:uid="{00000000-0005-0000-0000-000052050000}"/>
    <cellStyle name="Comma 3 6 2 2 2 2 2 3" xfId="3802" xr:uid="{00000000-0005-0000-0000-000053050000}"/>
    <cellStyle name="Comma 3 6 2 2 2 2 3" xfId="2150" xr:uid="{00000000-0005-0000-0000-000054050000}"/>
    <cellStyle name="Comma 3 6 2 2 2 2 3 2" xfId="4382" xr:uid="{00000000-0005-0000-0000-000055050000}"/>
    <cellStyle name="Comma 3 6 2 2 2 2 4" xfId="3301" xr:uid="{00000000-0005-0000-0000-000056050000}"/>
    <cellStyle name="Comma 3 6 2 2 2 3" xfId="1315" xr:uid="{00000000-0005-0000-0000-000057050000}"/>
    <cellStyle name="Comma 3 6 2 2 2 3 2" xfId="2403" xr:uid="{00000000-0005-0000-0000-000058050000}"/>
    <cellStyle name="Comma 3 6 2 2 2 3 2 2" xfId="4635" xr:uid="{00000000-0005-0000-0000-000059050000}"/>
    <cellStyle name="Comma 3 6 2 2 2 3 3" xfId="3554" xr:uid="{00000000-0005-0000-0000-00005A050000}"/>
    <cellStyle name="Comma 3 6 2 2 2 4" xfId="1902" xr:uid="{00000000-0005-0000-0000-00005B050000}"/>
    <cellStyle name="Comma 3 6 2 2 2 4 2" xfId="4134" xr:uid="{00000000-0005-0000-0000-00005C050000}"/>
    <cellStyle name="Comma 3 6 2 2 2 5" xfId="3053" xr:uid="{00000000-0005-0000-0000-00005D050000}"/>
    <cellStyle name="Comma 3 6 2 2 3" xfId="935" xr:uid="{00000000-0005-0000-0000-00005E050000}"/>
    <cellStyle name="Comma 3 6 2 2 3 2" xfId="1439" xr:uid="{00000000-0005-0000-0000-00005F050000}"/>
    <cellStyle name="Comma 3 6 2 2 3 2 2" xfId="2527" xr:uid="{00000000-0005-0000-0000-000060050000}"/>
    <cellStyle name="Comma 3 6 2 2 3 2 2 2" xfId="4759" xr:uid="{00000000-0005-0000-0000-000061050000}"/>
    <cellStyle name="Comma 3 6 2 2 3 2 3" xfId="3678" xr:uid="{00000000-0005-0000-0000-000062050000}"/>
    <cellStyle name="Comma 3 6 2 2 3 3" xfId="2026" xr:uid="{00000000-0005-0000-0000-000063050000}"/>
    <cellStyle name="Comma 3 6 2 2 3 3 2" xfId="4258" xr:uid="{00000000-0005-0000-0000-000064050000}"/>
    <cellStyle name="Comma 3 6 2 2 3 4" xfId="3177" xr:uid="{00000000-0005-0000-0000-000065050000}"/>
    <cellStyle name="Comma 3 6 2 2 4" xfId="1191" xr:uid="{00000000-0005-0000-0000-000066050000}"/>
    <cellStyle name="Comma 3 6 2 2 4 2" xfId="2279" xr:uid="{00000000-0005-0000-0000-000067050000}"/>
    <cellStyle name="Comma 3 6 2 2 4 2 2" xfId="4511" xr:uid="{00000000-0005-0000-0000-000068050000}"/>
    <cellStyle name="Comma 3 6 2 2 4 3" xfId="3430" xr:uid="{00000000-0005-0000-0000-000069050000}"/>
    <cellStyle name="Comma 3 6 2 2 5" xfId="687" xr:uid="{00000000-0005-0000-0000-00006A050000}"/>
    <cellStyle name="Comma 3 6 2 2 5 2" xfId="2929" xr:uid="{00000000-0005-0000-0000-00006B050000}"/>
    <cellStyle name="Comma 3 6 2 2 6" xfId="1778" xr:uid="{00000000-0005-0000-0000-00006C050000}"/>
    <cellStyle name="Comma 3 6 2 2 6 2" xfId="4010" xr:uid="{00000000-0005-0000-0000-00006D050000}"/>
    <cellStyle name="Comma 3 6 2 2 7" xfId="2833" xr:uid="{00000000-0005-0000-0000-00006E050000}"/>
    <cellStyle name="Comma 3 6 2 3" xfId="764" xr:uid="{00000000-0005-0000-0000-00006F050000}"/>
    <cellStyle name="Comma 3 6 2 3 2" xfId="1012" xr:uid="{00000000-0005-0000-0000-000070050000}"/>
    <cellStyle name="Comma 3 6 2 3 2 2" xfId="1516" xr:uid="{00000000-0005-0000-0000-000071050000}"/>
    <cellStyle name="Comma 3 6 2 3 2 2 2" xfId="2604" xr:uid="{00000000-0005-0000-0000-000072050000}"/>
    <cellStyle name="Comma 3 6 2 3 2 2 2 2" xfId="4836" xr:uid="{00000000-0005-0000-0000-000073050000}"/>
    <cellStyle name="Comma 3 6 2 3 2 2 3" xfId="3755" xr:uid="{00000000-0005-0000-0000-000074050000}"/>
    <cellStyle name="Comma 3 6 2 3 2 3" xfId="2103" xr:uid="{00000000-0005-0000-0000-000075050000}"/>
    <cellStyle name="Comma 3 6 2 3 2 3 2" xfId="4335" xr:uid="{00000000-0005-0000-0000-000076050000}"/>
    <cellStyle name="Comma 3 6 2 3 2 4" xfId="3254" xr:uid="{00000000-0005-0000-0000-000077050000}"/>
    <cellStyle name="Comma 3 6 2 3 3" xfId="1268" xr:uid="{00000000-0005-0000-0000-000078050000}"/>
    <cellStyle name="Comma 3 6 2 3 3 2" xfId="2356" xr:uid="{00000000-0005-0000-0000-000079050000}"/>
    <cellStyle name="Comma 3 6 2 3 3 2 2" xfId="4588" xr:uid="{00000000-0005-0000-0000-00007A050000}"/>
    <cellStyle name="Comma 3 6 2 3 3 3" xfId="3507" xr:uid="{00000000-0005-0000-0000-00007B050000}"/>
    <cellStyle name="Comma 3 6 2 3 4" xfId="1855" xr:uid="{00000000-0005-0000-0000-00007C050000}"/>
    <cellStyle name="Comma 3 6 2 3 4 2" xfId="4087" xr:uid="{00000000-0005-0000-0000-00007D050000}"/>
    <cellStyle name="Comma 3 6 2 3 5" xfId="3006" xr:uid="{00000000-0005-0000-0000-00007E050000}"/>
    <cellStyle name="Comma 3 6 2 4" xfId="888" xr:uid="{00000000-0005-0000-0000-00007F050000}"/>
    <cellStyle name="Comma 3 6 2 4 2" xfId="1392" xr:uid="{00000000-0005-0000-0000-000080050000}"/>
    <cellStyle name="Comma 3 6 2 4 2 2" xfId="2480" xr:uid="{00000000-0005-0000-0000-000081050000}"/>
    <cellStyle name="Comma 3 6 2 4 2 2 2" xfId="4712" xr:uid="{00000000-0005-0000-0000-000082050000}"/>
    <cellStyle name="Comma 3 6 2 4 2 3" xfId="3631" xr:uid="{00000000-0005-0000-0000-000083050000}"/>
    <cellStyle name="Comma 3 6 2 4 3" xfId="1979" xr:uid="{00000000-0005-0000-0000-000084050000}"/>
    <cellStyle name="Comma 3 6 2 4 3 2" xfId="4211" xr:uid="{00000000-0005-0000-0000-000085050000}"/>
    <cellStyle name="Comma 3 6 2 4 4" xfId="3130" xr:uid="{00000000-0005-0000-0000-000086050000}"/>
    <cellStyle name="Comma 3 6 2 5" xfId="1144" xr:uid="{00000000-0005-0000-0000-000087050000}"/>
    <cellStyle name="Comma 3 6 2 5 2" xfId="2232" xr:uid="{00000000-0005-0000-0000-000088050000}"/>
    <cellStyle name="Comma 3 6 2 5 2 2" xfId="4464" xr:uid="{00000000-0005-0000-0000-000089050000}"/>
    <cellStyle name="Comma 3 6 2 5 3" xfId="3383" xr:uid="{00000000-0005-0000-0000-00008A050000}"/>
    <cellStyle name="Comma 3 6 2 6" xfId="640" xr:uid="{00000000-0005-0000-0000-00008B050000}"/>
    <cellStyle name="Comma 3 6 2 6 2" xfId="2882" xr:uid="{00000000-0005-0000-0000-00008C050000}"/>
    <cellStyle name="Comma 3 6 2 7" xfId="1682" xr:uid="{00000000-0005-0000-0000-00008D050000}"/>
    <cellStyle name="Comma 3 6 2 7 2" xfId="3921" xr:uid="{00000000-0005-0000-0000-00008E050000}"/>
    <cellStyle name="Comma 3 6 2 8" xfId="1731" xr:uid="{00000000-0005-0000-0000-00008F050000}"/>
    <cellStyle name="Comma 3 6 2 8 2" xfId="3963" xr:uid="{00000000-0005-0000-0000-000090050000}"/>
    <cellStyle name="Comma 3 6 2 9" xfId="2762" xr:uid="{00000000-0005-0000-0000-000091050000}"/>
    <cellStyle name="Comma 3 6 3" xfId="498" xr:uid="{00000000-0005-0000-0000-000092050000}"/>
    <cellStyle name="Comma 3 6 3 2" xfId="569" xr:uid="{00000000-0005-0000-0000-000093050000}"/>
    <cellStyle name="Comma 3 6 3 2 2" xfId="812" xr:uid="{00000000-0005-0000-0000-000094050000}"/>
    <cellStyle name="Comma 3 6 3 2 2 2" xfId="1060" xr:uid="{00000000-0005-0000-0000-000095050000}"/>
    <cellStyle name="Comma 3 6 3 2 2 2 2" xfId="1564" xr:uid="{00000000-0005-0000-0000-000096050000}"/>
    <cellStyle name="Comma 3 6 3 2 2 2 2 2" xfId="2652" xr:uid="{00000000-0005-0000-0000-000097050000}"/>
    <cellStyle name="Comma 3 6 3 2 2 2 2 2 2" xfId="4884" xr:uid="{00000000-0005-0000-0000-000098050000}"/>
    <cellStyle name="Comma 3 6 3 2 2 2 2 3" xfId="3803" xr:uid="{00000000-0005-0000-0000-000099050000}"/>
    <cellStyle name="Comma 3 6 3 2 2 2 3" xfId="2151" xr:uid="{00000000-0005-0000-0000-00009A050000}"/>
    <cellStyle name="Comma 3 6 3 2 2 2 3 2" xfId="4383" xr:uid="{00000000-0005-0000-0000-00009B050000}"/>
    <cellStyle name="Comma 3 6 3 2 2 2 4" xfId="3302" xr:uid="{00000000-0005-0000-0000-00009C050000}"/>
    <cellStyle name="Comma 3 6 3 2 2 3" xfId="1316" xr:uid="{00000000-0005-0000-0000-00009D050000}"/>
    <cellStyle name="Comma 3 6 3 2 2 3 2" xfId="2404" xr:uid="{00000000-0005-0000-0000-00009E050000}"/>
    <cellStyle name="Comma 3 6 3 2 2 3 2 2" xfId="4636" xr:uid="{00000000-0005-0000-0000-00009F050000}"/>
    <cellStyle name="Comma 3 6 3 2 2 3 3" xfId="3555" xr:uid="{00000000-0005-0000-0000-0000A0050000}"/>
    <cellStyle name="Comma 3 6 3 2 2 4" xfId="1903" xr:uid="{00000000-0005-0000-0000-0000A1050000}"/>
    <cellStyle name="Comma 3 6 3 2 2 4 2" xfId="4135" xr:uid="{00000000-0005-0000-0000-0000A2050000}"/>
    <cellStyle name="Comma 3 6 3 2 2 5" xfId="3054" xr:uid="{00000000-0005-0000-0000-0000A3050000}"/>
    <cellStyle name="Comma 3 6 3 2 3" xfId="936" xr:uid="{00000000-0005-0000-0000-0000A4050000}"/>
    <cellStyle name="Comma 3 6 3 2 3 2" xfId="1440" xr:uid="{00000000-0005-0000-0000-0000A5050000}"/>
    <cellStyle name="Comma 3 6 3 2 3 2 2" xfId="2528" xr:uid="{00000000-0005-0000-0000-0000A6050000}"/>
    <cellStyle name="Comma 3 6 3 2 3 2 2 2" xfId="4760" xr:uid="{00000000-0005-0000-0000-0000A7050000}"/>
    <cellStyle name="Comma 3 6 3 2 3 2 3" xfId="3679" xr:uid="{00000000-0005-0000-0000-0000A8050000}"/>
    <cellStyle name="Comma 3 6 3 2 3 3" xfId="2027" xr:uid="{00000000-0005-0000-0000-0000A9050000}"/>
    <cellStyle name="Comma 3 6 3 2 3 3 2" xfId="4259" xr:uid="{00000000-0005-0000-0000-0000AA050000}"/>
    <cellStyle name="Comma 3 6 3 2 3 4" xfId="3178" xr:uid="{00000000-0005-0000-0000-0000AB050000}"/>
    <cellStyle name="Comma 3 6 3 2 4" xfId="1192" xr:uid="{00000000-0005-0000-0000-0000AC050000}"/>
    <cellStyle name="Comma 3 6 3 2 4 2" xfId="2280" xr:uid="{00000000-0005-0000-0000-0000AD050000}"/>
    <cellStyle name="Comma 3 6 3 2 4 2 2" xfId="4512" xr:uid="{00000000-0005-0000-0000-0000AE050000}"/>
    <cellStyle name="Comma 3 6 3 2 4 3" xfId="3431" xr:uid="{00000000-0005-0000-0000-0000AF050000}"/>
    <cellStyle name="Comma 3 6 3 2 5" xfId="688" xr:uid="{00000000-0005-0000-0000-0000B0050000}"/>
    <cellStyle name="Comma 3 6 3 2 5 2" xfId="2930" xr:uid="{00000000-0005-0000-0000-0000B1050000}"/>
    <cellStyle name="Comma 3 6 3 2 6" xfId="1779" xr:uid="{00000000-0005-0000-0000-0000B2050000}"/>
    <cellStyle name="Comma 3 6 3 2 6 2" xfId="4011" xr:uid="{00000000-0005-0000-0000-0000B3050000}"/>
    <cellStyle name="Comma 3 6 3 2 7" xfId="2811" xr:uid="{00000000-0005-0000-0000-0000B4050000}"/>
    <cellStyle name="Comma 3 6 3 3" xfId="784" xr:uid="{00000000-0005-0000-0000-0000B5050000}"/>
    <cellStyle name="Comma 3 6 3 3 2" xfId="1032" xr:uid="{00000000-0005-0000-0000-0000B6050000}"/>
    <cellStyle name="Comma 3 6 3 3 2 2" xfId="1536" xr:uid="{00000000-0005-0000-0000-0000B7050000}"/>
    <cellStyle name="Comma 3 6 3 3 2 2 2" xfId="2624" xr:uid="{00000000-0005-0000-0000-0000B8050000}"/>
    <cellStyle name="Comma 3 6 3 3 2 2 2 2" xfId="4856" xr:uid="{00000000-0005-0000-0000-0000B9050000}"/>
    <cellStyle name="Comma 3 6 3 3 2 2 3" xfId="3775" xr:uid="{00000000-0005-0000-0000-0000BA050000}"/>
    <cellStyle name="Comma 3 6 3 3 2 3" xfId="2123" xr:uid="{00000000-0005-0000-0000-0000BB050000}"/>
    <cellStyle name="Comma 3 6 3 3 2 3 2" xfId="4355" xr:uid="{00000000-0005-0000-0000-0000BC050000}"/>
    <cellStyle name="Comma 3 6 3 3 2 4" xfId="3274" xr:uid="{00000000-0005-0000-0000-0000BD050000}"/>
    <cellStyle name="Comma 3 6 3 3 3" xfId="1288" xr:uid="{00000000-0005-0000-0000-0000BE050000}"/>
    <cellStyle name="Comma 3 6 3 3 3 2" xfId="2376" xr:uid="{00000000-0005-0000-0000-0000BF050000}"/>
    <cellStyle name="Comma 3 6 3 3 3 2 2" xfId="4608" xr:uid="{00000000-0005-0000-0000-0000C0050000}"/>
    <cellStyle name="Comma 3 6 3 3 3 3" xfId="3527" xr:uid="{00000000-0005-0000-0000-0000C1050000}"/>
    <cellStyle name="Comma 3 6 3 3 4" xfId="1875" xr:uid="{00000000-0005-0000-0000-0000C2050000}"/>
    <cellStyle name="Comma 3 6 3 3 4 2" xfId="4107" xr:uid="{00000000-0005-0000-0000-0000C3050000}"/>
    <cellStyle name="Comma 3 6 3 3 5" xfId="3026" xr:uid="{00000000-0005-0000-0000-0000C4050000}"/>
    <cellStyle name="Comma 3 6 3 4" xfId="908" xr:uid="{00000000-0005-0000-0000-0000C5050000}"/>
    <cellStyle name="Comma 3 6 3 4 2" xfId="1412" xr:uid="{00000000-0005-0000-0000-0000C6050000}"/>
    <cellStyle name="Comma 3 6 3 4 2 2" xfId="2500" xr:uid="{00000000-0005-0000-0000-0000C7050000}"/>
    <cellStyle name="Comma 3 6 3 4 2 2 2" xfId="4732" xr:uid="{00000000-0005-0000-0000-0000C8050000}"/>
    <cellStyle name="Comma 3 6 3 4 2 3" xfId="3651" xr:uid="{00000000-0005-0000-0000-0000C9050000}"/>
    <cellStyle name="Comma 3 6 3 4 3" xfId="1999" xr:uid="{00000000-0005-0000-0000-0000CA050000}"/>
    <cellStyle name="Comma 3 6 3 4 3 2" xfId="4231" xr:uid="{00000000-0005-0000-0000-0000CB050000}"/>
    <cellStyle name="Comma 3 6 3 4 4" xfId="3150" xr:uid="{00000000-0005-0000-0000-0000CC050000}"/>
    <cellStyle name="Comma 3 6 3 5" xfId="1164" xr:uid="{00000000-0005-0000-0000-0000CD050000}"/>
    <cellStyle name="Comma 3 6 3 5 2" xfId="2252" xr:uid="{00000000-0005-0000-0000-0000CE050000}"/>
    <cellStyle name="Comma 3 6 3 5 2 2" xfId="4484" xr:uid="{00000000-0005-0000-0000-0000CF050000}"/>
    <cellStyle name="Comma 3 6 3 5 3" xfId="3403" xr:uid="{00000000-0005-0000-0000-0000D0050000}"/>
    <cellStyle name="Comma 3 6 3 6" xfId="660" xr:uid="{00000000-0005-0000-0000-0000D1050000}"/>
    <cellStyle name="Comma 3 6 3 6 2" xfId="2902" xr:uid="{00000000-0005-0000-0000-0000D2050000}"/>
    <cellStyle name="Comma 3 6 3 7" xfId="1660" xr:uid="{00000000-0005-0000-0000-0000D3050000}"/>
    <cellStyle name="Comma 3 6 3 7 2" xfId="3899" xr:uid="{00000000-0005-0000-0000-0000D4050000}"/>
    <cellStyle name="Comma 3 6 3 8" xfId="1751" xr:uid="{00000000-0005-0000-0000-0000D5050000}"/>
    <cellStyle name="Comma 3 6 3 8 2" xfId="3983" xr:uid="{00000000-0005-0000-0000-0000D6050000}"/>
    <cellStyle name="Comma 3 6 3 9" xfId="2740" xr:uid="{00000000-0005-0000-0000-0000D7050000}"/>
    <cellStyle name="Comma 3 6 4" xfId="549" xr:uid="{00000000-0005-0000-0000-0000D8050000}"/>
    <cellStyle name="Comma 3 6 4 2" xfId="810" xr:uid="{00000000-0005-0000-0000-0000D9050000}"/>
    <cellStyle name="Comma 3 6 4 2 2" xfId="1058" xr:uid="{00000000-0005-0000-0000-0000DA050000}"/>
    <cellStyle name="Comma 3 6 4 2 2 2" xfId="1562" xr:uid="{00000000-0005-0000-0000-0000DB050000}"/>
    <cellStyle name="Comma 3 6 4 2 2 2 2" xfId="2650" xr:uid="{00000000-0005-0000-0000-0000DC050000}"/>
    <cellStyle name="Comma 3 6 4 2 2 2 2 2" xfId="4882" xr:uid="{00000000-0005-0000-0000-0000DD050000}"/>
    <cellStyle name="Comma 3 6 4 2 2 2 3" xfId="3801" xr:uid="{00000000-0005-0000-0000-0000DE050000}"/>
    <cellStyle name="Comma 3 6 4 2 2 3" xfId="2149" xr:uid="{00000000-0005-0000-0000-0000DF050000}"/>
    <cellStyle name="Comma 3 6 4 2 2 3 2" xfId="4381" xr:uid="{00000000-0005-0000-0000-0000E0050000}"/>
    <cellStyle name="Comma 3 6 4 2 2 4" xfId="3300" xr:uid="{00000000-0005-0000-0000-0000E1050000}"/>
    <cellStyle name="Comma 3 6 4 2 3" xfId="1314" xr:uid="{00000000-0005-0000-0000-0000E2050000}"/>
    <cellStyle name="Comma 3 6 4 2 3 2" xfId="2402" xr:uid="{00000000-0005-0000-0000-0000E3050000}"/>
    <cellStyle name="Comma 3 6 4 2 3 2 2" xfId="4634" xr:uid="{00000000-0005-0000-0000-0000E4050000}"/>
    <cellStyle name="Comma 3 6 4 2 3 3" xfId="3553" xr:uid="{00000000-0005-0000-0000-0000E5050000}"/>
    <cellStyle name="Comma 3 6 4 2 4" xfId="1901" xr:uid="{00000000-0005-0000-0000-0000E6050000}"/>
    <cellStyle name="Comma 3 6 4 2 4 2" xfId="4133" xr:uid="{00000000-0005-0000-0000-0000E7050000}"/>
    <cellStyle name="Comma 3 6 4 2 5" xfId="3052" xr:uid="{00000000-0005-0000-0000-0000E8050000}"/>
    <cellStyle name="Comma 3 6 4 3" xfId="934" xr:uid="{00000000-0005-0000-0000-0000E9050000}"/>
    <cellStyle name="Comma 3 6 4 3 2" xfId="1438" xr:uid="{00000000-0005-0000-0000-0000EA050000}"/>
    <cellStyle name="Comma 3 6 4 3 2 2" xfId="2526" xr:uid="{00000000-0005-0000-0000-0000EB050000}"/>
    <cellStyle name="Comma 3 6 4 3 2 2 2" xfId="4758" xr:uid="{00000000-0005-0000-0000-0000EC050000}"/>
    <cellStyle name="Comma 3 6 4 3 2 3" xfId="3677" xr:uid="{00000000-0005-0000-0000-0000ED050000}"/>
    <cellStyle name="Comma 3 6 4 3 3" xfId="2025" xr:uid="{00000000-0005-0000-0000-0000EE050000}"/>
    <cellStyle name="Comma 3 6 4 3 3 2" xfId="4257" xr:uid="{00000000-0005-0000-0000-0000EF050000}"/>
    <cellStyle name="Comma 3 6 4 3 4" xfId="3176" xr:uid="{00000000-0005-0000-0000-0000F0050000}"/>
    <cellStyle name="Comma 3 6 4 4" xfId="1190" xr:uid="{00000000-0005-0000-0000-0000F1050000}"/>
    <cellStyle name="Comma 3 6 4 4 2" xfId="2278" xr:uid="{00000000-0005-0000-0000-0000F2050000}"/>
    <cellStyle name="Comma 3 6 4 4 2 2" xfId="4510" xr:uid="{00000000-0005-0000-0000-0000F3050000}"/>
    <cellStyle name="Comma 3 6 4 4 3" xfId="3429" xr:uid="{00000000-0005-0000-0000-0000F4050000}"/>
    <cellStyle name="Comma 3 6 4 5" xfId="686" xr:uid="{00000000-0005-0000-0000-0000F5050000}"/>
    <cellStyle name="Comma 3 6 4 5 2" xfId="2928" xr:uid="{00000000-0005-0000-0000-0000F6050000}"/>
    <cellStyle name="Comma 3 6 4 6" xfId="1777" xr:uid="{00000000-0005-0000-0000-0000F7050000}"/>
    <cellStyle name="Comma 3 6 4 6 2" xfId="4009" xr:uid="{00000000-0005-0000-0000-0000F8050000}"/>
    <cellStyle name="Comma 3 6 4 7" xfId="2791" xr:uid="{00000000-0005-0000-0000-0000F9050000}"/>
    <cellStyle name="Comma 3 6 5" xfId="742" xr:uid="{00000000-0005-0000-0000-0000FA050000}"/>
    <cellStyle name="Comma 3 6 5 2" xfId="990" xr:uid="{00000000-0005-0000-0000-0000FB050000}"/>
    <cellStyle name="Comma 3 6 5 2 2" xfId="1494" xr:uid="{00000000-0005-0000-0000-0000FC050000}"/>
    <cellStyle name="Comma 3 6 5 2 2 2" xfId="2582" xr:uid="{00000000-0005-0000-0000-0000FD050000}"/>
    <cellStyle name="Comma 3 6 5 2 2 2 2" xfId="4814" xr:uid="{00000000-0005-0000-0000-0000FE050000}"/>
    <cellStyle name="Comma 3 6 5 2 2 3" xfId="3733" xr:uid="{00000000-0005-0000-0000-0000FF050000}"/>
    <cellStyle name="Comma 3 6 5 2 3" xfId="2081" xr:uid="{00000000-0005-0000-0000-000000060000}"/>
    <cellStyle name="Comma 3 6 5 2 3 2" xfId="4313" xr:uid="{00000000-0005-0000-0000-000001060000}"/>
    <cellStyle name="Comma 3 6 5 2 4" xfId="3232" xr:uid="{00000000-0005-0000-0000-000002060000}"/>
    <cellStyle name="Comma 3 6 5 3" xfId="1246" xr:uid="{00000000-0005-0000-0000-000003060000}"/>
    <cellStyle name="Comma 3 6 5 3 2" xfId="2334" xr:uid="{00000000-0005-0000-0000-000004060000}"/>
    <cellStyle name="Comma 3 6 5 3 2 2" xfId="4566" xr:uid="{00000000-0005-0000-0000-000005060000}"/>
    <cellStyle name="Comma 3 6 5 3 3" xfId="3485" xr:uid="{00000000-0005-0000-0000-000006060000}"/>
    <cellStyle name="Comma 3 6 5 4" xfId="1833" xr:uid="{00000000-0005-0000-0000-000007060000}"/>
    <cellStyle name="Comma 3 6 5 4 2" xfId="4065" xr:uid="{00000000-0005-0000-0000-000008060000}"/>
    <cellStyle name="Comma 3 6 5 5" xfId="2984" xr:uid="{00000000-0005-0000-0000-000009060000}"/>
    <cellStyle name="Comma 3 6 6" xfId="866" xr:uid="{00000000-0005-0000-0000-00000A060000}"/>
    <cellStyle name="Comma 3 6 6 2" xfId="1370" xr:uid="{00000000-0005-0000-0000-00000B060000}"/>
    <cellStyle name="Comma 3 6 6 2 2" xfId="2458" xr:uid="{00000000-0005-0000-0000-00000C060000}"/>
    <cellStyle name="Comma 3 6 6 2 2 2" xfId="4690" xr:uid="{00000000-0005-0000-0000-00000D060000}"/>
    <cellStyle name="Comma 3 6 6 2 3" xfId="3609" xr:uid="{00000000-0005-0000-0000-00000E060000}"/>
    <cellStyle name="Comma 3 6 6 3" xfId="1957" xr:uid="{00000000-0005-0000-0000-00000F060000}"/>
    <cellStyle name="Comma 3 6 6 3 2" xfId="4189" xr:uid="{00000000-0005-0000-0000-000010060000}"/>
    <cellStyle name="Comma 3 6 6 4" xfId="3108" xr:uid="{00000000-0005-0000-0000-000011060000}"/>
    <cellStyle name="Comma 3 6 7" xfId="1122" xr:uid="{00000000-0005-0000-0000-000012060000}"/>
    <cellStyle name="Comma 3 6 7 2" xfId="2210" xr:uid="{00000000-0005-0000-0000-000013060000}"/>
    <cellStyle name="Comma 3 6 7 2 2" xfId="4442" xr:uid="{00000000-0005-0000-0000-000014060000}"/>
    <cellStyle name="Comma 3 6 7 3" xfId="3361" xr:uid="{00000000-0005-0000-0000-000015060000}"/>
    <cellStyle name="Comma 3 6 8" xfId="618" xr:uid="{00000000-0005-0000-0000-000016060000}"/>
    <cellStyle name="Comma 3 6 8 2" xfId="2860" xr:uid="{00000000-0005-0000-0000-000017060000}"/>
    <cellStyle name="Comma 3 6 9" xfId="1640" xr:uid="{00000000-0005-0000-0000-000018060000}"/>
    <cellStyle name="Comma 3 6 9 2" xfId="3879" xr:uid="{00000000-0005-0000-0000-000019060000}"/>
    <cellStyle name="Comma 3 7" xfId="480" xr:uid="{00000000-0005-0000-0000-00001A060000}"/>
    <cellStyle name="Comma 3 7 10" xfId="1711" xr:uid="{00000000-0005-0000-0000-00001B060000}"/>
    <cellStyle name="Comma 3 7 10 2" xfId="3943" xr:uid="{00000000-0005-0000-0000-00001C060000}"/>
    <cellStyle name="Comma 3 7 11" xfId="2722" xr:uid="{00000000-0005-0000-0000-00001D060000}"/>
    <cellStyle name="Comma 3 7 2" xfId="522" xr:uid="{00000000-0005-0000-0000-00001E060000}"/>
    <cellStyle name="Comma 3 7 2 2" xfId="593" xr:uid="{00000000-0005-0000-0000-00001F060000}"/>
    <cellStyle name="Comma 3 7 2 2 2" xfId="814" xr:uid="{00000000-0005-0000-0000-000020060000}"/>
    <cellStyle name="Comma 3 7 2 2 2 2" xfId="1062" xr:uid="{00000000-0005-0000-0000-000021060000}"/>
    <cellStyle name="Comma 3 7 2 2 2 2 2" xfId="1566" xr:uid="{00000000-0005-0000-0000-000022060000}"/>
    <cellStyle name="Comma 3 7 2 2 2 2 2 2" xfId="2654" xr:uid="{00000000-0005-0000-0000-000023060000}"/>
    <cellStyle name="Comma 3 7 2 2 2 2 2 2 2" xfId="4886" xr:uid="{00000000-0005-0000-0000-000024060000}"/>
    <cellStyle name="Comma 3 7 2 2 2 2 2 3" xfId="3805" xr:uid="{00000000-0005-0000-0000-000025060000}"/>
    <cellStyle name="Comma 3 7 2 2 2 2 3" xfId="2153" xr:uid="{00000000-0005-0000-0000-000026060000}"/>
    <cellStyle name="Comma 3 7 2 2 2 2 3 2" xfId="4385" xr:uid="{00000000-0005-0000-0000-000027060000}"/>
    <cellStyle name="Comma 3 7 2 2 2 2 4" xfId="3304" xr:uid="{00000000-0005-0000-0000-000028060000}"/>
    <cellStyle name="Comma 3 7 2 2 2 3" xfId="1318" xr:uid="{00000000-0005-0000-0000-000029060000}"/>
    <cellStyle name="Comma 3 7 2 2 2 3 2" xfId="2406" xr:uid="{00000000-0005-0000-0000-00002A060000}"/>
    <cellStyle name="Comma 3 7 2 2 2 3 2 2" xfId="4638" xr:uid="{00000000-0005-0000-0000-00002B060000}"/>
    <cellStyle name="Comma 3 7 2 2 2 3 3" xfId="3557" xr:uid="{00000000-0005-0000-0000-00002C060000}"/>
    <cellStyle name="Comma 3 7 2 2 2 4" xfId="1905" xr:uid="{00000000-0005-0000-0000-00002D060000}"/>
    <cellStyle name="Comma 3 7 2 2 2 4 2" xfId="4137" xr:uid="{00000000-0005-0000-0000-00002E060000}"/>
    <cellStyle name="Comma 3 7 2 2 2 5" xfId="3056" xr:uid="{00000000-0005-0000-0000-00002F060000}"/>
    <cellStyle name="Comma 3 7 2 2 3" xfId="938" xr:uid="{00000000-0005-0000-0000-000030060000}"/>
    <cellStyle name="Comma 3 7 2 2 3 2" xfId="1442" xr:uid="{00000000-0005-0000-0000-000031060000}"/>
    <cellStyle name="Comma 3 7 2 2 3 2 2" xfId="2530" xr:uid="{00000000-0005-0000-0000-000032060000}"/>
    <cellStyle name="Comma 3 7 2 2 3 2 2 2" xfId="4762" xr:uid="{00000000-0005-0000-0000-000033060000}"/>
    <cellStyle name="Comma 3 7 2 2 3 2 3" xfId="3681" xr:uid="{00000000-0005-0000-0000-000034060000}"/>
    <cellStyle name="Comma 3 7 2 2 3 3" xfId="2029" xr:uid="{00000000-0005-0000-0000-000035060000}"/>
    <cellStyle name="Comma 3 7 2 2 3 3 2" xfId="4261" xr:uid="{00000000-0005-0000-0000-000036060000}"/>
    <cellStyle name="Comma 3 7 2 2 3 4" xfId="3180" xr:uid="{00000000-0005-0000-0000-000037060000}"/>
    <cellStyle name="Comma 3 7 2 2 4" xfId="1194" xr:uid="{00000000-0005-0000-0000-000038060000}"/>
    <cellStyle name="Comma 3 7 2 2 4 2" xfId="2282" xr:uid="{00000000-0005-0000-0000-000039060000}"/>
    <cellStyle name="Comma 3 7 2 2 4 2 2" xfId="4514" xr:uid="{00000000-0005-0000-0000-00003A060000}"/>
    <cellStyle name="Comma 3 7 2 2 4 3" xfId="3433" xr:uid="{00000000-0005-0000-0000-00003B060000}"/>
    <cellStyle name="Comma 3 7 2 2 5" xfId="690" xr:uid="{00000000-0005-0000-0000-00003C060000}"/>
    <cellStyle name="Comma 3 7 2 2 5 2" xfId="2932" xr:uid="{00000000-0005-0000-0000-00003D060000}"/>
    <cellStyle name="Comma 3 7 2 2 6" xfId="1781" xr:uid="{00000000-0005-0000-0000-00003E060000}"/>
    <cellStyle name="Comma 3 7 2 2 6 2" xfId="4013" xr:uid="{00000000-0005-0000-0000-00003F060000}"/>
    <cellStyle name="Comma 3 7 2 2 7" xfId="2835" xr:uid="{00000000-0005-0000-0000-000040060000}"/>
    <cellStyle name="Comma 3 7 2 3" xfId="766" xr:uid="{00000000-0005-0000-0000-000041060000}"/>
    <cellStyle name="Comma 3 7 2 3 2" xfId="1014" xr:uid="{00000000-0005-0000-0000-000042060000}"/>
    <cellStyle name="Comma 3 7 2 3 2 2" xfId="1518" xr:uid="{00000000-0005-0000-0000-000043060000}"/>
    <cellStyle name="Comma 3 7 2 3 2 2 2" xfId="2606" xr:uid="{00000000-0005-0000-0000-000044060000}"/>
    <cellStyle name="Comma 3 7 2 3 2 2 2 2" xfId="4838" xr:uid="{00000000-0005-0000-0000-000045060000}"/>
    <cellStyle name="Comma 3 7 2 3 2 2 3" xfId="3757" xr:uid="{00000000-0005-0000-0000-000046060000}"/>
    <cellStyle name="Comma 3 7 2 3 2 3" xfId="2105" xr:uid="{00000000-0005-0000-0000-000047060000}"/>
    <cellStyle name="Comma 3 7 2 3 2 3 2" xfId="4337" xr:uid="{00000000-0005-0000-0000-000048060000}"/>
    <cellStyle name="Comma 3 7 2 3 2 4" xfId="3256" xr:uid="{00000000-0005-0000-0000-000049060000}"/>
    <cellStyle name="Comma 3 7 2 3 3" xfId="1270" xr:uid="{00000000-0005-0000-0000-00004A060000}"/>
    <cellStyle name="Comma 3 7 2 3 3 2" xfId="2358" xr:uid="{00000000-0005-0000-0000-00004B060000}"/>
    <cellStyle name="Comma 3 7 2 3 3 2 2" xfId="4590" xr:uid="{00000000-0005-0000-0000-00004C060000}"/>
    <cellStyle name="Comma 3 7 2 3 3 3" xfId="3509" xr:uid="{00000000-0005-0000-0000-00004D060000}"/>
    <cellStyle name="Comma 3 7 2 3 4" xfId="1857" xr:uid="{00000000-0005-0000-0000-00004E060000}"/>
    <cellStyle name="Comma 3 7 2 3 4 2" xfId="4089" xr:uid="{00000000-0005-0000-0000-00004F060000}"/>
    <cellStyle name="Comma 3 7 2 3 5" xfId="3008" xr:uid="{00000000-0005-0000-0000-000050060000}"/>
    <cellStyle name="Comma 3 7 2 4" xfId="890" xr:uid="{00000000-0005-0000-0000-000051060000}"/>
    <cellStyle name="Comma 3 7 2 4 2" xfId="1394" xr:uid="{00000000-0005-0000-0000-000052060000}"/>
    <cellStyle name="Comma 3 7 2 4 2 2" xfId="2482" xr:uid="{00000000-0005-0000-0000-000053060000}"/>
    <cellStyle name="Comma 3 7 2 4 2 2 2" xfId="4714" xr:uid="{00000000-0005-0000-0000-000054060000}"/>
    <cellStyle name="Comma 3 7 2 4 2 3" xfId="3633" xr:uid="{00000000-0005-0000-0000-000055060000}"/>
    <cellStyle name="Comma 3 7 2 4 3" xfId="1981" xr:uid="{00000000-0005-0000-0000-000056060000}"/>
    <cellStyle name="Comma 3 7 2 4 3 2" xfId="4213" xr:uid="{00000000-0005-0000-0000-000057060000}"/>
    <cellStyle name="Comma 3 7 2 4 4" xfId="3132" xr:uid="{00000000-0005-0000-0000-000058060000}"/>
    <cellStyle name="Comma 3 7 2 5" xfId="1146" xr:uid="{00000000-0005-0000-0000-000059060000}"/>
    <cellStyle name="Comma 3 7 2 5 2" xfId="2234" xr:uid="{00000000-0005-0000-0000-00005A060000}"/>
    <cellStyle name="Comma 3 7 2 5 2 2" xfId="4466" xr:uid="{00000000-0005-0000-0000-00005B060000}"/>
    <cellStyle name="Comma 3 7 2 5 3" xfId="3385" xr:uid="{00000000-0005-0000-0000-00005C060000}"/>
    <cellStyle name="Comma 3 7 2 6" xfId="642" xr:uid="{00000000-0005-0000-0000-00005D060000}"/>
    <cellStyle name="Comma 3 7 2 6 2" xfId="2884" xr:uid="{00000000-0005-0000-0000-00005E060000}"/>
    <cellStyle name="Comma 3 7 2 7" xfId="1684" xr:uid="{00000000-0005-0000-0000-00005F060000}"/>
    <cellStyle name="Comma 3 7 2 7 2" xfId="3923" xr:uid="{00000000-0005-0000-0000-000060060000}"/>
    <cellStyle name="Comma 3 7 2 8" xfId="1733" xr:uid="{00000000-0005-0000-0000-000061060000}"/>
    <cellStyle name="Comma 3 7 2 8 2" xfId="3965" xr:uid="{00000000-0005-0000-0000-000062060000}"/>
    <cellStyle name="Comma 3 7 2 9" xfId="2764" xr:uid="{00000000-0005-0000-0000-000063060000}"/>
    <cellStyle name="Comma 3 7 3" xfId="500" xr:uid="{00000000-0005-0000-0000-000064060000}"/>
    <cellStyle name="Comma 3 7 3 2" xfId="571" xr:uid="{00000000-0005-0000-0000-000065060000}"/>
    <cellStyle name="Comma 3 7 3 2 2" xfId="815" xr:uid="{00000000-0005-0000-0000-000066060000}"/>
    <cellStyle name="Comma 3 7 3 2 2 2" xfId="1063" xr:uid="{00000000-0005-0000-0000-000067060000}"/>
    <cellStyle name="Comma 3 7 3 2 2 2 2" xfId="1567" xr:uid="{00000000-0005-0000-0000-000068060000}"/>
    <cellStyle name="Comma 3 7 3 2 2 2 2 2" xfId="2655" xr:uid="{00000000-0005-0000-0000-000069060000}"/>
    <cellStyle name="Comma 3 7 3 2 2 2 2 2 2" xfId="4887" xr:uid="{00000000-0005-0000-0000-00006A060000}"/>
    <cellStyle name="Comma 3 7 3 2 2 2 2 3" xfId="3806" xr:uid="{00000000-0005-0000-0000-00006B060000}"/>
    <cellStyle name="Comma 3 7 3 2 2 2 3" xfId="2154" xr:uid="{00000000-0005-0000-0000-00006C060000}"/>
    <cellStyle name="Comma 3 7 3 2 2 2 3 2" xfId="4386" xr:uid="{00000000-0005-0000-0000-00006D060000}"/>
    <cellStyle name="Comma 3 7 3 2 2 2 4" xfId="3305" xr:uid="{00000000-0005-0000-0000-00006E060000}"/>
    <cellStyle name="Comma 3 7 3 2 2 3" xfId="1319" xr:uid="{00000000-0005-0000-0000-00006F060000}"/>
    <cellStyle name="Comma 3 7 3 2 2 3 2" xfId="2407" xr:uid="{00000000-0005-0000-0000-000070060000}"/>
    <cellStyle name="Comma 3 7 3 2 2 3 2 2" xfId="4639" xr:uid="{00000000-0005-0000-0000-000071060000}"/>
    <cellStyle name="Comma 3 7 3 2 2 3 3" xfId="3558" xr:uid="{00000000-0005-0000-0000-000072060000}"/>
    <cellStyle name="Comma 3 7 3 2 2 4" xfId="1906" xr:uid="{00000000-0005-0000-0000-000073060000}"/>
    <cellStyle name="Comma 3 7 3 2 2 4 2" xfId="4138" xr:uid="{00000000-0005-0000-0000-000074060000}"/>
    <cellStyle name="Comma 3 7 3 2 2 5" xfId="3057" xr:uid="{00000000-0005-0000-0000-000075060000}"/>
    <cellStyle name="Comma 3 7 3 2 3" xfId="939" xr:uid="{00000000-0005-0000-0000-000076060000}"/>
    <cellStyle name="Comma 3 7 3 2 3 2" xfId="1443" xr:uid="{00000000-0005-0000-0000-000077060000}"/>
    <cellStyle name="Comma 3 7 3 2 3 2 2" xfId="2531" xr:uid="{00000000-0005-0000-0000-000078060000}"/>
    <cellStyle name="Comma 3 7 3 2 3 2 2 2" xfId="4763" xr:uid="{00000000-0005-0000-0000-000079060000}"/>
    <cellStyle name="Comma 3 7 3 2 3 2 3" xfId="3682" xr:uid="{00000000-0005-0000-0000-00007A060000}"/>
    <cellStyle name="Comma 3 7 3 2 3 3" xfId="2030" xr:uid="{00000000-0005-0000-0000-00007B060000}"/>
    <cellStyle name="Comma 3 7 3 2 3 3 2" xfId="4262" xr:uid="{00000000-0005-0000-0000-00007C060000}"/>
    <cellStyle name="Comma 3 7 3 2 3 4" xfId="3181" xr:uid="{00000000-0005-0000-0000-00007D060000}"/>
    <cellStyle name="Comma 3 7 3 2 4" xfId="1195" xr:uid="{00000000-0005-0000-0000-00007E060000}"/>
    <cellStyle name="Comma 3 7 3 2 4 2" xfId="2283" xr:uid="{00000000-0005-0000-0000-00007F060000}"/>
    <cellStyle name="Comma 3 7 3 2 4 2 2" xfId="4515" xr:uid="{00000000-0005-0000-0000-000080060000}"/>
    <cellStyle name="Comma 3 7 3 2 4 3" xfId="3434" xr:uid="{00000000-0005-0000-0000-000081060000}"/>
    <cellStyle name="Comma 3 7 3 2 5" xfId="691" xr:uid="{00000000-0005-0000-0000-000082060000}"/>
    <cellStyle name="Comma 3 7 3 2 5 2" xfId="2933" xr:uid="{00000000-0005-0000-0000-000083060000}"/>
    <cellStyle name="Comma 3 7 3 2 6" xfId="1782" xr:uid="{00000000-0005-0000-0000-000084060000}"/>
    <cellStyle name="Comma 3 7 3 2 6 2" xfId="4014" xr:uid="{00000000-0005-0000-0000-000085060000}"/>
    <cellStyle name="Comma 3 7 3 2 7" xfId="2813" xr:uid="{00000000-0005-0000-0000-000086060000}"/>
    <cellStyle name="Comma 3 7 3 3" xfId="786" xr:uid="{00000000-0005-0000-0000-000087060000}"/>
    <cellStyle name="Comma 3 7 3 3 2" xfId="1034" xr:uid="{00000000-0005-0000-0000-000088060000}"/>
    <cellStyle name="Comma 3 7 3 3 2 2" xfId="1538" xr:uid="{00000000-0005-0000-0000-000089060000}"/>
    <cellStyle name="Comma 3 7 3 3 2 2 2" xfId="2626" xr:uid="{00000000-0005-0000-0000-00008A060000}"/>
    <cellStyle name="Comma 3 7 3 3 2 2 2 2" xfId="4858" xr:uid="{00000000-0005-0000-0000-00008B060000}"/>
    <cellStyle name="Comma 3 7 3 3 2 2 3" xfId="3777" xr:uid="{00000000-0005-0000-0000-00008C060000}"/>
    <cellStyle name="Comma 3 7 3 3 2 3" xfId="2125" xr:uid="{00000000-0005-0000-0000-00008D060000}"/>
    <cellStyle name="Comma 3 7 3 3 2 3 2" xfId="4357" xr:uid="{00000000-0005-0000-0000-00008E060000}"/>
    <cellStyle name="Comma 3 7 3 3 2 4" xfId="3276" xr:uid="{00000000-0005-0000-0000-00008F060000}"/>
    <cellStyle name="Comma 3 7 3 3 3" xfId="1290" xr:uid="{00000000-0005-0000-0000-000090060000}"/>
    <cellStyle name="Comma 3 7 3 3 3 2" xfId="2378" xr:uid="{00000000-0005-0000-0000-000091060000}"/>
    <cellStyle name="Comma 3 7 3 3 3 2 2" xfId="4610" xr:uid="{00000000-0005-0000-0000-000092060000}"/>
    <cellStyle name="Comma 3 7 3 3 3 3" xfId="3529" xr:uid="{00000000-0005-0000-0000-000093060000}"/>
    <cellStyle name="Comma 3 7 3 3 4" xfId="1877" xr:uid="{00000000-0005-0000-0000-000094060000}"/>
    <cellStyle name="Comma 3 7 3 3 4 2" xfId="4109" xr:uid="{00000000-0005-0000-0000-000095060000}"/>
    <cellStyle name="Comma 3 7 3 3 5" xfId="3028" xr:uid="{00000000-0005-0000-0000-000096060000}"/>
    <cellStyle name="Comma 3 7 3 4" xfId="910" xr:uid="{00000000-0005-0000-0000-000097060000}"/>
    <cellStyle name="Comma 3 7 3 4 2" xfId="1414" xr:uid="{00000000-0005-0000-0000-000098060000}"/>
    <cellStyle name="Comma 3 7 3 4 2 2" xfId="2502" xr:uid="{00000000-0005-0000-0000-000099060000}"/>
    <cellStyle name="Comma 3 7 3 4 2 2 2" xfId="4734" xr:uid="{00000000-0005-0000-0000-00009A060000}"/>
    <cellStyle name="Comma 3 7 3 4 2 3" xfId="3653" xr:uid="{00000000-0005-0000-0000-00009B060000}"/>
    <cellStyle name="Comma 3 7 3 4 3" xfId="2001" xr:uid="{00000000-0005-0000-0000-00009C060000}"/>
    <cellStyle name="Comma 3 7 3 4 3 2" xfId="4233" xr:uid="{00000000-0005-0000-0000-00009D060000}"/>
    <cellStyle name="Comma 3 7 3 4 4" xfId="3152" xr:uid="{00000000-0005-0000-0000-00009E060000}"/>
    <cellStyle name="Comma 3 7 3 5" xfId="1166" xr:uid="{00000000-0005-0000-0000-00009F060000}"/>
    <cellStyle name="Comma 3 7 3 5 2" xfId="2254" xr:uid="{00000000-0005-0000-0000-0000A0060000}"/>
    <cellStyle name="Comma 3 7 3 5 2 2" xfId="4486" xr:uid="{00000000-0005-0000-0000-0000A1060000}"/>
    <cellStyle name="Comma 3 7 3 5 3" xfId="3405" xr:uid="{00000000-0005-0000-0000-0000A2060000}"/>
    <cellStyle name="Comma 3 7 3 6" xfId="662" xr:uid="{00000000-0005-0000-0000-0000A3060000}"/>
    <cellStyle name="Comma 3 7 3 6 2" xfId="2904" xr:uid="{00000000-0005-0000-0000-0000A4060000}"/>
    <cellStyle name="Comma 3 7 3 7" xfId="1662" xr:uid="{00000000-0005-0000-0000-0000A5060000}"/>
    <cellStyle name="Comma 3 7 3 7 2" xfId="3901" xr:uid="{00000000-0005-0000-0000-0000A6060000}"/>
    <cellStyle name="Comma 3 7 3 8" xfId="1753" xr:uid="{00000000-0005-0000-0000-0000A7060000}"/>
    <cellStyle name="Comma 3 7 3 8 2" xfId="3985" xr:uid="{00000000-0005-0000-0000-0000A8060000}"/>
    <cellStyle name="Comma 3 7 3 9" xfId="2742" xr:uid="{00000000-0005-0000-0000-0000A9060000}"/>
    <cellStyle name="Comma 3 7 4" xfId="551" xr:uid="{00000000-0005-0000-0000-0000AA060000}"/>
    <cellStyle name="Comma 3 7 4 2" xfId="813" xr:uid="{00000000-0005-0000-0000-0000AB060000}"/>
    <cellStyle name="Comma 3 7 4 2 2" xfId="1061" xr:uid="{00000000-0005-0000-0000-0000AC060000}"/>
    <cellStyle name="Comma 3 7 4 2 2 2" xfId="1565" xr:uid="{00000000-0005-0000-0000-0000AD060000}"/>
    <cellStyle name="Comma 3 7 4 2 2 2 2" xfId="2653" xr:uid="{00000000-0005-0000-0000-0000AE060000}"/>
    <cellStyle name="Comma 3 7 4 2 2 2 2 2" xfId="4885" xr:uid="{00000000-0005-0000-0000-0000AF060000}"/>
    <cellStyle name="Comma 3 7 4 2 2 2 3" xfId="3804" xr:uid="{00000000-0005-0000-0000-0000B0060000}"/>
    <cellStyle name="Comma 3 7 4 2 2 3" xfId="2152" xr:uid="{00000000-0005-0000-0000-0000B1060000}"/>
    <cellStyle name="Comma 3 7 4 2 2 3 2" xfId="4384" xr:uid="{00000000-0005-0000-0000-0000B2060000}"/>
    <cellStyle name="Comma 3 7 4 2 2 4" xfId="3303" xr:uid="{00000000-0005-0000-0000-0000B3060000}"/>
    <cellStyle name="Comma 3 7 4 2 3" xfId="1317" xr:uid="{00000000-0005-0000-0000-0000B4060000}"/>
    <cellStyle name="Comma 3 7 4 2 3 2" xfId="2405" xr:uid="{00000000-0005-0000-0000-0000B5060000}"/>
    <cellStyle name="Comma 3 7 4 2 3 2 2" xfId="4637" xr:uid="{00000000-0005-0000-0000-0000B6060000}"/>
    <cellStyle name="Comma 3 7 4 2 3 3" xfId="3556" xr:uid="{00000000-0005-0000-0000-0000B7060000}"/>
    <cellStyle name="Comma 3 7 4 2 4" xfId="1904" xr:uid="{00000000-0005-0000-0000-0000B8060000}"/>
    <cellStyle name="Comma 3 7 4 2 4 2" xfId="4136" xr:uid="{00000000-0005-0000-0000-0000B9060000}"/>
    <cellStyle name="Comma 3 7 4 2 5" xfId="3055" xr:uid="{00000000-0005-0000-0000-0000BA060000}"/>
    <cellStyle name="Comma 3 7 4 3" xfId="937" xr:uid="{00000000-0005-0000-0000-0000BB060000}"/>
    <cellStyle name="Comma 3 7 4 3 2" xfId="1441" xr:uid="{00000000-0005-0000-0000-0000BC060000}"/>
    <cellStyle name="Comma 3 7 4 3 2 2" xfId="2529" xr:uid="{00000000-0005-0000-0000-0000BD060000}"/>
    <cellStyle name="Comma 3 7 4 3 2 2 2" xfId="4761" xr:uid="{00000000-0005-0000-0000-0000BE060000}"/>
    <cellStyle name="Comma 3 7 4 3 2 3" xfId="3680" xr:uid="{00000000-0005-0000-0000-0000BF060000}"/>
    <cellStyle name="Comma 3 7 4 3 3" xfId="2028" xr:uid="{00000000-0005-0000-0000-0000C0060000}"/>
    <cellStyle name="Comma 3 7 4 3 3 2" xfId="4260" xr:uid="{00000000-0005-0000-0000-0000C1060000}"/>
    <cellStyle name="Comma 3 7 4 3 4" xfId="3179" xr:uid="{00000000-0005-0000-0000-0000C2060000}"/>
    <cellStyle name="Comma 3 7 4 4" xfId="1193" xr:uid="{00000000-0005-0000-0000-0000C3060000}"/>
    <cellStyle name="Comma 3 7 4 4 2" xfId="2281" xr:uid="{00000000-0005-0000-0000-0000C4060000}"/>
    <cellStyle name="Comma 3 7 4 4 2 2" xfId="4513" xr:uid="{00000000-0005-0000-0000-0000C5060000}"/>
    <cellStyle name="Comma 3 7 4 4 3" xfId="3432" xr:uid="{00000000-0005-0000-0000-0000C6060000}"/>
    <cellStyle name="Comma 3 7 4 5" xfId="689" xr:uid="{00000000-0005-0000-0000-0000C7060000}"/>
    <cellStyle name="Comma 3 7 4 5 2" xfId="2931" xr:uid="{00000000-0005-0000-0000-0000C8060000}"/>
    <cellStyle name="Comma 3 7 4 6" xfId="1780" xr:uid="{00000000-0005-0000-0000-0000C9060000}"/>
    <cellStyle name="Comma 3 7 4 6 2" xfId="4012" xr:uid="{00000000-0005-0000-0000-0000CA060000}"/>
    <cellStyle name="Comma 3 7 4 7" xfId="2793" xr:uid="{00000000-0005-0000-0000-0000CB060000}"/>
    <cellStyle name="Comma 3 7 5" xfId="744" xr:uid="{00000000-0005-0000-0000-0000CC060000}"/>
    <cellStyle name="Comma 3 7 5 2" xfId="992" xr:uid="{00000000-0005-0000-0000-0000CD060000}"/>
    <cellStyle name="Comma 3 7 5 2 2" xfId="1496" xr:uid="{00000000-0005-0000-0000-0000CE060000}"/>
    <cellStyle name="Comma 3 7 5 2 2 2" xfId="2584" xr:uid="{00000000-0005-0000-0000-0000CF060000}"/>
    <cellStyle name="Comma 3 7 5 2 2 2 2" xfId="4816" xr:uid="{00000000-0005-0000-0000-0000D0060000}"/>
    <cellStyle name="Comma 3 7 5 2 2 3" xfId="3735" xr:uid="{00000000-0005-0000-0000-0000D1060000}"/>
    <cellStyle name="Comma 3 7 5 2 3" xfId="2083" xr:uid="{00000000-0005-0000-0000-0000D2060000}"/>
    <cellStyle name="Comma 3 7 5 2 3 2" xfId="4315" xr:uid="{00000000-0005-0000-0000-0000D3060000}"/>
    <cellStyle name="Comma 3 7 5 2 4" xfId="3234" xr:uid="{00000000-0005-0000-0000-0000D4060000}"/>
    <cellStyle name="Comma 3 7 5 3" xfId="1248" xr:uid="{00000000-0005-0000-0000-0000D5060000}"/>
    <cellStyle name="Comma 3 7 5 3 2" xfId="2336" xr:uid="{00000000-0005-0000-0000-0000D6060000}"/>
    <cellStyle name="Comma 3 7 5 3 2 2" xfId="4568" xr:uid="{00000000-0005-0000-0000-0000D7060000}"/>
    <cellStyle name="Comma 3 7 5 3 3" xfId="3487" xr:uid="{00000000-0005-0000-0000-0000D8060000}"/>
    <cellStyle name="Comma 3 7 5 4" xfId="1835" xr:uid="{00000000-0005-0000-0000-0000D9060000}"/>
    <cellStyle name="Comma 3 7 5 4 2" xfId="4067" xr:uid="{00000000-0005-0000-0000-0000DA060000}"/>
    <cellStyle name="Comma 3 7 5 5" xfId="2986" xr:uid="{00000000-0005-0000-0000-0000DB060000}"/>
    <cellStyle name="Comma 3 7 6" xfId="868" xr:uid="{00000000-0005-0000-0000-0000DC060000}"/>
    <cellStyle name="Comma 3 7 6 2" xfId="1372" xr:uid="{00000000-0005-0000-0000-0000DD060000}"/>
    <cellStyle name="Comma 3 7 6 2 2" xfId="2460" xr:uid="{00000000-0005-0000-0000-0000DE060000}"/>
    <cellStyle name="Comma 3 7 6 2 2 2" xfId="4692" xr:uid="{00000000-0005-0000-0000-0000DF060000}"/>
    <cellStyle name="Comma 3 7 6 2 3" xfId="3611" xr:uid="{00000000-0005-0000-0000-0000E0060000}"/>
    <cellStyle name="Comma 3 7 6 3" xfId="1959" xr:uid="{00000000-0005-0000-0000-0000E1060000}"/>
    <cellStyle name="Comma 3 7 6 3 2" xfId="4191" xr:uid="{00000000-0005-0000-0000-0000E2060000}"/>
    <cellStyle name="Comma 3 7 6 4" xfId="3110" xr:uid="{00000000-0005-0000-0000-0000E3060000}"/>
    <cellStyle name="Comma 3 7 7" xfId="1124" xr:uid="{00000000-0005-0000-0000-0000E4060000}"/>
    <cellStyle name="Comma 3 7 7 2" xfId="2212" xr:uid="{00000000-0005-0000-0000-0000E5060000}"/>
    <cellStyle name="Comma 3 7 7 2 2" xfId="4444" xr:uid="{00000000-0005-0000-0000-0000E6060000}"/>
    <cellStyle name="Comma 3 7 7 3" xfId="3363" xr:uid="{00000000-0005-0000-0000-0000E7060000}"/>
    <cellStyle name="Comma 3 7 8" xfId="620" xr:uid="{00000000-0005-0000-0000-0000E8060000}"/>
    <cellStyle name="Comma 3 7 8 2" xfId="2862" xr:uid="{00000000-0005-0000-0000-0000E9060000}"/>
    <cellStyle name="Comma 3 7 9" xfId="1642" xr:uid="{00000000-0005-0000-0000-0000EA060000}"/>
    <cellStyle name="Comma 3 7 9 2" xfId="3881" xr:uid="{00000000-0005-0000-0000-0000EB060000}"/>
    <cellStyle name="Comma 3 8" xfId="482" xr:uid="{00000000-0005-0000-0000-0000EC060000}"/>
    <cellStyle name="Comma 3 8 10" xfId="1713" xr:uid="{00000000-0005-0000-0000-0000ED060000}"/>
    <cellStyle name="Comma 3 8 10 2" xfId="3945" xr:uid="{00000000-0005-0000-0000-0000EE060000}"/>
    <cellStyle name="Comma 3 8 11" xfId="2724" xr:uid="{00000000-0005-0000-0000-0000EF060000}"/>
    <cellStyle name="Comma 3 8 2" xfId="524" xr:uid="{00000000-0005-0000-0000-0000F0060000}"/>
    <cellStyle name="Comma 3 8 2 2" xfId="595" xr:uid="{00000000-0005-0000-0000-0000F1060000}"/>
    <cellStyle name="Comma 3 8 2 2 2" xfId="817" xr:uid="{00000000-0005-0000-0000-0000F2060000}"/>
    <cellStyle name="Comma 3 8 2 2 2 2" xfId="1065" xr:uid="{00000000-0005-0000-0000-0000F3060000}"/>
    <cellStyle name="Comma 3 8 2 2 2 2 2" xfId="1569" xr:uid="{00000000-0005-0000-0000-0000F4060000}"/>
    <cellStyle name="Comma 3 8 2 2 2 2 2 2" xfId="2657" xr:uid="{00000000-0005-0000-0000-0000F5060000}"/>
    <cellStyle name="Comma 3 8 2 2 2 2 2 2 2" xfId="4889" xr:uid="{00000000-0005-0000-0000-0000F6060000}"/>
    <cellStyle name="Comma 3 8 2 2 2 2 2 3" xfId="3808" xr:uid="{00000000-0005-0000-0000-0000F7060000}"/>
    <cellStyle name="Comma 3 8 2 2 2 2 3" xfId="2156" xr:uid="{00000000-0005-0000-0000-0000F8060000}"/>
    <cellStyle name="Comma 3 8 2 2 2 2 3 2" xfId="4388" xr:uid="{00000000-0005-0000-0000-0000F9060000}"/>
    <cellStyle name="Comma 3 8 2 2 2 2 4" xfId="3307" xr:uid="{00000000-0005-0000-0000-0000FA060000}"/>
    <cellStyle name="Comma 3 8 2 2 2 3" xfId="1321" xr:uid="{00000000-0005-0000-0000-0000FB060000}"/>
    <cellStyle name="Comma 3 8 2 2 2 3 2" xfId="2409" xr:uid="{00000000-0005-0000-0000-0000FC060000}"/>
    <cellStyle name="Comma 3 8 2 2 2 3 2 2" xfId="4641" xr:uid="{00000000-0005-0000-0000-0000FD060000}"/>
    <cellStyle name="Comma 3 8 2 2 2 3 3" xfId="3560" xr:uid="{00000000-0005-0000-0000-0000FE060000}"/>
    <cellStyle name="Comma 3 8 2 2 2 4" xfId="1908" xr:uid="{00000000-0005-0000-0000-0000FF060000}"/>
    <cellStyle name="Comma 3 8 2 2 2 4 2" xfId="4140" xr:uid="{00000000-0005-0000-0000-000000070000}"/>
    <cellStyle name="Comma 3 8 2 2 2 5" xfId="3059" xr:uid="{00000000-0005-0000-0000-000001070000}"/>
    <cellStyle name="Comma 3 8 2 2 3" xfId="941" xr:uid="{00000000-0005-0000-0000-000002070000}"/>
    <cellStyle name="Comma 3 8 2 2 3 2" xfId="1445" xr:uid="{00000000-0005-0000-0000-000003070000}"/>
    <cellStyle name="Comma 3 8 2 2 3 2 2" xfId="2533" xr:uid="{00000000-0005-0000-0000-000004070000}"/>
    <cellStyle name="Comma 3 8 2 2 3 2 2 2" xfId="4765" xr:uid="{00000000-0005-0000-0000-000005070000}"/>
    <cellStyle name="Comma 3 8 2 2 3 2 3" xfId="3684" xr:uid="{00000000-0005-0000-0000-000006070000}"/>
    <cellStyle name="Comma 3 8 2 2 3 3" xfId="2032" xr:uid="{00000000-0005-0000-0000-000007070000}"/>
    <cellStyle name="Comma 3 8 2 2 3 3 2" xfId="4264" xr:uid="{00000000-0005-0000-0000-000008070000}"/>
    <cellStyle name="Comma 3 8 2 2 3 4" xfId="3183" xr:uid="{00000000-0005-0000-0000-000009070000}"/>
    <cellStyle name="Comma 3 8 2 2 4" xfId="1197" xr:uid="{00000000-0005-0000-0000-00000A070000}"/>
    <cellStyle name="Comma 3 8 2 2 4 2" xfId="2285" xr:uid="{00000000-0005-0000-0000-00000B070000}"/>
    <cellStyle name="Comma 3 8 2 2 4 2 2" xfId="4517" xr:uid="{00000000-0005-0000-0000-00000C070000}"/>
    <cellStyle name="Comma 3 8 2 2 4 3" xfId="3436" xr:uid="{00000000-0005-0000-0000-00000D070000}"/>
    <cellStyle name="Comma 3 8 2 2 5" xfId="693" xr:uid="{00000000-0005-0000-0000-00000E070000}"/>
    <cellStyle name="Comma 3 8 2 2 5 2" xfId="2935" xr:uid="{00000000-0005-0000-0000-00000F070000}"/>
    <cellStyle name="Comma 3 8 2 2 6" xfId="1784" xr:uid="{00000000-0005-0000-0000-000010070000}"/>
    <cellStyle name="Comma 3 8 2 2 6 2" xfId="4016" xr:uid="{00000000-0005-0000-0000-000011070000}"/>
    <cellStyle name="Comma 3 8 2 2 7" xfId="2837" xr:uid="{00000000-0005-0000-0000-000012070000}"/>
    <cellStyle name="Comma 3 8 2 3" xfId="768" xr:uid="{00000000-0005-0000-0000-000013070000}"/>
    <cellStyle name="Comma 3 8 2 3 2" xfId="1016" xr:uid="{00000000-0005-0000-0000-000014070000}"/>
    <cellStyle name="Comma 3 8 2 3 2 2" xfId="1520" xr:uid="{00000000-0005-0000-0000-000015070000}"/>
    <cellStyle name="Comma 3 8 2 3 2 2 2" xfId="2608" xr:uid="{00000000-0005-0000-0000-000016070000}"/>
    <cellStyle name="Comma 3 8 2 3 2 2 2 2" xfId="4840" xr:uid="{00000000-0005-0000-0000-000017070000}"/>
    <cellStyle name="Comma 3 8 2 3 2 2 3" xfId="3759" xr:uid="{00000000-0005-0000-0000-000018070000}"/>
    <cellStyle name="Comma 3 8 2 3 2 3" xfId="2107" xr:uid="{00000000-0005-0000-0000-000019070000}"/>
    <cellStyle name="Comma 3 8 2 3 2 3 2" xfId="4339" xr:uid="{00000000-0005-0000-0000-00001A070000}"/>
    <cellStyle name="Comma 3 8 2 3 2 4" xfId="3258" xr:uid="{00000000-0005-0000-0000-00001B070000}"/>
    <cellStyle name="Comma 3 8 2 3 3" xfId="1272" xr:uid="{00000000-0005-0000-0000-00001C070000}"/>
    <cellStyle name="Comma 3 8 2 3 3 2" xfId="2360" xr:uid="{00000000-0005-0000-0000-00001D070000}"/>
    <cellStyle name="Comma 3 8 2 3 3 2 2" xfId="4592" xr:uid="{00000000-0005-0000-0000-00001E070000}"/>
    <cellStyle name="Comma 3 8 2 3 3 3" xfId="3511" xr:uid="{00000000-0005-0000-0000-00001F070000}"/>
    <cellStyle name="Comma 3 8 2 3 4" xfId="1859" xr:uid="{00000000-0005-0000-0000-000020070000}"/>
    <cellStyle name="Comma 3 8 2 3 4 2" xfId="4091" xr:uid="{00000000-0005-0000-0000-000021070000}"/>
    <cellStyle name="Comma 3 8 2 3 5" xfId="3010" xr:uid="{00000000-0005-0000-0000-000022070000}"/>
    <cellStyle name="Comma 3 8 2 4" xfId="892" xr:uid="{00000000-0005-0000-0000-000023070000}"/>
    <cellStyle name="Comma 3 8 2 4 2" xfId="1396" xr:uid="{00000000-0005-0000-0000-000024070000}"/>
    <cellStyle name="Comma 3 8 2 4 2 2" xfId="2484" xr:uid="{00000000-0005-0000-0000-000025070000}"/>
    <cellStyle name="Comma 3 8 2 4 2 2 2" xfId="4716" xr:uid="{00000000-0005-0000-0000-000026070000}"/>
    <cellStyle name="Comma 3 8 2 4 2 3" xfId="3635" xr:uid="{00000000-0005-0000-0000-000027070000}"/>
    <cellStyle name="Comma 3 8 2 4 3" xfId="1983" xr:uid="{00000000-0005-0000-0000-000028070000}"/>
    <cellStyle name="Comma 3 8 2 4 3 2" xfId="4215" xr:uid="{00000000-0005-0000-0000-000029070000}"/>
    <cellStyle name="Comma 3 8 2 4 4" xfId="3134" xr:uid="{00000000-0005-0000-0000-00002A070000}"/>
    <cellStyle name="Comma 3 8 2 5" xfId="1148" xr:uid="{00000000-0005-0000-0000-00002B070000}"/>
    <cellStyle name="Comma 3 8 2 5 2" xfId="2236" xr:uid="{00000000-0005-0000-0000-00002C070000}"/>
    <cellStyle name="Comma 3 8 2 5 2 2" xfId="4468" xr:uid="{00000000-0005-0000-0000-00002D070000}"/>
    <cellStyle name="Comma 3 8 2 5 3" xfId="3387" xr:uid="{00000000-0005-0000-0000-00002E070000}"/>
    <cellStyle name="Comma 3 8 2 6" xfId="644" xr:uid="{00000000-0005-0000-0000-00002F070000}"/>
    <cellStyle name="Comma 3 8 2 6 2" xfId="2886" xr:uid="{00000000-0005-0000-0000-000030070000}"/>
    <cellStyle name="Comma 3 8 2 7" xfId="1686" xr:uid="{00000000-0005-0000-0000-000031070000}"/>
    <cellStyle name="Comma 3 8 2 7 2" xfId="3925" xr:uid="{00000000-0005-0000-0000-000032070000}"/>
    <cellStyle name="Comma 3 8 2 8" xfId="1735" xr:uid="{00000000-0005-0000-0000-000033070000}"/>
    <cellStyle name="Comma 3 8 2 8 2" xfId="3967" xr:uid="{00000000-0005-0000-0000-000034070000}"/>
    <cellStyle name="Comma 3 8 2 9" xfId="2766" xr:uid="{00000000-0005-0000-0000-000035070000}"/>
    <cellStyle name="Comma 3 8 3" xfId="502" xr:uid="{00000000-0005-0000-0000-000036070000}"/>
    <cellStyle name="Comma 3 8 3 2" xfId="573" xr:uid="{00000000-0005-0000-0000-000037070000}"/>
    <cellStyle name="Comma 3 8 3 2 2" xfId="818" xr:uid="{00000000-0005-0000-0000-000038070000}"/>
    <cellStyle name="Comma 3 8 3 2 2 2" xfId="1066" xr:uid="{00000000-0005-0000-0000-000039070000}"/>
    <cellStyle name="Comma 3 8 3 2 2 2 2" xfId="1570" xr:uid="{00000000-0005-0000-0000-00003A070000}"/>
    <cellStyle name="Comma 3 8 3 2 2 2 2 2" xfId="2658" xr:uid="{00000000-0005-0000-0000-00003B070000}"/>
    <cellStyle name="Comma 3 8 3 2 2 2 2 2 2" xfId="4890" xr:uid="{00000000-0005-0000-0000-00003C070000}"/>
    <cellStyle name="Comma 3 8 3 2 2 2 2 3" xfId="3809" xr:uid="{00000000-0005-0000-0000-00003D070000}"/>
    <cellStyle name="Comma 3 8 3 2 2 2 3" xfId="2157" xr:uid="{00000000-0005-0000-0000-00003E070000}"/>
    <cellStyle name="Comma 3 8 3 2 2 2 3 2" xfId="4389" xr:uid="{00000000-0005-0000-0000-00003F070000}"/>
    <cellStyle name="Comma 3 8 3 2 2 2 4" xfId="3308" xr:uid="{00000000-0005-0000-0000-000040070000}"/>
    <cellStyle name="Comma 3 8 3 2 2 3" xfId="1322" xr:uid="{00000000-0005-0000-0000-000041070000}"/>
    <cellStyle name="Comma 3 8 3 2 2 3 2" xfId="2410" xr:uid="{00000000-0005-0000-0000-000042070000}"/>
    <cellStyle name="Comma 3 8 3 2 2 3 2 2" xfId="4642" xr:uid="{00000000-0005-0000-0000-000043070000}"/>
    <cellStyle name="Comma 3 8 3 2 2 3 3" xfId="3561" xr:uid="{00000000-0005-0000-0000-000044070000}"/>
    <cellStyle name="Comma 3 8 3 2 2 4" xfId="1909" xr:uid="{00000000-0005-0000-0000-000045070000}"/>
    <cellStyle name="Comma 3 8 3 2 2 4 2" xfId="4141" xr:uid="{00000000-0005-0000-0000-000046070000}"/>
    <cellStyle name="Comma 3 8 3 2 2 5" xfId="3060" xr:uid="{00000000-0005-0000-0000-000047070000}"/>
    <cellStyle name="Comma 3 8 3 2 3" xfId="942" xr:uid="{00000000-0005-0000-0000-000048070000}"/>
    <cellStyle name="Comma 3 8 3 2 3 2" xfId="1446" xr:uid="{00000000-0005-0000-0000-000049070000}"/>
    <cellStyle name="Comma 3 8 3 2 3 2 2" xfId="2534" xr:uid="{00000000-0005-0000-0000-00004A070000}"/>
    <cellStyle name="Comma 3 8 3 2 3 2 2 2" xfId="4766" xr:uid="{00000000-0005-0000-0000-00004B070000}"/>
    <cellStyle name="Comma 3 8 3 2 3 2 3" xfId="3685" xr:uid="{00000000-0005-0000-0000-00004C070000}"/>
    <cellStyle name="Comma 3 8 3 2 3 3" xfId="2033" xr:uid="{00000000-0005-0000-0000-00004D070000}"/>
    <cellStyle name="Comma 3 8 3 2 3 3 2" xfId="4265" xr:uid="{00000000-0005-0000-0000-00004E070000}"/>
    <cellStyle name="Comma 3 8 3 2 3 4" xfId="3184" xr:uid="{00000000-0005-0000-0000-00004F070000}"/>
    <cellStyle name="Comma 3 8 3 2 4" xfId="1198" xr:uid="{00000000-0005-0000-0000-000050070000}"/>
    <cellStyle name="Comma 3 8 3 2 4 2" xfId="2286" xr:uid="{00000000-0005-0000-0000-000051070000}"/>
    <cellStyle name="Comma 3 8 3 2 4 2 2" xfId="4518" xr:uid="{00000000-0005-0000-0000-000052070000}"/>
    <cellStyle name="Comma 3 8 3 2 4 3" xfId="3437" xr:uid="{00000000-0005-0000-0000-000053070000}"/>
    <cellStyle name="Comma 3 8 3 2 5" xfId="694" xr:uid="{00000000-0005-0000-0000-000054070000}"/>
    <cellStyle name="Comma 3 8 3 2 5 2" xfId="2936" xr:uid="{00000000-0005-0000-0000-000055070000}"/>
    <cellStyle name="Comma 3 8 3 2 6" xfId="1785" xr:uid="{00000000-0005-0000-0000-000056070000}"/>
    <cellStyle name="Comma 3 8 3 2 6 2" xfId="4017" xr:uid="{00000000-0005-0000-0000-000057070000}"/>
    <cellStyle name="Comma 3 8 3 2 7" xfId="2815" xr:uid="{00000000-0005-0000-0000-000058070000}"/>
    <cellStyle name="Comma 3 8 3 3" xfId="788" xr:uid="{00000000-0005-0000-0000-000059070000}"/>
    <cellStyle name="Comma 3 8 3 3 2" xfId="1036" xr:uid="{00000000-0005-0000-0000-00005A070000}"/>
    <cellStyle name="Comma 3 8 3 3 2 2" xfId="1540" xr:uid="{00000000-0005-0000-0000-00005B070000}"/>
    <cellStyle name="Comma 3 8 3 3 2 2 2" xfId="2628" xr:uid="{00000000-0005-0000-0000-00005C070000}"/>
    <cellStyle name="Comma 3 8 3 3 2 2 2 2" xfId="4860" xr:uid="{00000000-0005-0000-0000-00005D070000}"/>
    <cellStyle name="Comma 3 8 3 3 2 2 3" xfId="3779" xr:uid="{00000000-0005-0000-0000-00005E070000}"/>
    <cellStyle name="Comma 3 8 3 3 2 3" xfId="2127" xr:uid="{00000000-0005-0000-0000-00005F070000}"/>
    <cellStyle name="Comma 3 8 3 3 2 3 2" xfId="4359" xr:uid="{00000000-0005-0000-0000-000060070000}"/>
    <cellStyle name="Comma 3 8 3 3 2 4" xfId="3278" xr:uid="{00000000-0005-0000-0000-000061070000}"/>
    <cellStyle name="Comma 3 8 3 3 3" xfId="1292" xr:uid="{00000000-0005-0000-0000-000062070000}"/>
    <cellStyle name="Comma 3 8 3 3 3 2" xfId="2380" xr:uid="{00000000-0005-0000-0000-000063070000}"/>
    <cellStyle name="Comma 3 8 3 3 3 2 2" xfId="4612" xr:uid="{00000000-0005-0000-0000-000064070000}"/>
    <cellStyle name="Comma 3 8 3 3 3 3" xfId="3531" xr:uid="{00000000-0005-0000-0000-000065070000}"/>
    <cellStyle name="Comma 3 8 3 3 4" xfId="1879" xr:uid="{00000000-0005-0000-0000-000066070000}"/>
    <cellStyle name="Comma 3 8 3 3 4 2" xfId="4111" xr:uid="{00000000-0005-0000-0000-000067070000}"/>
    <cellStyle name="Comma 3 8 3 3 5" xfId="3030" xr:uid="{00000000-0005-0000-0000-000068070000}"/>
    <cellStyle name="Comma 3 8 3 4" xfId="912" xr:uid="{00000000-0005-0000-0000-000069070000}"/>
    <cellStyle name="Comma 3 8 3 4 2" xfId="1416" xr:uid="{00000000-0005-0000-0000-00006A070000}"/>
    <cellStyle name="Comma 3 8 3 4 2 2" xfId="2504" xr:uid="{00000000-0005-0000-0000-00006B070000}"/>
    <cellStyle name="Comma 3 8 3 4 2 2 2" xfId="4736" xr:uid="{00000000-0005-0000-0000-00006C070000}"/>
    <cellStyle name="Comma 3 8 3 4 2 3" xfId="3655" xr:uid="{00000000-0005-0000-0000-00006D070000}"/>
    <cellStyle name="Comma 3 8 3 4 3" xfId="2003" xr:uid="{00000000-0005-0000-0000-00006E070000}"/>
    <cellStyle name="Comma 3 8 3 4 3 2" xfId="4235" xr:uid="{00000000-0005-0000-0000-00006F070000}"/>
    <cellStyle name="Comma 3 8 3 4 4" xfId="3154" xr:uid="{00000000-0005-0000-0000-000070070000}"/>
    <cellStyle name="Comma 3 8 3 5" xfId="1168" xr:uid="{00000000-0005-0000-0000-000071070000}"/>
    <cellStyle name="Comma 3 8 3 5 2" xfId="2256" xr:uid="{00000000-0005-0000-0000-000072070000}"/>
    <cellStyle name="Comma 3 8 3 5 2 2" xfId="4488" xr:uid="{00000000-0005-0000-0000-000073070000}"/>
    <cellStyle name="Comma 3 8 3 5 3" xfId="3407" xr:uid="{00000000-0005-0000-0000-000074070000}"/>
    <cellStyle name="Comma 3 8 3 6" xfId="664" xr:uid="{00000000-0005-0000-0000-000075070000}"/>
    <cellStyle name="Comma 3 8 3 6 2" xfId="2906" xr:uid="{00000000-0005-0000-0000-000076070000}"/>
    <cellStyle name="Comma 3 8 3 7" xfId="1664" xr:uid="{00000000-0005-0000-0000-000077070000}"/>
    <cellStyle name="Comma 3 8 3 7 2" xfId="3903" xr:uid="{00000000-0005-0000-0000-000078070000}"/>
    <cellStyle name="Comma 3 8 3 8" xfId="1755" xr:uid="{00000000-0005-0000-0000-000079070000}"/>
    <cellStyle name="Comma 3 8 3 8 2" xfId="3987" xr:uid="{00000000-0005-0000-0000-00007A070000}"/>
    <cellStyle name="Comma 3 8 3 9" xfId="2744" xr:uid="{00000000-0005-0000-0000-00007B070000}"/>
    <cellStyle name="Comma 3 8 4" xfId="553" xr:uid="{00000000-0005-0000-0000-00007C070000}"/>
    <cellStyle name="Comma 3 8 4 2" xfId="816" xr:uid="{00000000-0005-0000-0000-00007D070000}"/>
    <cellStyle name="Comma 3 8 4 2 2" xfId="1064" xr:uid="{00000000-0005-0000-0000-00007E070000}"/>
    <cellStyle name="Comma 3 8 4 2 2 2" xfId="1568" xr:uid="{00000000-0005-0000-0000-00007F070000}"/>
    <cellStyle name="Comma 3 8 4 2 2 2 2" xfId="2656" xr:uid="{00000000-0005-0000-0000-000080070000}"/>
    <cellStyle name="Comma 3 8 4 2 2 2 2 2" xfId="4888" xr:uid="{00000000-0005-0000-0000-000081070000}"/>
    <cellStyle name="Comma 3 8 4 2 2 2 3" xfId="3807" xr:uid="{00000000-0005-0000-0000-000082070000}"/>
    <cellStyle name="Comma 3 8 4 2 2 3" xfId="2155" xr:uid="{00000000-0005-0000-0000-000083070000}"/>
    <cellStyle name="Comma 3 8 4 2 2 3 2" xfId="4387" xr:uid="{00000000-0005-0000-0000-000084070000}"/>
    <cellStyle name="Comma 3 8 4 2 2 4" xfId="3306" xr:uid="{00000000-0005-0000-0000-000085070000}"/>
    <cellStyle name="Comma 3 8 4 2 3" xfId="1320" xr:uid="{00000000-0005-0000-0000-000086070000}"/>
    <cellStyle name="Comma 3 8 4 2 3 2" xfId="2408" xr:uid="{00000000-0005-0000-0000-000087070000}"/>
    <cellStyle name="Comma 3 8 4 2 3 2 2" xfId="4640" xr:uid="{00000000-0005-0000-0000-000088070000}"/>
    <cellStyle name="Comma 3 8 4 2 3 3" xfId="3559" xr:uid="{00000000-0005-0000-0000-000089070000}"/>
    <cellStyle name="Comma 3 8 4 2 4" xfId="1907" xr:uid="{00000000-0005-0000-0000-00008A070000}"/>
    <cellStyle name="Comma 3 8 4 2 4 2" xfId="4139" xr:uid="{00000000-0005-0000-0000-00008B070000}"/>
    <cellStyle name="Comma 3 8 4 2 5" xfId="3058" xr:uid="{00000000-0005-0000-0000-00008C070000}"/>
    <cellStyle name="Comma 3 8 4 3" xfId="940" xr:uid="{00000000-0005-0000-0000-00008D070000}"/>
    <cellStyle name="Comma 3 8 4 3 2" xfId="1444" xr:uid="{00000000-0005-0000-0000-00008E070000}"/>
    <cellStyle name="Comma 3 8 4 3 2 2" xfId="2532" xr:uid="{00000000-0005-0000-0000-00008F070000}"/>
    <cellStyle name="Comma 3 8 4 3 2 2 2" xfId="4764" xr:uid="{00000000-0005-0000-0000-000090070000}"/>
    <cellStyle name="Comma 3 8 4 3 2 3" xfId="3683" xr:uid="{00000000-0005-0000-0000-000091070000}"/>
    <cellStyle name="Comma 3 8 4 3 3" xfId="2031" xr:uid="{00000000-0005-0000-0000-000092070000}"/>
    <cellStyle name="Comma 3 8 4 3 3 2" xfId="4263" xr:uid="{00000000-0005-0000-0000-000093070000}"/>
    <cellStyle name="Comma 3 8 4 3 4" xfId="3182" xr:uid="{00000000-0005-0000-0000-000094070000}"/>
    <cellStyle name="Comma 3 8 4 4" xfId="1196" xr:uid="{00000000-0005-0000-0000-000095070000}"/>
    <cellStyle name="Comma 3 8 4 4 2" xfId="2284" xr:uid="{00000000-0005-0000-0000-000096070000}"/>
    <cellStyle name="Comma 3 8 4 4 2 2" xfId="4516" xr:uid="{00000000-0005-0000-0000-000097070000}"/>
    <cellStyle name="Comma 3 8 4 4 3" xfId="3435" xr:uid="{00000000-0005-0000-0000-000098070000}"/>
    <cellStyle name="Comma 3 8 4 5" xfId="692" xr:uid="{00000000-0005-0000-0000-000099070000}"/>
    <cellStyle name="Comma 3 8 4 5 2" xfId="2934" xr:uid="{00000000-0005-0000-0000-00009A070000}"/>
    <cellStyle name="Comma 3 8 4 6" xfId="1783" xr:uid="{00000000-0005-0000-0000-00009B070000}"/>
    <cellStyle name="Comma 3 8 4 6 2" xfId="4015" xr:uid="{00000000-0005-0000-0000-00009C070000}"/>
    <cellStyle name="Comma 3 8 4 7" xfId="2795" xr:uid="{00000000-0005-0000-0000-00009D070000}"/>
    <cellStyle name="Comma 3 8 5" xfId="746" xr:uid="{00000000-0005-0000-0000-00009E070000}"/>
    <cellStyle name="Comma 3 8 5 2" xfId="994" xr:uid="{00000000-0005-0000-0000-00009F070000}"/>
    <cellStyle name="Comma 3 8 5 2 2" xfId="1498" xr:uid="{00000000-0005-0000-0000-0000A0070000}"/>
    <cellStyle name="Comma 3 8 5 2 2 2" xfId="2586" xr:uid="{00000000-0005-0000-0000-0000A1070000}"/>
    <cellStyle name="Comma 3 8 5 2 2 2 2" xfId="4818" xr:uid="{00000000-0005-0000-0000-0000A2070000}"/>
    <cellStyle name="Comma 3 8 5 2 2 3" xfId="3737" xr:uid="{00000000-0005-0000-0000-0000A3070000}"/>
    <cellStyle name="Comma 3 8 5 2 3" xfId="2085" xr:uid="{00000000-0005-0000-0000-0000A4070000}"/>
    <cellStyle name="Comma 3 8 5 2 3 2" xfId="4317" xr:uid="{00000000-0005-0000-0000-0000A5070000}"/>
    <cellStyle name="Comma 3 8 5 2 4" xfId="3236" xr:uid="{00000000-0005-0000-0000-0000A6070000}"/>
    <cellStyle name="Comma 3 8 5 3" xfId="1250" xr:uid="{00000000-0005-0000-0000-0000A7070000}"/>
    <cellStyle name="Comma 3 8 5 3 2" xfId="2338" xr:uid="{00000000-0005-0000-0000-0000A8070000}"/>
    <cellStyle name="Comma 3 8 5 3 2 2" xfId="4570" xr:uid="{00000000-0005-0000-0000-0000A9070000}"/>
    <cellStyle name="Comma 3 8 5 3 3" xfId="3489" xr:uid="{00000000-0005-0000-0000-0000AA070000}"/>
    <cellStyle name="Comma 3 8 5 4" xfId="1837" xr:uid="{00000000-0005-0000-0000-0000AB070000}"/>
    <cellStyle name="Comma 3 8 5 4 2" xfId="4069" xr:uid="{00000000-0005-0000-0000-0000AC070000}"/>
    <cellStyle name="Comma 3 8 5 5" xfId="2988" xr:uid="{00000000-0005-0000-0000-0000AD070000}"/>
    <cellStyle name="Comma 3 8 6" xfId="870" xr:uid="{00000000-0005-0000-0000-0000AE070000}"/>
    <cellStyle name="Comma 3 8 6 2" xfId="1374" xr:uid="{00000000-0005-0000-0000-0000AF070000}"/>
    <cellStyle name="Comma 3 8 6 2 2" xfId="2462" xr:uid="{00000000-0005-0000-0000-0000B0070000}"/>
    <cellStyle name="Comma 3 8 6 2 2 2" xfId="4694" xr:uid="{00000000-0005-0000-0000-0000B1070000}"/>
    <cellStyle name="Comma 3 8 6 2 3" xfId="3613" xr:uid="{00000000-0005-0000-0000-0000B2070000}"/>
    <cellStyle name="Comma 3 8 6 3" xfId="1961" xr:uid="{00000000-0005-0000-0000-0000B3070000}"/>
    <cellStyle name="Comma 3 8 6 3 2" xfId="4193" xr:uid="{00000000-0005-0000-0000-0000B4070000}"/>
    <cellStyle name="Comma 3 8 6 4" xfId="3112" xr:uid="{00000000-0005-0000-0000-0000B5070000}"/>
    <cellStyle name="Comma 3 8 7" xfId="1126" xr:uid="{00000000-0005-0000-0000-0000B6070000}"/>
    <cellStyle name="Comma 3 8 7 2" xfId="2214" xr:uid="{00000000-0005-0000-0000-0000B7070000}"/>
    <cellStyle name="Comma 3 8 7 2 2" xfId="4446" xr:uid="{00000000-0005-0000-0000-0000B8070000}"/>
    <cellStyle name="Comma 3 8 7 3" xfId="3365" xr:uid="{00000000-0005-0000-0000-0000B9070000}"/>
    <cellStyle name="Comma 3 8 8" xfId="622" xr:uid="{00000000-0005-0000-0000-0000BA070000}"/>
    <cellStyle name="Comma 3 8 8 2" xfId="2864" xr:uid="{00000000-0005-0000-0000-0000BB070000}"/>
    <cellStyle name="Comma 3 8 9" xfId="1644" xr:uid="{00000000-0005-0000-0000-0000BC070000}"/>
    <cellStyle name="Comma 3 8 9 2" xfId="3883" xr:uid="{00000000-0005-0000-0000-0000BD070000}"/>
    <cellStyle name="Comma 3 9" xfId="484" xr:uid="{00000000-0005-0000-0000-0000BE070000}"/>
    <cellStyle name="Comma 3 9 10" xfId="1715" xr:uid="{00000000-0005-0000-0000-0000BF070000}"/>
    <cellStyle name="Comma 3 9 10 2" xfId="3947" xr:uid="{00000000-0005-0000-0000-0000C0070000}"/>
    <cellStyle name="Comma 3 9 11" xfId="2726" xr:uid="{00000000-0005-0000-0000-0000C1070000}"/>
    <cellStyle name="Comma 3 9 2" xfId="526" xr:uid="{00000000-0005-0000-0000-0000C2070000}"/>
    <cellStyle name="Comma 3 9 2 2" xfId="597" xr:uid="{00000000-0005-0000-0000-0000C3070000}"/>
    <cellStyle name="Comma 3 9 2 2 2" xfId="820" xr:uid="{00000000-0005-0000-0000-0000C4070000}"/>
    <cellStyle name="Comma 3 9 2 2 2 2" xfId="1068" xr:uid="{00000000-0005-0000-0000-0000C5070000}"/>
    <cellStyle name="Comma 3 9 2 2 2 2 2" xfId="1572" xr:uid="{00000000-0005-0000-0000-0000C6070000}"/>
    <cellStyle name="Comma 3 9 2 2 2 2 2 2" xfId="2660" xr:uid="{00000000-0005-0000-0000-0000C7070000}"/>
    <cellStyle name="Comma 3 9 2 2 2 2 2 2 2" xfId="4892" xr:uid="{00000000-0005-0000-0000-0000C8070000}"/>
    <cellStyle name="Comma 3 9 2 2 2 2 2 3" xfId="3811" xr:uid="{00000000-0005-0000-0000-0000C9070000}"/>
    <cellStyle name="Comma 3 9 2 2 2 2 3" xfId="2159" xr:uid="{00000000-0005-0000-0000-0000CA070000}"/>
    <cellStyle name="Comma 3 9 2 2 2 2 3 2" xfId="4391" xr:uid="{00000000-0005-0000-0000-0000CB070000}"/>
    <cellStyle name="Comma 3 9 2 2 2 2 4" xfId="3310" xr:uid="{00000000-0005-0000-0000-0000CC070000}"/>
    <cellStyle name="Comma 3 9 2 2 2 3" xfId="1324" xr:uid="{00000000-0005-0000-0000-0000CD070000}"/>
    <cellStyle name="Comma 3 9 2 2 2 3 2" xfId="2412" xr:uid="{00000000-0005-0000-0000-0000CE070000}"/>
    <cellStyle name="Comma 3 9 2 2 2 3 2 2" xfId="4644" xr:uid="{00000000-0005-0000-0000-0000CF070000}"/>
    <cellStyle name="Comma 3 9 2 2 2 3 3" xfId="3563" xr:uid="{00000000-0005-0000-0000-0000D0070000}"/>
    <cellStyle name="Comma 3 9 2 2 2 4" xfId="1911" xr:uid="{00000000-0005-0000-0000-0000D1070000}"/>
    <cellStyle name="Comma 3 9 2 2 2 4 2" xfId="4143" xr:uid="{00000000-0005-0000-0000-0000D2070000}"/>
    <cellStyle name="Comma 3 9 2 2 2 5" xfId="3062" xr:uid="{00000000-0005-0000-0000-0000D3070000}"/>
    <cellStyle name="Comma 3 9 2 2 3" xfId="944" xr:uid="{00000000-0005-0000-0000-0000D4070000}"/>
    <cellStyle name="Comma 3 9 2 2 3 2" xfId="1448" xr:uid="{00000000-0005-0000-0000-0000D5070000}"/>
    <cellStyle name="Comma 3 9 2 2 3 2 2" xfId="2536" xr:uid="{00000000-0005-0000-0000-0000D6070000}"/>
    <cellStyle name="Comma 3 9 2 2 3 2 2 2" xfId="4768" xr:uid="{00000000-0005-0000-0000-0000D7070000}"/>
    <cellStyle name="Comma 3 9 2 2 3 2 3" xfId="3687" xr:uid="{00000000-0005-0000-0000-0000D8070000}"/>
    <cellStyle name="Comma 3 9 2 2 3 3" xfId="2035" xr:uid="{00000000-0005-0000-0000-0000D9070000}"/>
    <cellStyle name="Comma 3 9 2 2 3 3 2" xfId="4267" xr:uid="{00000000-0005-0000-0000-0000DA070000}"/>
    <cellStyle name="Comma 3 9 2 2 3 4" xfId="3186" xr:uid="{00000000-0005-0000-0000-0000DB070000}"/>
    <cellStyle name="Comma 3 9 2 2 4" xfId="1200" xr:uid="{00000000-0005-0000-0000-0000DC070000}"/>
    <cellStyle name="Comma 3 9 2 2 4 2" xfId="2288" xr:uid="{00000000-0005-0000-0000-0000DD070000}"/>
    <cellStyle name="Comma 3 9 2 2 4 2 2" xfId="4520" xr:uid="{00000000-0005-0000-0000-0000DE070000}"/>
    <cellStyle name="Comma 3 9 2 2 4 3" xfId="3439" xr:uid="{00000000-0005-0000-0000-0000DF070000}"/>
    <cellStyle name="Comma 3 9 2 2 5" xfId="696" xr:uid="{00000000-0005-0000-0000-0000E0070000}"/>
    <cellStyle name="Comma 3 9 2 2 5 2" xfId="2938" xr:uid="{00000000-0005-0000-0000-0000E1070000}"/>
    <cellStyle name="Comma 3 9 2 2 6" xfId="1787" xr:uid="{00000000-0005-0000-0000-0000E2070000}"/>
    <cellStyle name="Comma 3 9 2 2 6 2" xfId="4019" xr:uid="{00000000-0005-0000-0000-0000E3070000}"/>
    <cellStyle name="Comma 3 9 2 2 7" xfId="2839" xr:uid="{00000000-0005-0000-0000-0000E4070000}"/>
    <cellStyle name="Comma 3 9 2 3" xfId="770" xr:uid="{00000000-0005-0000-0000-0000E5070000}"/>
    <cellStyle name="Comma 3 9 2 3 2" xfId="1018" xr:uid="{00000000-0005-0000-0000-0000E6070000}"/>
    <cellStyle name="Comma 3 9 2 3 2 2" xfId="1522" xr:uid="{00000000-0005-0000-0000-0000E7070000}"/>
    <cellStyle name="Comma 3 9 2 3 2 2 2" xfId="2610" xr:uid="{00000000-0005-0000-0000-0000E8070000}"/>
    <cellStyle name="Comma 3 9 2 3 2 2 2 2" xfId="4842" xr:uid="{00000000-0005-0000-0000-0000E9070000}"/>
    <cellStyle name="Comma 3 9 2 3 2 2 3" xfId="3761" xr:uid="{00000000-0005-0000-0000-0000EA070000}"/>
    <cellStyle name="Comma 3 9 2 3 2 3" xfId="2109" xr:uid="{00000000-0005-0000-0000-0000EB070000}"/>
    <cellStyle name="Comma 3 9 2 3 2 3 2" xfId="4341" xr:uid="{00000000-0005-0000-0000-0000EC070000}"/>
    <cellStyle name="Comma 3 9 2 3 2 4" xfId="3260" xr:uid="{00000000-0005-0000-0000-0000ED070000}"/>
    <cellStyle name="Comma 3 9 2 3 3" xfId="1274" xr:uid="{00000000-0005-0000-0000-0000EE070000}"/>
    <cellStyle name="Comma 3 9 2 3 3 2" xfId="2362" xr:uid="{00000000-0005-0000-0000-0000EF070000}"/>
    <cellStyle name="Comma 3 9 2 3 3 2 2" xfId="4594" xr:uid="{00000000-0005-0000-0000-0000F0070000}"/>
    <cellStyle name="Comma 3 9 2 3 3 3" xfId="3513" xr:uid="{00000000-0005-0000-0000-0000F1070000}"/>
    <cellStyle name="Comma 3 9 2 3 4" xfId="1861" xr:uid="{00000000-0005-0000-0000-0000F2070000}"/>
    <cellStyle name="Comma 3 9 2 3 4 2" xfId="4093" xr:uid="{00000000-0005-0000-0000-0000F3070000}"/>
    <cellStyle name="Comma 3 9 2 3 5" xfId="3012" xr:uid="{00000000-0005-0000-0000-0000F4070000}"/>
    <cellStyle name="Comma 3 9 2 4" xfId="894" xr:uid="{00000000-0005-0000-0000-0000F5070000}"/>
    <cellStyle name="Comma 3 9 2 4 2" xfId="1398" xr:uid="{00000000-0005-0000-0000-0000F6070000}"/>
    <cellStyle name="Comma 3 9 2 4 2 2" xfId="2486" xr:uid="{00000000-0005-0000-0000-0000F7070000}"/>
    <cellStyle name="Comma 3 9 2 4 2 2 2" xfId="4718" xr:uid="{00000000-0005-0000-0000-0000F8070000}"/>
    <cellStyle name="Comma 3 9 2 4 2 3" xfId="3637" xr:uid="{00000000-0005-0000-0000-0000F9070000}"/>
    <cellStyle name="Comma 3 9 2 4 3" xfId="1985" xr:uid="{00000000-0005-0000-0000-0000FA070000}"/>
    <cellStyle name="Comma 3 9 2 4 3 2" xfId="4217" xr:uid="{00000000-0005-0000-0000-0000FB070000}"/>
    <cellStyle name="Comma 3 9 2 4 4" xfId="3136" xr:uid="{00000000-0005-0000-0000-0000FC070000}"/>
    <cellStyle name="Comma 3 9 2 5" xfId="1150" xr:uid="{00000000-0005-0000-0000-0000FD070000}"/>
    <cellStyle name="Comma 3 9 2 5 2" xfId="2238" xr:uid="{00000000-0005-0000-0000-0000FE070000}"/>
    <cellStyle name="Comma 3 9 2 5 2 2" xfId="4470" xr:uid="{00000000-0005-0000-0000-0000FF070000}"/>
    <cellStyle name="Comma 3 9 2 5 3" xfId="3389" xr:uid="{00000000-0005-0000-0000-000000080000}"/>
    <cellStyle name="Comma 3 9 2 6" xfId="646" xr:uid="{00000000-0005-0000-0000-000001080000}"/>
    <cellStyle name="Comma 3 9 2 6 2" xfId="2888" xr:uid="{00000000-0005-0000-0000-000002080000}"/>
    <cellStyle name="Comma 3 9 2 7" xfId="1688" xr:uid="{00000000-0005-0000-0000-000003080000}"/>
    <cellStyle name="Comma 3 9 2 7 2" xfId="3927" xr:uid="{00000000-0005-0000-0000-000004080000}"/>
    <cellStyle name="Comma 3 9 2 8" xfId="1737" xr:uid="{00000000-0005-0000-0000-000005080000}"/>
    <cellStyle name="Comma 3 9 2 8 2" xfId="3969" xr:uid="{00000000-0005-0000-0000-000006080000}"/>
    <cellStyle name="Comma 3 9 2 9" xfId="2768" xr:uid="{00000000-0005-0000-0000-000007080000}"/>
    <cellStyle name="Comma 3 9 3" xfId="504" xr:uid="{00000000-0005-0000-0000-000008080000}"/>
    <cellStyle name="Comma 3 9 3 2" xfId="575" xr:uid="{00000000-0005-0000-0000-000009080000}"/>
    <cellStyle name="Comma 3 9 3 2 2" xfId="821" xr:uid="{00000000-0005-0000-0000-00000A080000}"/>
    <cellStyle name="Comma 3 9 3 2 2 2" xfId="1069" xr:uid="{00000000-0005-0000-0000-00000B080000}"/>
    <cellStyle name="Comma 3 9 3 2 2 2 2" xfId="1573" xr:uid="{00000000-0005-0000-0000-00000C080000}"/>
    <cellStyle name="Comma 3 9 3 2 2 2 2 2" xfId="2661" xr:uid="{00000000-0005-0000-0000-00000D080000}"/>
    <cellStyle name="Comma 3 9 3 2 2 2 2 2 2" xfId="4893" xr:uid="{00000000-0005-0000-0000-00000E080000}"/>
    <cellStyle name="Comma 3 9 3 2 2 2 2 3" xfId="3812" xr:uid="{00000000-0005-0000-0000-00000F080000}"/>
    <cellStyle name="Comma 3 9 3 2 2 2 3" xfId="2160" xr:uid="{00000000-0005-0000-0000-000010080000}"/>
    <cellStyle name="Comma 3 9 3 2 2 2 3 2" xfId="4392" xr:uid="{00000000-0005-0000-0000-000011080000}"/>
    <cellStyle name="Comma 3 9 3 2 2 2 4" xfId="3311" xr:uid="{00000000-0005-0000-0000-000012080000}"/>
    <cellStyle name="Comma 3 9 3 2 2 3" xfId="1325" xr:uid="{00000000-0005-0000-0000-000013080000}"/>
    <cellStyle name="Comma 3 9 3 2 2 3 2" xfId="2413" xr:uid="{00000000-0005-0000-0000-000014080000}"/>
    <cellStyle name="Comma 3 9 3 2 2 3 2 2" xfId="4645" xr:uid="{00000000-0005-0000-0000-000015080000}"/>
    <cellStyle name="Comma 3 9 3 2 2 3 3" xfId="3564" xr:uid="{00000000-0005-0000-0000-000016080000}"/>
    <cellStyle name="Comma 3 9 3 2 2 4" xfId="1912" xr:uid="{00000000-0005-0000-0000-000017080000}"/>
    <cellStyle name="Comma 3 9 3 2 2 4 2" xfId="4144" xr:uid="{00000000-0005-0000-0000-000018080000}"/>
    <cellStyle name="Comma 3 9 3 2 2 5" xfId="3063" xr:uid="{00000000-0005-0000-0000-000019080000}"/>
    <cellStyle name="Comma 3 9 3 2 3" xfId="945" xr:uid="{00000000-0005-0000-0000-00001A080000}"/>
    <cellStyle name="Comma 3 9 3 2 3 2" xfId="1449" xr:uid="{00000000-0005-0000-0000-00001B080000}"/>
    <cellStyle name="Comma 3 9 3 2 3 2 2" xfId="2537" xr:uid="{00000000-0005-0000-0000-00001C080000}"/>
    <cellStyle name="Comma 3 9 3 2 3 2 2 2" xfId="4769" xr:uid="{00000000-0005-0000-0000-00001D080000}"/>
    <cellStyle name="Comma 3 9 3 2 3 2 3" xfId="3688" xr:uid="{00000000-0005-0000-0000-00001E080000}"/>
    <cellStyle name="Comma 3 9 3 2 3 3" xfId="2036" xr:uid="{00000000-0005-0000-0000-00001F080000}"/>
    <cellStyle name="Comma 3 9 3 2 3 3 2" xfId="4268" xr:uid="{00000000-0005-0000-0000-000020080000}"/>
    <cellStyle name="Comma 3 9 3 2 3 4" xfId="3187" xr:uid="{00000000-0005-0000-0000-000021080000}"/>
    <cellStyle name="Comma 3 9 3 2 4" xfId="1201" xr:uid="{00000000-0005-0000-0000-000022080000}"/>
    <cellStyle name="Comma 3 9 3 2 4 2" xfId="2289" xr:uid="{00000000-0005-0000-0000-000023080000}"/>
    <cellStyle name="Comma 3 9 3 2 4 2 2" xfId="4521" xr:uid="{00000000-0005-0000-0000-000024080000}"/>
    <cellStyle name="Comma 3 9 3 2 4 3" xfId="3440" xr:uid="{00000000-0005-0000-0000-000025080000}"/>
    <cellStyle name="Comma 3 9 3 2 5" xfId="697" xr:uid="{00000000-0005-0000-0000-000026080000}"/>
    <cellStyle name="Comma 3 9 3 2 5 2" xfId="2939" xr:uid="{00000000-0005-0000-0000-000027080000}"/>
    <cellStyle name="Comma 3 9 3 2 6" xfId="1788" xr:uid="{00000000-0005-0000-0000-000028080000}"/>
    <cellStyle name="Comma 3 9 3 2 6 2" xfId="4020" xr:uid="{00000000-0005-0000-0000-000029080000}"/>
    <cellStyle name="Comma 3 9 3 2 7" xfId="2817" xr:uid="{00000000-0005-0000-0000-00002A080000}"/>
    <cellStyle name="Comma 3 9 3 3" xfId="790" xr:uid="{00000000-0005-0000-0000-00002B080000}"/>
    <cellStyle name="Comma 3 9 3 3 2" xfId="1038" xr:uid="{00000000-0005-0000-0000-00002C080000}"/>
    <cellStyle name="Comma 3 9 3 3 2 2" xfId="1542" xr:uid="{00000000-0005-0000-0000-00002D080000}"/>
    <cellStyle name="Comma 3 9 3 3 2 2 2" xfId="2630" xr:uid="{00000000-0005-0000-0000-00002E080000}"/>
    <cellStyle name="Comma 3 9 3 3 2 2 2 2" xfId="4862" xr:uid="{00000000-0005-0000-0000-00002F080000}"/>
    <cellStyle name="Comma 3 9 3 3 2 2 3" xfId="3781" xr:uid="{00000000-0005-0000-0000-000030080000}"/>
    <cellStyle name="Comma 3 9 3 3 2 3" xfId="2129" xr:uid="{00000000-0005-0000-0000-000031080000}"/>
    <cellStyle name="Comma 3 9 3 3 2 3 2" xfId="4361" xr:uid="{00000000-0005-0000-0000-000032080000}"/>
    <cellStyle name="Comma 3 9 3 3 2 4" xfId="3280" xr:uid="{00000000-0005-0000-0000-000033080000}"/>
    <cellStyle name="Comma 3 9 3 3 3" xfId="1294" xr:uid="{00000000-0005-0000-0000-000034080000}"/>
    <cellStyle name="Comma 3 9 3 3 3 2" xfId="2382" xr:uid="{00000000-0005-0000-0000-000035080000}"/>
    <cellStyle name="Comma 3 9 3 3 3 2 2" xfId="4614" xr:uid="{00000000-0005-0000-0000-000036080000}"/>
    <cellStyle name="Comma 3 9 3 3 3 3" xfId="3533" xr:uid="{00000000-0005-0000-0000-000037080000}"/>
    <cellStyle name="Comma 3 9 3 3 4" xfId="1881" xr:uid="{00000000-0005-0000-0000-000038080000}"/>
    <cellStyle name="Comma 3 9 3 3 4 2" xfId="4113" xr:uid="{00000000-0005-0000-0000-000039080000}"/>
    <cellStyle name="Comma 3 9 3 3 5" xfId="3032" xr:uid="{00000000-0005-0000-0000-00003A080000}"/>
    <cellStyle name="Comma 3 9 3 4" xfId="914" xr:uid="{00000000-0005-0000-0000-00003B080000}"/>
    <cellStyle name="Comma 3 9 3 4 2" xfId="1418" xr:uid="{00000000-0005-0000-0000-00003C080000}"/>
    <cellStyle name="Comma 3 9 3 4 2 2" xfId="2506" xr:uid="{00000000-0005-0000-0000-00003D080000}"/>
    <cellStyle name="Comma 3 9 3 4 2 2 2" xfId="4738" xr:uid="{00000000-0005-0000-0000-00003E080000}"/>
    <cellStyle name="Comma 3 9 3 4 2 3" xfId="3657" xr:uid="{00000000-0005-0000-0000-00003F080000}"/>
    <cellStyle name="Comma 3 9 3 4 3" xfId="2005" xr:uid="{00000000-0005-0000-0000-000040080000}"/>
    <cellStyle name="Comma 3 9 3 4 3 2" xfId="4237" xr:uid="{00000000-0005-0000-0000-000041080000}"/>
    <cellStyle name="Comma 3 9 3 4 4" xfId="3156" xr:uid="{00000000-0005-0000-0000-000042080000}"/>
    <cellStyle name="Comma 3 9 3 5" xfId="1170" xr:uid="{00000000-0005-0000-0000-000043080000}"/>
    <cellStyle name="Comma 3 9 3 5 2" xfId="2258" xr:uid="{00000000-0005-0000-0000-000044080000}"/>
    <cellStyle name="Comma 3 9 3 5 2 2" xfId="4490" xr:uid="{00000000-0005-0000-0000-000045080000}"/>
    <cellStyle name="Comma 3 9 3 5 3" xfId="3409" xr:uid="{00000000-0005-0000-0000-000046080000}"/>
    <cellStyle name="Comma 3 9 3 6" xfId="666" xr:uid="{00000000-0005-0000-0000-000047080000}"/>
    <cellStyle name="Comma 3 9 3 6 2" xfId="2908" xr:uid="{00000000-0005-0000-0000-000048080000}"/>
    <cellStyle name="Comma 3 9 3 7" xfId="1666" xr:uid="{00000000-0005-0000-0000-000049080000}"/>
    <cellStyle name="Comma 3 9 3 7 2" xfId="3905" xr:uid="{00000000-0005-0000-0000-00004A080000}"/>
    <cellStyle name="Comma 3 9 3 8" xfId="1757" xr:uid="{00000000-0005-0000-0000-00004B080000}"/>
    <cellStyle name="Comma 3 9 3 8 2" xfId="3989" xr:uid="{00000000-0005-0000-0000-00004C080000}"/>
    <cellStyle name="Comma 3 9 3 9" xfId="2746" xr:uid="{00000000-0005-0000-0000-00004D080000}"/>
    <cellStyle name="Comma 3 9 4" xfId="555" xr:uid="{00000000-0005-0000-0000-00004E080000}"/>
    <cellStyle name="Comma 3 9 4 2" xfId="819" xr:uid="{00000000-0005-0000-0000-00004F080000}"/>
    <cellStyle name="Comma 3 9 4 2 2" xfId="1067" xr:uid="{00000000-0005-0000-0000-000050080000}"/>
    <cellStyle name="Comma 3 9 4 2 2 2" xfId="1571" xr:uid="{00000000-0005-0000-0000-000051080000}"/>
    <cellStyle name="Comma 3 9 4 2 2 2 2" xfId="2659" xr:uid="{00000000-0005-0000-0000-000052080000}"/>
    <cellStyle name="Comma 3 9 4 2 2 2 2 2" xfId="4891" xr:uid="{00000000-0005-0000-0000-000053080000}"/>
    <cellStyle name="Comma 3 9 4 2 2 2 3" xfId="3810" xr:uid="{00000000-0005-0000-0000-000054080000}"/>
    <cellStyle name="Comma 3 9 4 2 2 3" xfId="2158" xr:uid="{00000000-0005-0000-0000-000055080000}"/>
    <cellStyle name="Comma 3 9 4 2 2 3 2" xfId="4390" xr:uid="{00000000-0005-0000-0000-000056080000}"/>
    <cellStyle name="Comma 3 9 4 2 2 4" xfId="3309" xr:uid="{00000000-0005-0000-0000-000057080000}"/>
    <cellStyle name="Comma 3 9 4 2 3" xfId="1323" xr:uid="{00000000-0005-0000-0000-000058080000}"/>
    <cellStyle name="Comma 3 9 4 2 3 2" xfId="2411" xr:uid="{00000000-0005-0000-0000-000059080000}"/>
    <cellStyle name="Comma 3 9 4 2 3 2 2" xfId="4643" xr:uid="{00000000-0005-0000-0000-00005A080000}"/>
    <cellStyle name="Comma 3 9 4 2 3 3" xfId="3562" xr:uid="{00000000-0005-0000-0000-00005B080000}"/>
    <cellStyle name="Comma 3 9 4 2 4" xfId="1910" xr:uid="{00000000-0005-0000-0000-00005C080000}"/>
    <cellStyle name="Comma 3 9 4 2 4 2" xfId="4142" xr:uid="{00000000-0005-0000-0000-00005D080000}"/>
    <cellStyle name="Comma 3 9 4 2 5" xfId="3061" xr:uid="{00000000-0005-0000-0000-00005E080000}"/>
    <cellStyle name="Comma 3 9 4 3" xfId="943" xr:uid="{00000000-0005-0000-0000-00005F080000}"/>
    <cellStyle name="Comma 3 9 4 3 2" xfId="1447" xr:uid="{00000000-0005-0000-0000-000060080000}"/>
    <cellStyle name="Comma 3 9 4 3 2 2" xfId="2535" xr:uid="{00000000-0005-0000-0000-000061080000}"/>
    <cellStyle name="Comma 3 9 4 3 2 2 2" xfId="4767" xr:uid="{00000000-0005-0000-0000-000062080000}"/>
    <cellStyle name="Comma 3 9 4 3 2 3" xfId="3686" xr:uid="{00000000-0005-0000-0000-000063080000}"/>
    <cellStyle name="Comma 3 9 4 3 3" xfId="2034" xr:uid="{00000000-0005-0000-0000-000064080000}"/>
    <cellStyle name="Comma 3 9 4 3 3 2" xfId="4266" xr:uid="{00000000-0005-0000-0000-000065080000}"/>
    <cellStyle name="Comma 3 9 4 3 4" xfId="3185" xr:uid="{00000000-0005-0000-0000-000066080000}"/>
    <cellStyle name="Comma 3 9 4 4" xfId="1199" xr:uid="{00000000-0005-0000-0000-000067080000}"/>
    <cellStyle name="Comma 3 9 4 4 2" xfId="2287" xr:uid="{00000000-0005-0000-0000-000068080000}"/>
    <cellStyle name="Comma 3 9 4 4 2 2" xfId="4519" xr:uid="{00000000-0005-0000-0000-000069080000}"/>
    <cellStyle name="Comma 3 9 4 4 3" xfId="3438" xr:uid="{00000000-0005-0000-0000-00006A080000}"/>
    <cellStyle name="Comma 3 9 4 5" xfId="695" xr:uid="{00000000-0005-0000-0000-00006B080000}"/>
    <cellStyle name="Comma 3 9 4 5 2" xfId="2937" xr:uid="{00000000-0005-0000-0000-00006C080000}"/>
    <cellStyle name="Comma 3 9 4 6" xfId="1786" xr:uid="{00000000-0005-0000-0000-00006D080000}"/>
    <cellStyle name="Comma 3 9 4 6 2" xfId="4018" xr:uid="{00000000-0005-0000-0000-00006E080000}"/>
    <cellStyle name="Comma 3 9 4 7" xfId="2797" xr:uid="{00000000-0005-0000-0000-00006F080000}"/>
    <cellStyle name="Comma 3 9 5" xfId="748" xr:uid="{00000000-0005-0000-0000-000070080000}"/>
    <cellStyle name="Comma 3 9 5 2" xfId="996" xr:uid="{00000000-0005-0000-0000-000071080000}"/>
    <cellStyle name="Comma 3 9 5 2 2" xfId="1500" xr:uid="{00000000-0005-0000-0000-000072080000}"/>
    <cellStyle name="Comma 3 9 5 2 2 2" xfId="2588" xr:uid="{00000000-0005-0000-0000-000073080000}"/>
    <cellStyle name="Comma 3 9 5 2 2 2 2" xfId="4820" xr:uid="{00000000-0005-0000-0000-000074080000}"/>
    <cellStyle name="Comma 3 9 5 2 2 3" xfId="3739" xr:uid="{00000000-0005-0000-0000-000075080000}"/>
    <cellStyle name="Comma 3 9 5 2 3" xfId="2087" xr:uid="{00000000-0005-0000-0000-000076080000}"/>
    <cellStyle name="Comma 3 9 5 2 3 2" xfId="4319" xr:uid="{00000000-0005-0000-0000-000077080000}"/>
    <cellStyle name="Comma 3 9 5 2 4" xfId="3238" xr:uid="{00000000-0005-0000-0000-000078080000}"/>
    <cellStyle name="Comma 3 9 5 3" xfId="1252" xr:uid="{00000000-0005-0000-0000-000079080000}"/>
    <cellStyle name="Comma 3 9 5 3 2" xfId="2340" xr:uid="{00000000-0005-0000-0000-00007A080000}"/>
    <cellStyle name="Comma 3 9 5 3 2 2" xfId="4572" xr:uid="{00000000-0005-0000-0000-00007B080000}"/>
    <cellStyle name="Comma 3 9 5 3 3" xfId="3491" xr:uid="{00000000-0005-0000-0000-00007C080000}"/>
    <cellStyle name="Comma 3 9 5 4" xfId="1839" xr:uid="{00000000-0005-0000-0000-00007D080000}"/>
    <cellStyle name="Comma 3 9 5 4 2" xfId="4071" xr:uid="{00000000-0005-0000-0000-00007E080000}"/>
    <cellStyle name="Comma 3 9 5 5" xfId="2990" xr:uid="{00000000-0005-0000-0000-00007F080000}"/>
    <cellStyle name="Comma 3 9 6" xfId="872" xr:uid="{00000000-0005-0000-0000-000080080000}"/>
    <cellStyle name="Comma 3 9 6 2" xfId="1376" xr:uid="{00000000-0005-0000-0000-000081080000}"/>
    <cellStyle name="Comma 3 9 6 2 2" xfId="2464" xr:uid="{00000000-0005-0000-0000-000082080000}"/>
    <cellStyle name="Comma 3 9 6 2 2 2" xfId="4696" xr:uid="{00000000-0005-0000-0000-000083080000}"/>
    <cellStyle name="Comma 3 9 6 2 3" xfId="3615" xr:uid="{00000000-0005-0000-0000-000084080000}"/>
    <cellStyle name="Comma 3 9 6 3" xfId="1963" xr:uid="{00000000-0005-0000-0000-000085080000}"/>
    <cellStyle name="Comma 3 9 6 3 2" xfId="4195" xr:uid="{00000000-0005-0000-0000-000086080000}"/>
    <cellStyle name="Comma 3 9 6 4" xfId="3114" xr:uid="{00000000-0005-0000-0000-000087080000}"/>
    <cellStyle name="Comma 3 9 7" xfId="1128" xr:uid="{00000000-0005-0000-0000-000088080000}"/>
    <cellStyle name="Comma 3 9 7 2" xfId="2216" xr:uid="{00000000-0005-0000-0000-000089080000}"/>
    <cellStyle name="Comma 3 9 7 2 2" xfId="4448" xr:uid="{00000000-0005-0000-0000-00008A080000}"/>
    <cellStyle name="Comma 3 9 7 3" xfId="3367" xr:uid="{00000000-0005-0000-0000-00008B080000}"/>
    <cellStyle name="Comma 3 9 8" xfId="624" xr:uid="{00000000-0005-0000-0000-00008C080000}"/>
    <cellStyle name="Comma 3 9 8 2" xfId="2866" xr:uid="{00000000-0005-0000-0000-00008D080000}"/>
    <cellStyle name="Comma 3 9 9" xfId="1646" xr:uid="{00000000-0005-0000-0000-00008E080000}"/>
    <cellStyle name="Comma 3 9 9 2" xfId="3885" xr:uid="{00000000-0005-0000-0000-00008F080000}"/>
    <cellStyle name="Comma 4" xfId="22" xr:uid="{00000000-0005-0000-0000-000090080000}"/>
    <cellStyle name="Comma 4 2" xfId="42" xr:uid="{00000000-0005-0000-0000-000091080000}"/>
    <cellStyle name="Comma 4 3" xfId="235" xr:uid="{00000000-0005-0000-0000-000092080000}"/>
    <cellStyle name="Comma 5" xfId="236" xr:uid="{00000000-0005-0000-0000-000093080000}"/>
    <cellStyle name="Comma 6" xfId="237" xr:uid="{00000000-0005-0000-0000-000094080000}"/>
    <cellStyle name="Comma 6 2" xfId="238" xr:uid="{00000000-0005-0000-0000-000095080000}"/>
    <cellStyle name="Comma 7" xfId="239" xr:uid="{00000000-0005-0000-0000-000096080000}"/>
    <cellStyle name="Comma 7 2" xfId="240" xr:uid="{00000000-0005-0000-0000-000097080000}"/>
    <cellStyle name="Comma 8" xfId="241" xr:uid="{00000000-0005-0000-0000-000098080000}"/>
    <cellStyle name="Comma 8 2" xfId="242" xr:uid="{00000000-0005-0000-0000-000099080000}"/>
    <cellStyle name="Comma 9" xfId="243" xr:uid="{00000000-0005-0000-0000-00009A080000}"/>
    <cellStyle name="CommaBlank" xfId="244" xr:uid="{00000000-0005-0000-0000-00009B080000}"/>
    <cellStyle name="CommaBlank 2" xfId="245" xr:uid="{00000000-0005-0000-0000-00009C080000}"/>
    <cellStyle name="Currency" xfId="2" builtinId="4"/>
    <cellStyle name="Currency 10" xfId="246" xr:uid="{00000000-0005-0000-0000-00009E080000}"/>
    <cellStyle name="Currency 10 10" xfId="1701" xr:uid="{00000000-0005-0000-0000-00009F080000}"/>
    <cellStyle name="Currency 10 10 2" xfId="3933" xr:uid="{00000000-0005-0000-0000-0000A0080000}"/>
    <cellStyle name="Currency 10 11" xfId="2712" xr:uid="{00000000-0005-0000-0000-0000A1080000}"/>
    <cellStyle name="Currency 10 2" xfId="512" xr:uid="{00000000-0005-0000-0000-0000A2080000}"/>
    <cellStyle name="Currency 10 2 2" xfId="583" xr:uid="{00000000-0005-0000-0000-0000A3080000}"/>
    <cellStyle name="Currency 10 2 2 2" xfId="823" xr:uid="{00000000-0005-0000-0000-0000A4080000}"/>
    <cellStyle name="Currency 10 2 2 2 2" xfId="1071" xr:uid="{00000000-0005-0000-0000-0000A5080000}"/>
    <cellStyle name="Currency 10 2 2 2 2 2" xfId="1575" xr:uid="{00000000-0005-0000-0000-0000A6080000}"/>
    <cellStyle name="Currency 10 2 2 2 2 2 2" xfId="2663" xr:uid="{00000000-0005-0000-0000-0000A7080000}"/>
    <cellStyle name="Currency 10 2 2 2 2 2 2 2" xfId="4895" xr:uid="{00000000-0005-0000-0000-0000A8080000}"/>
    <cellStyle name="Currency 10 2 2 2 2 2 3" xfId="3814" xr:uid="{00000000-0005-0000-0000-0000A9080000}"/>
    <cellStyle name="Currency 10 2 2 2 2 3" xfId="2162" xr:uid="{00000000-0005-0000-0000-0000AA080000}"/>
    <cellStyle name="Currency 10 2 2 2 2 3 2" xfId="4394" xr:uid="{00000000-0005-0000-0000-0000AB080000}"/>
    <cellStyle name="Currency 10 2 2 2 2 4" xfId="3313" xr:uid="{00000000-0005-0000-0000-0000AC080000}"/>
    <cellStyle name="Currency 10 2 2 2 3" xfId="1327" xr:uid="{00000000-0005-0000-0000-0000AD080000}"/>
    <cellStyle name="Currency 10 2 2 2 3 2" xfId="2415" xr:uid="{00000000-0005-0000-0000-0000AE080000}"/>
    <cellStyle name="Currency 10 2 2 2 3 2 2" xfId="4647" xr:uid="{00000000-0005-0000-0000-0000AF080000}"/>
    <cellStyle name="Currency 10 2 2 2 3 3" xfId="3566" xr:uid="{00000000-0005-0000-0000-0000B0080000}"/>
    <cellStyle name="Currency 10 2 2 2 4" xfId="1914" xr:uid="{00000000-0005-0000-0000-0000B1080000}"/>
    <cellStyle name="Currency 10 2 2 2 4 2" xfId="4146" xr:uid="{00000000-0005-0000-0000-0000B2080000}"/>
    <cellStyle name="Currency 10 2 2 2 5" xfId="3065" xr:uid="{00000000-0005-0000-0000-0000B3080000}"/>
    <cellStyle name="Currency 10 2 2 3" xfId="947" xr:uid="{00000000-0005-0000-0000-0000B4080000}"/>
    <cellStyle name="Currency 10 2 2 3 2" xfId="1451" xr:uid="{00000000-0005-0000-0000-0000B5080000}"/>
    <cellStyle name="Currency 10 2 2 3 2 2" xfId="2539" xr:uid="{00000000-0005-0000-0000-0000B6080000}"/>
    <cellStyle name="Currency 10 2 2 3 2 2 2" xfId="4771" xr:uid="{00000000-0005-0000-0000-0000B7080000}"/>
    <cellStyle name="Currency 10 2 2 3 2 3" xfId="3690" xr:uid="{00000000-0005-0000-0000-0000B8080000}"/>
    <cellStyle name="Currency 10 2 2 3 3" xfId="2038" xr:uid="{00000000-0005-0000-0000-0000B9080000}"/>
    <cellStyle name="Currency 10 2 2 3 3 2" xfId="4270" xr:uid="{00000000-0005-0000-0000-0000BA080000}"/>
    <cellStyle name="Currency 10 2 2 3 4" xfId="3189" xr:uid="{00000000-0005-0000-0000-0000BB080000}"/>
    <cellStyle name="Currency 10 2 2 4" xfId="1203" xr:uid="{00000000-0005-0000-0000-0000BC080000}"/>
    <cellStyle name="Currency 10 2 2 4 2" xfId="2291" xr:uid="{00000000-0005-0000-0000-0000BD080000}"/>
    <cellStyle name="Currency 10 2 2 4 2 2" xfId="4523" xr:uid="{00000000-0005-0000-0000-0000BE080000}"/>
    <cellStyle name="Currency 10 2 2 4 3" xfId="3442" xr:uid="{00000000-0005-0000-0000-0000BF080000}"/>
    <cellStyle name="Currency 10 2 2 5" xfId="699" xr:uid="{00000000-0005-0000-0000-0000C0080000}"/>
    <cellStyle name="Currency 10 2 2 5 2" xfId="2941" xr:uid="{00000000-0005-0000-0000-0000C1080000}"/>
    <cellStyle name="Currency 10 2 2 6" xfId="1790" xr:uid="{00000000-0005-0000-0000-0000C2080000}"/>
    <cellStyle name="Currency 10 2 2 6 2" xfId="4022" xr:uid="{00000000-0005-0000-0000-0000C3080000}"/>
    <cellStyle name="Currency 10 2 2 7" xfId="2825" xr:uid="{00000000-0005-0000-0000-0000C4080000}"/>
    <cellStyle name="Currency 10 2 3" xfId="756" xr:uid="{00000000-0005-0000-0000-0000C5080000}"/>
    <cellStyle name="Currency 10 2 3 2" xfId="1004" xr:uid="{00000000-0005-0000-0000-0000C6080000}"/>
    <cellStyle name="Currency 10 2 3 2 2" xfId="1508" xr:uid="{00000000-0005-0000-0000-0000C7080000}"/>
    <cellStyle name="Currency 10 2 3 2 2 2" xfId="2596" xr:uid="{00000000-0005-0000-0000-0000C8080000}"/>
    <cellStyle name="Currency 10 2 3 2 2 2 2" xfId="4828" xr:uid="{00000000-0005-0000-0000-0000C9080000}"/>
    <cellStyle name="Currency 10 2 3 2 2 3" xfId="3747" xr:uid="{00000000-0005-0000-0000-0000CA080000}"/>
    <cellStyle name="Currency 10 2 3 2 3" xfId="2095" xr:uid="{00000000-0005-0000-0000-0000CB080000}"/>
    <cellStyle name="Currency 10 2 3 2 3 2" xfId="4327" xr:uid="{00000000-0005-0000-0000-0000CC080000}"/>
    <cellStyle name="Currency 10 2 3 2 4" xfId="3246" xr:uid="{00000000-0005-0000-0000-0000CD080000}"/>
    <cellStyle name="Currency 10 2 3 3" xfId="1260" xr:uid="{00000000-0005-0000-0000-0000CE080000}"/>
    <cellStyle name="Currency 10 2 3 3 2" xfId="2348" xr:uid="{00000000-0005-0000-0000-0000CF080000}"/>
    <cellStyle name="Currency 10 2 3 3 2 2" xfId="4580" xr:uid="{00000000-0005-0000-0000-0000D0080000}"/>
    <cellStyle name="Currency 10 2 3 3 3" xfId="3499" xr:uid="{00000000-0005-0000-0000-0000D1080000}"/>
    <cellStyle name="Currency 10 2 3 4" xfId="1847" xr:uid="{00000000-0005-0000-0000-0000D2080000}"/>
    <cellStyle name="Currency 10 2 3 4 2" xfId="4079" xr:uid="{00000000-0005-0000-0000-0000D3080000}"/>
    <cellStyle name="Currency 10 2 3 5" xfId="2998" xr:uid="{00000000-0005-0000-0000-0000D4080000}"/>
    <cellStyle name="Currency 10 2 4" xfId="880" xr:uid="{00000000-0005-0000-0000-0000D5080000}"/>
    <cellStyle name="Currency 10 2 4 2" xfId="1384" xr:uid="{00000000-0005-0000-0000-0000D6080000}"/>
    <cellStyle name="Currency 10 2 4 2 2" xfId="2472" xr:uid="{00000000-0005-0000-0000-0000D7080000}"/>
    <cellStyle name="Currency 10 2 4 2 2 2" xfId="4704" xr:uid="{00000000-0005-0000-0000-0000D8080000}"/>
    <cellStyle name="Currency 10 2 4 2 3" xfId="3623" xr:uid="{00000000-0005-0000-0000-0000D9080000}"/>
    <cellStyle name="Currency 10 2 4 3" xfId="1971" xr:uid="{00000000-0005-0000-0000-0000DA080000}"/>
    <cellStyle name="Currency 10 2 4 3 2" xfId="4203" xr:uid="{00000000-0005-0000-0000-0000DB080000}"/>
    <cellStyle name="Currency 10 2 4 4" xfId="3122" xr:uid="{00000000-0005-0000-0000-0000DC080000}"/>
    <cellStyle name="Currency 10 2 5" xfId="1136" xr:uid="{00000000-0005-0000-0000-0000DD080000}"/>
    <cellStyle name="Currency 10 2 5 2" xfId="2224" xr:uid="{00000000-0005-0000-0000-0000DE080000}"/>
    <cellStyle name="Currency 10 2 5 2 2" xfId="4456" xr:uid="{00000000-0005-0000-0000-0000DF080000}"/>
    <cellStyle name="Currency 10 2 5 3" xfId="3375" xr:uid="{00000000-0005-0000-0000-0000E0080000}"/>
    <cellStyle name="Currency 10 2 6" xfId="632" xr:uid="{00000000-0005-0000-0000-0000E1080000}"/>
    <cellStyle name="Currency 10 2 6 2" xfId="2874" xr:uid="{00000000-0005-0000-0000-0000E2080000}"/>
    <cellStyle name="Currency 10 2 7" xfId="1674" xr:uid="{00000000-0005-0000-0000-0000E3080000}"/>
    <cellStyle name="Currency 10 2 7 2" xfId="3913" xr:uid="{00000000-0005-0000-0000-0000E4080000}"/>
    <cellStyle name="Currency 10 2 8" xfId="1723" xr:uid="{00000000-0005-0000-0000-0000E5080000}"/>
    <cellStyle name="Currency 10 2 8 2" xfId="3955" xr:uid="{00000000-0005-0000-0000-0000E6080000}"/>
    <cellStyle name="Currency 10 2 9" xfId="2754" xr:uid="{00000000-0005-0000-0000-0000E7080000}"/>
    <cellStyle name="Currency 10 3" xfId="490" xr:uid="{00000000-0005-0000-0000-0000E8080000}"/>
    <cellStyle name="Currency 10 3 2" xfId="561" xr:uid="{00000000-0005-0000-0000-0000E9080000}"/>
    <cellStyle name="Currency 10 3 2 2" xfId="824" xr:uid="{00000000-0005-0000-0000-0000EA080000}"/>
    <cellStyle name="Currency 10 3 2 2 2" xfId="1072" xr:uid="{00000000-0005-0000-0000-0000EB080000}"/>
    <cellStyle name="Currency 10 3 2 2 2 2" xfId="1576" xr:uid="{00000000-0005-0000-0000-0000EC080000}"/>
    <cellStyle name="Currency 10 3 2 2 2 2 2" xfId="2664" xr:uid="{00000000-0005-0000-0000-0000ED080000}"/>
    <cellStyle name="Currency 10 3 2 2 2 2 2 2" xfId="4896" xr:uid="{00000000-0005-0000-0000-0000EE080000}"/>
    <cellStyle name="Currency 10 3 2 2 2 2 3" xfId="3815" xr:uid="{00000000-0005-0000-0000-0000EF080000}"/>
    <cellStyle name="Currency 10 3 2 2 2 3" xfId="2163" xr:uid="{00000000-0005-0000-0000-0000F0080000}"/>
    <cellStyle name="Currency 10 3 2 2 2 3 2" xfId="4395" xr:uid="{00000000-0005-0000-0000-0000F1080000}"/>
    <cellStyle name="Currency 10 3 2 2 2 4" xfId="3314" xr:uid="{00000000-0005-0000-0000-0000F2080000}"/>
    <cellStyle name="Currency 10 3 2 2 3" xfId="1328" xr:uid="{00000000-0005-0000-0000-0000F3080000}"/>
    <cellStyle name="Currency 10 3 2 2 3 2" xfId="2416" xr:uid="{00000000-0005-0000-0000-0000F4080000}"/>
    <cellStyle name="Currency 10 3 2 2 3 2 2" xfId="4648" xr:uid="{00000000-0005-0000-0000-0000F5080000}"/>
    <cellStyle name="Currency 10 3 2 2 3 3" xfId="3567" xr:uid="{00000000-0005-0000-0000-0000F6080000}"/>
    <cellStyle name="Currency 10 3 2 2 4" xfId="1915" xr:uid="{00000000-0005-0000-0000-0000F7080000}"/>
    <cellStyle name="Currency 10 3 2 2 4 2" xfId="4147" xr:uid="{00000000-0005-0000-0000-0000F8080000}"/>
    <cellStyle name="Currency 10 3 2 2 5" xfId="3066" xr:uid="{00000000-0005-0000-0000-0000F9080000}"/>
    <cellStyle name="Currency 10 3 2 3" xfId="948" xr:uid="{00000000-0005-0000-0000-0000FA080000}"/>
    <cellStyle name="Currency 10 3 2 3 2" xfId="1452" xr:uid="{00000000-0005-0000-0000-0000FB080000}"/>
    <cellStyle name="Currency 10 3 2 3 2 2" xfId="2540" xr:uid="{00000000-0005-0000-0000-0000FC080000}"/>
    <cellStyle name="Currency 10 3 2 3 2 2 2" xfId="4772" xr:uid="{00000000-0005-0000-0000-0000FD080000}"/>
    <cellStyle name="Currency 10 3 2 3 2 3" xfId="3691" xr:uid="{00000000-0005-0000-0000-0000FE080000}"/>
    <cellStyle name="Currency 10 3 2 3 3" xfId="2039" xr:uid="{00000000-0005-0000-0000-0000FF080000}"/>
    <cellStyle name="Currency 10 3 2 3 3 2" xfId="4271" xr:uid="{00000000-0005-0000-0000-000000090000}"/>
    <cellStyle name="Currency 10 3 2 3 4" xfId="3190" xr:uid="{00000000-0005-0000-0000-000001090000}"/>
    <cellStyle name="Currency 10 3 2 4" xfId="1204" xr:uid="{00000000-0005-0000-0000-000002090000}"/>
    <cellStyle name="Currency 10 3 2 4 2" xfId="2292" xr:uid="{00000000-0005-0000-0000-000003090000}"/>
    <cellStyle name="Currency 10 3 2 4 2 2" xfId="4524" xr:uid="{00000000-0005-0000-0000-000004090000}"/>
    <cellStyle name="Currency 10 3 2 4 3" xfId="3443" xr:uid="{00000000-0005-0000-0000-000005090000}"/>
    <cellStyle name="Currency 10 3 2 5" xfId="700" xr:uid="{00000000-0005-0000-0000-000006090000}"/>
    <cellStyle name="Currency 10 3 2 5 2" xfId="2942" xr:uid="{00000000-0005-0000-0000-000007090000}"/>
    <cellStyle name="Currency 10 3 2 6" xfId="1791" xr:uid="{00000000-0005-0000-0000-000008090000}"/>
    <cellStyle name="Currency 10 3 2 6 2" xfId="4023" xr:uid="{00000000-0005-0000-0000-000009090000}"/>
    <cellStyle name="Currency 10 3 2 7" xfId="2803" xr:uid="{00000000-0005-0000-0000-00000A090000}"/>
    <cellStyle name="Currency 10 3 3" xfId="776" xr:uid="{00000000-0005-0000-0000-00000B090000}"/>
    <cellStyle name="Currency 10 3 3 2" xfId="1024" xr:uid="{00000000-0005-0000-0000-00000C090000}"/>
    <cellStyle name="Currency 10 3 3 2 2" xfId="1528" xr:uid="{00000000-0005-0000-0000-00000D090000}"/>
    <cellStyle name="Currency 10 3 3 2 2 2" xfId="2616" xr:uid="{00000000-0005-0000-0000-00000E090000}"/>
    <cellStyle name="Currency 10 3 3 2 2 2 2" xfId="4848" xr:uid="{00000000-0005-0000-0000-00000F090000}"/>
    <cellStyle name="Currency 10 3 3 2 2 3" xfId="3767" xr:uid="{00000000-0005-0000-0000-000010090000}"/>
    <cellStyle name="Currency 10 3 3 2 3" xfId="2115" xr:uid="{00000000-0005-0000-0000-000011090000}"/>
    <cellStyle name="Currency 10 3 3 2 3 2" xfId="4347" xr:uid="{00000000-0005-0000-0000-000012090000}"/>
    <cellStyle name="Currency 10 3 3 2 4" xfId="3266" xr:uid="{00000000-0005-0000-0000-000013090000}"/>
    <cellStyle name="Currency 10 3 3 3" xfId="1280" xr:uid="{00000000-0005-0000-0000-000014090000}"/>
    <cellStyle name="Currency 10 3 3 3 2" xfId="2368" xr:uid="{00000000-0005-0000-0000-000015090000}"/>
    <cellStyle name="Currency 10 3 3 3 2 2" xfId="4600" xr:uid="{00000000-0005-0000-0000-000016090000}"/>
    <cellStyle name="Currency 10 3 3 3 3" xfId="3519" xr:uid="{00000000-0005-0000-0000-000017090000}"/>
    <cellStyle name="Currency 10 3 3 4" xfId="1867" xr:uid="{00000000-0005-0000-0000-000018090000}"/>
    <cellStyle name="Currency 10 3 3 4 2" xfId="4099" xr:uid="{00000000-0005-0000-0000-000019090000}"/>
    <cellStyle name="Currency 10 3 3 5" xfId="3018" xr:uid="{00000000-0005-0000-0000-00001A090000}"/>
    <cellStyle name="Currency 10 3 4" xfId="900" xr:uid="{00000000-0005-0000-0000-00001B090000}"/>
    <cellStyle name="Currency 10 3 4 2" xfId="1404" xr:uid="{00000000-0005-0000-0000-00001C090000}"/>
    <cellStyle name="Currency 10 3 4 2 2" xfId="2492" xr:uid="{00000000-0005-0000-0000-00001D090000}"/>
    <cellStyle name="Currency 10 3 4 2 2 2" xfId="4724" xr:uid="{00000000-0005-0000-0000-00001E090000}"/>
    <cellStyle name="Currency 10 3 4 2 3" xfId="3643" xr:uid="{00000000-0005-0000-0000-00001F090000}"/>
    <cellStyle name="Currency 10 3 4 3" xfId="1991" xr:uid="{00000000-0005-0000-0000-000020090000}"/>
    <cellStyle name="Currency 10 3 4 3 2" xfId="4223" xr:uid="{00000000-0005-0000-0000-000021090000}"/>
    <cellStyle name="Currency 10 3 4 4" xfId="3142" xr:uid="{00000000-0005-0000-0000-000022090000}"/>
    <cellStyle name="Currency 10 3 5" xfId="1156" xr:uid="{00000000-0005-0000-0000-000023090000}"/>
    <cellStyle name="Currency 10 3 5 2" xfId="2244" xr:uid="{00000000-0005-0000-0000-000024090000}"/>
    <cellStyle name="Currency 10 3 5 2 2" xfId="4476" xr:uid="{00000000-0005-0000-0000-000025090000}"/>
    <cellStyle name="Currency 10 3 5 3" xfId="3395" xr:uid="{00000000-0005-0000-0000-000026090000}"/>
    <cellStyle name="Currency 10 3 6" xfId="652" xr:uid="{00000000-0005-0000-0000-000027090000}"/>
    <cellStyle name="Currency 10 3 6 2" xfId="2894" xr:uid="{00000000-0005-0000-0000-000028090000}"/>
    <cellStyle name="Currency 10 3 7" xfId="1652" xr:uid="{00000000-0005-0000-0000-000029090000}"/>
    <cellStyle name="Currency 10 3 7 2" xfId="3891" xr:uid="{00000000-0005-0000-0000-00002A090000}"/>
    <cellStyle name="Currency 10 3 8" xfId="1743" xr:uid="{00000000-0005-0000-0000-00002B090000}"/>
    <cellStyle name="Currency 10 3 8 2" xfId="3975" xr:uid="{00000000-0005-0000-0000-00002C090000}"/>
    <cellStyle name="Currency 10 3 9" xfId="2732" xr:uid="{00000000-0005-0000-0000-00002D090000}"/>
    <cellStyle name="Currency 10 4" xfId="541" xr:uid="{00000000-0005-0000-0000-00002E090000}"/>
    <cellStyle name="Currency 10 4 2" xfId="822" xr:uid="{00000000-0005-0000-0000-00002F090000}"/>
    <cellStyle name="Currency 10 4 2 2" xfId="1070" xr:uid="{00000000-0005-0000-0000-000030090000}"/>
    <cellStyle name="Currency 10 4 2 2 2" xfId="1574" xr:uid="{00000000-0005-0000-0000-000031090000}"/>
    <cellStyle name="Currency 10 4 2 2 2 2" xfId="2662" xr:uid="{00000000-0005-0000-0000-000032090000}"/>
    <cellStyle name="Currency 10 4 2 2 2 2 2" xfId="4894" xr:uid="{00000000-0005-0000-0000-000033090000}"/>
    <cellStyle name="Currency 10 4 2 2 2 3" xfId="3813" xr:uid="{00000000-0005-0000-0000-000034090000}"/>
    <cellStyle name="Currency 10 4 2 2 3" xfId="2161" xr:uid="{00000000-0005-0000-0000-000035090000}"/>
    <cellStyle name="Currency 10 4 2 2 3 2" xfId="4393" xr:uid="{00000000-0005-0000-0000-000036090000}"/>
    <cellStyle name="Currency 10 4 2 2 4" xfId="3312" xr:uid="{00000000-0005-0000-0000-000037090000}"/>
    <cellStyle name="Currency 10 4 2 3" xfId="1326" xr:uid="{00000000-0005-0000-0000-000038090000}"/>
    <cellStyle name="Currency 10 4 2 3 2" xfId="2414" xr:uid="{00000000-0005-0000-0000-000039090000}"/>
    <cellStyle name="Currency 10 4 2 3 2 2" xfId="4646" xr:uid="{00000000-0005-0000-0000-00003A090000}"/>
    <cellStyle name="Currency 10 4 2 3 3" xfId="3565" xr:uid="{00000000-0005-0000-0000-00003B090000}"/>
    <cellStyle name="Currency 10 4 2 4" xfId="1913" xr:uid="{00000000-0005-0000-0000-00003C090000}"/>
    <cellStyle name="Currency 10 4 2 4 2" xfId="4145" xr:uid="{00000000-0005-0000-0000-00003D090000}"/>
    <cellStyle name="Currency 10 4 2 5" xfId="3064" xr:uid="{00000000-0005-0000-0000-00003E090000}"/>
    <cellStyle name="Currency 10 4 3" xfId="946" xr:uid="{00000000-0005-0000-0000-00003F090000}"/>
    <cellStyle name="Currency 10 4 3 2" xfId="1450" xr:uid="{00000000-0005-0000-0000-000040090000}"/>
    <cellStyle name="Currency 10 4 3 2 2" xfId="2538" xr:uid="{00000000-0005-0000-0000-000041090000}"/>
    <cellStyle name="Currency 10 4 3 2 2 2" xfId="4770" xr:uid="{00000000-0005-0000-0000-000042090000}"/>
    <cellStyle name="Currency 10 4 3 2 3" xfId="3689" xr:uid="{00000000-0005-0000-0000-000043090000}"/>
    <cellStyle name="Currency 10 4 3 3" xfId="2037" xr:uid="{00000000-0005-0000-0000-000044090000}"/>
    <cellStyle name="Currency 10 4 3 3 2" xfId="4269" xr:uid="{00000000-0005-0000-0000-000045090000}"/>
    <cellStyle name="Currency 10 4 3 4" xfId="3188" xr:uid="{00000000-0005-0000-0000-000046090000}"/>
    <cellStyle name="Currency 10 4 4" xfId="1202" xr:uid="{00000000-0005-0000-0000-000047090000}"/>
    <cellStyle name="Currency 10 4 4 2" xfId="2290" xr:uid="{00000000-0005-0000-0000-000048090000}"/>
    <cellStyle name="Currency 10 4 4 2 2" xfId="4522" xr:uid="{00000000-0005-0000-0000-000049090000}"/>
    <cellStyle name="Currency 10 4 4 3" xfId="3441" xr:uid="{00000000-0005-0000-0000-00004A090000}"/>
    <cellStyle name="Currency 10 4 5" xfId="698" xr:uid="{00000000-0005-0000-0000-00004B090000}"/>
    <cellStyle name="Currency 10 4 5 2" xfId="2940" xr:uid="{00000000-0005-0000-0000-00004C090000}"/>
    <cellStyle name="Currency 10 4 6" xfId="1789" xr:uid="{00000000-0005-0000-0000-00004D090000}"/>
    <cellStyle name="Currency 10 4 6 2" xfId="4021" xr:uid="{00000000-0005-0000-0000-00004E090000}"/>
    <cellStyle name="Currency 10 4 7" xfId="2783" xr:uid="{00000000-0005-0000-0000-00004F090000}"/>
    <cellStyle name="Currency 10 5" xfId="734" xr:uid="{00000000-0005-0000-0000-000050090000}"/>
    <cellStyle name="Currency 10 5 2" xfId="982" xr:uid="{00000000-0005-0000-0000-000051090000}"/>
    <cellStyle name="Currency 10 5 2 2" xfId="1486" xr:uid="{00000000-0005-0000-0000-000052090000}"/>
    <cellStyle name="Currency 10 5 2 2 2" xfId="2574" xr:uid="{00000000-0005-0000-0000-000053090000}"/>
    <cellStyle name="Currency 10 5 2 2 2 2" xfId="4806" xr:uid="{00000000-0005-0000-0000-000054090000}"/>
    <cellStyle name="Currency 10 5 2 2 3" xfId="3725" xr:uid="{00000000-0005-0000-0000-000055090000}"/>
    <cellStyle name="Currency 10 5 2 3" xfId="2073" xr:uid="{00000000-0005-0000-0000-000056090000}"/>
    <cellStyle name="Currency 10 5 2 3 2" xfId="4305" xr:uid="{00000000-0005-0000-0000-000057090000}"/>
    <cellStyle name="Currency 10 5 2 4" xfId="3224" xr:uid="{00000000-0005-0000-0000-000058090000}"/>
    <cellStyle name="Currency 10 5 3" xfId="1238" xr:uid="{00000000-0005-0000-0000-000059090000}"/>
    <cellStyle name="Currency 10 5 3 2" xfId="2326" xr:uid="{00000000-0005-0000-0000-00005A090000}"/>
    <cellStyle name="Currency 10 5 3 2 2" xfId="4558" xr:uid="{00000000-0005-0000-0000-00005B090000}"/>
    <cellStyle name="Currency 10 5 3 3" xfId="3477" xr:uid="{00000000-0005-0000-0000-00005C090000}"/>
    <cellStyle name="Currency 10 5 4" xfId="1825" xr:uid="{00000000-0005-0000-0000-00005D090000}"/>
    <cellStyle name="Currency 10 5 4 2" xfId="4057" xr:uid="{00000000-0005-0000-0000-00005E090000}"/>
    <cellStyle name="Currency 10 5 5" xfId="2976" xr:uid="{00000000-0005-0000-0000-00005F090000}"/>
    <cellStyle name="Currency 10 6" xfId="858" xr:uid="{00000000-0005-0000-0000-000060090000}"/>
    <cellStyle name="Currency 10 6 2" xfId="1362" xr:uid="{00000000-0005-0000-0000-000061090000}"/>
    <cellStyle name="Currency 10 6 2 2" xfId="2450" xr:uid="{00000000-0005-0000-0000-000062090000}"/>
    <cellStyle name="Currency 10 6 2 2 2" xfId="4682" xr:uid="{00000000-0005-0000-0000-000063090000}"/>
    <cellStyle name="Currency 10 6 2 3" xfId="3601" xr:uid="{00000000-0005-0000-0000-000064090000}"/>
    <cellStyle name="Currency 10 6 3" xfId="1949" xr:uid="{00000000-0005-0000-0000-000065090000}"/>
    <cellStyle name="Currency 10 6 3 2" xfId="4181" xr:uid="{00000000-0005-0000-0000-000066090000}"/>
    <cellStyle name="Currency 10 6 4" xfId="3100" xr:uid="{00000000-0005-0000-0000-000067090000}"/>
    <cellStyle name="Currency 10 7" xfId="1114" xr:uid="{00000000-0005-0000-0000-000068090000}"/>
    <cellStyle name="Currency 10 7 2" xfId="2202" xr:uid="{00000000-0005-0000-0000-000069090000}"/>
    <cellStyle name="Currency 10 7 2 2" xfId="4434" xr:uid="{00000000-0005-0000-0000-00006A090000}"/>
    <cellStyle name="Currency 10 7 3" xfId="3353" xr:uid="{00000000-0005-0000-0000-00006B090000}"/>
    <cellStyle name="Currency 10 8" xfId="610" xr:uid="{00000000-0005-0000-0000-00006C090000}"/>
    <cellStyle name="Currency 10 8 2" xfId="2852" xr:uid="{00000000-0005-0000-0000-00006D090000}"/>
    <cellStyle name="Currency 10 9" xfId="1632" xr:uid="{00000000-0005-0000-0000-00006E090000}"/>
    <cellStyle name="Currency 10 9 2" xfId="3871" xr:uid="{00000000-0005-0000-0000-00006F090000}"/>
    <cellStyle name="Currency 11" xfId="4938" xr:uid="{00000000-0005-0000-0000-000070090000}"/>
    <cellStyle name="Currency 12" xfId="4935" xr:uid="{00000000-0005-0000-0000-000071090000}"/>
    <cellStyle name="Currency 2" xfId="15" xr:uid="{00000000-0005-0000-0000-000072090000}"/>
    <cellStyle name="Currency 2 2" xfId="24" xr:uid="{00000000-0005-0000-0000-000073090000}"/>
    <cellStyle name="Currency 2 3" xfId="469" xr:uid="{00000000-0005-0000-0000-000074090000}"/>
    <cellStyle name="Currency 2 4" xfId="23" xr:uid="{00000000-0005-0000-0000-000075090000}"/>
    <cellStyle name="Currency 3" xfId="25" xr:uid="{00000000-0005-0000-0000-000076090000}"/>
    <cellStyle name="Currency 3 2" xfId="248" xr:uid="{00000000-0005-0000-0000-000077090000}"/>
    <cellStyle name="Currency 3 3" xfId="249" xr:uid="{00000000-0005-0000-0000-000078090000}"/>
    <cellStyle name="Currency 3 4" xfId="250" xr:uid="{00000000-0005-0000-0000-000079090000}"/>
    <cellStyle name="Currency 3 5" xfId="247" xr:uid="{00000000-0005-0000-0000-00007A090000}"/>
    <cellStyle name="Currency 4" xfId="251" xr:uid="{00000000-0005-0000-0000-00007B090000}"/>
    <cellStyle name="Currency 4 2" xfId="252" xr:uid="{00000000-0005-0000-0000-00007C090000}"/>
    <cellStyle name="Currency 4 3" xfId="253" xr:uid="{00000000-0005-0000-0000-00007D090000}"/>
    <cellStyle name="Currency 4 4" xfId="254" xr:uid="{00000000-0005-0000-0000-00007E090000}"/>
    <cellStyle name="Currency 5" xfId="255" xr:uid="{00000000-0005-0000-0000-00007F090000}"/>
    <cellStyle name="Currency 6" xfId="256" xr:uid="{00000000-0005-0000-0000-000080090000}"/>
    <cellStyle name="Currency 7" xfId="257" xr:uid="{00000000-0005-0000-0000-000081090000}"/>
    <cellStyle name="Currency 8" xfId="258" xr:uid="{00000000-0005-0000-0000-000082090000}"/>
    <cellStyle name="Currency 9" xfId="259" xr:uid="{00000000-0005-0000-0000-000083090000}"/>
    <cellStyle name="Explanatory Text 2" xfId="260" xr:uid="{00000000-0005-0000-0000-000084090000}"/>
    <cellStyle name="Explanatory Text 3" xfId="261" xr:uid="{00000000-0005-0000-0000-000085090000}"/>
    <cellStyle name="Explanatory Text 4" xfId="262" xr:uid="{00000000-0005-0000-0000-000086090000}"/>
    <cellStyle name="Explanatory Text 5" xfId="263" xr:uid="{00000000-0005-0000-0000-000087090000}"/>
    <cellStyle name="Explanatory Text 6" xfId="264" xr:uid="{00000000-0005-0000-0000-000088090000}"/>
    <cellStyle name="Good 2" xfId="265" xr:uid="{00000000-0005-0000-0000-000089090000}"/>
    <cellStyle name="Good 3" xfId="266" xr:uid="{00000000-0005-0000-0000-00008A090000}"/>
    <cellStyle name="Good 4" xfId="267" xr:uid="{00000000-0005-0000-0000-00008B090000}"/>
    <cellStyle name="Good 5" xfId="268" xr:uid="{00000000-0005-0000-0000-00008C090000}"/>
    <cellStyle name="Good 6" xfId="269" xr:uid="{00000000-0005-0000-0000-00008D090000}"/>
    <cellStyle name="Heading 1 2" xfId="270" xr:uid="{00000000-0005-0000-0000-00008E090000}"/>
    <cellStyle name="Heading 1 3" xfId="271" xr:uid="{00000000-0005-0000-0000-00008F090000}"/>
    <cellStyle name="Heading 1 4" xfId="272" xr:uid="{00000000-0005-0000-0000-000090090000}"/>
    <cellStyle name="Heading 1 5" xfId="273" xr:uid="{00000000-0005-0000-0000-000091090000}"/>
    <cellStyle name="Heading 1 6" xfId="274" xr:uid="{00000000-0005-0000-0000-000092090000}"/>
    <cellStyle name="Heading 1 7" xfId="275" xr:uid="{00000000-0005-0000-0000-000093090000}"/>
    <cellStyle name="Heading 1 8" xfId="276" xr:uid="{00000000-0005-0000-0000-000094090000}"/>
    <cellStyle name="Heading 2 2" xfId="277" xr:uid="{00000000-0005-0000-0000-000095090000}"/>
    <cellStyle name="Heading 2 3" xfId="278" xr:uid="{00000000-0005-0000-0000-000096090000}"/>
    <cellStyle name="Heading 2 4" xfId="279" xr:uid="{00000000-0005-0000-0000-000097090000}"/>
    <cellStyle name="Heading 2 5" xfId="280" xr:uid="{00000000-0005-0000-0000-000098090000}"/>
    <cellStyle name="Heading 2 6" xfId="281" xr:uid="{00000000-0005-0000-0000-000099090000}"/>
    <cellStyle name="Heading 2 7" xfId="282" xr:uid="{00000000-0005-0000-0000-00009A090000}"/>
    <cellStyle name="Heading 2 8" xfId="283" xr:uid="{00000000-0005-0000-0000-00009B090000}"/>
    <cellStyle name="Heading 3 2" xfId="284" xr:uid="{00000000-0005-0000-0000-00009C090000}"/>
    <cellStyle name="Heading 3 3" xfId="285" xr:uid="{00000000-0005-0000-0000-00009D090000}"/>
    <cellStyle name="Heading 3 4" xfId="286" xr:uid="{00000000-0005-0000-0000-00009E090000}"/>
    <cellStyle name="Heading 3 5" xfId="287" xr:uid="{00000000-0005-0000-0000-00009F090000}"/>
    <cellStyle name="Heading 3 6" xfId="288" xr:uid="{00000000-0005-0000-0000-0000A0090000}"/>
    <cellStyle name="Heading 3 7" xfId="289" xr:uid="{00000000-0005-0000-0000-0000A1090000}"/>
    <cellStyle name="Heading 3 8" xfId="290" xr:uid="{00000000-0005-0000-0000-0000A2090000}"/>
    <cellStyle name="Heading 4 2" xfId="291" xr:uid="{00000000-0005-0000-0000-0000A3090000}"/>
    <cellStyle name="Heading 4 3" xfId="292" xr:uid="{00000000-0005-0000-0000-0000A4090000}"/>
    <cellStyle name="Heading 4 4" xfId="293" xr:uid="{00000000-0005-0000-0000-0000A5090000}"/>
    <cellStyle name="Heading 4 5" xfId="294" xr:uid="{00000000-0005-0000-0000-0000A6090000}"/>
    <cellStyle name="Heading 4 6" xfId="295" xr:uid="{00000000-0005-0000-0000-0000A7090000}"/>
    <cellStyle name="Heading 4 7" xfId="296" xr:uid="{00000000-0005-0000-0000-0000A8090000}"/>
    <cellStyle name="Heading 4 8" xfId="297" xr:uid="{00000000-0005-0000-0000-0000A9090000}"/>
    <cellStyle name="Input 2" xfId="298" xr:uid="{00000000-0005-0000-0000-0000AA090000}"/>
    <cellStyle name="Input 3" xfId="299" xr:uid="{00000000-0005-0000-0000-0000AB090000}"/>
    <cellStyle name="Input 4" xfId="300" xr:uid="{00000000-0005-0000-0000-0000AC090000}"/>
    <cellStyle name="Input 5" xfId="301" xr:uid="{00000000-0005-0000-0000-0000AD090000}"/>
    <cellStyle name="Input 6" xfId="302" xr:uid="{00000000-0005-0000-0000-0000AE090000}"/>
    <cellStyle name="kirkdollars" xfId="303" xr:uid="{00000000-0005-0000-0000-0000AF090000}"/>
    <cellStyle name="Lines" xfId="1109" xr:uid="{00000000-0005-0000-0000-0000B0090000}"/>
    <cellStyle name="Linked Cell 2" xfId="304" xr:uid="{00000000-0005-0000-0000-0000B1090000}"/>
    <cellStyle name="Linked Cell 3" xfId="305" xr:uid="{00000000-0005-0000-0000-0000B2090000}"/>
    <cellStyle name="Linked Cell 4" xfId="306" xr:uid="{00000000-0005-0000-0000-0000B3090000}"/>
    <cellStyle name="Linked Cell 5" xfId="307" xr:uid="{00000000-0005-0000-0000-0000B4090000}"/>
    <cellStyle name="Linked Cell 6" xfId="308" xr:uid="{00000000-0005-0000-0000-0000B5090000}"/>
    <cellStyle name="Neutral 2" xfId="309" xr:uid="{00000000-0005-0000-0000-0000B6090000}"/>
    <cellStyle name="Neutral 3" xfId="310" xr:uid="{00000000-0005-0000-0000-0000B7090000}"/>
    <cellStyle name="Neutral 4" xfId="311" xr:uid="{00000000-0005-0000-0000-0000B8090000}"/>
    <cellStyle name="Neutral 5" xfId="312" xr:uid="{00000000-0005-0000-0000-0000B9090000}"/>
    <cellStyle name="Neutral 6" xfId="313" xr:uid="{00000000-0005-0000-0000-0000BA090000}"/>
    <cellStyle name="Normal" xfId="0" builtinId="0"/>
    <cellStyle name="Normal 10" xfId="314" xr:uid="{00000000-0005-0000-0000-0000BC090000}"/>
    <cellStyle name="Normal 11" xfId="315" xr:uid="{00000000-0005-0000-0000-0000BD090000}"/>
    <cellStyle name="Normal 12" xfId="316" xr:uid="{00000000-0005-0000-0000-0000BE090000}"/>
    <cellStyle name="Normal 13" xfId="317" xr:uid="{00000000-0005-0000-0000-0000BF090000}"/>
    <cellStyle name="Normal 132" xfId="1111" xr:uid="{00000000-0005-0000-0000-0000C0090000}"/>
    <cellStyle name="Normal 14" xfId="318" xr:uid="{00000000-0005-0000-0000-0000C1090000}"/>
    <cellStyle name="Normal 15" xfId="319" xr:uid="{00000000-0005-0000-0000-0000C2090000}"/>
    <cellStyle name="Normal 15 10" xfId="1702" xr:uid="{00000000-0005-0000-0000-0000C3090000}"/>
    <cellStyle name="Normal 15 10 2" xfId="3934" xr:uid="{00000000-0005-0000-0000-0000C4090000}"/>
    <cellStyle name="Normal 15 11" xfId="2713" xr:uid="{00000000-0005-0000-0000-0000C5090000}"/>
    <cellStyle name="Normal 15 2" xfId="513" xr:uid="{00000000-0005-0000-0000-0000C6090000}"/>
    <cellStyle name="Normal 15 2 2" xfId="584" xr:uid="{00000000-0005-0000-0000-0000C7090000}"/>
    <cellStyle name="Normal 15 2 2 2" xfId="826" xr:uid="{00000000-0005-0000-0000-0000C8090000}"/>
    <cellStyle name="Normal 15 2 2 2 2" xfId="1074" xr:uid="{00000000-0005-0000-0000-0000C9090000}"/>
    <cellStyle name="Normal 15 2 2 2 2 2" xfId="1578" xr:uid="{00000000-0005-0000-0000-0000CA090000}"/>
    <cellStyle name="Normal 15 2 2 2 2 2 2" xfId="2666" xr:uid="{00000000-0005-0000-0000-0000CB090000}"/>
    <cellStyle name="Normal 15 2 2 2 2 2 2 2" xfId="4898" xr:uid="{00000000-0005-0000-0000-0000CC090000}"/>
    <cellStyle name="Normal 15 2 2 2 2 2 3" xfId="3817" xr:uid="{00000000-0005-0000-0000-0000CD090000}"/>
    <cellStyle name="Normal 15 2 2 2 2 3" xfId="2165" xr:uid="{00000000-0005-0000-0000-0000CE090000}"/>
    <cellStyle name="Normal 15 2 2 2 2 3 2" xfId="4397" xr:uid="{00000000-0005-0000-0000-0000CF090000}"/>
    <cellStyle name="Normal 15 2 2 2 2 4" xfId="3316" xr:uid="{00000000-0005-0000-0000-0000D0090000}"/>
    <cellStyle name="Normal 15 2 2 2 3" xfId="1330" xr:uid="{00000000-0005-0000-0000-0000D1090000}"/>
    <cellStyle name="Normal 15 2 2 2 3 2" xfId="2418" xr:uid="{00000000-0005-0000-0000-0000D2090000}"/>
    <cellStyle name="Normal 15 2 2 2 3 2 2" xfId="4650" xr:uid="{00000000-0005-0000-0000-0000D3090000}"/>
    <cellStyle name="Normal 15 2 2 2 3 3" xfId="3569" xr:uid="{00000000-0005-0000-0000-0000D4090000}"/>
    <cellStyle name="Normal 15 2 2 2 4" xfId="1917" xr:uid="{00000000-0005-0000-0000-0000D5090000}"/>
    <cellStyle name="Normal 15 2 2 2 4 2" xfId="4149" xr:uid="{00000000-0005-0000-0000-0000D6090000}"/>
    <cellStyle name="Normal 15 2 2 2 5" xfId="3068" xr:uid="{00000000-0005-0000-0000-0000D7090000}"/>
    <cellStyle name="Normal 15 2 2 3" xfId="950" xr:uid="{00000000-0005-0000-0000-0000D8090000}"/>
    <cellStyle name="Normal 15 2 2 3 2" xfId="1454" xr:uid="{00000000-0005-0000-0000-0000D9090000}"/>
    <cellStyle name="Normal 15 2 2 3 2 2" xfId="2542" xr:uid="{00000000-0005-0000-0000-0000DA090000}"/>
    <cellStyle name="Normal 15 2 2 3 2 2 2" xfId="4774" xr:uid="{00000000-0005-0000-0000-0000DB090000}"/>
    <cellStyle name="Normal 15 2 2 3 2 3" xfId="3693" xr:uid="{00000000-0005-0000-0000-0000DC090000}"/>
    <cellStyle name="Normal 15 2 2 3 3" xfId="2041" xr:uid="{00000000-0005-0000-0000-0000DD090000}"/>
    <cellStyle name="Normal 15 2 2 3 3 2" xfId="4273" xr:uid="{00000000-0005-0000-0000-0000DE090000}"/>
    <cellStyle name="Normal 15 2 2 3 4" xfId="3192" xr:uid="{00000000-0005-0000-0000-0000DF090000}"/>
    <cellStyle name="Normal 15 2 2 4" xfId="1206" xr:uid="{00000000-0005-0000-0000-0000E0090000}"/>
    <cellStyle name="Normal 15 2 2 4 2" xfId="2294" xr:uid="{00000000-0005-0000-0000-0000E1090000}"/>
    <cellStyle name="Normal 15 2 2 4 2 2" xfId="4526" xr:uid="{00000000-0005-0000-0000-0000E2090000}"/>
    <cellStyle name="Normal 15 2 2 4 3" xfId="3445" xr:uid="{00000000-0005-0000-0000-0000E3090000}"/>
    <cellStyle name="Normal 15 2 2 5" xfId="702" xr:uid="{00000000-0005-0000-0000-0000E4090000}"/>
    <cellStyle name="Normal 15 2 2 5 2" xfId="2944" xr:uid="{00000000-0005-0000-0000-0000E5090000}"/>
    <cellStyle name="Normal 15 2 2 6" xfId="1793" xr:uid="{00000000-0005-0000-0000-0000E6090000}"/>
    <cellStyle name="Normal 15 2 2 6 2" xfId="4025" xr:uid="{00000000-0005-0000-0000-0000E7090000}"/>
    <cellStyle name="Normal 15 2 2 7" xfId="2826" xr:uid="{00000000-0005-0000-0000-0000E8090000}"/>
    <cellStyle name="Normal 15 2 3" xfId="757" xr:uid="{00000000-0005-0000-0000-0000E9090000}"/>
    <cellStyle name="Normal 15 2 3 2" xfId="1005" xr:uid="{00000000-0005-0000-0000-0000EA090000}"/>
    <cellStyle name="Normal 15 2 3 2 2" xfId="1509" xr:uid="{00000000-0005-0000-0000-0000EB090000}"/>
    <cellStyle name="Normal 15 2 3 2 2 2" xfId="2597" xr:uid="{00000000-0005-0000-0000-0000EC090000}"/>
    <cellStyle name="Normal 15 2 3 2 2 2 2" xfId="4829" xr:uid="{00000000-0005-0000-0000-0000ED090000}"/>
    <cellStyle name="Normal 15 2 3 2 2 3" xfId="3748" xr:uid="{00000000-0005-0000-0000-0000EE090000}"/>
    <cellStyle name="Normal 15 2 3 2 3" xfId="2096" xr:uid="{00000000-0005-0000-0000-0000EF090000}"/>
    <cellStyle name="Normal 15 2 3 2 3 2" xfId="4328" xr:uid="{00000000-0005-0000-0000-0000F0090000}"/>
    <cellStyle name="Normal 15 2 3 2 4" xfId="3247" xr:uid="{00000000-0005-0000-0000-0000F1090000}"/>
    <cellStyle name="Normal 15 2 3 3" xfId="1261" xr:uid="{00000000-0005-0000-0000-0000F2090000}"/>
    <cellStyle name="Normal 15 2 3 3 2" xfId="2349" xr:uid="{00000000-0005-0000-0000-0000F3090000}"/>
    <cellStyle name="Normal 15 2 3 3 2 2" xfId="4581" xr:uid="{00000000-0005-0000-0000-0000F4090000}"/>
    <cellStyle name="Normal 15 2 3 3 3" xfId="3500" xr:uid="{00000000-0005-0000-0000-0000F5090000}"/>
    <cellStyle name="Normal 15 2 3 4" xfId="1848" xr:uid="{00000000-0005-0000-0000-0000F6090000}"/>
    <cellStyle name="Normal 15 2 3 4 2" xfId="4080" xr:uid="{00000000-0005-0000-0000-0000F7090000}"/>
    <cellStyle name="Normal 15 2 3 5" xfId="2999" xr:uid="{00000000-0005-0000-0000-0000F8090000}"/>
    <cellStyle name="Normal 15 2 4" xfId="881" xr:uid="{00000000-0005-0000-0000-0000F9090000}"/>
    <cellStyle name="Normal 15 2 4 2" xfId="1385" xr:uid="{00000000-0005-0000-0000-0000FA090000}"/>
    <cellStyle name="Normal 15 2 4 2 2" xfId="2473" xr:uid="{00000000-0005-0000-0000-0000FB090000}"/>
    <cellStyle name="Normal 15 2 4 2 2 2" xfId="4705" xr:uid="{00000000-0005-0000-0000-0000FC090000}"/>
    <cellStyle name="Normal 15 2 4 2 3" xfId="3624" xr:uid="{00000000-0005-0000-0000-0000FD090000}"/>
    <cellStyle name="Normal 15 2 4 3" xfId="1972" xr:uid="{00000000-0005-0000-0000-0000FE090000}"/>
    <cellStyle name="Normal 15 2 4 3 2" xfId="4204" xr:uid="{00000000-0005-0000-0000-0000FF090000}"/>
    <cellStyle name="Normal 15 2 4 4" xfId="3123" xr:uid="{00000000-0005-0000-0000-0000000A0000}"/>
    <cellStyle name="Normal 15 2 5" xfId="1137" xr:uid="{00000000-0005-0000-0000-0000010A0000}"/>
    <cellStyle name="Normal 15 2 5 2" xfId="2225" xr:uid="{00000000-0005-0000-0000-0000020A0000}"/>
    <cellStyle name="Normal 15 2 5 2 2" xfId="4457" xr:uid="{00000000-0005-0000-0000-0000030A0000}"/>
    <cellStyle name="Normal 15 2 5 3" xfId="3376" xr:uid="{00000000-0005-0000-0000-0000040A0000}"/>
    <cellStyle name="Normal 15 2 6" xfId="633" xr:uid="{00000000-0005-0000-0000-0000050A0000}"/>
    <cellStyle name="Normal 15 2 6 2" xfId="2875" xr:uid="{00000000-0005-0000-0000-0000060A0000}"/>
    <cellStyle name="Normal 15 2 7" xfId="1675" xr:uid="{00000000-0005-0000-0000-0000070A0000}"/>
    <cellStyle name="Normal 15 2 7 2" xfId="3914" xr:uid="{00000000-0005-0000-0000-0000080A0000}"/>
    <cellStyle name="Normal 15 2 8" xfId="1724" xr:uid="{00000000-0005-0000-0000-0000090A0000}"/>
    <cellStyle name="Normal 15 2 8 2" xfId="3956" xr:uid="{00000000-0005-0000-0000-00000A0A0000}"/>
    <cellStyle name="Normal 15 2 9" xfId="2755" xr:uid="{00000000-0005-0000-0000-00000B0A0000}"/>
    <cellStyle name="Normal 15 3" xfId="491" xr:uid="{00000000-0005-0000-0000-00000C0A0000}"/>
    <cellStyle name="Normal 15 3 2" xfId="562" xr:uid="{00000000-0005-0000-0000-00000D0A0000}"/>
    <cellStyle name="Normal 15 3 2 2" xfId="827" xr:uid="{00000000-0005-0000-0000-00000E0A0000}"/>
    <cellStyle name="Normal 15 3 2 2 2" xfId="1075" xr:uid="{00000000-0005-0000-0000-00000F0A0000}"/>
    <cellStyle name="Normal 15 3 2 2 2 2" xfId="1579" xr:uid="{00000000-0005-0000-0000-0000100A0000}"/>
    <cellStyle name="Normal 15 3 2 2 2 2 2" xfId="2667" xr:uid="{00000000-0005-0000-0000-0000110A0000}"/>
    <cellStyle name="Normal 15 3 2 2 2 2 2 2" xfId="4899" xr:uid="{00000000-0005-0000-0000-0000120A0000}"/>
    <cellStyle name="Normal 15 3 2 2 2 2 3" xfId="3818" xr:uid="{00000000-0005-0000-0000-0000130A0000}"/>
    <cellStyle name="Normal 15 3 2 2 2 3" xfId="2166" xr:uid="{00000000-0005-0000-0000-0000140A0000}"/>
    <cellStyle name="Normal 15 3 2 2 2 3 2" xfId="4398" xr:uid="{00000000-0005-0000-0000-0000150A0000}"/>
    <cellStyle name="Normal 15 3 2 2 2 4" xfId="3317" xr:uid="{00000000-0005-0000-0000-0000160A0000}"/>
    <cellStyle name="Normal 15 3 2 2 3" xfId="1331" xr:uid="{00000000-0005-0000-0000-0000170A0000}"/>
    <cellStyle name="Normal 15 3 2 2 3 2" xfId="2419" xr:uid="{00000000-0005-0000-0000-0000180A0000}"/>
    <cellStyle name="Normal 15 3 2 2 3 2 2" xfId="4651" xr:uid="{00000000-0005-0000-0000-0000190A0000}"/>
    <cellStyle name="Normal 15 3 2 2 3 3" xfId="3570" xr:uid="{00000000-0005-0000-0000-00001A0A0000}"/>
    <cellStyle name="Normal 15 3 2 2 4" xfId="1918" xr:uid="{00000000-0005-0000-0000-00001B0A0000}"/>
    <cellStyle name="Normal 15 3 2 2 4 2" xfId="4150" xr:uid="{00000000-0005-0000-0000-00001C0A0000}"/>
    <cellStyle name="Normal 15 3 2 2 5" xfId="3069" xr:uid="{00000000-0005-0000-0000-00001D0A0000}"/>
    <cellStyle name="Normal 15 3 2 3" xfId="951" xr:uid="{00000000-0005-0000-0000-00001E0A0000}"/>
    <cellStyle name="Normal 15 3 2 3 2" xfId="1455" xr:uid="{00000000-0005-0000-0000-00001F0A0000}"/>
    <cellStyle name="Normal 15 3 2 3 2 2" xfId="2543" xr:uid="{00000000-0005-0000-0000-0000200A0000}"/>
    <cellStyle name="Normal 15 3 2 3 2 2 2" xfId="4775" xr:uid="{00000000-0005-0000-0000-0000210A0000}"/>
    <cellStyle name="Normal 15 3 2 3 2 3" xfId="3694" xr:uid="{00000000-0005-0000-0000-0000220A0000}"/>
    <cellStyle name="Normal 15 3 2 3 3" xfId="2042" xr:uid="{00000000-0005-0000-0000-0000230A0000}"/>
    <cellStyle name="Normal 15 3 2 3 3 2" xfId="4274" xr:uid="{00000000-0005-0000-0000-0000240A0000}"/>
    <cellStyle name="Normal 15 3 2 3 4" xfId="3193" xr:uid="{00000000-0005-0000-0000-0000250A0000}"/>
    <cellStyle name="Normal 15 3 2 4" xfId="1207" xr:uid="{00000000-0005-0000-0000-0000260A0000}"/>
    <cellStyle name="Normal 15 3 2 4 2" xfId="2295" xr:uid="{00000000-0005-0000-0000-0000270A0000}"/>
    <cellStyle name="Normal 15 3 2 4 2 2" xfId="4527" xr:uid="{00000000-0005-0000-0000-0000280A0000}"/>
    <cellStyle name="Normal 15 3 2 4 3" xfId="3446" xr:uid="{00000000-0005-0000-0000-0000290A0000}"/>
    <cellStyle name="Normal 15 3 2 5" xfId="703" xr:uid="{00000000-0005-0000-0000-00002A0A0000}"/>
    <cellStyle name="Normal 15 3 2 5 2" xfId="2945" xr:uid="{00000000-0005-0000-0000-00002B0A0000}"/>
    <cellStyle name="Normal 15 3 2 6" xfId="1794" xr:uid="{00000000-0005-0000-0000-00002C0A0000}"/>
    <cellStyle name="Normal 15 3 2 6 2" xfId="4026" xr:uid="{00000000-0005-0000-0000-00002D0A0000}"/>
    <cellStyle name="Normal 15 3 2 7" xfId="2804" xr:uid="{00000000-0005-0000-0000-00002E0A0000}"/>
    <cellStyle name="Normal 15 3 3" xfId="777" xr:uid="{00000000-0005-0000-0000-00002F0A0000}"/>
    <cellStyle name="Normal 15 3 3 2" xfId="1025" xr:uid="{00000000-0005-0000-0000-0000300A0000}"/>
    <cellStyle name="Normal 15 3 3 2 2" xfId="1529" xr:uid="{00000000-0005-0000-0000-0000310A0000}"/>
    <cellStyle name="Normal 15 3 3 2 2 2" xfId="2617" xr:uid="{00000000-0005-0000-0000-0000320A0000}"/>
    <cellStyle name="Normal 15 3 3 2 2 2 2" xfId="4849" xr:uid="{00000000-0005-0000-0000-0000330A0000}"/>
    <cellStyle name="Normal 15 3 3 2 2 3" xfId="3768" xr:uid="{00000000-0005-0000-0000-0000340A0000}"/>
    <cellStyle name="Normal 15 3 3 2 3" xfId="2116" xr:uid="{00000000-0005-0000-0000-0000350A0000}"/>
    <cellStyle name="Normal 15 3 3 2 3 2" xfId="4348" xr:uid="{00000000-0005-0000-0000-0000360A0000}"/>
    <cellStyle name="Normal 15 3 3 2 4" xfId="3267" xr:uid="{00000000-0005-0000-0000-0000370A0000}"/>
    <cellStyle name="Normal 15 3 3 3" xfId="1281" xr:uid="{00000000-0005-0000-0000-0000380A0000}"/>
    <cellStyle name="Normal 15 3 3 3 2" xfId="2369" xr:uid="{00000000-0005-0000-0000-0000390A0000}"/>
    <cellStyle name="Normal 15 3 3 3 2 2" xfId="4601" xr:uid="{00000000-0005-0000-0000-00003A0A0000}"/>
    <cellStyle name="Normal 15 3 3 3 3" xfId="3520" xr:uid="{00000000-0005-0000-0000-00003B0A0000}"/>
    <cellStyle name="Normal 15 3 3 4" xfId="1868" xr:uid="{00000000-0005-0000-0000-00003C0A0000}"/>
    <cellStyle name="Normal 15 3 3 4 2" xfId="4100" xr:uid="{00000000-0005-0000-0000-00003D0A0000}"/>
    <cellStyle name="Normal 15 3 3 5" xfId="3019" xr:uid="{00000000-0005-0000-0000-00003E0A0000}"/>
    <cellStyle name="Normal 15 3 4" xfId="901" xr:uid="{00000000-0005-0000-0000-00003F0A0000}"/>
    <cellStyle name="Normal 15 3 4 2" xfId="1405" xr:uid="{00000000-0005-0000-0000-0000400A0000}"/>
    <cellStyle name="Normal 15 3 4 2 2" xfId="2493" xr:uid="{00000000-0005-0000-0000-0000410A0000}"/>
    <cellStyle name="Normal 15 3 4 2 2 2" xfId="4725" xr:uid="{00000000-0005-0000-0000-0000420A0000}"/>
    <cellStyle name="Normal 15 3 4 2 3" xfId="3644" xr:uid="{00000000-0005-0000-0000-0000430A0000}"/>
    <cellStyle name="Normal 15 3 4 3" xfId="1992" xr:uid="{00000000-0005-0000-0000-0000440A0000}"/>
    <cellStyle name="Normal 15 3 4 3 2" xfId="4224" xr:uid="{00000000-0005-0000-0000-0000450A0000}"/>
    <cellStyle name="Normal 15 3 4 4" xfId="3143" xr:uid="{00000000-0005-0000-0000-0000460A0000}"/>
    <cellStyle name="Normal 15 3 5" xfId="1157" xr:uid="{00000000-0005-0000-0000-0000470A0000}"/>
    <cellStyle name="Normal 15 3 5 2" xfId="2245" xr:uid="{00000000-0005-0000-0000-0000480A0000}"/>
    <cellStyle name="Normal 15 3 5 2 2" xfId="4477" xr:uid="{00000000-0005-0000-0000-0000490A0000}"/>
    <cellStyle name="Normal 15 3 5 3" xfId="3396" xr:uid="{00000000-0005-0000-0000-00004A0A0000}"/>
    <cellStyle name="Normal 15 3 6" xfId="653" xr:uid="{00000000-0005-0000-0000-00004B0A0000}"/>
    <cellStyle name="Normal 15 3 6 2" xfId="2895" xr:uid="{00000000-0005-0000-0000-00004C0A0000}"/>
    <cellStyle name="Normal 15 3 7" xfId="1653" xr:uid="{00000000-0005-0000-0000-00004D0A0000}"/>
    <cellStyle name="Normal 15 3 7 2" xfId="3892" xr:uid="{00000000-0005-0000-0000-00004E0A0000}"/>
    <cellStyle name="Normal 15 3 8" xfId="1744" xr:uid="{00000000-0005-0000-0000-00004F0A0000}"/>
    <cellStyle name="Normal 15 3 8 2" xfId="3976" xr:uid="{00000000-0005-0000-0000-0000500A0000}"/>
    <cellStyle name="Normal 15 3 9" xfId="2733" xr:uid="{00000000-0005-0000-0000-0000510A0000}"/>
    <cellStyle name="Normal 15 4" xfId="542" xr:uid="{00000000-0005-0000-0000-0000520A0000}"/>
    <cellStyle name="Normal 15 4 2" xfId="825" xr:uid="{00000000-0005-0000-0000-0000530A0000}"/>
    <cellStyle name="Normal 15 4 2 2" xfId="1073" xr:uid="{00000000-0005-0000-0000-0000540A0000}"/>
    <cellStyle name="Normal 15 4 2 2 2" xfId="1577" xr:uid="{00000000-0005-0000-0000-0000550A0000}"/>
    <cellStyle name="Normal 15 4 2 2 2 2" xfId="2665" xr:uid="{00000000-0005-0000-0000-0000560A0000}"/>
    <cellStyle name="Normal 15 4 2 2 2 2 2" xfId="4897" xr:uid="{00000000-0005-0000-0000-0000570A0000}"/>
    <cellStyle name="Normal 15 4 2 2 2 3" xfId="3816" xr:uid="{00000000-0005-0000-0000-0000580A0000}"/>
    <cellStyle name="Normal 15 4 2 2 3" xfId="2164" xr:uid="{00000000-0005-0000-0000-0000590A0000}"/>
    <cellStyle name="Normal 15 4 2 2 3 2" xfId="4396" xr:uid="{00000000-0005-0000-0000-00005A0A0000}"/>
    <cellStyle name="Normal 15 4 2 2 4" xfId="3315" xr:uid="{00000000-0005-0000-0000-00005B0A0000}"/>
    <cellStyle name="Normal 15 4 2 3" xfId="1329" xr:uid="{00000000-0005-0000-0000-00005C0A0000}"/>
    <cellStyle name="Normal 15 4 2 3 2" xfId="2417" xr:uid="{00000000-0005-0000-0000-00005D0A0000}"/>
    <cellStyle name="Normal 15 4 2 3 2 2" xfId="4649" xr:uid="{00000000-0005-0000-0000-00005E0A0000}"/>
    <cellStyle name="Normal 15 4 2 3 3" xfId="3568" xr:uid="{00000000-0005-0000-0000-00005F0A0000}"/>
    <cellStyle name="Normal 15 4 2 4" xfId="1916" xr:uid="{00000000-0005-0000-0000-0000600A0000}"/>
    <cellStyle name="Normal 15 4 2 4 2" xfId="4148" xr:uid="{00000000-0005-0000-0000-0000610A0000}"/>
    <cellStyle name="Normal 15 4 2 5" xfId="3067" xr:uid="{00000000-0005-0000-0000-0000620A0000}"/>
    <cellStyle name="Normal 15 4 3" xfId="949" xr:uid="{00000000-0005-0000-0000-0000630A0000}"/>
    <cellStyle name="Normal 15 4 3 2" xfId="1453" xr:uid="{00000000-0005-0000-0000-0000640A0000}"/>
    <cellStyle name="Normal 15 4 3 2 2" xfId="2541" xr:uid="{00000000-0005-0000-0000-0000650A0000}"/>
    <cellStyle name="Normal 15 4 3 2 2 2" xfId="4773" xr:uid="{00000000-0005-0000-0000-0000660A0000}"/>
    <cellStyle name="Normal 15 4 3 2 3" xfId="3692" xr:uid="{00000000-0005-0000-0000-0000670A0000}"/>
    <cellStyle name="Normal 15 4 3 3" xfId="2040" xr:uid="{00000000-0005-0000-0000-0000680A0000}"/>
    <cellStyle name="Normal 15 4 3 3 2" xfId="4272" xr:uid="{00000000-0005-0000-0000-0000690A0000}"/>
    <cellStyle name="Normal 15 4 3 4" xfId="3191" xr:uid="{00000000-0005-0000-0000-00006A0A0000}"/>
    <cellStyle name="Normal 15 4 4" xfId="1205" xr:uid="{00000000-0005-0000-0000-00006B0A0000}"/>
    <cellStyle name="Normal 15 4 4 2" xfId="2293" xr:uid="{00000000-0005-0000-0000-00006C0A0000}"/>
    <cellStyle name="Normal 15 4 4 2 2" xfId="4525" xr:uid="{00000000-0005-0000-0000-00006D0A0000}"/>
    <cellStyle name="Normal 15 4 4 3" xfId="3444" xr:uid="{00000000-0005-0000-0000-00006E0A0000}"/>
    <cellStyle name="Normal 15 4 5" xfId="701" xr:uid="{00000000-0005-0000-0000-00006F0A0000}"/>
    <cellStyle name="Normal 15 4 5 2" xfId="2943" xr:uid="{00000000-0005-0000-0000-0000700A0000}"/>
    <cellStyle name="Normal 15 4 6" xfId="1792" xr:uid="{00000000-0005-0000-0000-0000710A0000}"/>
    <cellStyle name="Normal 15 4 6 2" xfId="4024" xr:uid="{00000000-0005-0000-0000-0000720A0000}"/>
    <cellStyle name="Normal 15 4 7" xfId="2784" xr:uid="{00000000-0005-0000-0000-0000730A0000}"/>
    <cellStyle name="Normal 15 5" xfId="735" xr:uid="{00000000-0005-0000-0000-0000740A0000}"/>
    <cellStyle name="Normal 15 5 2" xfId="983" xr:uid="{00000000-0005-0000-0000-0000750A0000}"/>
    <cellStyle name="Normal 15 5 2 2" xfId="1487" xr:uid="{00000000-0005-0000-0000-0000760A0000}"/>
    <cellStyle name="Normal 15 5 2 2 2" xfId="2575" xr:uid="{00000000-0005-0000-0000-0000770A0000}"/>
    <cellStyle name="Normal 15 5 2 2 2 2" xfId="4807" xr:uid="{00000000-0005-0000-0000-0000780A0000}"/>
    <cellStyle name="Normal 15 5 2 2 3" xfId="3726" xr:uid="{00000000-0005-0000-0000-0000790A0000}"/>
    <cellStyle name="Normal 15 5 2 3" xfId="2074" xr:uid="{00000000-0005-0000-0000-00007A0A0000}"/>
    <cellStyle name="Normal 15 5 2 3 2" xfId="4306" xr:uid="{00000000-0005-0000-0000-00007B0A0000}"/>
    <cellStyle name="Normal 15 5 2 4" xfId="3225" xr:uid="{00000000-0005-0000-0000-00007C0A0000}"/>
    <cellStyle name="Normal 15 5 3" xfId="1239" xr:uid="{00000000-0005-0000-0000-00007D0A0000}"/>
    <cellStyle name="Normal 15 5 3 2" xfId="2327" xr:uid="{00000000-0005-0000-0000-00007E0A0000}"/>
    <cellStyle name="Normal 15 5 3 2 2" xfId="4559" xr:uid="{00000000-0005-0000-0000-00007F0A0000}"/>
    <cellStyle name="Normal 15 5 3 3" xfId="3478" xr:uid="{00000000-0005-0000-0000-0000800A0000}"/>
    <cellStyle name="Normal 15 5 4" xfId="1826" xr:uid="{00000000-0005-0000-0000-0000810A0000}"/>
    <cellStyle name="Normal 15 5 4 2" xfId="4058" xr:uid="{00000000-0005-0000-0000-0000820A0000}"/>
    <cellStyle name="Normal 15 5 5" xfId="2977" xr:uid="{00000000-0005-0000-0000-0000830A0000}"/>
    <cellStyle name="Normal 15 6" xfId="859" xr:uid="{00000000-0005-0000-0000-0000840A0000}"/>
    <cellStyle name="Normal 15 6 2" xfId="1363" xr:uid="{00000000-0005-0000-0000-0000850A0000}"/>
    <cellStyle name="Normal 15 6 2 2" xfId="2451" xr:uid="{00000000-0005-0000-0000-0000860A0000}"/>
    <cellStyle name="Normal 15 6 2 2 2" xfId="4683" xr:uid="{00000000-0005-0000-0000-0000870A0000}"/>
    <cellStyle name="Normal 15 6 2 3" xfId="3602" xr:uid="{00000000-0005-0000-0000-0000880A0000}"/>
    <cellStyle name="Normal 15 6 3" xfId="1950" xr:uid="{00000000-0005-0000-0000-0000890A0000}"/>
    <cellStyle name="Normal 15 6 3 2" xfId="4182" xr:uid="{00000000-0005-0000-0000-00008A0A0000}"/>
    <cellStyle name="Normal 15 6 4" xfId="3101" xr:uid="{00000000-0005-0000-0000-00008B0A0000}"/>
    <cellStyle name="Normal 15 7" xfId="1115" xr:uid="{00000000-0005-0000-0000-00008C0A0000}"/>
    <cellStyle name="Normal 15 7 2" xfId="2203" xr:uid="{00000000-0005-0000-0000-00008D0A0000}"/>
    <cellStyle name="Normal 15 7 2 2" xfId="4435" xr:uid="{00000000-0005-0000-0000-00008E0A0000}"/>
    <cellStyle name="Normal 15 7 3" xfId="3354" xr:uid="{00000000-0005-0000-0000-00008F0A0000}"/>
    <cellStyle name="Normal 15 8" xfId="611" xr:uid="{00000000-0005-0000-0000-0000900A0000}"/>
    <cellStyle name="Normal 15 8 2" xfId="2853" xr:uid="{00000000-0005-0000-0000-0000910A0000}"/>
    <cellStyle name="Normal 15 9" xfId="1633" xr:uid="{00000000-0005-0000-0000-0000920A0000}"/>
    <cellStyle name="Normal 15 9 2" xfId="3872" xr:uid="{00000000-0005-0000-0000-0000930A0000}"/>
    <cellStyle name="Normal 16" xfId="320" xr:uid="{00000000-0005-0000-0000-0000940A0000}"/>
    <cellStyle name="Normal 17" xfId="321" xr:uid="{00000000-0005-0000-0000-0000950A0000}"/>
    <cellStyle name="Normal 18" xfId="322" xr:uid="{00000000-0005-0000-0000-0000960A0000}"/>
    <cellStyle name="Normal 19" xfId="323" xr:uid="{00000000-0005-0000-0000-0000970A0000}"/>
    <cellStyle name="Normal 2" xfId="5" xr:uid="{00000000-0005-0000-0000-0000980A0000}"/>
    <cellStyle name="Normal 2 2" xfId="6" xr:uid="{00000000-0005-0000-0000-0000990A0000}"/>
    <cellStyle name="Normal 2 2 2" xfId="13" xr:uid="{00000000-0005-0000-0000-00009A0A0000}"/>
    <cellStyle name="Normal 2 2 2 2" xfId="535" xr:uid="{00000000-0005-0000-0000-00009B0A0000}"/>
    <cellStyle name="Normal 2 2 2 2 2" xfId="2777" xr:uid="{00000000-0005-0000-0000-00009C0A0000}"/>
    <cellStyle name="Normal 2 2 2 3" xfId="1618" xr:uid="{00000000-0005-0000-0000-00009D0A0000}"/>
    <cellStyle name="Normal 2 2 2 3 2" xfId="3857" xr:uid="{00000000-0005-0000-0000-00009E0A0000}"/>
    <cellStyle name="Normal 2 2 2 4" xfId="1626" xr:uid="{00000000-0005-0000-0000-00009F0A0000}"/>
    <cellStyle name="Normal 2 2 2 4 2" xfId="3865" xr:uid="{00000000-0005-0000-0000-0000A00A0000}"/>
    <cellStyle name="Normal 2 2 2 5" xfId="2706" xr:uid="{00000000-0005-0000-0000-0000A10A0000}"/>
    <cellStyle name="Normal 2 2 3" xfId="26" xr:uid="{00000000-0005-0000-0000-0000A20A0000}"/>
    <cellStyle name="Normal 2 2 4" xfId="530" xr:uid="{00000000-0005-0000-0000-0000A30A0000}"/>
    <cellStyle name="Normal 2 2 4 2" xfId="2772" xr:uid="{00000000-0005-0000-0000-0000A40A0000}"/>
    <cellStyle name="Normal 2 2 5" xfId="1613" xr:uid="{00000000-0005-0000-0000-0000A50A0000}"/>
    <cellStyle name="Normal 2 2 5 2" xfId="3852" xr:uid="{00000000-0005-0000-0000-0000A60A0000}"/>
    <cellStyle name="Normal 2 2 6" xfId="1621" xr:uid="{00000000-0005-0000-0000-0000A70A0000}"/>
    <cellStyle name="Normal 2 2 6 2" xfId="3860" xr:uid="{00000000-0005-0000-0000-0000A80A0000}"/>
    <cellStyle name="Normal 2 2 7" xfId="2701" xr:uid="{00000000-0005-0000-0000-0000A90A0000}"/>
    <cellStyle name="Normal 2 2 8" xfId="4940" xr:uid="{00000000-0005-0000-0000-0000AA0A0000}"/>
    <cellStyle name="Normal 2 3" xfId="39" xr:uid="{00000000-0005-0000-0000-0000AB0A0000}"/>
    <cellStyle name="Normal 2 3 2" xfId="1106" xr:uid="{00000000-0005-0000-0000-0000AC0A0000}"/>
    <cellStyle name="Normal 2 3 2 2" xfId="1610" xr:uid="{00000000-0005-0000-0000-0000AD0A0000}"/>
    <cellStyle name="Normal 2 3 2 2 2" xfId="2698" xr:uid="{00000000-0005-0000-0000-0000AE0A0000}"/>
    <cellStyle name="Normal 2 3 2 2 2 2" xfId="4930" xr:uid="{00000000-0005-0000-0000-0000AF0A0000}"/>
    <cellStyle name="Normal 2 3 2 2 3" xfId="3849" xr:uid="{00000000-0005-0000-0000-0000B00A0000}"/>
    <cellStyle name="Normal 2 3 2 3" xfId="2197" xr:uid="{00000000-0005-0000-0000-0000B10A0000}"/>
    <cellStyle name="Normal 2 3 2 3 2" xfId="4429" xr:uid="{00000000-0005-0000-0000-0000B20A0000}"/>
    <cellStyle name="Normal 2 3 2 4" xfId="3348" xr:uid="{00000000-0005-0000-0000-0000B30A0000}"/>
    <cellStyle name="Normal 2 4" xfId="324" xr:uid="{00000000-0005-0000-0000-0000B40A0000}"/>
    <cellStyle name="Normal 2_Adjustment WP" xfId="325" xr:uid="{00000000-0005-0000-0000-0000B50A0000}"/>
    <cellStyle name="Normal 20" xfId="326" xr:uid="{00000000-0005-0000-0000-0000B60A0000}"/>
    <cellStyle name="Normal 21" xfId="327" xr:uid="{00000000-0005-0000-0000-0000B70A0000}"/>
    <cellStyle name="Normal 22" xfId="328" xr:uid="{00000000-0005-0000-0000-0000B80A0000}"/>
    <cellStyle name="Normal 23" xfId="329" xr:uid="{00000000-0005-0000-0000-0000B90A0000}"/>
    <cellStyle name="Normal 24" xfId="330" xr:uid="{00000000-0005-0000-0000-0000BA0A0000}"/>
    <cellStyle name="Normal 25" xfId="331" xr:uid="{00000000-0005-0000-0000-0000BB0A0000}"/>
    <cellStyle name="Normal 26" xfId="332" xr:uid="{00000000-0005-0000-0000-0000BC0A0000}"/>
    <cellStyle name="Normal 27" xfId="333" xr:uid="{00000000-0005-0000-0000-0000BD0A0000}"/>
    <cellStyle name="Normal 28" xfId="334" xr:uid="{00000000-0005-0000-0000-0000BE0A0000}"/>
    <cellStyle name="Normal 29" xfId="335" xr:uid="{00000000-0005-0000-0000-0000BF0A0000}"/>
    <cellStyle name="Normal 3" xfId="9" xr:uid="{00000000-0005-0000-0000-0000C00A0000}"/>
    <cellStyle name="Normal 3 2" xfId="337" xr:uid="{00000000-0005-0000-0000-0000C10A0000}"/>
    <cellStyle name="Normal 3 2 2" xfId="1107" xr:uid="{00000000-0005-0000-0000-0000C20A0000}"/>
    <cellStyle name="Normal 3 2 2 2" xfId="1611" xr:uid="{00000000-0005-0000-0000-0000C30A0000}"/>
    <cellStyle name="Normal 3 2 2 2 2" xfId="2699" xr:uid="{00000000-0005-0000-0000-0000C40A0000}"/>
    <cellStyle name="Normal 3 2 2 2 2 2" xfId="4931" xr:uid="{00000000-0005-0000-0000-0000C50A0000}"/>
    <cellStyle name="Normal 3 2 2 2 3" xfId="3850" xr:uid="{00000000-0005-0000-0000-0000C60A0000}"/>
    <cellStyle name="Normal 3 2 2 3" xfId="2198" xr:uid="{00000000-0005-0000-0000-0000C70A0000}"/>
    <cellStyle name="Normal 3 2 2 3 2" xfId="4430" xr:uid="{00000000-0005-0000-0000-0000C80A0000}"/>
    <cellStyle name="Normal 3 2 2 4" xfId="3349" xr:uid="{00000000-0005-0000-0000-0000C90A0000}"/>
    <cellStyle name="Normal 3 3" xfId="338" xr:uid="{00000000-0005-0000-0000-0000CA0A0000}"/>
    <cellStyle name="Normal 3 4" xfId="339" xr:uid="{00000000-0005-0000-0000-0000CB0A0000}"/>
    <cellStyle name="Normal 3 5" xfId="468" xr:uid="{00000000-0005-0000-0000-0000CC0A0000}"/>
    <cellStyle name="Normal 3 6" xfId="336" xr:uid="{00000000-0005-0000-0000-0000CD0A0000}"/>
    <cellStyle name="Normal 3 7" xfId="27" xr:uid="{00000000-0005-0000-0000-0000CE0A0000}"/>
    <cellStyle name="Normal 3 7 2" xfId="1612" xr:uid="{00000000-0005-0000-0000-0000CF0A0000}"/>
    <cellStyle name="Normal 3 7 2 2" xfId="2700" xr:uid="{00000000-0005-0000-0000-0000D00A0000}"/>
    <cellStyle name="Normal 3 7 2 2 2" xfId="4932" xr:uid="{00000000-0005-0000-0000-0000D10A0000}"/>
    <cellStyle name="Normal 3 7 2 3" xfId="3851" xr:uid="{00000000-0005-0000-0000-0000D20A0000}"/>
    <cellStyle name="Normal 3 7 3" xfId="1108" xr:uid="{00000000-0005-0000-0000-0000D30A0000}"/>
    <cellStyle name="Normal 3 7 3 2" xfId="3350" xr:uid="{00000000-0005-0000-0000-0000D40A0000}"/>
    <cellStyle name="Normal 3 7 4" xfId="2199" xr:uid="{00000000-0005-0000-0000-0000D50A0000}"/>
    <cellStyle name="Normal 3 7 4 2" xfId="4431" xr:uid="{00000000-0005-0000-0000-0000D60A0000}"/>
    <cellStyle name="Normal 3 8" xfId="4937" xr:uid="{00000000-0005-0000-0000-0000D70A0000}"/>
    <cellStyle name="Normal 3_108 Summary" xfId="340" xr:uid="{00000000-0005-0000-0000-0000D80A0000}"/>
    <cellStyle name="Normal 30" xfId="341" xr:uid="{00000000-0005-0000-0000-0000D90A0000}"/>
    <cellStyle name="Normal 31" xfId="342" xr:uid="{00000000-0005-0000-0000-0000DA0A0000}"/>
    <cellStyle name="Normal 32" xfId="343" xr:uid="{00000000-0005-0000-0000-0000DB0A0000}"/>
    <cellStyle name="Normal 33" xfId="344" xr:uid="{00000000-0005-0000-0000-0000DC0A0000}"/>
    <cellStyle name="Normal 34" xfId="345" xr:uid="{00000000-0005-0000-0000-0000DD0A0000}"/>
    <cellStyle name="Normal 35" xfId="346" xr:uid="{00000000-0005-0000-0000-0000DE0A0000}"/>
    <cellStyle name="Normal 35 10" xfId="1703" xr:uid="{00000000-0005-0000-0000-0000DF0A0000}"/>
    <cellStyle name="Normal 35 10 2" xfId="3935" xr:uid="{00000000-0005-0000-0000-0000E00A0000}"/>
    <cellStyle name="Normal 35 11" xfId="2714" xr:uid="{00000000-0005-0000-0000-0000E10A0000}"/>
    <cellStyle name="Normal 35 2" xfId="514" xr:uid="{00000000-0005-0000-0000-0000E20A0000}"/>
    <cellStyle name="Normal 35 2 2" xfId="585" xr:uid="{00000000-0005-0000-0000-0000E30A0000}"/>
    <cellStyle name="Normal 35 2 2 2" xfId="829" xr:uid="{00000000-0005-0000-0000-0000E40A0000}"/>
    <cellStyle name="Normal 35 2 2 2 2" xfId="1077" xr:uid="{00000000-0005-0000-0000-0000E50A0000}"/>
    <cellStyle name="Normal 35 2 2 2 2 2" xfId="1581" xr:uid="{00000000-0005-0000-0000-0000E60A0000}"/>
    <cellStyle name="Normal 35 2 2 2 2 2 2" xfId="2669" xr:uid="{00000000-0005-0000-0000-0000E70A0000}"/>
    <cellStyle name="Normal 35 2 2 2 2 2 2 2" xfId="4901" xr:uid="{00000000-0005-0000-0000-0000E80A0000}"/>
    <cellStyle name="Normal 35 2 2 2 2 2 3" xfId="3820" xr:uid="{00000000-0005-0000-0000-0000E90A0000}"/>
    <cellStyle name="Normal 35 2 2 2 2 3" xfId="2168" xr:uid="{00000000-0005-0000-0000-0000EA0A0000}"/>
    <cellStyle name="Normal 35 2 2 2 2 3 2" xfId="4400" xr:uid="{00000000-0005-0000-0000-0000EB0A0000}"/>
    <cellStyle name="Normal 35 2 2 2 2 4" xfId="3319" xr:uid="{00000000-0005-0000-0000-0000EC0A0000}"/>
    <cellStyle name="Normal 35 2 2 2 3" xfId="1333" xr:uid="{00000000-0005-0000-0000-0000ED0A0000}"/>
    <cellStyle name="Normal 35 2 2 2 3 2" xfId="2421" xr:uid="{00000000-0005-0000-0000-0000EE0A0000}"/>
    <cellStyle name="Normal 35 2 2 2 3 2 2" xfId="4653" xr:uid="{00000000-0005-0000-0000-0000EF0A0000}"/>
    <cellStyle name="Normal 35 2 2 2 3 3" xfId="3572" xr:uid="{00000000-0005-0000-0000-0000F00A0000}"/>
    <cellStyle name="Normal 35 2 2 2 4" xfId="1920" xr:uid="{00000000-0005-0000-0000-0000F10A0000}"/>
    <cellStyle name="Normal 35 2 2 2 4 2" xfId="4152" xr:uid="{00000000-0005-0000-0000-0000F20A0000}"/>
    <cellStyle name="Normal 35 2 2 2 5" xfId="3071" xr:uid="{00000000-0005-0000-0000-0000F30A0000}"/>
    <cellStyle name="Normal 35 2 2 3" xfId="953" xr:uid="{00000000-0005-0000-0000-0000F40A0000}"/>
    <cellStyle name="Normal 35 2 2 3 2" xfId="1457" xr:uid="{00000000-0005-0000-0000-0000F50A0000}"/>
    <cellStyle name="Normal 35 2 2 3 2 2" xfId="2545" xr:uid="{00000000-0005-0000-0000-0000F60A0000}"/>
    <cellStyle name="Normal 35 2 2 3 2 2 2" xfId="4777" xr:uid="{00000000-0005-0000-0000-0000F70A0000}"/>
    <cellStyle name="Normal 35 2 2 3 2 3" xfId="3696" xr:uid="{00000000-0005-0000-0000-0000F80A0000}"/>
    <cellStyle name="Normal 35 2 2 3 3" xfId="2044" xr:uid="{00000000-0005-0000-0000-0000F90A0000}"/>
    <cellStyle name="Normal 35 2 2 3 3 2" xfId="4276" xr:uid="{00000000-0005-0000-0000-0000FA0A0000}"/>
    <cellStyle name="Normal 35 2 2 3 4" xfId="3195" xr:uid="{00000000-0005-0000-0000-0000FB0A0000}"/>
    <cellStyle name="Normal 35 2 2 4" xfId="1209" xr:uid="{00000000-0005-0000-0000-0000FC0A0000}"/>
    <cellStyle name="Normal 35 2 2 4 2" xfId="2297" xr:uid="{00000000-0005-0000-0000-0000FD0A0000}"/>
    <cellStyle name="Normal 35 2 2 4 2 2" xfId="4529" xr:uid="{00000000-0005-0000-0000-0000FE0A0000}"/>
    <cellStyle name="Normal 35 2 2 4 3" xfId="3448" xr:uid="{00000000-0005-0000-0000-0000FF0A0000}"/>
    <cellStyle name="Normal 35 2 2 5" xfId="705" xr:uid="{00000000-0005-0000-0000-0000000B0000}"/>
    <cellStyle name="Normal 35 2 2 5 2" xfId="2947" xr:uid="{00000000-0005-0000-0000-0000010B0000}"/>
    <cellStyle name="Normal 35 2 2 6" xfId="1796" xr:uid="{00000000-0005-0000-0000-0000020B0000}"/>
    <cellStyle name="Normal 35 2 2 6 2" xfId="4028" xr:uid="{00000000-0005-0000-0000-0000030B0000}"/>
    <cellStyle name="Normal 35 2 2 7" xfId="2827" xr:uid="{00000000-0005-0000-0000-0000040B0000}"/>
    <cellStyle name="Normal 35 2 3" xfId="758" xr:uid="{00000000-0005-0000-0000-0000050B0000}"/>
    <cellStyle name="Normal 35 2 3 2" xfId="1006" xr:uid="{00000000-0005-0000-0000-0000060B0000}"/>
    <cellStyle name="Normal 35 2 3 2 2" xfId="1510" xr:uid="{00000000-0005-0000-0000-0000070B0000}"/>
    <cellStyle name="Normal 35 2 3 2 2 2" xfId="2598" xr:uid="{00000000-0005-0000-0000-0000080B0000}"/>
    <cellStyle name="Normal 35 2 3 2 2 2 2" xfId="4830" xr:uid="{00000000-0005-0000-0000-0000090B0000}"/>
    <cellStyle name="Normal 35 2 3 2 2 3" xfId="3749" xr:uid="{00000000-0005-0000-0000-00000A0B0000}"/>
    <cellStyle name="Normal 35 2 3 2 3" xfId="2097" xr:uid="{00000000-0005-0000-0000-00000B0B0000}"/>
    <cellStyle name="Normal 35 2 3 2 3 2" xfId="4329" xr:uid="{00000000-0005-0000-0000-00000C0B0000}"/>
    <cellStyle name="Normal 35 2 3 2 4" xfId="3248" xr:uid="{00000000-0005-0000-0000-00000D0B0000}"/>
    <cellStyle name="Normal 35 2 3 3" xfId="1262" xr:uid="{00000000-0005-0000-0000-00000E0B0000}"/>
    <cellStyle name="Normal 35 2 3 3 2" xfId="2350" xr:uid="{00000000-0005-0000-0000-00000F0B0000}"/>
    <cellStyle name="Normal 35 2 3 3 2 2" xfId="4582" xr:uid="{00000000-0005-0000-0000-0000100B0000}"/>
    <cellStyle name="Normal 35 2 3 3 3" xfId="3501" xr:uid="{00000000-0005-0000-0000-0000110B0000}"/>
    <cellStyle name="Normal 35 2 3 4" xfId="1849" xr:uid="{00000000-0005-0000-0000-0000120B0000}"/>
    <cellStyle name="Normal 35 2 3 4 2" xfId="4081" xr:uid="{00000000-0005-0000-0000-0000130B0000}"/>
    <cellStyle name="Normal 35 2 3 5" xfId="3000" xr:uid="{00000000-0005-0000-0000-0000140B0000}"/>
    <cellStyle name="Normal 35 2 4" xfId="882" xr:uid="{00000000-0005-0000-0000-0000150B0000}"/>
    <cellStyle name="Normal 35 2 4 2" xfId="1386" xr:uid="{00000000-0005-0000-0000-0000160B0000}"/>
    <cellStyle name="Normal 35 2 4 2 2" xfId="2474" xr:uid="{00000000-0005-0000-0000-0000170B0000}"/>
    <cellStyle name="Normal 35 2 4 2 2 2" xfId="4706" xr:uid="{00000000-0005-0000-0000-0000180B0000}"/>
    <cellStyle name="Normal 35 2 4 2 3" xfId="3625" xr:uid="{00000000-0005-0000-0000-0000190B0000}"/>
    <cellStyle name="Normal 35 2 4 3" xfId="1973" xr:uid="{00000000-0005-0000-0000-00001A0B0000}"/>
    <cellStyle name="Normal 35 2 4 3 2" xfId="4205" xr:uid="{00000000-0005-0000-0000-00001B0B0000}"/>
    <cellStyle name="Normal 35 2 4 4" xfId="3124" xr:uid="{00000000-0005-0000-0000-00001C0B0000}"/>
    <cellStyle name="Normal 35 2 5" xfId="1138" xr:uid="{00000000-0005-0000-0000-00001D0B0000}"/>
    <cellStyle name="Normal 35 2 5 2" xfId="2226" xr:uid="{00000000-0005-0000-0000-00001E0B0000}"/>
    <cellStyle name="Normal 35 2 5 2 2" xfId="4458" xr:uid="{00000000-0005-0000-0000-00001F0B0000}"/>
    <cellStyle name="Normal 35 2 5 3" xfId="3377" xr:uid="{00000000-0005-0000-0000-0000200B0000}"/>
    <cellStyle name="Normal 35 2 6" xfId="634" xr:uid="{00000000-0005-0000-0000-0000210B0000}"/>
    <cellStyle name="Normal 35 2 6 2" xfId="2876" xr:uid="{00000000-0005-0000-0000-0000220B0000}"/>
    <cellStyle name="Normal 35 2 7" xfId="1676" xr:uid="{00000000-0005-0000-0000-0000230B0000}"/>
    <cellStyle name="Normal 35 2 7 2" xfId="3915" xr:uid="{00000000-0005-0000-0000-0000240B0000}"/>
    <cellStyle name="Normal 35 2 8" xfId="1725" xr:uid="{00000000-0005-0000-0000-0000250B0000}"/>
    <cellStyle name="Normal 35 2 8 2" xfId="3957" xr:uid="{00000000-0005-0000-0000-0000260B0000}"/>
    <cellStyle name="Normal 35 2 9" xfId="2756" xr:uid="{00000000-0005-0000-0000-0000270B0000}"/>
    <cellStyle name="Normal 35 3" xfId="492" xr:uid="{00000000-0005-0000-0000-0000280B0000}"/>
    <cellStyle name="Normal 35 3 2" xfId="563" xr:uid="{00000000-0005-0000-0000-0000290B0000}"/>
    <cellStyle name="Normal 35 3 2 2" xfId="830" xr:uid="{00000000-0005-0000-0000-00002A0B0000}"/>
    <cellStyle name="Normal 35 3 2 2 2" xfId="1078" xr:uid="{00000000-0005-0000-0000-00002B0B0000}"/>
    <cellStyle name="Normal 35 3 2 2 2 2" xfId="1582" xr:uid="{00000000-0005-0000-0000-00002C0B0000}"/>
    <cellStyle name="Normal 35 3 2 2 2 2 2" xfId="2670" xr:uid="{00000000-0005-0000-0000-00002D0B0000}"/>
    <cellStyle name="Normal 35 3 2 2 2 2 2 2" xfId="4902" xr:uid="{00000000-0005-0000-0000-00002E0B0000}"/>
    <cellStyle name="Normal 35 3 2 2 2 2 3" xfId="3821" xr:uid="{00000000-0005-0000-0000-00002F0B0000}"/>
    <cellStyle name="Normal 35 3 2 2 2 3" xfId="2169" xr:uid="{00000000-0005-0000-0000-0000300B0000}"/>
    <cellStyle name="Normal 35 3 2 2 2 3 2" xfId="4401" xr:uid="{00000000-0005-0000-0000-0000310B0000}"/>
    <cellStyle name="Normal 35 3 2 2 2 4" xfId="3320" xr:uid="{00000000-0005-0000-0000-0000320B0000}"/>
    <cellStyle name="Normal 35 3 2 2 3" xfId="1334" xr:uid="{00000000-0005-0000-0000-0000330B0000}"/>
    <cellStyle name="Normal 35 3 2 2 3 2" xfId="2422" xr:uid="{00000000-0005-0000-0000-0000340B0000}"/>
    <cellStyle name="Normal 35 3 2 2 3 2 2" xfId="4654" xr:uid="{00000000-0005-0000-0000-0000350B0000}"/>
    <cellStyle name="Normal 35 3 2 2 3 3" xfId="3573" xr:uid="{00000000-0005-0000-0000-0000360B0000}"/>
    <cellStyle name="Normal 35 3 2 2 4" xfId="1921" xr:uid="{00000000-0005-0000-0000-0000370B0000}"/>
    <cellStyle name="Normal 35 3 2 2 4 2" xfId="4153" xr:uid="{00000000-0005-0000-0000-0000380B0000}"/>
    <cellStyle name="Normal 35 3 2 2 5" xfId="3072" xr:uid="{00000000-0005-0000-0000-0000390B0000}"/>
    <cellStyle name="Normal 35 3 2 3" xfId="954" xr:uid="{00000000-0005-0000-0000-00003A0B0000}"/>
    <cellStyle name="Normal 35 3 2 3 2" xfId="1458" xr:uid="{00000000-0005-0000-0000-00003B0B0000}"/>
    <cellStyle name="Normal 35 3 2 3 2 2" xfId="2546" xr:uid="{00000000-0005-0000-0000-00003C0B0000}"/>
    <cellStyle name="Normal 35 3 2 3 2 2 2" xfId="4778" xr:uid="{00000000-0005-0000-0000-00003D0B0000}"/>
    <cellStyle name="Normal 35 3 2 3 2 3" xfId="3697" xr:uid="{00000000-0005-0000-0000-00003E0B0000}"/>
    <cellStyle name="Normal 35 3 2 3 3" xfId="2045" xr:uid="{00000000-0005-0000-0000-00003F0B0000}"/>
    <cellStyle name="Normal 35 3 2 3 3 2" xfId="4277" xr:uid="{00000000-0005-0000-0000-0000400B0000}"/>
    <cellStyle name="Normal 35 3 2 3 4" xfId="3196" xr:uid="{00000000-0005-0000-0000-0000410B0000}"/>
    <cellStyle name="Normal 35 3 2 4" xfId="1210" xr:uid="{00000000-0005-0000-0000-0000420B0000}"/>
    <cellStyle name="Normal 35 3 2 4 2" xfId="2298" xr:uid="{00000000-0005-0000-0000-0000430B0000}"/>
    <cellStyle name="Normal 35 3 2 4 2 2" xfId="4530" xr:uid="{00000000-0005-0000-0000-0000440B0000}"/>
    <cellStyle name="Normal 35 3 2 4 3" xfId="3449" xr:uid="{00000000-0005-0000-0000-0000450B0000}"/>
    <cellStyle name="Normal 35 3 2 5" xfId="706" xr:uid="{00000000-0005-0000-0000-0000460B0000}"/>
    <cellStyle name="Normal 35 3 2 5 2" xfId="2948" xr:uid="{00000000-0005-0000-0000-0000470B0000}"/>
    <cellStyle name="Normal 35 3 2 6" xfId="1797" xr:uid="{00000000-0005-0000-0000-0000480B0000}"/>
    <cellStyle name="Normal 35 3 2 6 2" xfId="4029" xr:uid="{00000000-0005-0000-0000-0000490B0000}"/>
    <cellStyle name="Normal 35 3 2 7" xfId="2805" xr:uid="{00000000-0005-0000-0000-00004A0B0000}"/>
    <cellStyle name="Normal 35 3 3" xfId="778" xr:uid="{00000000-0005-0000-0000-00004B0B0000}"/>
    <cellStyle name="Normal 35 3 3 2" xfId="1026" xr:uid="{00000000-0005-0000-0000-00004C0B0000}"/>
    <cellStyle name="Normal 35 3 3 2 2" xfId="1530" xr:uid="{00000000-0005-0000-0000-00004D0B0000}"/>
    <cellStyle name="Normal 35 3 3 2 2 2" xfId="2618" xr:uid="{00000000-0005-0000-0000-00004E0B0000}"/>
    <cellStyle name="Normal 35 3 3 2 2 2 2" xfId="4850" xr:uid="{00000000-0005-0000-0000-00004F0B0000}"/>
    <cellStyle name="Normal 35 3 3 2 2 3" xfId="3769" xr:uid="{00000000-0005-0000-0000-0000500B0000}"/>
    <cellStyle name="Normal 35 3 3 2 3" xfId="2117" xr:uid="{00000000-0005-0000-0000-0000510B0000}"/>
    <cellStyle name="Normal 35 3 3 2 3 2" xfId="4349" xr:uid="{00000000-0005-0000-0000-0000520B0000}"/>
    <cellStyle name="Normal 35 3 3 2 4" xfId="3268" xr:uid="{00000000-0005-0000-0000-0000530B0000}"/>
    <cellStyle name="Normal 35 3 3 3" xfId="1282" xr:uid="{00000000-0005-0000-0000-0000540B0000}"/>
    <cellStyle name="Normal 35 3 3 3 2" xfId="2370" xr:uid="{00000000-0005-0000-0000-0000550B0000}"/>
    <cellStyle name="Normal 35 3 3 3 2 2" xfId="4602" xr:uid="{00000000-0005-0000-0000-0000560B0000}"/>
    <cellStyle name="Normal 35 3 3 3 3" xfId="3521" xr:uid="{00000000-0005-0000-0000-0000570B0000}"/>
    <cellStyle name="Normal 35 3 3 4" xfId="1869" xr:uid="{00000000-0005-0000-0000-0000580B0000}"/>
    <cellStyle name="Normal 35 3 3 4 2" xfId="4101" xr:uid="{00000000-0005-0000-0000-0000590B0000}"/>
    <cellStyle name="Normal 35 3 3 5" xfId="3020" xr:uid="{00000000-0005-0000-0000-00005A0B0000}"/>
    <cellStyle name="Normal 35 3 4" xfId="902" xr:uid="{00000000-0005-0000-0000-00005B0B0000}"/>
    <cellStyle name="Normal 35 3 4 2" xfId="1406" xr:uid="{00000000-0005-0000-0000-00005C0B0000}"/>
    <cellStyle name="Normal 35 3 4 2 2" xfId="2494" xr:uid="{00000000-0005-0000-0000-00005D0B0000}"/>
    <cellStyle name="Normal 35 3 4 2 2 2" xfId="4726" xr:uid="{00000000-0005-0000-0000-00005E0B0000}"/>
    <cellStyle name="Normal 35 3 4 2 3" xfId="3645" xr:uid="{00000000-0005-0000-0000-00005F0B0000}"/>
    <cellStyle name="Normal 35 3 4 3" xfId="1993" xr:uid="{00000000-0005-0000-0000-0000600B0000}"/>
    <cellStyle name="Normal 35 3 4 3 2" xfId="4225" xr:uid="{00000000-0005-0000-0000-0000610B0000}"/>
    <cellStyle name="Normal 35 3 4 4" xfId="3144" xr:uid="{00000000-0005-0000-0000-0000620B0000}"/>
    <cellStyle name="Normal 35 3 5" xfId="1158" xr:uid="{00000000-0005-0000-0000-0000630B0000}"/>
    <cellStyle name="Normal 35 3 5 2" xfId="2246" xr:uid="{00000000-0005-0000-0000-0000640B0000}"/>
    <cellStyle name="Normal 35 3 5 2 2" xfId="4478" xr:uid="{00000000-0005-0000-0000-0000650B0000}"/>
    <cellStyle name="Normal 35 3 5 3" xfId="3397" xr:uid="{00000000-0005-0000-0000-0000660B0000}"/>
    <cellStyle name="Normal 35 3 6" xfId="654" xr:uid="{00000000-0005-0000-0000-0000670B0000}"/>
    <cellStyle name="Normal 35 3 6 2" xfId="2896" xr:uid="{00000000-0005-0000-0000-0000680B0000}"/>
    <cellStyle name="Normal 35 3 7" xfId="1654" xr:uid="{00000000-0005-0000-0000-0000690B0000}"/>
    <cellStyle name="Normal 35 3 7 2" xfId="3893" xr:uid="{00000000-0005-0000-0000-00006A0B0000}"/>
    <cellStyle name="Normal 35 3 8" xfId="1745" xr:uid="{00000000-0005-0000-0000-00006B0B0000}"/>
    <cellStyle name="Normal 35 3 8 2" xfId="3977" xr:uid="{00000000-0005-0000-0000-00006C0B0000}"/>
    <cellStyle name="Normal 35 3 9" xfId="2734" xr:uid="{00000000-0005-0000-0000-00006D0B0000}"/>
    <cellStyle name="Normal 35 4" xfId="543" xr:uid="{00000000-0005-0000-0000-00006E0B0000}"/>
    <cellStyle name="Normal 35 4 2" xfId="828" xr:uid="{00000000-0005-0000-0000-00006F0B0000}"/>
    <cellStyle name="Normal 35 4 2 2" xfId="1076" xr:uid="{00000000-0005-0000-0000-0000700B0000}"/>
    <cellStyle name="Normal 35 4 2 2 2" xfId="1580" xr:uid="{00000000-0005-0000-0000-0000710B0000}"/>
    <cellStyle name="Normal 35 4 2 2 2 2" xfId="2668" xr:uid="{00000000-0005-0000-0000-0000720B0000}"/>
    <cellStyle name="Normal 35 4 2 2 2 2 2" xfId="4900" xr:uid="{00000000-0005-0000-0000-0000730B0000}"/>
    <cellStyle name="Normal 35 4 2 2 2 3" xfId="3819" xr:uid="{00000000-0005-0000-0000-0000740B0000}"/>
    <cellStyle name="Normal 35 4 2 2 3" xfId="2167" xr:uid="{00000000-0005-0000-0000-0000750B0000}"/>
    <cellStyle name="Normal 35 4 2 2 3 2" xfId="4399" xr:uid="{00000000-0005-0000-0000-0000760B0000}"/>
    <cellStyle name="Normal 35 4 2 2 4" xfId="3318" xr:uid="{00000000-0005-0000-0000-0000770B0000}"/>
    <cellStyle name="Normal 35 4 2 3" xfId="1332" xr:uid="{00000000-0005-0000-0000-0000780B0000}"/>
    <cellStyle name="Normal 35 4 2 3 2" xfId="2420" xr:uid="{00000000-0005-0000-0000-0000790B0000}"/>
    <cellStyle name="Normal 35 4 2 3 2 2" xfId="4652" xr:uid="{00000000-0005-0000-0000-00007A0B0000}"/>
    <cellStyle name="Normal 35 4 2 3 3" xfId="3571" xr:uid="{00000000-0005-0000-0000-00007B0B0000}"/>
    <cellStyle name="Normal 35 4 2 4" xfId="1919" xr:uid="{00000000-0005-0000-0000-00007C0B0000}"/>
    <cellStyle name="Normal 35 4 2 4 2" xfId="4151" xr:uid="{00000000-0005-0000-0000-00007D0B0000}"/>
    <cellStyle name="Normal 35 4 2 5" xfId="3070" xr:uid="{00000000-0005-0000-0000-00007E0B0000}"/>
    <cellStyle name="Normal 35 4 3" xfId="952" xr:uid="{00000000-0005-0000-0000-00007F0B0000}"/>
    <cellStyle name="Normal 35 4 3 2" xfId="1456" xr:uid="{00000000-0005-0000-0000-0000800B0000}"/>
    <cellStyle name="Normal 35 4 3 2 2" xfId="2544" xr:uid="{00000000-0005-0000-0000-0000810B0000}"/>
    <cellStyle name="Normal 35 4 3 2 2 2" xfId="4776" xr:uid="{00000000-0005-0000-0000-0000820B0000}"/>
    <cellStyle name="Normal 35 4 3 2 3" xfId="3695" xr:uid="{00000000-0005-0000-0000-0000830B0000}"/>
    <cellStyle name="Normal 35 4 3 3" xfId="2043" xr:uid="{00000000-0005-0000-0000-0000840B0000}"/>
    <cellStyle name="Normal 35 4 3 3 2" xfId="4275" xr:uid="{00000000-0005-0000-0000-0000850B0000}"/>
    <cellStyle name="Normal 35 4 3 4" xfId="3194" xr:uid="{00000000-0005-0000-0000-0000860B0000}"/>
    <cellStyle name="Normal 35 4 4" xfId="1208" xr:uid="{00000000-0005-0000-0000-0000870B0000}"/>
    <cellStyle name="Normal 35 4 4 2" xfId="2296" xr:uid="{00000000-0005-0000-0000-0000880B0000}"/>
    <cellStyle name="Normal 35 4 4 2 2" xfId="4528" xr:uid="{00000000-0005-0000-0000-0000890B0000}"/>
    <cellStyle name="Normal 35 4 4 3" xfId="3447" xr:uid="{00000000-0005-0000-0000-00008A0B0000}"/>
    <cellStyle name="Normal 35 4 5" xfId="704" xr:uid="{00000000-0005-0000-0000-00008B0B0000}"/>
    <cellStyle name="Normal 35 4 5 2" xfId="2946" xr:uid="{00000000-0005-0000-0000-00008C0B0000}"/>
    <cellStyle name="Normal 35 4 6" xfId="1795" xr:uid="{00000000-0005-0000-0000-00008D0B0000}"/>
    <cellStyle name="Normal 35 4 6 2" xfId="4027" xr:uid="{00000000-0005-0000-0000-00008E0B0000}"/>
    <cellStyle name="Normal 35 4 7" xfId="2785" xr:uid="{00000000-0005-0000-0000-00008F0B0000}"/>
    <cellStyle name="Normal 35 5" xfId="736" xr:uid="{00000000-0005-0000-0000-0000900B0000}"/>
    <cellStyle name="Normal 35 5 2" xfId="984" xr:uid="{00000000-0005-0000-0000-0000910B0000}"/>
    <cellStyle name="Normal 35 5 2 2" xfId="1488" xr:uid="{00000000-0005-0000-0000-0000920B0000}"/>
    <cellStyle name="Normal 35 5 2 2 2" xfId="2576" xr:uid="{00000000-0005-0000-0000-0000930B0000}"/>
    <cellStyle name="Normal 35 5 2 2 2 2" xfId="4808" xr:uid="{00000000-0005-0000-0000-0000940B0000}"/>
    <cellStyle name="Normal 35 5 2 2 3" xfId="3727" xr:uid="{00000000-0005-0000-0000-0000950B0000}"/>
    <cellStyle name="Normal 35 5 2 3" xfId="2075" xr:uid="{00000000-0005-0000-0000-0000960B0000}"/>
    <cellStyle name="Normal 35 5 2 3 2" xfId="4307" xr:uid="{00000000-0005-0000-0000-0000970B0000}"/>
    <cellStyle name="Normal 35 5 2 4" xfId="3226" xr:uid="{00000000-0005-0000-0000-0000980B0000}"/>
    <cellStyle name="Normal 35 5 3" xfId="1240" xr:uid="{00000000-0005-0000-0000-0000990B0000}"/>
    <cellStyle name="Normal 35 5 3 2" xfId="2328" xr:uid="{00000000-0005-0000-0000-00009A0B0000}"/>
    <cellStyle name="Normal 35 5 3 2 2" xfId="4560" xr:uid="{00000000-0005-0000-0000-00009B0B0000}"/>
    <cellStyle name="Normal 35 5 3 3" xfId="3479" xr:uid="{00000000-0005-0000-0000-00009C0B0000}"/>
    <cellStyle name="Normal 35 5 4" xfId="1827" xr:uid="{00000000-0005-0000-0000-00009D0B0000}"/>
    <cellStyle name="Normal 35 5 4 2" xfId="4059" xr:uid="{00000000-0005-0000-0000-00009E0B0000}"/>
    <cellStyle name="Normal 35 5 5" xfId="2978" xr:uid="{00000000-0005-0000-0000-00009F0B0000}"/>
    <cellStyle name="Normal 35 6" xfId="860" xr:uid="{00000000-0005-0000-0000-0000A00B0000}"/>
    <cellStyle name="Normal 35 6 2" xfId="1364" xr:uid="{00000000-0005-0000-0000-0000A10B0000}"/>
    <cellStyle name="Normal 35 6 2 2" xfId="2452" xr:uid="{00000000-0005-0000-0000-0000A20B0000}"/>
    <cellStyle name="Normal 35 6 2 2 2" xfId="4684" xr:uid="{00000000-0005-0000-0000-0000A30B0000}"/>
    <cellStyle name="Normal 35 6 2 3" xfId="3603" xr:uid="{00000000-0005-0000-0000-0000A40B0000}"/>
    <cellStyle name="Normal 35 6 3" xfId="1951" xr:uid="{00000000-0005-0000-0000-0000A50B0000}"/>
    <cellStyle name="Normal 35 6 3 2" xfId="4183" xr:uid="{00000000-0005-0000-0000-0000A60B0000}"/>
    <cellStyle name="Normal 35 6 4" xfId="3102" xr:uid="{00000000-0005-0000-0000-0000A70B0000}"/>
    <cellStyle name="Normal 35 7" xfId="1116" xr:uid="{00000000-0005-0000-0000-0000A80B0000}"/>
    <cellStyle name="Normal 35 7 2" xfId="2204" xr:uid="{00000000-0005-0000-0000-0000A90B0000}"/>
    <cellStyle name="Normal 35 7 2 2" xfId="4436" xr:uid="{00000000-0005-0000-0000-0000AA0B0000}"/>
    <cellStyle name="Normal 35 7 3" xfId="3355" xr:uid="{00000000-0005-0000-0000-0000AB0B0000}"/>
    <cellStyle name="Normal 35 8" xfId="612" xr:uid="{00000000-0005-0000-0000-0000AC0B0000}"/>
    <cellStyle name="Normal 35 8 2" xfId="2854" xr:uid="{00000000-0005-0000-0000-0000AD0B0000}"/>
    <cellStyle name="Normal 35 9" xfId="1634" xr:uid="{00000000-0005-0000-0000-0000AE0B0000}"/>
    <cellStyle name="Normal 35 9 2" xfId="3873" xr:uid="{00000000-0005-0000-0000-0000AF0B0000}"/>
    <cellStyle name="Normal 36" xfId="4933" xr:uid="{00000000-0005-0000-0000-0000B00B0000}"/>
    <cellStyle name="Normal 36 3" xfId="4936" xr:uid="{00000000-0005-0000-0000-0000B10B0000}"/>
    <cellStyle name="Normal 4" xfId="11" xr:uid="{00000000-0005-0000-0000-0000B20B0000}"/>
    <cellStyle name="Normal 4 2" xfId="472" xr:uid="{00000000-0005-0000-0000-0000B30B0000}"/>
    <cellStyle name="Normal 4 3" xfId="347" xr:uid="{00000000-0005-0000-0000-0000B40B0000}"/>
    <cellStyle name="Normal 4 4" xfId="28" xr:uid="{00000000-0005-0000-0000-0000B50B0000}"/>
    <cellStyle name="Normal 4 4 2" xfId="1110" xr:uid="{00000000-0005-0000-0000-0000B60B0000}"/>
    <cellStyle name="Normal 4 5" xfId="533" xr:uid="{00000000-0005-0000-0000-0000B70B0000}"/>
    <cellStyle name="Normal 4 5 2" xfId="2775" xr:uid="{00000000-0005-0000-0000-0000B80B0000}"/>
    <cellStyle name="Normal 4 6" xfId="1616" xr:uid="{00000000-0005-0000-0000-0000B90B0000}"/>
    <cellStyle name="Normal 4 6 2" xfId="3855" xr:uid="{00000000-0005-0000-0000-0000BA0B0000}"/>
    <cellStyle name="Normal 4 7" xfId="1624" xr:uid="{00000000-0005-0000-0000-0000BB0B0000}"/>
    <cellStyle name="Normal 4 7 2" xfId="3863" xr:uid="{00000000-0005-0000-0000-0000BC0B0000}"/>
    <cellStyle name="Normal 4 8" xfId="2704" xr:uid="{00000000-0005-0000-0000-0000BD0B0000}"/>
    <cellStyle name="Normal 5" xfId="29" xr:uid="{00000000-0005-0000-0000-0000BE0B0000}"/>
    <cellStyle name="Normal 5 2" xfId="473" xr:uid="{00000000-0005-0000-0000-0000BF0B0000}"/>
    <cellStyle name="Normal 5 3" xfId="348" xr:uid="{00000000-0005-0000-0000-0000C00B0000}"/>
    <cellStyle name="Normal 6" xfId="30" xr:uid="{00000000-0005-0000-0000-0000C10B0000}"/>
    <cellStyle name="Normal 6 10" xfId="509" xr:uid="{00000000-0005-0000-0000-0000C20B0000}"/>
    <cellStyle name="Normal 6 10 2" xfId="580" xr:uid="{00000000-0005-0000-0000-0000C30B0000}"/>
    <cellStyle name="Normal 6 10 2 2" xfId="831" xr:uid="{00000000-0005-0000-0000-0000C40B0000}"/>
    <cellStyle name="Normal 6 10 2 2 2" xfId="1079" xr:uid="{00000000-0005-0000-0000-0000C50B0000}"/>
    <cellStyle name="Normal 6 10 2 2 2 2" xfId="1583" xr:uid="{00000000-0005-0000-0000-0000C60B0000}"/>
    <cellStyle name="Normal 6 10 2 2 2 2 2" xfId="2671" xr:uid="{00000000-0005-0000-0000-0000C70B0000}"/>
    <cellStyle name="Normal 6 10 2 2 2 2 2 2" xfId="4903" xr:uid="{00000000-0005-0000-0000-0000C80B0000}"/>
    <cellStyle name="Normal 6 10 2 2 2 2 3" xfId="3822" xr:uid="{00000000-0005-0000-0000-0000C90B0000}"/>
    <cellStyle name="Normal 6 10 2 2 2 3" xfId="2170" xr:uid="{00000000-0005-0000-0000-0000CA0B0000}"/>
    <cellStyle name="Normal 6 10 2 2 2 3 2" xfId="4402" xr:uid="{00000000-0005-0000-0000-0000CB0B0000}"/>
    <cellStyle name="Normal 6 10 2 2 2 4" xfId="3321" xr:uid="{00000000-0005-0000-0000-0000CC0B0000}"/>
    <cellStyle name="Normal 6 10 2 2 3" xfId="1335" xr:uid="{00000000-0005-0000-0000-0000CD0B0000}"/>
    <cellStyle name="Normal 6 10 2 2 3 2" xfId="2423" xr:uid="{00000000-0005-0000-0000-0000CE0B0000}"/>
    <cellStyle name="Normal 6 10 2 2 3 2 2" xfId="4655" xr:uid="{00000000-0005-0000-0000-0000CF0B0000}"/>
    <cellStyle name="Normal 6 10 2 2 3 3" xfId="3574" xr:uid="{00000000-0005-0000-0000-0000D00B0000}"/>
    <cellStyle name="Normal 6 10 2 2 4" xfId="1922" xr:uid="{00000000-0005-0000-0000-0000D10B0000}"/>
    <cellStyle name="Normal 6 10 2 2 4 2" xfId="4154" xr:uid="{00000000-0005-0000-0000-0000D20B0000}"/>
    <cellStyle name="Normal 6 10 2 2 5" xfId="3073" xr:uid="{00000000-0005-0000-0000-0000D30B0000}"/>
    <cellStyle name="Normal 6 10 2 3" xfId="955" xr:uid="{00000000-0005-0000-0000-0000D40B0000}"/>
    <cellStyle name="Normal 6 10 2 3 2" xfId="1459" xr:uid="{00000000-0005-0000-0000-0000D50B0000}"/>
    <cellStyle name="Normal 6 10 2 3 2 2" xfId="2547" xr:uid="{00000000-0005-0000-0000-0000D60B0000}"/>
    <cellStyle name="Normal 6 10 2 3 2 2 2" xfId="4779" xr:uid="{00000000-0005-0000-0000-0000D70B0000}"/>
    <cellStyle name="Normal 6 10 2 3 2 3" xfId="3698" xr:uid="{00000000-0005-0000-0000-0000D80B0000}"/>
    <cellStyle name="Normal 6 10 2 3 3" xfId="2046" xr:uid="{00000000-0005-0000-0000-0000D90B0000}"/>
    <cellStyle name="Normal 6 10 2 3 3 2" xfId="4278" xr:uid="{00000000-0005-0000-0000-0000DA0B0000}"/>
    <cellStyle name="Normal 6 10 2 3 4" xfId="3197" xr:uid="{00000000-0005-0000-0000-0000DB0B0000}"/>
    <cellStyle name="Normal 6 10 2 4" xfId="1211" xr:uid="{00000000-0005-0000-0000-0000DC0B0000}"/>
    <cellStyle name="Normal 6 10 2 4 2" xfId="2299" xr:uid="{00000000-0005-0000-0000-0000DD0B0000}"/>
    <cellStyle name="Normal 6 10 2 4 2 2" xfId="4531" xr:uid="{00000000-0005-0000-0000-0000DE0B0000}"/>
    <cellStyle name="Normal 6 10 2 4 3" xfId="3450" xr:uid="{00000000-0005-0000-0000-0000DF0B0000}"/>
    <cellStyle name="Normal 6 10 2 5" xfId="707" xr:uid="{00000000-0005-0000-0000-0000E00B0000}"/>
    <cellStyle name="Normal 6 10 2 5 2" xfId="2949" xr:uid="{00000000-0005-0000-0000-0000E10B0000}"/>
    <cellStyle name="Normal 6 10 2 6" xfId="1798" xr:uid="{00000000-0005-0000-0000-0000E20B0000}"/>
    <cellStyle name="Normal 6 10 2 6 2" xfId="4030" xr:uid="{00000000-0005-0000-0000-0000E30B0000}"/>
    <cellStyle name="Normal 6 10 2 7" xfId="2822" xr:uid="{00000000-0005-0000-0000-0000E40B0000}"/>
    <cellStyle name="Normal 6 10 3" xfId="753" xr:uid="{00000000-0005-0000-0000-0000E50B0000}"/>
    <cellStyle name="Normal 6 10 3 2" xfId="1001" xr:uid="{00000000-0005-0000-0000-0000E60B0000}"/>
    <cellStyle name="Normal 6 10 3 2 2" xfId="1505" xr:uid="{00000000-0005-0000-0000-0000E70B0000}"/>
    <cellStyle name="Normal 6 10 3 2 2 2" xfId="2593" xr:uid="{00000000-0005-0000-0000-0000E80B0000}"/>
    <cellStyle name="Normal 6 10 3 2 2 2 2" xfId="4825" xr:uid="{00000000-0005-0000-0000-0000E90B0000}"/>
    <cellStyle name="Normal 6 10 3 2 2 3" xfId="3744" xr:uid="{00000000-0005-0000-0000-0000EA0B0000}"/>
    <cellStyle name="Normal 6 10 3 2 3" xfId="2092" xr:uid="{00000000-0005-0000-0000-0000EB0B0000}"/>
    <cellStyle name="Normal 6 10 3 2 3 2" xfId="4324" xr:uid="{00000000-0005-0000-0000-0000EC0B0000}"/>
    <cellStyle name="Normal 6 10 3 2 4" xfId="3243" xr:uid="{00000000-0005-0000-0000-0000ED0B0000}"/>
    <cellStyle name="Normal 6 10 3 3" xfId="1257" xr:uid="{00000000-0005-0000-0000-0000EE0B0000}"/>
    <cellStyle name="Normal 6 10 3 3 2" xfId="2345" xr:uid="{00000000-0005-0000-0000-0000EF0B0000}"/>
    <cellStyle name="Normal 6 10 3 3 2 2" xfId="4577" xr:uid="{00000000-0005-0000-0000-0000F00B0000}"/>
    <cellStyle name="Normal 6 10 3 3 3" xfId="3496" xr:uid="{00000000-0005-0000-0000-0000F10B0000}"/>
    <cellStyle name="Normal 6 10 3 4" xfId="1844" xr:uid="{00000000-0005-0000-0000-0000F20B0000}"/>
    <cellStyle name="Normal 6 10 3 4 2" xfId="4076" xr:uid="{00000000-0005-0000-0000-0000F30B0000}"/>
    <cellStyle name="Normal 6 10 3 5" xfId="2995" xr:uid="{00000000-0005-0000-0000-0000F40B0000}"/>
    <cellStyle name="Normal 6 10 4" xfId="877" xr:uid="{00000000-0005-0000-0000-0000F50B0000}"/>
    <cellStyle name="Normal 6 10 4 2" xfId="1381" xr:uid="{00000000-0005-0000-0000-0000F60B0000}"/>
    <cellStyle name="Normal 6 10 4 2 2" xfId="2469" xr:uid="{00000000-0005-0000-0000-0000F70B0000}"/>
    <cellStyle name="Normal 6 10 4 2 2 2" xfId="4701" xr:uid="{00000000-0005-0000-0000-0000F80B0000}"/>
    <cellStyle name="Normal 6 10 4 2 3" xfId="3620" xr:uid="{00000000-0005-0000-0000-0000F90B0000}"/>
    <cellStyle name="Normal 6 10 4 3" xfId="1968" xr:uid="{00000000-0005-0000-0000-0000FA0B0000}"/>
    <cellStyle name="Normal 6 10 4 3 2" xfId="4200" xr:uid="{00000000-0005-0000-0000-0000FB0B0000}"/>
    <cellStyle name="Normal 6 10 4 4" xfId="3119" xr:uid="{00000000-0005-0000-0000-0000FC0B0000}"/>
    <cellStyle name="Normal 6 10 5" xfId="1133" xr:uid="{00000000-0005-0000-0000-0000FD0B0000}"/>
    <cellStyle name="Normal 6 10 5 2" xfId="2221" xr:uid="{00000000-0005-0000-0000-0000FE0B0000}"/>
    <cellStyle name="Normal 6 10 5 2 2" xfId="4453" xr:uid="{00000000-0005-0000-0000-0000FF0B0000}"/>
    <cellStyle name="Normal 6 10 5 3" xfId="3372" xr:uid="{00000000-0005-0000-0000-0000000C0000}"/>
    <cellStyle name="Normal 6 10 6" xfId="629" xr:uid="{00000000-0005-0000-0000-0000010C0000}"/>
    <cellStyle name="Normal 6 10 6 2" xfId="2871" xr:uid="{00000000-0005-0000-0000-0000020C0000}"/>
    <cellStyle name="Normal 6 10 7" xfId="1671" xr:uid="{00000000-0005-0000-0000-0000030C0000}"/>
    <cellStyle name="Normal 6 10 7 2" xfId="3910" xr:uid="{00000000-0005-0000-0000-0000040C0000}"/>
    <cellStyle name="Normal 6 10 8" xfId="1720" xr:uid="{00000000-0005-0000-0000-0000050C0000}"/>
    <cellStyle name="Normal 6 10 8 2" xfId="3952" xr:uid="{00000000-0005-0000-0000-0000060C0000}"/>
    <cellStyle name="Normal 6 10 9" xfId="2751" xr:uid="{00000000-0005-0000-0000-0000070C0000}"/>
    <cellStyle name="Normal 6 11" xfId="538" xr:uid="{00000000-0005-0000-0000-0000080C0000}"/>
    <cellStyle name="Normal 6 11 2" xfId="1609" xr:uid="{00000000-0005-0000-0000-0000090C0000}"/>
    <cellStyle name="Normal 6 11 2 2" xfId="2697" xr:uid="{00000000-0005-0000-0000-00000A0C0000}"/>
    <cellStyle name="Normal 6 11 2 2 2" xfId="4929" xr:uid="{00000000-0005-0000-0000-00000B0C0000}"/>
    <cellStyle name="Normal 6 11 2 3" xfId="3848" xr:uid="{00000000-0005-0000-0000-00000C0C0000}"/>
    <cellStyle name="Normal 6 11 3" xfId="1105" xr:uid="{00000000-0005-0000-0000-00000D0C0000}"/>
    <cellStyle name="Normal 6 11 3 2" xfId="3347" xr:uid="{00000000-0005-0000-0000-00000E0C0000}"/>
    <cellStyle name="Normal 6 11 4" xfId="2196" xr:uid="{00000000-0005-0000-0000-00000F0C0000}"/>
    <cellStyle name="Normal 6 11 4 2" xfId="4428" xr:uid="{00000000-0005-0000-0000-0000100C0000}"/>
    <cellStyle name="Normal 6 11 5" xfId="2780" xr:uid="{00000000-0005-0000-0000-0000110C0000}"/>
    <cellStyle name="Normal 6 12" xfId="1629" xr:uid="{00000000-0005-0000-0000-0000120C0000}"/>
    <cellStyle name="Normal 6 12 2" xfId="3868" xr:uid="{00000000-0005-0000-0000-0000130C0000}"/>
    <cellStyle name="Normal 6 13" xfId="2709" xr:uid="{00000000-0005-0000-0000-0000140C0000}"/>
    <cellStyle name="Normal 6 2" xfId="475" xr:uid="{00000000-0005-0000-0000-0000150C0000}"/>
    <cellStyle name="Normal 6 2 10" xfId="1706" xr:uid="{00000000-0005-0000-0000-0000160C0000}"/>
    <cellStyle name="Normal 6 2 10 2" xfId="3938" xr:uid="{00000000-0005-0000-0000-0000170C0000}"/>
    <cellStyle name="Normal 6 2 11" xfId="2717" xr:uid="{00000000-0005-0000-0000-0000180C0000}"/>
    <cellStyle name="Normal 6 2 2" xfId="517" xr:uid="{00000000-0005-0000-0000-0000190C0000}"/>
    <cellStyle name="Normal 6 2 2 2" xfId="588" xr:uid="{00000000-0005-0000-0000-00001A0C0000}"/>
    <cellStyle name="Normal 6 2 2 2 2" xfId="833" xr:uid="{00000000-0005-0000-0000-00001B0C0000}"/>
    <cellStyle name="Normal 6 2 2 2 2 2" xfId="1081" xr:uid="{00000000-0005-0000-0000-00001C0C0000}"/>
    <cellStyle name="Normal 6 2 2 2 2 2 2" xfId="1585" xr:uid="{00000000-0005-0000-0000-00001D0C0000}"/>
    <cellStyle name="Normal 6 2 2 2 2 2 2 2" xfId="2673" xr:uid="{00000000-0005-0000-0000-00001E0C0000}"/>
    <cellStyle name="Normal 6 2 2 2 2 2 2 2 2" xfId="4905" xr:uid="{00000000-0005-0000-0000-00001F0C0000}"/>
    <cellStyle name="Normal 6 2 2 2 2 2 2 3" xfId="3824" xr:uid="{00000000-0005-0000-0000-0000200C0000}"/>
    <cellStyle name="Normal 6 2 2 2 2 2 3" xfId="2172" xr:uid="{00000000-0005-0000-0000-0000210C0000}"/>
    <cellStyle name="Normal 6 2 2 2 2 2 3 2" xfId="4404" xr:uid="{00000000-0005-0000-0000-0000220C0000}"/>
    <cellStyle name="Normal 6 2 2 2 2 2 4" xfId="3323" xr:uid="{00000000-0005-0000-0000-0000230C0000}"/>
    <cellStyle name="Normal 6 2 2 2 2 3" xfId="1337" xr:uid="{00000000-0005-0000-0000-0000240C0000}"/>
    <cellStyle name="Normal 6 2 2 2 2 3 2" xfId="2425" xr:uid="{00000000-0005-0000-0000-0000250C0000}"/>
    <cellStyle name="Normal 6 2 2 2 2 3 2 2" xfId="4657" xr:uid="{00000000-0005-0000-0000-0000260C0000}"/>
    <cellStyle name="Normal 6 2 2 2 2 3 3" xfId="3576" xr:uid="{00000000-0005-0000-0000-0000270C0000}"/>
    <cellStyle name="Normal 6 2 2 2 2 4" xfId="1924" xr:uid="{00000000-0005-0000-0000-0000280C0000}"/>
    <cellStyle name="Normal 6 2 2 2 2 4 2" xfId="4156" xr:uid="{00000000-0005-0000-0000-0000290C0000}"/>
    <cellStyle name="Normal 6 2 2 2 2 5" xfId="3075" xr:uid="{00000000-0005-0000-0000-00002A0C0000}"/>
    <cellStyle name="Normal 6 2 2 2 3" xfId="957" xr:uid="{00000000-0005-0000-0000-00002B0C0000}"/>
    <cellStyle name="Normal 6 2 2 2 3 2" xfId="1461" xr:uid="{00000000-0005-0000-0000-00002C0C0000}"/>
    <cellStyle name="Normal 6 2 2 2 3 2 2" xfId="2549" xr:uid="{00000000-0005-0000-0000-00002D0C0000}"/>
    <cellStyle name="Normal 6 2 2 2 3 2 2 2" xfId="4781" xr:uid="{00000000-0005-0000-0000-00002E0C0000}"/>
    <cellStyle name="Normal 6 2 2 2 3 2 3" xfId="3700" xr:uid="{00000000-0005-0000-0000-00002F0C0000}"/>
    <cellStyle name="Normal 6 2 2 2 3 3" xfId="2048" xr:uid="{00000000-0005-0000-0000-0000300C0000}"/>
    <cellStyle name="Normal 6 2 2 2 3 3 2" xfId="4280" xr:uid="{00000000-0005-0000-0000-0000310C0000}"/>
    <cellStyle name="Normal 6 2 2 2 3 4" xfId="3199" xr:uid="{00000000-0005-0000-0000-0000320C0000}"/>
    <cellStyle name="Normal 6 2 2 2 4" xfId="1213" xr:uid="{00000000-0005-0000-0000-0000330C0000}"/>
    <cellStyle name="Normal 6 2 2 2 4 2" xfId="2301" xr:uid="{00000000-0005-0000-0000-0000340C0000}"/>
    <cellStyle name="Normal 6 2 2 2 4 2 2" xfId="4533" xr:uid="{00000000-0005-0000-0000-0000350C0000}"/>
    <cellStyle name="Normal 6 2 2 2 4 3" xfId="3452" xr:uid="{00000000-0005-0000-0000-0000360C0000}"/>
    <cellStyle name="Normal 6 2 2 2 5" xfId="709" xr:uid="{00000000-0005-0000-0000-0000370C0000}"/>
    <cellStyle name="Normal 6 2 2 2 5 2" xfId="2951" xr:uid="{00000000-0005-0000-0000-0000380C0000}"/>
    <cellStyle name="Normal 6 2 2 2 6" xfId="1800" xr:uid="{00000000-0005-0000-0000-0000390C0000}"/>
    <cellStyle name="Normal 6 2 2 2 6 2" xfId="4032" xr:uid="{00000000-0005-0000-0000-00003A0C0000}"/>
    <cellStyle name="Normal 6 2 2 2 7" xfId="2830" xr:uid="{00000000-0005-0000-0000-00003B0C0000}"/>
    <cellStyle name="Normal 6 2 2 3" xfId="761" xr:uid="{00000000-0005-0000-0000-00003C0C0000}"/>
    <cellStyle name="Normal 6 2 2 3 2" xfId="1009" xr:uid="{00000000-0005-0000-0000-00003D0C0000}"/>
    <cellStyle name="Normal 6 2 2 3 2 2" xfId="1513" xr:uid="{00000000-0005-0000-0000-00003E0C0000}"/>
    <cellStyle name="Normal 6 2 2 3 2 2 2" xfId="2601" xr:uid="{00000000-0005-0000-0000-00003F0C0000}"/>
    <cellStyle name="Normal 6 2 2 3 2 2 2 2" xfId="4833" xr:uid="{00000000-0005-0000-0000-0000400C0000}"/>
    <cellStyle name="Normal 6 2 2 3 2 2 3" xfId="3752" xr:uid="{00000000-0005-0000-0000-0000410C0000}"/>
    <cellStyle name="Normal 6 2 2 3 2 3" xfId="2100" xr:uid="{00000000-0005-0000-0000-0000420C0000}"/>
    <cellStyle name="Normal 6 2 2 3 2 3 2" xfId="4332" xr:uid="{00000000-0005-0000-0000-0000430C0000}"/>
    <cellStyle name="Normal 6 2 2 3 2 4" xfId="3251" xr:uid="{00000000-0005-0000-0000-0000440C0000}"/>
    <cellStyle name="Normal 6 2 2 3 3" xfId="1265" xr:uid="{00000000-0005-0000-0000-0000450C0000}"/>
    <cellStyle name="Normal 6 2 2 3 3 2" xfId="2353" xr:uid="{00000000-0005-0000-0000-0000460C0000}"/>
    <cellStyle name="Normal 6 2 2 3 3 2 2" xfId="4585" xr:uid="{00000000-0005-0000-0000-0000470C0000}"/>
    <cellStyle name="Normal 6 2 2 3 3 3" xfId="3504" xr:uid="{00000000-0005-0000-0000-0000480C0000}"/>
    <cellStyle name="Normal 6 2 2 3 4" xfId="1852" xr:uid="{00000000-0005-0000-0000-0000490C0000}"/>
    <cellStyle name="Normal 6 2 2 3 4 2" xfId="4084" xr:uid="{00000000-0005-0000-0000-00004A0C0000}"/>
    <cellStyle name="Normal 6 2 2 3 5" xfId="3003" xr:uid="{00000000-0005-0000-0000-00004B0C0000}"/>
    <cellStyle name="Normal 6 2 2 4" xfId="885" xr:uid="{00000000-0005-0000-0000-00004C0C0000}"/>
    <cellStyle name="Normal 6 2 2 4 2" xfId="1389" xr:uid="{00000000-0005-0000-0000-00004D0C0000}"/>
    <cellStyle name="Normal 6 2 2 4 2 2" xfId="2477" xr:uid="{00000000-0005-0000-0000-00004E0C0000}"/>
    <cellStyle name="Normal 6 2 2 4 2 2 2" xfId="4709" xr:uid="{00000000-0005-0000-0000-00004F0C0000}"/>
    <cellStyle name="Normal 6 2 2 4 2 3" xfId="3628" xr:uid="{00000000-0005-0000-0000-0000500C0000}"/>
    <cellStyle name="Normal 6 2 2 4 3" xfId="1976" xr:uid="{00000000-0005-0000-0000-0000510C0000}"/>
    <cellStyle name="Normal 6 2 2 4 3 2" xfId="4208" xr:uid="{00000000-0005-0000-0000-0000520C0000}"/>
    <cellStyle name="Normal 6 2 2 4 4" xfId="3127" xr:uid="{00000000-0005-0000-0000-0000530C0000}"/>
    <cellStyle name="Normal 6 2 2 5" xfId="1141" xr:uid="{00000000-0005-0000-0000-0000540C0000}"/>
    <cellStyle name="Normal 6 2 2 5 2" xfId="2229" xr:uid="{00000000-0005-0000-0000-0000550C0000}"/>
    <cellStyle name="Normal 6 2 2 5 2 2" xfId="4461" xr:uid="{00000000-0005-0000-0000-0000560C0000}"/>
    <cellStyle name="Normal 6 2 2 5 3" xfId="3380" xr:uid="{00000000-0005-0000-0000-0000570C0000}"/>
    <cellStyle name="Normal 6 2 2 6" xfId="637" xr:uid="{00000000-0005-0000-0000-0000580C0000}"/>
    <cellStyle name="Normal 6 2 2 6 2" xfId="2879" xr:uid="{00000000-0005-0000-0000-0000590C0000}"/>
    <cellStyle name="Normal 6 2 2 7" xfId="1679" xr:uid="{00000000-0005-0000-0000-00005A0C0000}"/>
    <cellStyle name="Normal 6 2 2 7 2" xfId="3918" xr:uid="{00000000-0005-0000-0000-00005B0C0000}"/>
    <cellStyle name="Normal 6 2 2 8" xfId="1728" xr:uid="{00000000-0005-0000-0000-00005C0C0000}"/>
    <cellStyle name="Normal 6 2 2 8 2" xfId="3960" xr:uid="{00000000-0005-0000-0000-00005D0C0000}"/>
    <cellStyle name="Normal 6 2 2 9" xfId="2759" xr:uid="{00000000-0005-0000-0000-00005E0C0000}"/>
    <cellStyle name="Normal 6 2 3" xfId="495" xr:uid="{00000000-0005-0000-0000-00005F0C0000}"/>
    <cellStyle name="Normal 6 2 3 2" xfId="566" xr:uid="{00000000-0005-0000-0000-0000600C0000}"/>
    <cellStyle name="Normal 6 2 3 2 2" xfId="834" xr:uid="{00000000-0005-0000-0000-0000610C0000}"/>
    <cellStyle name="Normal 6 2 3 2 2 2" xfId="1082" xr:uid="{00000000-0005-0000-0000-0000620C0000}"/>
    <cellStyle name="Normal 6 2 3 2 2 2 2" xfId="1586" xr:uid="{00000000-0005-0000-0000-0000630C0000}"/>
    <cellStyle name="Normal 6 2 3 2 2 2 2 2" xfId="2674" xr:uid="{00000000-0005-0000-0000-0000640C0000}"/>
    <cellStyle name="Normal 6 2 3 2 2 2 2 2 2" xfId="4906" xr:uid="{00000000-0005-0000-0000-0000650C0000}"/>
    <cellStyle name="Normal 6 2 3 2 2 2 2 3" xfId="3825" xr:uid="{00000000-0005-0000-0000-0000660C0000}"/>
    <cellStyle name="Normal 6 2 3 2 2 2 3" xfId="2173" xr:uid="{00000000-0005-0000-0000-0000670C0000}"/>
    <cellStyle name="Normal 6 2 3 2 2 2 3 2" xfId="4405" xr:uid="{00000000-0005-0000-0000-0000680C0000}"/>
    <cellStyle name="Normal 6 2 3 2 2 2 4" xfId="3324" xr:uid="{00000000-0005-0000-0000-0000690C0000}"/>
    <cellStyle name="Normal 6 2 3 2 2 3" xfId="1338" xr:uid="{00000000-0005-0000-0000-00006A0C0000}"/>
    <cellStyle name="Normal 6 2 3 2 2 3 2" xfId="2426" xr:uid="{00000000-0005-0000-0000-00006B0C0000}"/>
    <cellStyle name="Normal 6 2 3 2 2 3 2 2" xfId="4658" xr:uid="{00000000-0005-0000-0000-00006C0C0000}"/>
    <cellStyle name="Normal 6 2 3 2 2 3 3" xfId="3577" xr:uid="{00000000-0005-0000-0000-00006D0C0000}"/>
    <cellStyle name="Normal 6 2 3 2 2 4" xfId="1925" xr:uid="{00000000-0005-0000-0000-00006E0C0000}"/>
    <cellStyle name="Normal 6 2 3 2 2 4 2" xfId="4157" xr:uid="{00000000-0005-0000-0000-00006F0C0000}"/>
    <cellStyle name="Normal 6 2 3 2 2 5" xfId="3076" xr:uid="{00000000-0005-0000-0000-0000700C0000}"/>
    <cellStyle name="Normal 6 2 3 2 3" xfId="958" xr:uid="{00000000-0005-0000-0000-0000710C0000}"/>
    <cellStyle name="Normal 6 2 3 2 3 2" xfId="1462" xr:uid="{00000000-0005-0000-0000-0000720C0000}"/>
    <cellStyle name="Normal 6 2 3 2 3 2 2" xfId="2550" xr:uid="{00000000-0005-0000-0000-0000730C0000}"/>
    <cellStyle name="Normal 6 2 3 2 3 2 2 2" xfId="4782" xr:uid="{00000000-0005-0000-0000-0000740C0000}"/>
    <cellStyle name="Normal 6 2 3 2 3 2 3" xfId="3701" xr:uid="{00000000-0005-0000-0000-0000750C0000}"/>
    <cellStyle name="Normal 6 2 3 2 3 3" xfId="2049" xr:uid="{00000000-0005-0000-0000-0000760C0000}"/>
    <cellStyle name="Normal 6 2 3 2 3 3 2" xfId="4281" xr:uid="{00000000-0005-0000-0000-0000770C0000}"/>
    <cellStyle name="Normal 6 2 3 2 3 4" xfId="3200" xr:uid="{00000000-0005-0000-0000-0000780C0000}"/>
    <cellStyle name="Normal 6 2 3 2 4" xfId="1214" xr:uid="{00000000-0005-0000-0000-0000790C0000}"/>
    <cellStyle name="Normal 6 2 3 2 4 2" xfId="2302" xr:uid="{00000000-0005-0000-0000-00007A0C0000}"/>
    <cellStyle name="Normal 6 2 3 2 4 2 2" xfId="4534" xr:uid="{00000000-0005-0000-0000-00007B0C0000}"/>
    <cellStyle name="Normal 6 2 3 2 4 3" xfId="3453" xr:uid="{00000000-0005-0000-0000-00007C0C0000}"/>
    <cellStyle name="Normal 6 2 3 2 5" xfId="710" xr:uid="{00000000-0005-0000-0000-00007D0C0000}"/>
    <cellStyle name="Normal 6 2 3 2 5 2" xfId="2952" xr:uid="{00000000-0005-0000-0000-00007E0C0000}"/>
    <cellStyle name="Normal 6 2 3 2 6" xfId="1801" xr:uid="{00000000-0005-0000-0000-00007F0C0000}"/>
    <cellStyle name="Normal 6 2 3 2 6 2" xfId="4033" xr:uid="{00000000-0005-0000-0000-0000800C0000}"/>
    <cellStyle name="Normal 6 2 3 2 7" xfId="2808" xr:uid="{00000000-0005-0000-0000-0000810C0000}"/>
    <cellStyle name="Normal 6 2 3 3" xfId="781" xr:uid="{00000000-0005-0000-0000-0000820C0000}"/>
    <cellStyle name="Normal 6 2 3 3 2" xfId="1029" xr:uid="{00000000-0005-0000-0000-0000830C0000}"/>
    <cellStyle name="Normal 6 2 3 3 2 2" xfId="1533" xr:uid="{00000000-0005-0000-0000-0000840C0000}"/>
    <cellStyle name="Normal 6 2 3 3 2 2 2" xfId="2621" xr:uid="{00000000-0005-0000-0000-0000850C0000}"/>
    <cellStyle name="Normal 6 2 3 3 2 2 2 2" xfId="4853" xr:uid="{00000000-0005-0000-0000-0000860C0000}"/>
    <cellStyle name="Normal 6 2 3 3 2 2 3" xfId="3772" xr:uid="{00000000-0005-0000-0000-0000870C0000}"/>
    <cellStyle name="Normal 6 2 3 3 2 3" xfId="2120" xr:uid="{00000000-0005-0000-0000-0000880C0000}"/>
    <cellStyle name="Normal 6 2 3 3 2 3 2" xfId="4352" xr:uid="{00000000-0005-0000-0000-0000890C0000}"/>
    <cellStyle name="Normal 6 2 3 3 2 4" xfId="3271" xr:uid="{00000000-0005-0000-0000-00008A0C0000}"/>
    <cellStyle name="Normal 6 2 3 3 3" xfId="1285" xr:uid="{00000000-0005-0000-0000-00008B0C0000}"/>
    <cellStyle name="Normal 6 2 3 3 3 2" xfId="2373" xr:uid="{00000000-0005-0000-0000-00008C0C0000}"/>
    <cellStyle name="Normal 6 2 3 3 3 2 2" xfId="4605" xr:uid="{00000000-0005-0000-0000-00008D0C0000}"/>
    <cellStyle name="Normal 6 2 3 3 3 3" xfId="3524" xr:uid="{00000000-0005-0000-0000-00008E0C0000}"/>
    <cellStyle name="Normal 6 2 3 3 4" xfId="1872" xr:uid="{00000000-0005-0000-0000-00008F0C0000}"/>
    <cellStyle name="Normal 6 2 3 3 4 2" xfId="4104" xr:uid="{00000000-0005-0000-0000-0000900C0000}"/>
    <cellStyle name="Normal 6 2 3 3 5" xfId="3023" xr:uid="{00000000-0005-0000-0000-0000910C0000}"/>
    <cellStyle name="Normal 6 2 3 4" xfId="905" xr:uid="{00000000-0005-0000-0000-0000920C0000}"/>
    <cellStyle name="Normal 6 2 3 4 2" xfId="1409" xr:uid="{00000000-0005-0000-0000-0000930C0000}"/>
    <cellStyle name="Normal 6 2 3 4 2 2" xfId="2497" xr:uid="{00000000-0005-0000-0000-0000940C0000}"/>
    <cellStyle name="Normal 6 2 3 4 2 2 2" xfId="4729" xr:uid="{00000000-0005-0000-0000-0000950C0000}"/>
    <cellStyle name="Normal 6 2 3 4 2 3" xfId="3648" xr:uid="{00000000-0005-0000-0000-0000960C0000}"/>
    <cellStyle name="Normal 6 2 3 4 3" xfId="1996" xr:uid="{00000000-0005-0000-0000-0000970C0000}"/>
    <cellStyle name="Normal 6 2 3 4 3 2" xfId="4228" xr:uid="{00000000-0005-0000-0000-0000980C0000}"/>
    <cellStyle name="Normal 6 2 3 4 4" xfId="3147" xr:uid="{00000000-0005-0000-0000-0000990C0000}"/>
    <cellStyle name="Normal 6 2 3 5" xfId="1161" xr:uid="{00000000-0005-0000-0000-00009A0C0000}"/>
    <cellStyle name="Normal 6 2 3 5 2" xfId="2249" xr:uid="{00000000-0005-0000-0000-00009B0C0000}"/>
    <cellStyle name="Normal 6 2 3 5 2 2" xfId="4481" xr:uid="{00000000-0005-0000-0000-00009C0C0000}"/>
    <cellStyle name="Normal 6 2 3 5 3" xfId="3400" xr:uid="{00000000-0005-0000-0000-00009D0C0000}"/>
    <cellStyle name="Normal 6 2 3 6" xfId="657" xr:uid="{00000000-0005-0000-0000-00009E0C0000}"/>
    <cellStyle name="Normal 6 2 3 6 2" xfId="2899" xr:uid="{00000000-0005-0000-0000-00009F0C0000}"/>
    <cellStyle name="Normal 6 2 3 7" xfId="1657" xr:uid="{00000000-0005-0000-0000-0000A00C0000}"/>
    <cellStyle name="Normal 6 2 3 7 2" xfId="3896" xr:uid="{00000000-0005-0000-0000-0000A10C0000}"/>
    <cellStyle name="Normal 6 2 3 8" xfId="1748" xr:uid="{00000000-0005-0000-0000-0000A20C0000}"/>
    <cellStyle name="Normal 6 2 3 8 2" xfId="3980" xr:uid="{00000000-0005-0000-0000-0000A30C0000}"/>
    <cellStyle name="Normal 6 2 3 9" xfId="2737" xr:uid="{00000000-0005-0000-0000-0000A40C0000}"/>
    <cellStyle name="Normal 6 2 4" xfId="546" xr:uid="{00000000-0005-0000-0000-0000A50C0000}"/>
    <cellStyle name="Normal 6 2 4 2" xfId="832" xr:uid="{00000000-0005-0000-0000-0000A60C0000}"/>
    <cellStyle name="Normal 6 2 4 2 2" xfId="1080" xr:uid="{00000000-0005-0000-0000-0000A70C0000}"/>
    <cellStyle name="Normal 6 2 4 2 2 2" xfId="1584" xr:uid="{00000000-0005-0000-0000-0000A80C0000}"/>
    <cellStyle name="Normal 6 2 4 2 2 2 2" xfId="2672" xr:uid="{00000000-0005-0000-0000-0000A90C0000}"/>
    <cellStyle name="Normal 6 2 4 2 2 2 2 2" xfId="4904" xr:uid="{00000000-0005-0000-0000-0000AA0C0000}"/>
    <cellStyle name="Normal 6 2 4 2 2 2 3" xfId="3823" xr:uid="{00000000-0005-0000-0000-0000AB0C0000}"/>
    <cellStyle name="Normal 6 2 4 2 2 3" xfId="2171" xr:uid="{00000000-0005-0000-0000-0000AC0C0000}"/>
    <cellStyle name="Normal 6 2 4 2 2 3 2" xfId="4403" xr:uid="{00000000-0005-0000-0000-0000AD0C0000}"/>
    <cellStyle name="Normal 6 2 4 2 2 4" xfId="3322" xr:uid="{00000000-0005-0000-0000-0000AE0C0000}"/>
    <cellStyle name="Normal 6 2 4 2 3" xfId="1336" xr:uid="{00000000-0005-0000-0000-0000AF0C0000}"/>
    <cellStyle name="Normal 6 2 4 2 3 2" xfId="2424" xr:uid="{00000000-0005-0000-0000-0000B00C0000}"/>
    <cellStyle name="Normal 6 2 4 2 3 2 2" xfId="4656" xr:uid="{00000000-0005-0000-0000-0000B10C0000}"/>
    <cellStyle name="Normal 6 2 4 2 3 3" xfId="3575" xr:uid="{00000000-0005-0000-0000-0000B20C0000}"/>
    <cellStyle name="Normal 6 2 4 2 4" xfId="1923" xr:uid="{00000000-0005-0000-0000-0000B30C0000}"/>
    <cellStyle name="Normal 6 2 4 2 4 2" xfId="4155" xr:uid="{00000000-0005-0000-0000-0000B40C0000}"/>
    <cellStyle name="Normal 6 2 4 2 5" xfId="3074" xr:uid="{00000000-0005-0000-0000-0000B50C0000}"/>
    <cellStyle name="Normal 6 2 4 3" xfId="956" xr:uid="{00000000-0005-0000-0000-0000B60C0000}"/>
    <cellStyle name="Normal 6 2 4 3 2" xfId="1460" xr:uid="{00000000-0005-0000-0000-0000B70C0000}"/>
    <cellStyle name="Normal 6 2 4 3 2 2" xfId="2548" xr:uid="{00000000-0005-0000-0000-0000B80C0000}"/>
    <cellStyle name="Normal 6 2 4 3 2 2 2" xfId="4780" xr:uid="{00000000-0005-0000-0000-0000B90C0000}"/>
    <cellStyle name="Normal 6 2 4 3 2 3" xfId="3699" xr:uid="{00000000-0005-0000-0000-0000BA0C0000}"/>
    <cellStyle name="Normal 6 2 4 3 3" xfId="2047" xr:uid="{00000000-0005-0000-0000-0000BB0C0000}"/>
    <cellStyle name="Normal 6 2 4 3 3 2" xfId="4279" xr:uid="{00000000-0005-0000-0000-0000BC0C0000}"/>
    <cellStyle name="Normal 6 2 4 3 4" xfId="3198" xr:uid="{00000000-0005-0000-0000-0000BD0C0000}"/>
    <cellStyle name="Normal 6 2 4 4" xfId="1212" xr:uid="{00000000-0005-0000-0000-0000BE0C0000}"/>
    <cellStyle name="Normal 6 2 4 4 2" xfId="2300" xr:uid="{00000000-0005-0000-0000-0000BF0C0000}"/>
    <cellStyle name="Normal 6 2 4 4 2 2" xfId="4532" xr:uid="{00000000-0005-0000-0000-0000C00C0000}"/>
    <cellStyle name="Normal 6 2 4 4 3" xfId="3451" xr:uid="{00000000-0005-0000-0000-0000C10C0000}"/>
    <cellStyle name="Normal 6 2 4 5" xfId="708" xr:uid="{00000000-0005-0000-0000-0000C20C0000}"/>
    <cellStyle name="Normal 6 2 4 5 2" xfId="2950" xr:uid="{00000000-0005-0000-0000-0000C30C0000}"/>
    <cellStyle name="Normal 6 2 4 6" xfId="1799" xr:uid="{00000000-0005-0000-0000-0000C40C0000}"/>
    <cellStyle name="Normal 6 2 4 6 2" xfId="4031" xr:uid="{00000000-0005-0000-0000-0000C50C0000}"/>
    <cellStyle name="Normal 6 2 4 7" xfId="2788" xr:uid="{00000000-0005-0000-0000-0000C60C0000}"/>
    <cellStyle name="Normal 6 2 5" xfId="739" xr:uid="{00000000-0005-0000-0000-0000C70C0000}"/>
    <cellStyle name="Normal 6 2 5 2" xfId="987" xr:uid="{00000000-0005-0000-0000-0000C80C0000}"/>
    <cellStyle name="Normal 6 2 5 2 2" xfId="1491" xr:uid="{00000000-0005-0000-0000-0000C90C0000}"/>
    <cellStyle name="Normal 6 2 5 2 2 2" xfId="2579" xr:uid="{00000000-0005-0000-0000-0000CA0C0000}"/>
    <cellStyle name="Normal 6 2 5 2 2 2 2" xfId="4811" xr:uid="{00000000-0005-0000-0000-0000CB0C0000}"/>
    <cellStyle name="Normal 6 2 5 2 2 3" xfId="3730" xr:uid="{00000000-0005-0000-0000-0000CC0C0000}"/>
    <cellStyle name="Normal 6 2 5 2 3" xfId="2078" xr:uid="{00000000-0005-0000-0000-0000CD0C0000}"/>
    <cellStyle name="Normal 6 2 5 2 3 2" xfId="4310" xr:uid="{00000000-0005-0000-0000-0000CE0C0000}"/>
    <cellStyle name="Normal 6 2 5 2 4" xfId="3229" xr:uid="{00000000-0005-0000-0000-0000CF0C0000}"/>
    <cellStyle name="Normal 6 2 5 3" xfId="1243" xr:uid="{00000000-0005-0000-0000-0000D00C0000}"/>
    <cellStyle name="Normal 6 2 5 3 2" xfId="2331" xr:uid="{00000000-0005-0000-0000-0000D10C0000}"/>
    <cellStyle name="Normal 6 2 5 3 2 2" xfId="4563" xr:uid="{00000000-0005-0000-0000-0000D20C0000}"/>
    <cellStyle name="Normal 6 2 5 3 3" xfId="3482" xr:uid="{00000000-0005-0000-0000-0000D30C0000}"/>
    <cellStyle name="Normal 6 2 5 4" xfId="1830" xr:uid="{00000000-0005-0000-0000-0000D40C0000}"/>
    <cellStyle name="Normal 6 2 5 4 2" xfId="4062" xr:uid="{00000000-0005-0000-0000-0000D50C0000}"/>
    <cellStyle name="Normal 6 2 5 5" xfId="2981" xr:uid="{00000000-0005-0000-0000-0000D60C0000}"/>
    <cellStyle name="Normal 6 2 6" xfId="863" xr:uid="{00000000-0005-0000-0000-0000D70C0000}"/>
    <cellStyle name="Normal 6 2 6 2" xfId="1367" xr:uid="{00000000-0005-0000-0000-0000D80C0000}"/>
    <cellStyle name="Normal 6 2 6 2 2" xfId="2455" xr:uid="{00000000-0005-0000-0000-0000D90C0000}"/>
    <cellStyle name="Normal 6 2 6 2 2 2" xfId="4687" xr:uid="{00000000-0005-0000-0000-0000DA0C0000}"/>
    <cellStyle name="Normal 6 2 6 2 3" xfId="3606" xr:uid="{00000000-0005-0000-0000-0000DB0C0000}"/>
    <cellStyle name="Normal 6 2 6 3" xfId="1954" xr:uid="{00000000-0005-0000-0000-0000DC0C0000}"/>
    <cellStyle name="Normal 6 2 6 3 2" xfId="4186" xr:uid="{00000000-0005-0000-0000-0000DD0C0000}"/>
    <cellStyle name="Normal 6 2 6 4" xfId="3105" xr:uid="{00000000-0005-0000-0000-0000DE0C0000}"/>
    <cellStyle name="Normal 6 2 7" xfId="1119" xr:uid="{00000000-0005-0000-0000-0000DF0C0000}"/>
    <cellStyle name="Normal 6 2 7 2" xfId="2207" xr:uid="{00000000-0005-0000-0000-0000E00C0000}"/>
    <cellStyle name="Normal 6 2 7 2 2" xfId="4439" xr:uid="{00000000-0005-0000-0000-0000E10C0000}"/>
    <cellStyle name="Normal 6 2 7 3" xfId="3358" xr:uid="{00000000-0005-0000-0000-0000E20C0000}"/>
    <cellStyle name="Normal 6 2 8" xfId="615" xr:uid="{00000000-0005-0000-0000-0000E30C0000}"/>
    <cellStyle name="Normal 6 2 8 2" xfId="2857" xr:uid="{00000000-0005-0000-0000-0000E40C0000}"/>
    <cellStyle name="Normal 6 2 9" xfId="1637" xr:uid="{00000000-0005-0000-0000-0000E50C0000}"/>
    <cellStyle name="Normal 6 2 9 2" xfId="3876" xr:uid="{00000000-0005-0000-0000-0000E60C0000}"/>
    <cellStyle name="Normal 6 3" xfId="477" xr:uid="{00000000-0005-0000-0000-0000E70C0000}"/>
    <cellStyle name="Normal 6 3 10" xfId="1708" xr:uid="{00000000-0005-0000-0000-0000E80C0000}"/>
    <cellStyle name="Normal 6 3 10 2" xfId="3940" xr:uid="{00000000-0005-0000-0000-0000E90C0000}"/>
    <cellStyle name="Normal 6 3 11" xfId="2719" xr:uid="{00000000-0005-0000-0000-0000EA0C0000}"/>
    <cellStyle name="Normal 6 3 2" xfId="519" xr:uid="{00000000-0005-0000-0000-0000EB0C0000}"/>
    <cellStyle name="Normal 6 3 2 2" xfId="590" xr:uid="{00000000-0005-0000-0000-0000EC0C0000}"/>
    <cellStyle name="Normal 6 3 2 2 2" xfId="836" xr:uid="{00000000-0005-0000-0000-0000ED0C0000}"/>
    <cellStyle name="Normal 6 3 2 2 2 2" xfId="1084" xr:uid="{00000000-0005-0000-0000-0000EE0C0000}"/>
    <cellStyle name="Normal 6 3 2 2 2 2 2" xfId="1588" xr:uid="{00000000-0005-0000-0000-0000EF0C0000}"/>
    <cellStyle name="Normal 6 3 2 2 2 2 2 2" xfId="2676" xr:uid="{00000000-0005-0000-0000-0000F00C0000}"/>
    <cellStyle name="Normal 6 3 2 2 2 2 2 2 2" xfId="4908" xr:uid="{00000000-0005-0000-0000-0000F10C0000}"/>
    <cellStyle name="Normal 6 3 2 2 2 2 2 3" xfId="3827" xr:uid="{00000000-0005-0000-0000-0000F20C0000}"/>
    <cellStyle name="Normal 6 3 2 2 2 2 3" xfId="2175" xr:uid="{00000000-0005-0000-0000-0000F30C0000}"/>
    <cellStyle name="Normal 6 3 2 2 2 2 3 2" xfId="4407" xr:uid="{00000000-0005-0000-0000-0000F40C0000}"/>
    <cellStyle name="Normal 6 3 2 2 2 2 4" xfId="3326" xr:uid="{00000000-0005-0000-0000-0000F50C0000}"/>
    <cellStyle name="Normal 6 3 2 2 2 3" xfId="1340" xr:uid="{00000000-0005-0000-0000-0000F60C0000}"/>
    <cellStyle name="Normal 6 3 2 2 2 3 2" xfId="2428" xr:uid="{00000000-0005-0000-0000-0000F70C0000}"/>
    <cellStyle name="Normal 6 3 2 2 2 3 2 2" xfId="4660" xr:uid="{00000000-0005-0000-0000-0000F80C0000}"/>
    <cellStyle name="Normal 6 3 2 2 2 3 3" xfId="3579" xr:uid="{00000000-0005-0000-0000-0000F90C0000}"/>
    <cellStyle name="Normal 6 3 2 2 2 4" xfId="1927" xr:uid="{00000000-0005-0000-0000-0000FA0C0000}"/>
    <cellStyle name="Normal 6 3 2 2 2 4 2" xfId="4159" xr:uid="{00000000-0005-0000-0000-0000FB0C0000}"/>
    <cellStyle name="Normal 6 3 2 2 2 5" xfId="3078" xr:uid="{00000000-0005-0000-0000-0000FC0C0000}"/>
    <cellStyle name="Normal 6 3 2 2 3" xfId="960" xr:uid="{00000000-0005-0000-0000-0000FD0C0000}"/>
    <cellStyle name="Normal 6 3 2 2 3 2" xfId="1464" xr:uid="{00000000-0005-0000-0000-0000FE0C0000}"/>
    <cellStyle name="Normal 6 3 2 2 3 2 2" xfId="2552" xr:uid="{00000000-0005-0000-0000-0000FF0C0000}"/>
    <cellStyle name="Normal 6 3 2 2 3 2 2 2" xfId="4784" xr:uid="{00000000-0005-0000-0000-0000000D0000}"/>
    <cellStyle name="Normal 6 3 2 2 3 2 3" xfId="3703" xr:uid="{00000000-0005-0000-0000-0000010D0000}"/>
    <cellStyle name="Normal 6 3 2 2 3 3" xfId="2051" xr:uid="{00000000-0005-0000-0000-0000020D0000}"/>
    <cellStyle name="Normal 6 3 2 2 3 3 2" xfId="4283" xr:uid="{00000000-0005-0000-0000-0000030D0000}"/>
    <cellStyle name="Normal 6 3 2 2 3 4" xfId="3202" xr:uid="{00000000-0005-0000-0000-0000040D0000}"/>
    <cellStyle name="Normal 6 3 2 2 4" xfId="1216" xr:uid="{00000000-0005-0000-0000-0000050D0000}"/>
    <cellStyle name="Normal 6 3 2 2 4 2" xfId="2304" xr:uid="{00000000-0005-0000-0000-0000060D0000}"/>
    <cellStyle name="Normal 6 3 2 2 4 2 2" xfId="4536" xr:uid="{00000000-0005-0000-0000-0000070D0000}"/>
    <cellStyle name="Normal 6 3 2 2 4 3" xfId="3455" xr:uid="{00000000-0005-0000-0000-0000080D0000}"/>
    <cellStyle name="Normal 6 3 2 2 5" xfId="712" xr:uid="{00000000-0005-0000-0000-0000090D0000}"/>
    <cellStyle name="Normal 6 3 2 2 5 2" xfId="2954" xr:uid="{00000000-0005-0000-0000-00000A0D0000}"/>
    <cellStyle name="Normal 6 3 2 2 6" xfId="1803" xr:uid="{00000000-0005-0000-0000-00000B0D0000}"/>
    <cellStyle name="Normal 6 3 2 2 6 2" xfId="4035" xr:uid="{00000000-0005-0000-0000-00000C0D0000}"/>
    <cellStyle name="Normal 6 3 2 2 7" xfId="2832" xr:uid="{00000000-0005-0000-0000-00000D0D0000}"/>
    <cellStyle name="Normal 6 3 2 3" xfId="763" xr:uid="{00000000-0005-0000-0000-00000E0D0000}"/>
    <cellStyle name="Normal 6 3 2 3 2" xfId="1011" xr:uid="{00000000-0005-0000-0000-00000F0D0000}"/>
    <cellStyle name="Normal 6 3 2 3 2 2" xfId="1515" xr:uid="{00000000-0005-0000-0000-0000100D0000}"/>
    <cellStyle name="Normal 6 3 2 3 2 2 2" xfId="2603" xr:uid="{00000000-0005-0000-0000-0000110D0000}"/>
    <cellStyle name="Normal 6 3 2 3 2 2 2 2" xfId="4835" xr:uid="{00000000-0005-0000-0000-0000120D0000}"/>
    <cellStyle name="Normal 6 3 2 3 2 2 3" xfId="3754" xr:uid="{00000000-0005-0000-0000-0000130D0000}"/>
    <cellStyle name="Normal 6 3 2 3 2 3" xfId="2102" xr:uid="{00000000-0005-0000-0000-0000140D0000}"/>
    <cellStyle name="Normal 6 3 2 3 2 3 2" xfId="4334" xr:uid="{00000000-0005-0000-0000-0000150D0000}"/>
    <cellStyle name="Normal 6 3 2 3 2 4" xfId="3253" xr:uid="{00000000-0005-0000-0000-0000160D0000}"/>
    <cellStyle name="Normal 6 3 2 3 3" xfId="1267" xr:uid="{00000000-0005-0000-0000-0000170D0000}"/>
    <cellStyle name="Normal 6 3 2 3 3 2" xfId="2355" xr:uid="{00000000-0005-0000-0000-0000180D0000}"/>
    <cellStyle name="Normal 6 3 2 3 3 2 2" xfId="4587" xr:uid="{00000000-0005-0000-0000-0000190D0000}"/>
    <cellStyle name="Normal 6 3 2 3 3 3" xfId="3506" xr:uid="{00000000-0005-0000-0000-00001A0D0000}"/>
    <cellStyle name="Normal 6 3 2 3 4" xfId="1854" xr:uid="{00000000-0005-0000-0000-00001B0D0000}"/>
    <cellStyle name="Normal 6 3 2 3 4 2" xfId="4086" xr:uid="{00000000-0005-0000-0000-00001C0D0000}"/>
    <cellStyle name="Normal 6 3 2 3 5" xfId="3005" xr:uid="{00000000-0005-0000-0000-00001D0D0000}"/>
    <cellStyle name="Normal 6 3 2 4" xfId="887" xr:uid="{00000000-0005-0000-0000-00001E0D0000}"/>
    <cellStyle name="Normal 6 3 2 4 2" xfId="1391" xr:uid="{00000000-0005-0000-0000-00001F0D0000}"/>
    <cellStyle name="Normal 6 3 2 4 2 2" xfId="2479" xr:uid="{00000000-0005-0000-0000-0000200D0000}"/>
    <cellStyle name="Normal 6 3 2 4 2 2 2" xfId="4711" xr:uid="{00000000-0005-0000-0000-0000210D0000}"/>
    <cellStyle name="Normal 6 3 2 4 2 3" xfId="3630" xr:uid="{00000000-0005-0000-0000-0000220D0000}"/>
    <cellStyle name="Normal 6 3 2 4 3" xfId="1978" xr:uid="{00000000-0005-0000-0000-0000230D0000}"/>
    <cellStyle name="Normal 6 3 2 4 3 2" xfId="4210" xr:uid="{00000000-0005-0000-0000-0000240D0000}"/>
    <cellStyle name="Normal 6 3 2 4 4" xfId="3129" xr:uid="{00000000-0005-0000-0000-0000250D0000}"/>
    <cellStyle name="Normal 6 3 2 5" xfId="1143" xr:uid="{00000000-0005-0000-0000-0000260D0000}"/>
    <cellStyle name="Normal 6 3 2 5 2" xfId="2231" xr:uid="{00000000-0005-0000-0000-0000270D0000}"/>
    <cellStyle name="Normal 6 3 2 5 2 2" xfId="4463" xr:uid="{00000000-0005-0000-0000-0000280D0000}"/>
    <cellStyle name="Normal 6 3 2 5 3" xfId="3382" xr:uid="{00000000-0005-0000-0000-0000290D0000}"/>
    <cellStyle name="Normal 6 3 2 6" xfId="639" xr:uid="{00000000-0005-0000-0000-00002A0D0000}"/>
    <cellStyle name="Normal 6 3 2 6 2" xfId="2881" xr:uid="{00000000-0005-0000-0000-00002B0D0000}"/>
    <cellStyle name="Normal 6 3 2 7" xfId="1681" xr:uid="{00000000-0005-0000-0000-00002C0D0000}"/>
    <cellStyle name="Normal 6 3 2 7 2" xfId="3920" xr:uid="{00000000-0005-0000-0000-00002D0D0000}"/>
    <cellStyle name="Normal 6 3 2 8" xfId="1730" xr:uid="{00000000-0005-0000-0000-00002E0D0000}"/>
    <cellStyle name="Normal 6 3 2 8 2" xfId="3962" xr:uid="{00000000-0005-0000-0000-00002F0D0000}"/>
    <cellStyle name="Normal 6 3 2 9" xfId="2761" xr:uid="{00000000-0005-0000-0000-0000300D0000}"/>
    <cellStyle name="Normal 6 3 3" xfId="497" xr:uid="{00000000-0005-0000-0000-0000310D0000}"/>
    <cellStyle name="Normal 6 3 3 2" xfId="568" xr:uid="{00000000-0005-0000-0000-0000320D0000}"/>
    <cellStyle name="Normal 6 3 3 2 2" xfId="837" xr:uid="{00000000-0005-0000-0000-0000330D0000}"/>
    <cellStyle name="Normal 6 3 3 2 2 2" xfId="1085" xr:uid="{00000000-0005-0000-0000-0000340D0000}"/>
    <cellStyle name="Normal 6 3 3 2 2 2 2" xfId="1589" xr:uid="{00000000-0005-0000-0000-0000350D0000}"/>
    <cellStyle name="Normal 6 3 3 2 2 2 2 2" xfId="2677" xr:uid="{00000000-0005-0000-0000-0000360D0000}"/>
    <cellStyle name="Normal 6 3 3 2 2 2 2 2 2" xfId="4909" xr:uid="{00000000-0005-0000-0000-0000370D0000}"/>
    <cellStyle name="Normal 6 3 3 2 2 2 2 3" xfId="3828" xr:uid="{00000000-0005-0000-0000-0000380D0000}"/>
    <cellStyle name="Normal 6 3 3 2 2 2 3" xfId="2176" xr:uid="{00000000-0005-0000-0000-0000390D0000}"/>
    <cellStyle name="Normal 6 3 3 2 2 2 3 2" xfId="4408" xr:uid="{00000000-0005-0000-0000-00003A0D0000}"/>
    <cellStyle name="Normal 6 3 3 2 2 2 4" xfId="3327" xr:uid="{00000000-0005-0000-0000-00003B0D0000}"/>
    <cellStyle name="Normal 6 3 3 2 2 3" xfId="1341" xr:uid="{00000000-0005-0000-0000-00003C0D0000}"/>
    <cellStyle name="Normal 6 3 3 2 2 3 2" xfId="2429" xr:uid="{00000000-0005-0000-0000-00003D0D0000}"/>
    <cellStyle name="Normal 6 3 3 2 2 3 2 2" xfId="4661" xr:uid="{00000000-0005-0000-0000-00003E0D0000}"/>
    <cellStyle name="Normal 6 3 3 2 2 3 3" xfId="3580" xr:uid="{00000000-0005-0000-0000-00003F0D0000}"/>
    <cellStyle name="Normal 6 3 3 2 2 4" xfId="1928" xr:uid="{00000000-0005-0000-0000-0000400D0000}"/>
    <cellStyle name="Normal 6 3 3 2 2 4 2" xfId="4160" xr:uid="{00000000-0005-0000-0000-0000410D0000}"/>
    <cellStyle name="Normal 6 3 3 2 2 5" xfId="3079" xr:uid="{00000000-0005-0000-0000-0000420D0000}"/>
    <cellStyle name="Normal 6 3 3 2 3" xfId="961" xr:uid="{00000000-0005-0000-0000-0000430D0000}"/>
    <cellStyle name="Normal 6 3 3 2 3 2" xfId="1465" xr:uid="{00000000-0005-0000-0000-0000440D0000}"/>
    <cellStyle name="Normal 6 3 3 2 3 2 2" xfId="2553" xr:uid="{00000000-0005-0000-0000-0000450D0000}"/>
    <cellStyle name="Normal 6 3 3 2 3 2 2 2" xfId="4785" xr:uid="{00000000-0005-0000-0000-0000460D0000}"/>
    <cellStyle name="Normal 6 3 3 2 3 2 3" xfId="3704" xr:uid="{00000000-0005-0000-0000-0000470D0000}"/>
    <cellStyle name="Normal 6 3 3 2 3 3" xfId="2052" xr:uid="{00000000-0005-0000-0000-0000480D0000}"/>
    <cellStyle name="Normal 6 3 3 2 3 3 2" xfId="4284" xr:uid="{00000000-0005-0000-0000-0000490D0000}"/>
    <cellStyle name="Normal 6 3 3 2 3 4" xfId="3203" xr:uid="{00000000-0005-0000-0000-00004A0D0000}"/>
    <cellStyle name="Normal 6 3 3 2 4" xfId="1217" xr:uid="{00000000-0005-0000-0000-00004B0D0000}"/>
    <cellStyle name="Normal 6 3 3 2 4 2" xfId="2305" xr:uid="{00000000-0005-0000-0000-00004C0D0000}"/>
    <cellStyle name="Normal 6 3 3 2 4 2 2" xfId="4537" xr:uid="{00000000-0005-0000-0000-00004D0D0000}"/>
    <cellStyle name="Normal 6 3 3 2 4 3" xfId="3456" xr:uid="{00000000-0005-0000-0000-00004E0D0000}"/>
    <cellStyle name="Normal 6 3 3 2 5" xfId="713" xr:uid="{00000000-0005-0000-0000-00004F0D0000}"/>
    <cellStyle name="Normal 6 3 3 2 5 2" xfId="2955" xr:uid="{00000000-0005-0000-0000-0000500D0000}"/>
    <cellStyle name="Normal 6 3 3 2 6" xfId="1804" xr:uid="{00000000-0005-0000-0000-0000510D0000}"/>
    <cellStyle name="Normal 6 3 3 2 6 2" xfId="4036" xr:uid="{00000000-0005-0000-0000-0000520D0000}"/>
    <cellStyle name="Normal 6 3 3 2 7" xfId="2810" xr:uid="{00000000-0005-0000-0000-0000530D0000}"/>
    <cellStyle name="Normal 6 3 3 3" xfId="783" xr:uid="{00000000-0005-0000-0000-0000540D0000}"/>
    <cellStyle name="Normal 6 3 3 3 2" xfId="1031" xr:uid="{00000000-0005-0000-0000-0000550D0000}"/>
    <cellStyle name="Normal 6 3 3 3 2 2" xfId="1535" xr:uid="{00000000-0005-0000-0000-0000560D0000}"/>
    <cellStyle name="Normal 6 3 3 3 2 2 2" xfId="2623" xr:uid="{00000000-0005-0000-0000-0000570D0000}"/>
    <cellStyle name="Normal 6 3 3 3 2 2 2 2" xfId="4855" xr:uid="{00000000-0005-0000-0000-0000580D0000}"/>
    <cellStyle name="Normal 6 3 3 3 2 2 3" xfId="3774" xr:uid="{00000000-0005-0000-0000-0000590D0000}"/>
    <cellStyle name="Normal 6 3 3 3 2 3" xfId="2122" xr:uid="{00000000-0005-0000-0000-00005A0D0000}"/>
    <cellStyle name="Normal 6 3 3 3 2 3 2" xfId="4354" xr:uid="{00000000-0005-0000-0000-00005B0D0000}"/>
    <cellStyle name="Normal 6 3 3 3 2 4" xfId="3273" xr:uid="{00000000-0005-0000-0000-00005C0D0000}"/>
    <cellStyle name="Normal 6 3 3 3 3" xfId="1287" xr:uid="{00000000-0005-0000-0000-00005D0D0000}"/>
    <cellStyle name="Normal 6 3 3 3 3 2" xfId="2375" xr:uid="{00000000-0005-0000-0000-00005E0D0000}"/>
    <cellStyle name="Normal 6 3 3 3 3 2 2" xfId="4607" xr:uid="{00000000-0005-0000-0000-00005F0D0000}"/>
    <cellStyle name="Normal 6 3 3 3 3 3" xfId="3526" xr:uid="{00000000-0005-0000-0000-0000600D0000}"/>
    <cellStyle name="Normal 6 3 3 3 4" xfId="1874" xr:uid="{00000000-0005-0000-0000-0000610D0000}"/>
    <cellStyle name="Normal 6 3 3 3 4 2" xfId="4106" xr:uid="{00000000-0005-0000-0000-0000620D0000}"/>
    <cellStyle name="Normal 6 3 3 3 5" xfId="3025" xr:uid="{00000000-0005-0000-0000-0000630D0000}"/>
    <cellStyle name="Normal 6 3 3 4" xfId="907" xr:uid="{00000000-0005-0000-0000-0000640D0000}"/>
    <cellStyle name="Normal 6 3 3 4 2" xfId="1411" xr:uid="{00000000-0005-0000-0000-0000650D0000}"/>
    <cellStyle name="Normal 6 3 3 4 2 2" xfId="2499" xr:uid="{00000000-0005-0000-0000-0000660D0000}"/>
    <cellStyle name="Normal 6 3 3 4 2 2 2" xfId="4731" xr:uid="{00000000-0005-0000-0000-0000670D0000}"/>
    <cellStyle name="Normal 6 3 3 4 2 3" xfId="3650" xr:uid="{00000000-0005-0000-0000-0000680D0000}"/>
    <cellStyle name="Normal 6 3 3 4 3" xfId="1998" xr:uid="{00000000-0005-0000-0000-0000690D0000}"/>
    <cellStyle name="Normal 6 3 3 4 3 2" xfId="4230" xr:uid="{00000000-0005-0000-0000-00006A0D0000}"/>
    <cellStyle name="Normal 6 3 3 4 4" xfId="3149" xr:uid="{00000000-0005-0000-0000-00006B0D0000}"/>
    <cellStyle name="Normal 6 3 3 5" xfId="1163" xr:uid="{00000000-0005-0000-0000-00006C0D0000}"/>
    <cellStyle name="Normal 6 3 3 5 2" xfId="2251" xr:uid="{00000000-0005-0000-0000-00006D0D0000}"/>
    <cellStyle name="Normal 6 3 3 5 2 2" xfId="4483" xr:uid="{00000000-0005-0000-0000-00006E0D0000}"/>
    <cellStyle name="Normal 6 3 3 5 3" xfId="3402" xr:uid="{00000000-0005-0000-0000-00006F0D0000}"/>
    <cellStyle name="Normal 6 3 3 6" xfId="659" xr:uid="{00000000-0005-0000-0000-0000700D0000}"/>
    <cellStyle name="Normal 6 3 3 6 2" xfId="2901" xr:uid="{00000000-0005-0000-0000-0000710D0000}"/>
    <cellStyle name="Normal 6 3 3 7" xfId="1659" xr:uid="{00000000-0005-0000-0000-0000720D0000}"/>
    <cellStyle name="Normal 6 3 3 7 2" xfId="3898" xr:uid="{00000000-0005-0000-0000-0000730D0000}"/>
    <cellStyle name="Normal 6 3 3 8" xfId="1750" xr:uid="{00000000-0005-0000-0000-0000740D0000}"/>
    <cellStyle name="Normal 6 3 3 8 2" xfId="3982" xr:uid="{00000000-0005-0000-0000-0000750D0000}"/>
    <cellStyle name="Normal 6 3 3 9" xfId="2739" xr:uid="{00000000-0005-0000-0000-0000760D0000}"/>
    <cellStyle name="Normal 6 3 4" xfId="548" xr:uid="{00000000-0005-0000-0000-0000770D0000}"/>
    <cellStyle name="Normal 6 3 4 2" xfId="835" xr:uid="{00000000-0005-0000-0000-0000780D0000}"/>
    <cellStyle name="Normal 6 3 4 2 2" xfId="1083" xr:uid="{00000000-0005-0000-0000-0000790D0000}"/>
    <cellStyle name="Normal 6 3 4 2 2 2" xfId="1587" xr:uid="{00000000-0005-0000-0000-00007A0D0000}"/>
    <cellStyle name="Normal 6 3 4 2 2 2 2" xfId="2675" xr:uid="{00000000-0005-0000-0000-00007B0D0000}"/>
    <cellStyle name="Normal 6 3 4 2 2 2 2 2" xfId="4907" xr:uid="{00000000-0005-0000-0000-00007C0D0000}"/>
    <cellStyle name="Normal 6 3 4 2 2 2 3" xfId="3826" xr:uid="{00000000-0005-0000-0000-00007D0D0000}"/>
    <cellStyle name="Normal 6 3 4 2 2 3" xfId="2174" xr:uid="{00000000-0005-0000-0000-00007E0D0000}"/>
    <cellStyle name="Normal 6 3 4 2 2 3 2" xfId="4406" xr:uid="{00000000-0005-0000-0000-00007F0D0000}"/>
    <cellStyle name="Normal 6 3 4 2 2 4" xfId="3325" xr:uid="{00000000-0005-0000-0000-0000800D0000}"/>
    <cellStyle name="Normal 6 3 4 2 3" xfId="1339" xr:uid="{00000000-0005-0000-0000-0000810D0000}"/>
    <cellStyle name="Normal 6 3 4 2 3 2" xfId="2427" xr:uid="{00000000-0005-0000-0000-0000820D0000}"/>
    <cellStyle name="Normal 6 3 4 2 3 2 2" xfId="4659" xr:uid="{00000000-0005-0000-0000-0000830D0000}"/>
    <cellStyle name="Normal 6 3 4 2 3 3" xfId="3578" xr:uid="{00000000-0005-0000-0000-0000840D0000}"/>
    <cellStyle name="Normal 6 3 4 2 4" xfId="1926" xr:uid="{00000000-0005-0000-0000-0000850D0000}"/>
    <cellStyle name="Normal 6 3 4 2 4 2" xfId="4158" xr:uid="{00000000-0005-0000-0000-0000860D0000}"/>
    <cellStyle name="Normal 6 3 4 2 5" xfId="3077" xr:uid="{00000000-0005-0000-0000-0000870D0000}"/>
    <cellStyle name="Normal 6 3 4 3" xfId="959" xr:uid="{00000000-0005-0000-0000-0000880D0000}"/>
    <cellStyle name="Normal 6 3 4 3 2" xfId="1463" xr:uid="{00000000-0005-0000-0000-0000890D0000}"/>
    <cellStyle name="Normal 6 3 4 3 2 2" xfId="2551" xr:uid="{00000000-0005-0000-0000-00008A0D0000}"/>
    <cellStyle name="Normal 6 3 4 3 2 2 2" xfId="4783" xr:uid="{00000000-0005-0000-0000-00008B0D0000}"/>
    <cellStyle name="Normal 6 3 4 3 2 3" xfId="3702" xr:uid="{00000000-0005-0000-0000-00008C0D0000}"/>
    <cellStyle name="Normal 6 3 4 3 3" xfId="2050" xr:uid="{00000000-0005-0000-0000-00008D0D0000}"/>
    <cellStyle name="Normal 6 3 4 3 3 2" xfId="4282" xr:uid="{00000000-0005-0000-0000-00008E0D0000}"/>
    <cellStyle name="Normal 6 3 4 3 4" xfId="3201" xr:uid="{00000000-0005-0000-0000-00008F0D0000}"/>
    <cellStyle name="Normal 6 3 4 4" xfId="1215" xr:uid="{00000000-0005-0000-0000-0000900D0000}"/>
    <cellStyle name="Normal 6 3 4 4 2" xfId="2303" xr:uid="{00000000-0005-0000-0000-0000910D0000}"/>
    <cellStyle name="Normal 6 3 4 4 2 2" xfId="4535" xr:uid="{00000000-0005-0000-0000-0000920D0000}"/>
    <cellStyle name="Normal 6 3 4 4 3" xfId="3454" xr:uid="{00000000-0005-0000-0000-0000930D0000}"/>
    <cellStyle name="Normal 6 3 4 5" xfId="711" xr:uid="{00000000-0005-0000-0000-0000940D0000}"/>
    <cellStyle name="Normal 6 3 4 5 2" xfId="2953" xr:uid="{00000000-0005-0000-0000-0000950D0000}"/>
    <cellStyle name="Normal 6 3 4 6" xfId="1802" xr:uid="{00000000-0005-0000-0000-0000960D0000}"/>
    <cellStyle name="Normal 6 3 4 6 2" xfId="4034" xr:uid="{00000000-0005-0000-0000-0000970D0000}"/>
    <cellStyle name="Normal 6 3 4 7" xfId="2790" xr:uid="{00000000-0005-0000-0000-0000980D0000}"/>
    <cellStyle name="Normal 6 3 5" xfId="741" xr:uid="{00000000-0005-0000-0000-0000990D0000}"/>
    <cellStyle name="Normal 6 3 5 2" xfId="989" xr:uid="{00000000-0005-0000-0000-00009A0D0000}"/>
    <cellStyle name="Normal 6 3 5 2 2" xfId="1493" xr:uid="{00000000-0005-0000-0000-00009B0D0000}"/>
    <cellStyle name="Normal 6 3 5 2 2 2" xfId="2581" xr:uid="{00000000-0005-0000-0000-00009C0D0000}"/>
    <cellStyle name="Normal 6 3 5 2 2 2 2" xfId="4813" xr:uid="{00000000-0005-0000-0000-00009D0D0000}"/>
    <cellStyle name="Normal 6 3 5 2 2 3" xfId="3732" xr:uid="{00000000-0005-0000-0000-00009E0D0000}"/>
    <cellStyle name="Normal 6 3 5 2 3" xfId="2080" xr:uid="{00000000-0005-0000-0000-00009F0D0000}"/>
    <cellStyle name="Normal 6 3 5 2 3 2" xfId="4312" xr:uid="{00000000-0005-0000-0000-0000A00D0000}"/>
    <cellStyle name="Normal 6 3 5 2 4" xfId="3231" xr:uid="{00000000-0005-0000-0000-0000A10D0000}"/>
    <cellStyle name="Normal 6 3 5 3" xfId="1245" xr:uid="{00000000-0005-0000-0000-0000A20D0000}"/>
    <cellStyle name="Normal 6 3 5 3 2" xfId="2333" xr:uid="{00000000-0005-0000-0000-0000A30D0000}"/>
    <cellStyle name="Normal 6 3 5 3 2 2" xfId="4565" xr:uid="{00000000-0005-0000-0000-0000A40D0000}"/>
    <cellStyle name="Normal 6 3 5 3 3" xfId="3484" xr:uid="{00000000-0005-0000-0000-0000A50D0000}"/>
    <cellStyle name="Normal 6 3 5 4" xfId="1832" xr:uid="{00000000-0005-0000-0000-0000A60D0000}"/>
    <cellStyle name="Normal 6 3 5 4 2" xfId="4064" xr:uid="{00000000-0005-0000-0000-0000A70D0000}"/>
    <cellStyle name="Normal 6 3 5 5" xfId="2983" xr:uid="{00000000-0005-0000-0000-0000A80D0000}"/>
    <cellStyle name="Normal 6 3 6" xfId="865" xr:uid="{00000000-0005-0000-0000-0000A90D0000}"/>
    <cellStyle name="Normal 6 3 6 2" xfId="1369" xr:uid="{00000000-0005-0000-0000-0000AA0D0000}"/>
    <cellStyle name="Normal 6 3 6 2 2" xfId="2457" xr:uid="{00000000-0005-0000-0000-0000AB0D0000}"/>
    <cellStyle name="Normal 6 3 6 2 2 2" xfId="4689" xr:uid="{00000000-0005-0000-0000-0000AC0D0000}"/>
    <cellStyle name="Normal 6 3 6 2 3" xfId="3608" xr:uid="{00000000-0005-0000-0000-0000AD0D0000}"/>
    <cellStyle name="Normal 6 3 6 3" xfId="1956" xr:uid="{00000000-0005-0000-0000-0000AE0D0000}"/>
    <cellStyle name="Normal 6 3 6 3 2" xfId="4188" xr:uid="{00000000-0005-0000-0000-0000AF0D0000}"/>
    <cellStyle name="Normal 6 3 6 4" xfId="3107" xr:uid="{00000000-0005-0000-0000-0000B00D0000}"/>
    <cellStyle name="Normal 6 3 7" xfId="1121" xr:uid="{00000000-0005-0000-0000-0000B10D0000}"/>
    <cellStyle name="Normal 6 3 7 2" xfId="2209" xr:uid="{00000000-0005-0000-0000-0000B20D0000}"/>
    <cellStyle name="Normal 6 3 7 2 2" xfId="4441" xr:uid="{00000000-0005-0000-0000-0000B30D0000}"/>
    <cellStyle name="Normal 6 3 7 3" xfId="3360" xr:uid="{00000000-0005-0000-0000-0000B40D0000}"/>
    <cellStyle name="Normal 6 3 8" xfId="617" xr:uid="{00000000-0005-0000-0000-0000B50D0000}"/>
    <cellStyle name="Normal 6 3 8 2" xfId="2859" xr:uid="{00000000-0005-0000-0000-0000B60D0000}"/>
    <cellStyle name="Normal 6 3 9" xfId="1639" xr:uid="{00000000-0005-0000-0000-0000B70D0000}"/>
    <cellStyle name="Normal 6 3 9 2" xfId="3878" xr:uid="{00000000-0005-0000-0000-0000B80D0000}"/>
    <cellStyle name="Normal 6 4" xfId="479" xr:uid="{00000000-0005-0000-0000-0000B90D0000}"/>
    <cellStyle name="Normal 6 4 10" xfId="1710" xr:uid="{00000000-0005-0000-0000-0000BA0D0000}"/>
    <cellStyle name="Normal 6 4 10 2" xfId="3942" xr:uid="{00000000-0005-0000-0000-0000BB0D0000}"/>
    <cellStyle name="Normal 6 4 11" xfId="2721" xr:uid="{00000000-0005-0000-0000-0000BC0D0000}"/>
    <cellStyle name="Normal 6 4 2" xfId="521" xr:uid="{00000000-0005-0000-0000-0000BD0D0000}"/>
    <cellStyle name="Normal 6 4 2 2" xfId="592" xr:uid="{00000000-0005-0000-0000-0000BE0D0000}"/>
    <cellStyle name="Normal 6 4 2 2 2" xfId="839" xr:uid="{00000000-0005-0000-0000-0000BF0D0000}"/>
    <cellStyle name="Normal 6 4 2 2 2 2" xfId="1087" xr:uid="{00000000-0005-0000-0000-0000C00D0000}"/>
    <cellStyle name="Normal 6 4 2 2 2 2 2" xfId="1591" xr:uid="{00000000-0005-0000-0000-0000C10D0000}"/>
    <cellStyle name="Normal 6 4 2 2 2 2 2 2" xfId="2679" xr:uid="{00000000-0005-0000-0000-0000C20D0000}"/>
    <cellStyle name="Normal 6 4 2 2 2 2 2 2 2" xfId="4911" xr:uid="{00000000-0005-0000-0000-0000C30D0000}"/>
    <cellStyle name="Normal 6 4 2 2 2 2 2 3" xfId="3830" xr:uid="{00000000-0005-0000-0000-0000C40D0000}"/>
    <cellStyle name="Normal 6 4 2 2 2 2 3" xfId="2178" xr:uid="{00000000-0005-0000-0000-0000C50D0000}"/>
    <cellStyle name="Normal 6 4 2 2 2 2 3 2" xfId="4410" xr:uid="{00000000-0005-0000-0000-0000C60D0000}"/>
    <cellStyle name="Normal 6 4 2 2 2 2 4" xfId="3329" xr:uid="{00000000-0005-0000-0000-0000C70D0000}"/>
    <cellStyle name="Normal 6 4 2 2 2 3" xfId="1343" xr:uid="{00000000-0005-0000-0000-0000C80D0000}"/>
    <cellStyle name="Normal 6 4 2 2 2 3 2" xfId="2431" xr:uid="{00000000-0005-0000-0000-0000C90D0000}"/>
    <cellStyle name="Normal 6 4 2 2 2 3 2 2" xfId="4663" xr:uid="{00000000-0005-0000-0000-0000CA0D0000}"/>
    <cellStyle name="Normal 6 4 2 2 2 3 3" xfId="3582" xr:uid="{00000000-0005-0000-0000-0000CB0D0000}"/>
    <cellStyle name="Normal 6 4 2 2 2 4" xfId="1930" xr:uid="{00000000-0005-0000-0000-0000CC0D0000}"/>
    <cellStyle name="Normal 6 4 2 2 2 4 2" xfId="4162" xr:uid="{00000000-0005-0000-0000-0000CD0D0000}"/>
    <cellStyle name="Normal 6 4 2 2 2 5" xfId="3081" xr:uid="{00000000-0005-0000-0000-0000CE0D0000}"/>
    <cellStyle name="Normal 6 4 2 2 3" xfId="963" xr:uid="{00000000-0005-0000-0000-0000CF0D0000}"/>
    <cellStyle name="Normal 6 4 2 2 3 2" xfId="1467" xr:uid="{00000000-0005-0000-0000-0000D00D0000}"/>
    <cellStyle name="Normal 6 4 2 2 3 2 2" xfId="2555" xr:uid="{00000000-0005-0000-0000-0000D10D0000}"/>
    <cellStyle name="Normal 6 4 2 2 3 2 2 2" xfId="4787" xr:uid="{00000000-0005-0000-0000-0000D20D0000}"/>
    <cellStyle name="Normal 6 4 2 2 3 2 3" xfId="3706" xr:uid="{00000000-0005-0000-0000-0000D30D0000}"/>
    <cellStyle name="Normal 6 4 2 2 3 3" xfId="2054" xr:uid="{00000000-0005-0000-0000-0000D40D0000}"/>
    <cellStyle name="Normal 6 4 2 2 3 3 2" xfId="4286" xr:uid="{00000000-0005-0000-0000-0000D50D0000}"/>
    <cellStyle name="Normal 6 4 2 2 3 4" xfId="3205" xr:uid="{00000000-0005-0000-0000-0000D60D0000}"/>
    <cellStyle name="Normal 6 4 2 2 4" xfId="1219" xr:uid="{00000000-0005-0000-0000-0000D70D0000}"/>
    <cellStyle name="Normal 6 4 2 2 4 2" xfId="2307" xr:uid="{00000000-0005-0000-0000-0000D80D0000}"/>
    <cellStyle name="Normal 6 4 2 2 4 2 2" xfId="4539" xr:uid="{00000000-0005-0000-0000-0000D90D0000}"/>
    <cellStyle name="Normal 6 4 2 2 4 3" xfId="3458" xr:uid="{00000000-0005-0000-0000-0000DA0D0000}"/>
    <cellStyle name="Normal 6 4 2 2 5" xfId="715" xr:uid="{00000000-0005-0000-0000-0000DB0D0000}"/>
    <cellStyle name="Normal 6 4 2 2 5 2" xfId="2957" xr:uid="{00000000-0005-0000-0000-0000DC0D0000}"/>
    <cellStyle name="Normal 6 4 2 2 6" xfId="1806" xr:uid="{00000000-0005-0000-0000-0000DD0D0000}"/>
    <cellStyle name="Normal 6 4 2 2 6 2" xfId="4038" xr:uid="{00000000-0005-0000-0000-0000DE0D0000}"/>
    <cellStyle name="Normal 6 4 2 2 7" xfId="2834" xr:uid="{00000000-0005-0000-0000-0000DF0D0000}"/>
    <cellStyle name="Normal 6 4 2 3" xfId="765" xr:uid="{00000000-0005-0000-0000-0000E00D0000}"/>
    <cellStyle name="Normal 6 4 2 3 2" xfId="1013" xr:uid="{00000000-0005-0000-0000-0000E10D0000}"/>
    <cellStyle name="Normal 6 4 2 3 2 2" xfId="1517" xr:uid="{00000000-0005-0000-0000-0000E20D0000}"/>
    <cellStyle name="Normal 6 4 2 3 2 2 2" xfId="2605" xr:uid="{00000000-0005-0000-0000-0000E30D0000}"/>
    <cellStyle name="Normal 6 4 2 3 2 2 2 2" xfId="4837" xr:uid="{00000000-0005-0000-0000-0000E40D0000}"/>
    <cellStyle name="Normal 6 4 2 3 2 2 3" xfId="3756" xr:uid="{00000000-0005-0000-0000-0000E50D0000}"/>
    <cellStyle name="Normal 6 4 2 3 2 3" xfId="2104" xr:uid="{00000000-0005-0000-0000-0000E60D0000}"/>
    <cellStyle name="Normal 6 4 2 3 2 3 2" xfId="4336" xr:uid="{00000000-0005-0000-0000-0000E70D0000}"/>
    <cellStyle name="Normal 6 4 2 3 2 4" xfId="3255" xr:uid="{00000000-0005-0000-0000-0000E80D0000}"/>
    <cellStyle name="Normal 6 4 2 3 3" xfId="1269" xr:uid="{00000000-0005-0000-0000-0000E90D0000}"/>
    <cellStyle name="Normal 6 4 2 3 3 2" xfId="2357" xr:uid="{00000000-0005-0000-0000-0000EA0D0000}"/>
    <cellStyle name="Normal 6 4 2 3 3 2 2" xfId="4589" xr:uid="{00000000-0005-0000-0000-0000EB0D0000}"/>
    <cellStyle name="Normal 6 4 2 3 3 3" xfId="3508" xr:uid="{00000000-0005-0000-0000-0000EC0D0000}"/>
    <cellStyle name="Normal 6 4 2 3 4" xfId="1856" xr:uid="{00000000-0005-0000-0000-0000ED0D0000}"/>
    <cellStyle name="Normal 6 4 2 3 4 2" xfId="4088" xr:uid="{00000000-0005-0000-0000-0000EE0D0000}"/>
    <cellStyle name="Normal 6 4 2 3 5" xfId="3007" xr:uid="{00000000-0005-0000-0000-0000EF0D0000}"/>
    <cellStyle name="Normal 6 4 2 4" xfId="889" xr:uid="{00000000-0005-0000-0000-0000F00D0000}"/>
    <cellStyle name="Normal 6 4 2 4 2" xfId="1393" xr:uid="{00000000-0005-0000-0000-0000F10D0000}"/>
    <cellStyle name="Normal 6 4 2 4 2 2" xfId="2481" xr:uid="{00000000-0005-0000-0000-0000F20D0000}"/>
    <cellStyle name="Normal 6 4 2 4 2 2 2" xfId="4713" xr:uid="{00000000-0005-0000-0000-0000F30D0000}"/>
    <cellStyle name="Normal 6 4 2 4 2 3" xfId="3632" xr:uid="{00000000-0005-0000-0000-0000F40D0000}"/>
    <cellStyle name="Normal 6 4 2 4 3" xfId="1980" xr:uid="{00000000-0005-0000-0000-0000F50D0000}"/>
    <cellStyle name="Normal 6 4 2 4 3 2" xfId="4212" xr:uid="{00000000-0005-0000-0000-0000F60D0000}"/>
    <cellStyle name="Normal 6 4 2 4 4" xfId="3131" xr:uid="{00000000-0005-0000-0000-0000F70D0000}"/>
    <cellStyle name="Normal 6 4 2 5" xfId="1145" xr:uid="{00000000-0005-0000-0000-0000F80D0000}"/>
    <cellStyle name="Normal 6 4 2 5 2" xfId="2233" xr:uid="{00000000-0005-0000-0000-0000F90D0000}"/>
    <cellStyle name="Normal 6 4 2 5 2 2" xfId="4465" xr:uid="{00000000-0005-0000-0000-0000FA0D0000}"/>
    <cellStyle name="Normal 6 4 2 5 3" xfId="3384" xr:uid="{00000000-0005-0000-0000-0000FB0D0000}"/>
    <cellStyle name="Normal 6 4 2 6" xfId="641" xr:uid="{00000000-0005-0000-0000-0000FC0D0000}"/>
    <cellStyle name="Normal 6 4 2 6 2" xfId="2883" xr:uid="{00000000-0005-0000-0000-0000FD0D0000}"/>
    <cellStyle name="Normal 6 4 2 7" xfId="1683" xr:uid="{00000000-0005-0000-0000-0000FE0D0000}"/>
    <cellStyle name="Normal 6 4 2 7 2" xfId="3922" xr:uid="{00000000-0005-0000-0000-0000FF0D0000}"/>
    <cellStyle name="Normal 6 4 2 8" xfId="1732" xr:uid="{00000000-0005-0000-0000-0000000E0000}"/>
    <cellStyle name="Normal 6 4 2 8 2" xfId="3964" xr:uid="{00000000-0005-0000-0000-0000010E0000}"/>
    <cellStyle name="Normal 6 4 2 9" xfId="2763" xr:uid="{00000000-0005-0000-0000-0000020E0000}"/>
    <cellStyle name="Normal 6 4 3" xfId="499" xr:uid="{00000000-0005-0000-0000-0000030E0000}"/>
    <cellStyle name="Normal 6 4 3 2" xfId="570" xr:uid="{00000000-0005-0000-0000-0000040E0000}"/>
    <cellStyle name="Normal 6 4 3 2 2" xfId="840" xr:uid="{00000000-0005-0000-0000-0000050E0000}"/>
    <cellStyle name="Normal 6 4 3 2 2 2" xfId="1088" xr:uid="{00000000-0005-0000-0000-0000060E0000}"/>
    <cellStyle name="Normal 6 4 3 2 2 2 2" xfId="1592" xr:uid="{00000000-0005-0000-0000-0000070E0000}"/>
    <cellStyle name="Normal 6 4 3 2 2 2 2 2" xfId="2680" xr:uid="{00000000-0005-0000-0000-0000080E0000}"/>
    <cellStyle name="Normal 6 4 3 2 2 2 2 2 2" xfId="4912" xr:uid="{00000000-0005-0000-0000-0000090E0000}"/>
    <cellStyle name="Normal 6 4 3 2 2 2 2 3" xfId="3831" xr:uid="{00000000-0005-0000-0000-00000A0E0000}"/>
    <cellStyle name="Normal 6 4 3 2 2 2 3" xfId="2179" xr:uid="{00000000-0005-0000-0000-00000B0E0000}"/>
    <cellStyle name="Normal 6 4 3 2 2 2 3 2" xfId="4411" xr:uid="{00000000-0005-0000-0000-00000C0E0000}"/>
    <cellStyle name="Normal 6 4 3 2 2 2 4" xfId="3330" xr:uid="{00000000-0005-0000-0000-00000D0E0000}"/>
    <cellStyle name="Normal 6 4 3 2 2 3" xfId="1344" xr:uid="{00000000-0005-0000-0000-00000E0E0000}"/>
    <cellStyle name="Normal 6 4 3 2 2 3 2" xfId="2432" xr:uid="{00000000-0005-0000-0000-00000F0E0000}"/>
    <cellStyle name="Normal 6 4 3 2 2 3 2 2" xfId="4664" xr:uid="{00000000-0005-0000-0000-0000100E0000}"/>
    <cellStyle name="Normal 6 4 3 2 2 3 3" xfId="3583" xr:uid="{00000000-0005-0000-0000-0000110E0000}"/>
    <cellStyle name="Normal 6 4 3 2 2 4" xfId="1931" xr:uid="{00000000-0005-0000-0000-0000120E0000}"/>
    <cellStyle name="Normal 6 4 3 2 2 4 2" xfId="4163" xr:uid="{00000000-0005-0000-0000-0000130E0000}"/>
    <cellStyle name="Normal 6 4 3 2 2 5" xfId="3082" xr:uid="{00000000-0005-0000-0000-0000140E0000}"/>
    <cellStyle name="Normal 6 4 3 2 3" xfId="964" xr:uid="{00000000-0005-0000-0000-0000150E0000}"/>
    <cellStyle name="Normal 6 4 3 2 3 2" xfId="1468" xr:uid="{00000000-0005-0000-0000-0000160E0000}"/>
    <cellStyle name="Normal 6 4 3 2 3 2 2" xfId="2556" xr:uid="{00000000-0005-0000-0000-0000170E0000}"/>
    <cellStyle name="Normal 6 4 3 2 3 2 2 2" xfId="4788" xr:uid="{00000000-0005-0000-0000-0000180E0000}"/>
    <cellStyle name="Normal 6 4 3 2 3 2 3" xfId="3707" xr:uid="{00000000-0005-0000-0000-0000190E0000}"/>
    <cellStyle name="Normal 6 4 3 2 3 3" xfId="2055" xr:uid="{00000000-0005-0000-0000-00001A0E0000}"/>
    <cellStyle name="Normal 6 4 3 2 3 3 2" xfId="4287" xr:uid="{00000000-0005-0000-0000-00001B0E0000}"/>
    <cellStyle name="Normal 6 4 3 2 3 4" xfId="3206" xr:uid="{00000000-0005-0000-0000-00001C0E0000}"/>
    <cellStyle name="Normal 6 4 3 2 4" xfId="1220" xr:uid="{00000000-0005-0000-0000-00001D0E0000}"/>
    <cellStyle name="Normal 6 4 3 2 4 2" xfId="2308" xr:uid="{00000000-0005-0000-0000-00001E0E0000}"/>
    <cellStyle name="Normal 6 4 3 2 4 2 2" xfId="4540" xr:uid="{00000000-0005-0000-0000-00001F0E0000}"/>
    <cellStyle name="Normal 6 4 3 2 4 3" xfId="3459" xr:uid="{00000000-0005-0000-0000-0000200E0000}"/>
    <cellStyle name="Normal 6 4 3 2 5" xfId="716" xr:uid="{00000000-0005-0000-0000-0000210E0000}"/>
    <cellStyle name="Normal 6 4 3 2 5 2" xfId="2958" xr:uid="{00000000-0005-0000-0000-0000220E0000}"/>
    <cellStyle name="Normal 6 4 3 2 6" xfId="1807" xr:uid="{00000000-0005-0000-0000-0000230E0000}"/>
    <cellStyle name="Normal 6 4 3 2 6 2" xfId="4039" xr:uid="{00000000-0005-0000-0000-0000240E0000}"/>
    <cellStyle name="Normal 6 4 3 2 7" xfId="2812" xr:uid="{00000000-0005-0000-0000-0000250E0000}"/>
    <cellStyle name="Normal 6 4 3 3" xfId="785" xr:uid="{00000000-0005-0000-0000-0000260E0000}"/>
    <cellStyle name="Normal 6 4 3 3 2" xfId="1033" xr:uid="{00000000-0005-0000-0000-0000270E0000}"/>
    <cellStyle name="Normal 6 4 3 3 2 2" xfId="1537" xr:uid="{00000000-0005-0000-0000-0000280E0000}"/>
    <cellStyle name="Normal 6 4 3 3 2 2 2" xfId="2625" xr:uid="{00000000-0005-0000-0000-0000290E0000}"/>
    <cellStyle name="Normal 6 4 3 3 2 2 2 2" xfId="4857" xr:uid="{00000000-0005-0000-0000-00002A0E0000}"/>
    <cellStyle name="Normal 6 4 3 3 2 2 3" xfId="3776" xr:uid="{00000000-0005-0000-0000-00002B0E0000}"/>
    <cellStyle name="Normal 6 4 3 3 2 3" xfId="2124" xr:uid="{00000000-0005-0000-0000-00002C0E0000}"/>
    <cellStyle name="Normal 6 4 3 3 2 3 2" xfId="4356" xr:uid="{00000000-0005-0000-0000-00002D0E0000}"/>
    <cellStyle name="Normal 6 4 3 3 2 4" xfId="3275" xr:uid="{00000000-0005-0000-0000-00002E0E0000}"/>
    <cellStyle name="Normal 6 4 3 3 3" xfId="1289" xr:uid="{00000000-0005-0000-0000-00002F0E0000}"/>
    <cellStyle name="Normal 6 4 3 3 3 2" xfId="2377" xr:uid="{00000000-0005-0000-0000-0000300E0000}"/>
    <cellStyle name="Normal 6 4 3 3 3 2 2" xfId="4609" xr:uid="{00000000-0005-0000-0000-0000310E0000}"/>
    <cellStyle name="Normal 6 4 3 3 3 3" xfId="3528" xr:uid="{00000000-0005-0000-0000-0000320E0000}"/>
    <cellStyle name="Normal 6 4 3 3 4" xfId="1876" xr:uid="{00000000-0005-0000-0000-0000330E0000}"/>
    <cellStyle name="Normal 6 4 3 3 4 2" xfId="4108" xr:uid="{00000000-0005-0000-0000-0000340E0000}"/>
    <cellStyle name="Normal 6 4 3 3 5" xfId="3027" xr:uid="{00000000-0005-0000-0000-0000350E0000}"/>
    <cellStyle name="Normal 6 4 3 4" xfId="909" xr:uid="{00000000-0005-0000-0000-0000360E0000}"/>
    <cellStyle name="Normal 6 4 3 4 2" xfId="1413" xr:uid="{00000000-0005-0000-0000-0000370E0000}"/>
    <cellStyle name="Normal 6 4 3 4 2 2" xfId="2501" xr:uid="{00000000-0005-0000-0000-0000380E0000}"/>
    <cellStyle name="Normal 6 4 3 4 2 2 2" xfId="4733" xr:uid="{00000000-0005-0000-0000-0000390E0000}"/>
    <cellStyle name="Normal 6 4 3 4 2 3" xfId="3652" xr:uid="{00000000-0005-0000-0000-00003A0E0000}"/>
    <cellStyle name="Normal 6 4 3 4 3" xfId="2000" xr:uid="{00000000-0005-0000-0000-00003B0E0000}"/>
    <cellStyle name="Normal 6 4 3 4 3 2" xfId="4232" xr:uid="{00000000-0005-0000-0000-00003C0E0000}"/>
    <cellStyle name="Normal 6 4 3 4 4" xfId="3151" xr:uid="{00000000-0005-0000-0000-00003D0E0000}"/>
    <cellStyle name="Normal 6 4 3 5" xfId="1165" xr:uid="{00000000-0005-0000-0000-00003E0E0000}"/>
    <cellStyle name="Normal 6 4 3 5 2" xfId="2253" xr:uid="{00000000-0005-0000-0000-00003F0E0000}"/>
    <cellStyle name="Normal 6 4 3 5 2 2" xfId="4485" xr:uid="{00000000-0005-0000-0000-0000400E0000}"/>
    <cellStyle name="Normal 6 4 3 5 3" xfId="3404" xr:uid="{00000000-0005-0000-0000-0000410E0000}"/>
    <cellStyle name="Normal 6 4 3 6" xfId="661" xr:uid="{00000000-0005-0000-0000-0000420E0000}"/>
    <cellStyle name="Normal 6 4 3 6 2" xfId="2903" xr:uid="{00000000-0005-0000-0000-0000430E0000}"/>
    <cellStyle name="Normal 6 4 3 7" xfId="1661" xr:uid="{00000000-0005-0000-0000-0000440E0000}"/>
    <cellStyle name="Normal 6 4 3 7 2" xfId="3900" xr:uid="{00000000-0005-0000-0000-0000450E0000}"/>
    <cellStyle name="Normal 6 4 3 8" xfId="1752" xr:uid="{00000000-0005-0000-0000-0000460E0000}"/>
    <cellStyle name="Normal 6 4 3 8 2" xfId="3984" xr:uid="{00000000-0005-0000-0000-0000470E0000}"/>
    <cellStyle name="Normal 6 4 3 9" xfId="2741" xr:uid="{00000000-0005-0000-0000-0000480E0000}"/>
    <cellStyle name="Normal 6 4 4" xfId="550" xr:uid="{00000000-0005-0000-0000-0000490E0000}"/>
    <cellStyle name="Normal 6 4 4 2" xfId="838" xr:uid="{00000000-0005-0000-0000-00004A0E0000}"/>
    <cellStyle name="Normal 6 4 4 2 2" xfId="1086" xr:uid="{00000000-0005-0000-0000-00004B0E0000}"/>
    <cellStyle name="Normal 6 4 4 2 2 2" xfId="1590" xr:uid="{00000000-0005-0000-0000-00004C0E0000}"/>
    <cellStyle name="Normal 6 4 4 2 2 2 2" xfId="2678" xr:uid="{00000000-0005-0000-0000-00004D0E0000}"/>
    <cellStyle name="Normal 6 4 4 2 2 2 2 2" xfId="4910" xr:uid="{00000000-0005-0000-0000-00004E0E0000}"/>
    <cellStyle name="Normal 6 4 4 2 2 2 3" xfId="3829" xr:uid="{00000000-0005-0000-0000-00004F0E0000}"/>
    <cellStyle name="Normal 6 4 4 2 2 3" xfId="2177" xr:uid="{00000000-0005-0000-0000-0000500E0000}"/>
    <cellStyle name="Normal 6 4 4 2 2 3 2" xfId="4409" xr:uid="{00000000-0005-0000-0000-0000510E0000}"/>
    <cellStyle name="Normal 6 4 4 2 2 4" xfId="3328" xr:uid="{00000000-0005-0000-0000-0000520E0000}"/>
    <cellStyle name="Normal 6 4 4 2 3" xfId="1342" xr:uid="{00000000-0005-0000-0000-0000530E0000}"/>
    <cellStyle name="Normal 6 4 4 2 3 2" xfId="2430" xr:uid="{00000000-0005-0000-0000-0000540E0000}"/>
    <cellStyle name="Normal 6 4 4 2 3 2 2" xfId="4662" xr:uid="{00000000-0005-0000-0000-0000550E0000}"/>
    <cellStyle name="Normal 6 4 4 2 3 3" xfId="3581" xr:uid="{00000000-0005-0000-0000-0000560E0000}"/>
    <cellStyle name="Normal 6 4 4 2 4" xfId="1929" xr:uid="{00000000-0005-0000-0000-0000570E0000}"/>
    <cellStyle name="Normal 6 4 4 2 4 2" xfId="4161" xr:uid="{00000000-0005-0000-0000-0000580E0000}"/>
    <cellStyle name="Normal 6 4 4 2 5" xfId="3080" xr:uid="{00000000-0005-0000-0000-0000590E0000}"/>
    <cellStyle name="Normal 6 4 4 3" xfId="962" xr:uid="{00000000-0005-0000-0000-00005A0E0000}"/>
    <cellStyle name="Normal 6 4 4 3 2" xfId="1466" xr:uid="{00000000-0005-0000-0000-00005B0E0000}"/>
    <cellStyle name="Normal 6 4 4 3 2 2" xfId="2554" xr:uid="{00000000-0005-0000-0000-00005C0E0000}"/>
    <cellStyle name="Normal 6 4 4 3 2 2 2" xfId="4786" xr:uid="{00000000-0005-0000-0000-00005D0E0000}"/>
    <cellStyle name="Normal 6 4 4 3 2 3" xfId="3705" xr:uid="{00000000-0005-0000-0000-00005E0E0000}"/>
    <cellStyle name="Normal 6 4 4 3 3" xfId="2053" xr:uid="{00000000-0005-0000-0000-00005F0E0000}"/>
    <cellStyle name="Normal 6 4 4 3 3 2" xfId="4285" xr:uid="{00000000-0005-0000-0000-0000600E0000}"/>
    <cellStyle name="Normal 6 4 4 3 4" xfId="3204" xr:uid="{00000000-0005-0000-0000-0000610E0000}"/>
    <cellStyle name="Normal 6 4 4 4" xfId="1218" xr:uid="{00000000-0005-0000-0000-0000620E0000}"/>
    <cellStyle name="Normal 6 4 4 4 2" xfId="2306" xr:uid="{00000000-0005-0000-0000-0000630E0000}"/>
    <cellStyle name="Normal 6 4 4 4 2 2" xfId="4538" xr:uid="{00000000-0005-0000-0000-0000640E0000}"/>
    <cellStyle name="Normal 6 4 4 4 3" xfId="3457" xr:uid="{00000000-0005-0000-0000-0000650E0000}"/>
    <cellStyle name="Normal 6 4 4 5" xfId="714" xr:uid="{00000000-0005-0000-0000-0000660E0000}"/>
    <cellStyle name="Normal 6 4 4 5 2" xfId="2956" xr:uid="{00000000-0005-0000-0000-0000670E0000}"/>
    <cellStyle name="Normal 6 4 4 6" xfId="1805" xr:uid="{00000000-0005-0000-0000-0000680E0000}"/>
    <cellStyle name="Normal 6 4 4 6 2" xfId="4037" xr:uid="{00000000-0005-0000-0000-0000690E0000}"/>
    <cellStyle name="Normal 6 4 4 7" xfId="2792" xr:uid="{00000000-0005-0000-0000-00006A0E0000}"/>
    <cellStyle name="Normal 6 4 5" xfId="743" xr:uid="{00000000-0005-0000-0000-00006B0E0000}"/>
    <cellStyle name="Normal 6 4 5 2" xfId="991" xr:uid="{00000000-0005-0000-0000-00006C0E0000}"/>
    <cellStyle name="Normal 6 4 5 2 2" xfId="1495" xr:uid="{00000000-0005-0000-0000-00006D0E0000}"/>
    <cellStyle name="Normal 6 4 5 2 2 2" xfId="2583" xr:uid="{00000000-0005-0000-0000-00006E0E0000}"/>
    <cellStyle name="Normal 6 4 5 2 2 2 2" xfId="4815" xr:uid="{00000000-0005-0000-0000-00006F0E0000}"/>
    <cellStyle name="Normal 6 4 5 2 2 3" xfId="3734" xr:uid="{00000000-0005-0000-0000-0000700E0000}"/>
    <cellStyle name="Normal 6 4 5 2 3" xfId="2082" xr:uid="{00000000-0005-0000-0000-0000710E0000}"/>
    <cellStyle name="Normal 6 4 5 2 3 2" xfId="4314" xr:uid="{00000000-0005-0000-0000-0000720E0000}"/>
    <cellStyle name="Normal 6 4 5 2 4" xfId="3233" xr:uid="{00000000-0005-0000-0000-0000730E0000}"/>
    <cellStyle name="Normal 6 4 5 3" xfId="1247" xr:uid="{00000000-0005-0000-0000-0000740E0000}"/>
    <cellStyle name="Normal 6 4 5 3 2" xfId="2335" xr:uid="{00000000-0005-0000-0000-0000750E0000}"/>
    <cellStyle name="Normal 6 4 5 3 2 2" xfId="4567" xr:uid="{00000000-0005-0000-0000-0000760E0000}"/>
    <cellStyle name="Normal 6 4 5 3 3" xfId="3486" xr:uid="{00000000-0005-0000-0000-0000770E0000}"/>
    <cellStyle name="Normal 6 4 5 4" xfId="1834" xr:uid="{00000000-0005-0000-0000-0000780E0000}"/>
    <cellStyle name="Normal 6 4 5 4 2" xfId="4066" xr:uid="{00000000-0005-0000-0000-0000790E0000}"/>
    <cellStyle name="Normal 6 4 5 5" xfId="2985" xr:uid="{00000000-0005-0000-0000-00007A0E0000}"/>
    <cellStyle name="Normal 6 4 6" xfId="867" xr:uid="{00000000-0005-0000-0000-00007B0E0000}"/>
    <cellStyle name="Normal 6 4 6 2" xfId="1371" xr:uid="{00000000-0005-0000-0000-00007C0E0000}"/>
    <cellStyle name="Normal 6 4 6 2 2" xfId="2459" xr:uid="{00000000-0005-0000-0000-00007D0E0000}"/>
    <cellStyle name="Normal 6 4 6 2 2 2" xfId="4691" xr:uid="{00000000-0005-0000-0000-00007E0E0000}"/>
    <cellStyle name="Normal 6 4 6 2 3" xfId="3610" xr:uid="{00000000-0005-0000-0000-00007F0E0000}"/>
    <cellStyle name="Normal 6 4 6 3" xfId="1958" xr:uid="{00000000-0005-0000-0000-0000800E0000}"/>
    <cellStyle name="Normal 6 4 6 3 2" xfId="4190" xr:uid="{00000000-0005-0000-0000-0000810E0000}"/>
    <cellStyle name="Normal 6 4 6 4" xfId="3109" xr:uid="{00000000-0005-0000-0000-0000820E0000}"/>
    <cellStyle name="Normal 6 4 7" xfId="1123" xr:uid="{00000000-0005-0000-0000-0000830E0000}"/>
    <cellStyle name="Normal 6 4 7 2" xfId="2211" xr:uid="{00000000-0005-0000-0000-0000840E0000}"/>
    <cellStyle name="Normal 6 4 7 2 2" xfId="4443" xr:uid="{00000000-0005-0000-0000-0000850E0000}"/>
    <cellStyle name="Normal 6 4 7 3" xfId="3362" xr:uid="{00000000-0005-0000-0000-0000860E0000}"/>
    <cellStyle name="Normal 6 4 8" xfId="619" xr:uid="{00000000-0005-0000-0000-0000870E0000}"/>
    <cellStyle name="Normal 6 4 8 2" xfId="2861" xr:uid="{00000000-0005-0000-0000-0000880E0000}"/>
    <cellStyle name="Normal 6 4 9" xfId="1641" xr:uid="{00000000-0005-0000-0000-0000890E0000}"/>
    <cellStyle name="Normal 6 4 9 2" xfId="3880" xr:uid="{00000000-0005-0000-0000-00008A0E0000}"/>
    <cellStyle name="Normal 6 5" xfId="481" xr:uid="{00000000-0005-0000-0000-00008B0E0000}"/>
    <cellStyle name="Normal 6 5 10" xfId="1712" xr:uid="{00000000-0005-0000-0000-00008C0E0000}"/>
    <cellStyle name="Normal 6 5 10 2" xfId="3944" xr:uid="{00000000-0005-0000-0000-00008D0E0000}"/>
    <cellStyle name="Normal 6 5 11" xfId="2723" xr:uid="{00000000-0005-0000-0000-00008E0E0000}"/>
    <cellStyle name="Normal 6 5 2" xfId="523" xr:uid="{00000000-0005-0000-0000-00008F0E0000}"/>
    <cellStyle name="Normal 6 5 2 2" xfId="594" xr:uid="{00000000-0005-0000-0000-0000900E0000}"/>
    <cellStyle name="Normal 6 5 2 2 2" xfId="842" xr:uid="{00000000-0005-0000-0000-0000910E0000}"/>
    <cellStyle name="Normal 6 5 2 2 2 2" xfId="1090" xr:uid="{00000000-0005-0000-0000-0000920E0000}"/>
    <cellStyle name="Normal 6 5 2 2 2 2 2" xfId="1594" xr:uid="{00000000-0005-0000-0000-0000930E0000}"/>
    <cellStyle name="Normal 6 5 2 2 2 2 2 2" xfId="2682" xr:uid="{00000000-0005-0000-0000-0000940E0000}"/>
    <cellStyle name="Normal 6 5 2 2 2 2 2 2 2" xfId="4914" xr:uid="{00000000-0005-0000-0000-0000950E0000}"/>
    <cellStyle name="Normal 6 5 2 2 2 2 2 3" xfId="3833" xr:uid="{00000000-0005-0000-0000-0000960E0000}"/>
    <cellStyle name="Normal 6 5 2 2 2 2 3" xfId="2181" xr:uid="{00000000-0005-0000-0000-0000970E0000}"/>
    <cellStyle name="Normal 6 5 2 2 2 2 3 2" xfId="4413" xr:uid="{00000000-0005-0000-0000-0000980E0000}"/>
    <cellStyle name="Normal 6 5 2 2 2 2 4" xfId="3332" xr:uid="{00000000-0005-0000-0000-0000990E0000}"/>
    <cellStyle name="Normal 6 5 2 2 2 3" xfId="1346" xr:uid="{00000000-0005-0000-0000-00009A0E0000}"/>
    <cellStyle name="Normal 6 5 2 2 2 3 2" xfId="2434" xr:uid="{00000000-0005-0000-0000-00009B0E0000}"/>
    <cellStyle name="Normal 6 5 2 2 2 3 2 2" xfId="4666" xr:uid="{00000000-0005-0000-0000-00009C0E0000}"/>
    <cellStyle name="Normal 6 5 2 2 2 3 3" xfId="3585" xr:uid="{00000000-0005-0000-0000-00009D0E0000}"/>
    <cellStyle name="Normal 6 5 2 2 2 4" xfId="1933" xr:uid="{00000000-0005-0000-0000-00009E0E0000}"/>
    <cellStyle name="Normal 6 5 2 2 2 4 2" xfId="4165" xr:uid="{00000000-0005-0000-0000-00009F0E0000}"/>
    <cellStyle name="Normal 6 5 2 2 2 5" xfId="3084" xr:uid="{00000000-0005-0000-0000-0000A00E0000}"/>
    <cellStyle name="Normal 6 5 2 2 3" xfId="966" xr:uid="{00000000-0005-0000-0000-0000A10E0000}"/>
    <cellStyle name="Normal 6 5 2 2 3 2" xfId="1470" xr:uid="{00000000-0005-0000-0000-0000A20E0000}"/>
    <cellStyle name="Normal 6 5 2 2 3 2 2" xfId="2558" xr:uid="{00000000-0005-0000-0000-0000A30E0000}"/>
    <cellStyle name="Normal 6 5 2 2 3 2 2 2" xfId="4790" xr:uid="{00000000-0005-0000-0000-0000A40E0000}"/>
    <cellStyle name="Normal 6 5 2 2 3 2 3" xfId="3709" xr:uid="{00000000-0005-0000-0000-0000A50E0000}"/>
    <cellStyle name="Normal 6 5 2 2 3 3" xfId="2057" xr:uid="{00000000-0005-0000-0000-0000A60E0000}"/>
    <cellStyle name="Normal 6 5 2 2 3 3 2" xfId="4289" xr:uid="{00000000-0005-0000-0000-0000A70E0000}"/>
    <cellStyle name="Normal 6 5 2 2 3 4" xfId="3208" xr:uid="{00000000-0005-0000-0000-0000A80E0000}"/>
    <cellStyle name="Normal 6 5 2 2 4" xfId="1222" xr:uid="{00000000-0005-0000-0000-0000A90E0000}"/>
    <cellStyle name="Normal 6 5 2 2 4 2" xfId="2310" xr:uid="{00000000-0005-0000-0000-0000AA0E0000}"/>
    <cellStyle name="Normal 6 5 2 2 4 2 2" xfId="4542" xr:uid="{00000000-0005-0000-0000-0000AB0E0000}"/>
    <cellStyle name="Normal 6 5 2 2 4 3" xfId="3461" xr:uid="{00000000-0005-0000-0000-0000AC0E0000}"/>
    <cellStyle name="Normal 6 5 2 2 5" xfId="718" xr:uid="{00000000-0005-0000-0000-0000AD0E0000}"/>
    <cellStyle name="Normal 6 5 2 2 5 2" xfId="2960" xr:uid="{00000000-0005-0000-0000-0000AE0E0000}"/>
    <cellStyle name="Normal 6 5 2 2 6" xfId="1809" xr:uid="{00000000-0005-0000-0000-0000AF0E0000}"/>
    <cellStyle name="Normal 6 5 2 2 6 2" xfId="4041" xr:uid="{00000000-0005-0000-0000-0000B00E0000}"/>
    <cellStyle name="Normal 6 5 2 2 7" xfId="2836" xr:uid="{00000000-0005-0000-0000-0000B10E0000}"/>
    <cellStyle name="Normal 6 5 2 3" xfId="767" xr:uid="{00000000-0005-0000-0000-0000B20E0000}"/>
    <cellStyle name="Normal 6 5 2 3 2" xfId="1015" xr:uid="{00000000-0005-0000-0000-0000B30E0000}"/>
    <cellStyle name="Normal 6 5 2 3 2 2" xfId="1519" xr:uid="{00000000-0005-0000-0000-0000B40E0000}"/>
    <cellStyle name="Normal 6 5 2 3 2 2 2" xfId="2607" xr:uid="{00000000-0005-0000-0000-0000B50E0000}"/>
    <cellStyle name="Normal 6 5 2 3 2 2 2 2" xfId="4839" xr:uid="{00000000-0005-0000-0000-0000B60E0000}"/>
    <cellStyle name="Normal 6 5 2 3 2 2 3" xfId="3758" xr:uid="{00000000-0005-0000-0000-0000B70E0000}"/>
    <cellStyle name="Normal 6 5 2 3 2 3" xfId="2106" xr:uid="{00000000-0005-0000-0000-0000B80E0000}"/>
    <cellStyle name="Normal 6 5 2 3 2 3 2" xfId="4338" xr:uid="{00000000-0005-0000-0000-0000B90E0000}"/>
    <cellStyle name="Normal 6 5 2 3 2 4" xfId="3257" xr:uid="{00000000-0005-0000-0000-0000BA0E0000}"/>
    <cellStyle name="Normal 6 5 2 3 3" xfId="1271" xr:uid="{00000000-0005-0000-0000-0000BB0E0000}"/>
    <cellStyle name="Normal 6 5 2 3 3 2" xfId="2359" xr:uid="{00000000-0005-0000-0000-0000BC0E0000}"/>
    <cellStyle name="Normal 6 5 2 3 3 2 2" xfId="4591" xr:uid="{00000000-0005-0000-0000-0000BD0E0000}"/>
    <cellStyle name="Normal 6 5 2 3 3 3" xfId="3510" xr:uid="{00000000-0005-0000-0000-0000BE0E0000}"/>
    <cellStyle name="Normal 6 5 2 3 4" xfId="1858" xr:uid="{00000000-0005-0000-0000-0000BF0E0000}"/>
    <cellStyle name="Normal 6 5 2 3 4 2" xfId="4090" xr:uid="{00000000-0005-0000-0000-0000C00E0000}"/>
    <cellStyle name="Normal 6 5 2 3 5" xfId="3009" xr:uid="{00000000-0005-0000-0000-0000C10E0000}"/>
    <cellStyle name="Normal 6 5 2 4" xfId="891" xr:uid="{00000000-0005-0000-0000-0000C20E0000}"/>
    <cellStyle name="Normal 6 5 2 4 2" xfId="1395" xr:uid="{00000000-0005-0000-0000-0000C30E0000}"/>
    <cellStyle name="Normal 6 5 2 4 2 2" xfId="2483" xr:uid="{00000000-0005-0000-0000-0000C40E0000}"/>
    <cellStyle name="Normal 6 5 2 4 2 2 2" xfId="4715" xr:uid="{00000000-0005-0000-0000-0000C50E0000}"/>
    <cellStyle name="Normal 6 5 2 4 2 3" xfId="3634" xr:uid="{00000000-0005-0000-0000-0000C60E0000}"/>
    <cellStyle name="Normal 6 5 2 4 3" xfId="1982" xr:uid="{00000000-0005-0000-0000-0000C70E0000}"/>
    <cellStyle name="Normal 6 5 2 4 3 2" xfId="4214" xr:uid="{00000000-0005-0000-0000-0000C80E0000}"/>
    <cellStyle name="Normal 6 5 2 4 4" xfId="3133" xr:uid="{00000000-0005-0000-0000-0000C90E0000}"/>
    <cellStyle name="Normal 6 5 2 5" xfId="1147" xr:uid="{00000000-0005-0000-0000-0000CA0E0000}"/>
    <cellStyle name="Normal 6 5 2 5 2" xfId="2235" xr:uid="{00000000-0005-0000-0000-0000CB0E0000}"/>
    <cellStyle name="Normal 6 5 2 5 2 2" xfId="4467" xr:uid="{00000000-0005-0000-0000-0000CC0E0000}"/>
    <cellStyle name="Normal 6 5 2 5 3" xfId="3386" xr:uid="{00000000-0005-0000-0000-0000CD0E0000}"/>
    <cellStyle name="Normal 6 5 2 6" xfId="643" xr:uid="{00000000-0005-0000-0000-0000CE0E0000}"/>
    <cellStyle name="Normal 6 5 2 6 2" xfId="2885" xr:uid="{00000000-0005-0000-0000-0000CF0E0000}"/>
    <cellStyle name="Normal 6 5 2 7" xfId="1685" xr:uid="{00000000-0005-0000-0000-0000D00E0000}"/>
    <cellStyle name="Normal 6 5 2 7 2" xfId="3924" xr:uid="{00000000-0005-0000-0000-0000D10E0000}"/>
    <cellStyle name="Normal 6 5 2 8" xfId="1734" xr:uid="{00000000-0005-0000-0000-0000D20E0000}"/>
    <cellStyle name="Normal 6 5 2 8 2" xfId="3966" xr:uid="{00000000-0005-0000-0000-0000D30E0000}"/>
    <cellStyle name="Normal 6 5 2 9" xfId="2765" xr:uid="{00000000-0005-0000-0000-0000D40E0000}"/>
    <cellStyle name="Normal 6 5 3" xfId="501" xr:uid="{00000000-0005-0000-0000-0000D50E0000}"/>
    <cellStyle name="Normal 6 5 3 2" xfId="572" xr:uid="{00000000-0005-0000-0000-0000D60E0000}"/>
    <cellStyle name="Normal 6 5 3 2 2" xfId="843" xr:uid="{00000000-0005-0000-0000-0000D70E0000}"/>
    <cellStyle name="Normal 6 5 3 2 2 2" xfId="1091" xr:uid="{00000000-0005-0000-0000-0000D80E0000}"/>
    <cellStyle name="Normal 6 5 3 2 2 2 2" xfId="1595" xr:uid="{00000000-0005-0000-0000-0000D90E0000}"/>
    <cellStyle name="Normal 6 5 3 2 2 2 2 2" xfId="2683" xr:uid="{00000000-0005-0000-0000-0000DA0E0000}"/>
    <cellStyle name="Normal 6 5 3 2 2 2 2 2 2" xfId="4915" xr:uid="{00000000-0005-0000-0000-0000DB0E0000}"/>
    <cellStyle name="Normal 6 5 3 2 2 2 2 3" xfId="3834" xr:uid="{00000000-0005-0000-0000-0000DC0E0000}"/>
    <cellStyle name="Normal 6 5 3 2 2 2 3" xfId="2182" xr:uid="{00000000-0005-0000-0000-0000DD0E0000}"/>
    <cellStyle name="Normal 6 5 3 2 2 2 3 2" xfId="4414" xr:uid="{00000000-0005-0000-0000-0000DE0E0000}"/>
    <cellStyle name="Normal 6 5 3 2 2 2 4" xfId="3333" xr:uid="{00000000-0005-0000-0000-0000DF0E0000}"/>
    <cellStyle name="Normal 6 5 3 2 2 3" xfId="1347" xr:uid="{00000000-0005-0000-0000-0000E00E0000}"/>
    <cellStyle name="Normal 6 5 3 2 2 3 2" xfId="2435" xr:uid="{00000000-0005-0000-0000-0000E10E0000}"/>
    <cellStyle name="Normal 6 5 3 2 2 3 2 2" xfId="4667" xr:uid="{00000000-0005-0000-0000-0000E20E0000}"/>
    <cellStyle name="Normal 6 5 3 2 2 3 3" xfId="3586" xr:uid="{00000000-0005-0000-0000-0000E30E0000}"/>
    <cellStyle name="Normal 6 5 3 2 2 4" xfId="1934" xr:uid="{00000000-0005-0000-0000-0000E40E0000}"/>
    <cellStyle name="Normal 6 5 3 2 2 4 2" xfId="4166" xr:uid="{00000000-0005-0000-0000-0000E50E0000}"/>
    <cellStyle name="Normal 6 5 3 2 2 5" xfId="3085" xr:uid="{00000000-0005-0000-0000-0000E60E0000}"/>
    <cellStyle name="Normal 6 5 3 2 3" xfId="967" xr:uid="{00000000-0005-0000-0000-0000E70E0000}"/>
    <cellStyle name="Normal 6 5 3 2 3 2" xfId="1471" xr:uid="{00000000-0005-0000-0000-0000E80E0000}"/>
    <cellStyle name="Normal 6 5 3 2 3 2 2" xfId="2559" xr:uid="{00000000-0005-0000-0000-0000E90E0000}"/>
    <cellStyle name="Normal 6 5 3 2 3 2 2 2" xfId="4791" xr:uid="{00000000-0005-0000-0000-0000EA0E0000}"/>
    <cellStyle name="Normal 6 5 3 2 3 2 3" xfId="3710" xr:uid="{00000000-0005-0000-0000-0000EB0E0000}"/>
    <cellStyle name="Normal 6 5 3 2 3 3" xfId="2058" xr:uid="{00000000-0005-0000-0000-0000EC0E0000}"/>
    <cellStyle name="Normal 6 5 3 2 3 3 2" xfId="4290" xr:uid="{00000000-0005-0000-0000-0000ED0E0000}"/>
    <cellStyle name="Normal 6 5 3 2 3 4" xfId="3209" xr:uid="{00000000-0005-0000-0000-0000EE0E0000}"/>
    <cellStyle name="Normal 6 5 3 2 4" xfId="1223" xr:uid="{00000000-0005-0000-0000-0000EF0E0000}"/>
    <cellStyle name="Normal 6 5 3 2 4 2" xfId="2311" xr:uid="{00000000-0005-0000-0000-0000F00E0000}"/>
    <cellStyle name="Normal 6 5 3 2 4 2 2" xfId="4543" xr:uid="{00000000-0005-0000-0000-0000F10E0000}"/>
    <cellStyle name="Normal 6 5 3 2 4 3" xfId="3462" xr:uid="{00000000-0005-0000-0000-0000F20E0000}"/>
    <cellStyle name="Normal 6 5 3 2 5" xfId="719" xr:uid="{00000000-0005-0000-0000-0000F30E0000}"/>
    <cellStyle name="Normal 6 5 3 2 5 2" xfId="2961" xr:uid="{00000000-0005-0000-0000-0000F40E0000}"/>
    <cellStyle name="Normal 6 5 3 2 6" xfId="1810" xr:uid="{00000000-0005-0000-0000-0000F50E0000}"/>
    <cellStyle name="Normal 6 5 3 2 6 2" xfId="4042" xr:uid="{00000000-0005-0000-0000-0000F60E0000}"/>
    <cellStyle name="Normal 6 5 3 2 7" xfId="2814" xr:uid="{00000000-0005-0000-0000-0000F70E0000}"/>
    <cellStyle name="Normal 6 5 3 3" xfId="787" xr:uid="{00000000-0005-0000-0000-0000F80E0000}"/>
    <cellStyle name="Normal 6 5 3 3 2" xfId="1035" xr:uid="{00000000-0005-0000-0000-0000F90E0000}"/>
    <cellStyle name="Normal 6 5 3 3 2 2" xfId="1539" xr:uid="{00000000-0005-0000-0000-0000FA0E0000}"/>
    <cellStyle name="Normal 6 5 3 3 2 2 2" xfId="2627" xr:uid="{00000000-0005-0000-0000-0000FB0E0000}"/>
    <cellStyle name="Normal 6 5 3 3 2 2 2 2" xfId="4859" xr:uid="{00000000-0005-0000-0000-0000FC0E0000}"/>
    <cellStyle name="Normal 6 5 3 3 2 2 3" xfId="3778" xr:uid="{00000000-0005-0000-0000-0000FD0E0000}"/>
    <cellStyle name="Normal 6 5 3 3 2 3" xfId="2126" xr:uid="{00000000-0005-0000-0000-0000FE0E0000}"/>
    <cellStyle name="Normal 6 5 3 3 2 3 2" xfId="4358" xr:uid="{00000000-0005-0000-0000-0000FF0E0000}"/>
    <cellStyle name="Normal 6 5 3 3 2 4" xfId="3277" xr:uid="{00000000-0005-0000-0000-0000000F0000}"/>
    <cellStyle name="Normal 6 5 3 3 3" xfId="1291" xr:uid="{00000000-0005-0000-0000-0000010F0000}"/>
    <cellStyle name="Normal 6 5 3 3 3 2" xfId="2379" xr:uid="{00000000-0005-0000-0000-0000020F0000}"/>
    <cellStyle name="Normal 6 5 3 3 3 2 2" xfId="4611" xr:uid="{00000000-0005-0000-0000-0000030F0000}"/>
    <cellStyle name="Normal 6 5 3 3 3 3" xfId="3530" xr:uid="{00000000-0005-0000-0000-0000040F0000}"/>
    <cellStyle name="Normal 6 5 3 3 4" xfId="1878" xr:uid="{00000000-0005-0000-0000-0000050F0000}"/>
    <cellStyle name="Normal 6 5 3 3 4 2" xfId="4110" xr:uid="{00000000-0005-0000-0000-0000060F0000}"/>
    <cellStyle name="Normal 6 5 3 3 5" xfId="3029" xr:uid="{00000000-0005-0000-0000-0000070F0000}"/>
    <cellStyle name="Normal 6 5 3 4" xfId="911" xr:uid="{00000000-0005-0000-0000-0000080F0000}"/>
    <cellStyle name="Normal 6 5 3 4 2" xfId="1415" xr:uid="{00000000-0005-0000-0000-0000090F0000}"/>
    <cellStyle name="Normal 6 5 3 4 2 2" xfId="2503" xr:uid="{00000000-0005-0000-0000-00000A0F0000}"/>
    <cellStyle name="Normal 6 5 3 4 2 2 2" xfId="4735" xr:uid="{00000000-0005-0000-0000-00000B0F0000}"/>
    <cellStyle name="Normal 6 5 3 4 2 3" xfId="3654" xr:uid="{00000000-0005-0000-0000-00000C0F0000}"/>
    <cellStyle name="Normal 6 5 3 4 3" xfId="2002" xr:uid="{00000000-0005-0000-0000-00000D0F0000}"/>
    <cellStyle name="Normal 6 5 3 4 3 2" xfId="4234" xr:uid="{00000000-0005-0000-0000-00000E0F0000}"/>
    <cellStyle name="Normal 6 5 3 4 4" xfId="3153" xr:uid="{00000000-0005-0000-0000-00000F0F0000}"/>
    <cellStyle name="Normal 6 5 3 5" xfId="1167" xr:uid="{00000000-0005-0000-0000-0000100F0000}"/>
    <cellStyle name="Normal 6 5 3 5 2" xfId="2255" xr:uid="{00000000-0005-0000-0000-0000110F0000}"/>
    <cellStyle name="Normal 6 5 3 5 2 2" xfId="4487" xr:uid="{00000000-0005-0000-0000-0000120F0000}"/>
    <cellStyle name="Normal 6 5 3 5 3" xfId="3406" xr:uid="{00000000-0005-0000-0000-0000130F0000}"/>
    <cellStyle name="Normal 6 5 3 6" xfId="663" xr:uid="{00000000-0005-0000-0000-0000140F0000}"/>
    <cellStyle name="Normal 6 5 3 6 2" xfId="2905" xr:uid="{00000000-0005-0000-0000-0000150F0000}"/>
    <cellStyle name="Normal 6 5 3 7" xfId="1663" xr:uid="{00000000-0005-0000-0000-0000160F0000}"/>
    <cellStyle name="Normal 6 5 3 7 2" xfId="3902" xr:uid="{00000000-0005-0000-0000-0000170F0000}"/>
    <cellStyle name="Normal 6 5 3 8" xfId="1754" xr:uid="{00000000-0005-0000-0000-0000180F0000}"/>
    <cellStyle name="Normal 6 5 3 8 2" xfId="3986" xr:uid="{00000000-0005-0000-0000-0000190F0000}"/>
    <cellStyle name="Normal 6 5 3 9" xfId="2743" xr:uid="{00000000-0005-0000-0000-00001A0F0000}"/>
    <cellStyle name="Normal 6 5 4" xfId="552" xr:uid="{00000000-0005-0000-0000-00001B0F0000}"/>
    <cellStyle name="Normal 6 5 4 2" xfId="841" xr:uid="{00000000-0005-0000-0000-00001C0F0000}"/>
    <cellStyle name="Normal 6 5 4 2 2" xfId="1089" xr:uid="{00000000-0005-0000-0000-00001D0F0000}"/>
    <cellStyle name="Normal 6 5 4 2 2 2" xfId="1593" xr:uid="{00000000-0005-0000-0000-00001E0F0000}"/>
    <cellStyle name="Normal 6 5 4 2 2 2 2" xfId="2681" xr:uid="{00000000-0005-0000-0000-00001F0F0000}"/>
    <cellStyle name="Normal 6 5 4 2 2 2 2 2" xfId="4913" xr:uid="{00000000-0005-0000-0000-0000200F0000}"/>
    <cellStyle name="Normal 6 5 4 2 2 2 3" xfId="3832" xr:uid="{00000000-0005-0000-0000-0000210F0000}"/>
    <cellStyle name="Normal 6 5 4 2 2 3" xfId="2180" xr:uid="{00000000-0005-0000-0000-0000220F0000}"/>
    <cellStyle name="Normal 6 5 4 2 2 3 2" xfId="4412" xr:uid="{00000000-0005-0000-0000-0000230F0000}"/>
    <cellStyle name="Normal 6 5 4 2 2 4" xfId="3331" xr:uid="{00000000-0005-0000-0000-0000240F0000}"/>
    <cellStyle name="Normal 6 5 4 2 3" xfId="1345" xr:uid="{00000000-0005-0000-0000-0000250F0000}"/>
    <cellStyle name="Normal 6 5 4 2 3 2" xfId="2433" xr:uid="{00000000-0005-0000-0000-0000260F0000}"/>
    <cellStyle name="Normal 6 5 4 2 3 2 2" xfId="4665" xr:uid="{00000000-0005-0000-0000-0000270F0000}"/>
    <cellStyle name="Normal 6 5 4 2 3 3" xfId="3584" xr:uid="{00000000-0005-0000-0000-0000280F0000}"/>
    <cellStyle name="Normal 6 5 4 2 4" xfId="1932" xr:uid="{00000000-0005-0000-0000-0000290F0000}"/>
    <cellStyle name="Normal 6 5 4 2 4 2" xfId="4164" xr:uid="{00000000-0005-0000-0000-00002A0F0000}"/>
    <cellStyle name="Normal 6 5 4 2 5" xfId="3083" xr:uid="{00000000-0005-0000-0000-00002B0F0000}"/>
    <cellStyle name="Normal 6 5 4 3" xfId="965" xr:uid="{00000000-0005-0000-0000-00002C0F0000}"/>
    <cellStyle name="Normal 6 5 4 3 2" xfId="1469" xr:uid="{00000000-0005-0000-0000-00002D0F0000}"/>
    <cellStyle name="Normal 6 5 4 3 2 2" xfId="2557" xr:uid="{00000000-0005-0000-0000-00002E0F0000}"/>
    <cellStyle name="Normal 6 5 4 3 2 2 2" xfId="4789" xr:uid="{00000000-0005-0000-0000-00002F0F0000}"/>
    <cellStyle name="Normal 6 5 4 3 2 3" xfId="3708" xr:uid="{00000000-0005-0000-0000-0000300F0000}"/>
    <cellStyle name="Normal 6 5 4 3 3" xfId="2056" xr:uid="{00000000-0005-0000-0000-0000310F0000}"/>
    <cellStyle name="Normal 6 5 4 3 3 2" xfId="4288" xr:uid="{00000000-0005-0000-0000-0000320F0000}"/>
    <cellStyle name="Normal 6 5 4 3 4" xfId="3207" xr:uid="{00000000-0005-0000-0000-0000330F0000}"/>
    <cellStyle name="Normal 6 5 4 4" xfId="1221" xr:uid="{00000000-0005-0000-0000-0000340F0000}"/>
    <cellStyle name="Normal 6 5 4 4 2" xfId="2309" xr:uid="{00000000-0005-0000-0000-0000350F0000}"/>
    <cellStyle name="Normal 6 5 4 4 2 2" xfId="4541" xr:uid="{00000000-0005-0000-0000-0000360F0000}"/>
    <cellStyle name="Normal 6 5 4 4 3" xfId="3460" xr:uid="{00000000-0005-0000-0000-0000370F0000}"/>
    <cellStyle name="Normal 6 5 4 5" xfId="717" xr:uid="{00000000-0005-0000-0000-0000380F0000}"/>
    <cellStyle name="Normal 6 5 4 5 2" xfId="2959" xr:uid="{00000000-0005-0000-0000-0000390F0000}"/>
    <cellStyle name="Normal 6 5 4 6" xfId="1808" xr:uid="{00000000-0005-0000-0000-00003A0F0000}"/>
    <cellStyle name="Normal 6 5 4 6 2" xfId="4040" xr:uid="{00000000-0005-0000-0000-00003B0F0000}"/>
    <cellStyle name="Normal 6 5 4 7" xfId="2794" xr:uid="{00000000-0005-0000-0000-00003C0F0000}"/>
    <cellStyle name="Normal 6 5 5" xfId="745" xr:uid="{00000000-0005-0000-0000-00003D0F0000}"/>
    <cellStyle name="Normal 6 5 5 2" xfId="993" xr:uid="{00000000-0005-0000-0000-00003E0F0000}"/>
    <cellStyle name="Normal 6 5 5 2 2" xfId="1497" xr:uid="{00000000-0005-0000-0000-00003F0F0000}"/>
    <cellStyle name="Normal 6 5 5 2 2 2" xfId="2585" xr:uid="{00000000-0005-0000-0000-0000400F0000}"/>
    <cellStyle name="Normal 6 5 5 2 2 2 2" xfId="4817" xr:uid="{00000000-0005-0000-0000-0000410F0000}"/>
    <cellStyle name="Normal 6 5 5 2 2 3" xfId="3736" xr:uid="{00000000-0005-0000-0000-0000420F0000}"/>
    <cellStyle name="Normal 6 5 5 2 3" xfId="2084" xr:uid="{00000000-0005-0000-0000-0000430F0000}"/>
    <cellStyle name="Normal 6 5 5 2 3 2" xfId="4316" xr:uid="{00000000-0005-0000-0000-0000440F0000}"/>
    <cellStyle name="Normal 6 5 5 2 4" xfId="3235" xr:uid="{00000000-0005-0000-0000-0000450F0000}"/>
    <cellStyle name="Normal 6 5 5 3" xfId="1249" xr:uid="{00000000-0005-0000-0000-0000460F0000}"/>
    <cellStyle name="Normal 6 5 5 3 2" xfId="2337" xr:uid="{00000000-0005-0000-0000-0000470F0000}"/>
    <cellStyle name="Normal 6 5 5 3 2 2" xfId="4569" xr:uid="{00000000-0005-0000-0000-0000480F0000}"/>
    <cellStyle name="Normal 6 5 5 3 3" xfId="3488" xr:uid="{00000000-0005-0000-0000-0000490F0000}"/>
    <cellStyle name="Normal 6 5 5 4" xfId="1836" xr:uid="{00000000-0005-0000-0000-00004A0F0000}"/>
    <cellStyle name="Normal 6 5 5 4 2" xfId="4068" xr:uid="{00000000-0005-0000-0000-00004B0F0000}"/>
    <cellStyle name="Normal 6 5 5 5" xfId="2987" xr:uid="{00000000-0005-0000-0000-00004C0F0000}"/>
    <cellStyle name="Normal 6 5 6" xfId="869" xr:uid="{00000000-0005-0000-0000-00004D0F0000}"/>
    <cellStyle name="Normal 6 5 6 2" xfId="1373" xr:uid="{00000000-0005-0000-0000-00004E0F0000}"/>
    <cellStyle name="Normal 6 5 6 2 2" xfId="2461" xr:uid="{00000000-0005-0000-0000-00004F0F0000}"/>
    <cellStyle name="Normal 6 5 6 2 2 2" xfId="4693" xr:uid="{00000000-0005-0000-0000-0000500F0000}"/>
    <cellStyle name="Normal 6 5 6 2 3" xfId="3612" xr:uid="{00000000-0005-0000-0000-0000510F0000}"/>
    <cellStyle name="Normal 6 5 6 3" xfId="1960" xr:uid="{00000000-0005-0000-0000-0000520F0000}"/>
    <cellStyle name="Normal 6 5 6 3 2" xfId="4192" xr:uid="{00000000-0005-0000-0000-0000530F0000}"/>
    <cellStyle name="Normal 6 5 6 4" xfId="3111" xr:uid="{00000000-0005-0000-0000-0000540F0000}"/>
    <cellStyle name="Normal 6 5 7" xfId="1125" xr:uid="{00000000-0005-0000-0000-0000550F0000}"/>
    <cellStyle name="Normal 6 5 7 2" xfId="2213" xr:uid="{00000000-0005-0000-0000-0000560F0000}"/>
    <cellStyle name="Normal 6 5 7 2 2" xfId="4445" xr:uid="{00000000-0005-0000-0000-0000570F0000}"/>
    <cellStyle name="Normal 6 5 7 3" xfId="3364" xr:uid="{00000000-0005-0000-0000-0000580F0000}"/>
    <cellStyle name="Normal 6 5 8" xfId="621" xr:uid="{00000000-0005-0000-0000-0000590F0000}"/>
    <cellStyle name="Normal 6 5 8 2" xfId="2863" xr:uid="{00000000-0005-0000-0000-00005A0F0000}"/>
    <cellStyle name="Normal 6 5 9" xfId="1643" xr:uid="{00000000-0005-0000-0000-00005B0F0000}"/>
    <cellStyle name="Normal 6 5 9 2" xfId="3882" xr:uid="{00000000-0005-0000-0000-00005C0F0000}"/>
    <cellStyle name="Normal 6 6" xfId="483" xr:uid="{00000000-0005-0000-0000-00005D0F0000}"/>
    <cellStyle name="Normal 6 6 10" xfId="1714" xr:uid="{00000000-0005-0000-0000-00005E0F0000}"/>
    <cellStyle name="Normal 6 6 10 2" xfId="3946" xr:uid="{00000000-0005-0000-0000-00005F0F0000}"/>
    <cellStyle name="Normal 6 6 11" xfId="2725" xr:uid="{00000000-0005-0000-0000-0000600F0000}"/>
    <cellStyle name="Normal 6 6 2" xfId="525" xr:uid="{00000000-0005-0000-0000-0000610F0000}"/>
    <cellStyle name="Normal 6 6 2 2" xfId="596" xr:uid="{00000000-0005-0000-0000-0000620F0000}"/>
    <cellStyle name="Normal 6 6 2 2 2" xfId="845" xr:uid="{00000000-0005-0000-0000-0000630F0000}"/>
    <cellStyle name="Normal 6 6 2 2 2 2" xfId="1093" xr:uid="{00000000-0005-0000-0000-0000640F0000}"/>
    <cellStyle name="Normal 6 6 2 2 2 2 2" xfId="1597" xr:uid="{00000000-0005-0000-0000-0000650F0000}"/>
    <cellStyle name="Normal 6 6 2 2 2 2 2 2" xfId="2685" xr:uid="{00000000-0005-0000-0000-0000660F0000}"/>
    <cellStyle name="Normal 6 6 2 2 2 2 2 2 2" xfId="4917" xr:uid="{00000000-0005-0000-0000-0000670F0000}"/>
    <cellStyle name="Normal 6 6 2 2 2 2 2 3" xfId="3836" xr:uid="{00000000-0005-0000-0000-0000680F0000}"/>
    <cellStyle name="Normal 6 6 2 2 2 2 3" xfId="2184" xr:uid="{00000000-0005-0000-0000-0000690F0000}"/>
    <cellStyle name="Normal 6 6 2 2 2 2 3 2" xfId="4416" xr:uid="{00000000-0005-0000-0000-00006A0F0000}"/>
    <cellStyle name="Normal 6 6 2 2 2 2 4" xfId="3335" xr:uid="{00000000-0005-0000-0000-00006B0F0000}"/>
    <cellStyle name="Normal 6 6 2 2 2 3" xfId="1349" xr:uid="{00000000-0005-0000-0000-00006C0F0000}"/>
    <cellStyle name="Normal 6 6 2 2 2 3 2" xfId="2437" xr:uid="{00000000-0005-0000-0000-00006D0F0000}"/>
    <cellStyle name="Normal 6 6 2 2 2 3 2 2" xfId="4669" xr:uid="{00000000-0005-0000-0000-00006E0F0000}"/>
    <cellStyle name="Normal 6 6 2 2 2 3 3" xfId="3588" xr:uid="{00000000-0005-0000-0000-00006F0F0000}"/>
    <cellStyle name="Normal 6 6 2 2 2 4" xfId="1936" xr:uid="{00000000-0005-0000-0000-0000700F0000}"/>
    <cellStyle name="Normal 6 6 2 2 2 4 2" xfId="4168" xr:uid="{00000000-0005-0000-0000-0000710F0000}"/>
    <cellStyle name="Normal 6 6 2 2 2 5" xfId="3087" xr:uid="{00000000-0005-0000-0000-0000720F0000}"/>
    <cellStyle name="Normal 6 6 2 2 3" xfId="969" xr:uid="{00000000-0005-0000-0000-0000730F0000}"/>
    <cellStyle name="Normal 6 6 2 2 3 2" xfId="1473" xr:uid="{00000000-0005-0000-0000-0000740F0000}"/>
    <cellStyle name="Normal 6 6 2 2 3 2 2" xfId="2561" xr:uid="{00000000-0005-0000-0000-0000750F0000}"/>
    <cellStyle name="Normal 6 6 2 2 3 2 2 2" xfId="4793" xr:uid="{00000000-0005-0000-0000-0000760F0000}"/>
    <cellStyle name="Normal 6 6 2 2 3 2 3" xfId="3712" xr:uid="{00000000-0005-0000-0000-0000770F0000}"/>
    <cellStyle name="Normal 6 6 2 2 3 3" xfId="2060" xr:uid="{00000000-0005-0000-0000-0000780F0000}"/>
    <cellStyle name="Normal 6 6 2 2 3 3 2" xfId="4292" xr:uid="{00000000-0005-0000-0000-0000790F0000}"/>
    <cellStyle name="Normal 6 6 2 2 3 4" xfId="3211" xr:uid="{00000000-0005-0000-0000-00007A0F0000}"/>
    <cellStyle name="Normal 6 6 2 2 4" xfId="1225" xr:uid="{00000000-0005-0000-0000-00007B0F0000}"/>
    <cellStyle name="Normal 6 6 2 2 4 2" xfId="2313" xr:uid="{00000000-0005-0000-0000-00007C0F0000}"/>
    <cellStyle name="Normal 6 6 2 2 4 2 2" xfId="4545" xr:uid="{00000000-0005-0000-0000-00007D0F0000}"/>
    <cellStyle name="Normal 6 6 2 2 4 3" xfId="3464" xr:uid="{00000000-0005-0000-0000-00007E0F0000}"/>
    <cellStyle name="Normal 6 6 2 2 5" xfId="721" xr:uid="{00000000-0005-0000-0000-00007F0F0000}"/>
    <cellStyle name="Normal 6 6 2 2 5 2" xfId="2963" xr:uid="{00000000-0005-0000-0000-0000800F0000}"/>
    <cellStyle name="Normal 6 6 2 2 6" xfId="1812" xr:uid="{00000000-0005-0000-0000-0000810F0000}"/>
    <cellStyle name="Normal 6 6 2 2 6 2" xfId="4044" xr:uid="{00000000-0005-0000-0000-0000820F0000}"/>
    <cellStyle name="Normal 6 6 2 2 7" xfId="2838" xr:uid="{00000000-0005-0000-0000-0000830F0000}"/>
    <cellStyle name="Normal 6 6 2 3" xfId="769" xr:uid="{00000000-0005-0000-0000-0000840F0000}"/>
    <cellStyle name="Normal 6 6 2 3 2" xfId="1017" xr:uid="{00000000-0005-0000-0000-0000850F0000}"/>
    <cellStyle name="Normal 6 6 2 3 2 2" xfId="1521" xr:uid="{00000000-0005-0000-0000-0000860F0000}"/>
    <cellStyle name="Normal 6 6 2 3 2 2 2" xfId="2609" xr:uid="{00000000-0005-0000-0000-0000870F0000}"/>
    <cellStyle name="Normal 6 6 2 3 2 2 2 2" xfId="4841" xr:uid="{00000000-0005-0000-0000-0000880F0000}"/>
    <cellStyle name="Normal 6 6 2 3 2 2 3" xfId="3760" xr:uid="{00000000-0005-0000-0000-0000890F0000}"/>
    <cellStyle name="Normal 6 6 2 3 2 3" xfId="2108" xr:uid="{00000000-0005-0000-0000-00008A0F0000}"/>
    <cellStyle name="Normal 6 6 2 3 2 3 2" xfId="4340" xr:uid="{00000000-0005-0000-0000-00008B0F0000}"/>
    <cellStyle name="Normal 6 6 2 3 2 4" xfId="3259" xr:uid="{00000000-0005-0000-0000-00008C0F0000}"/>
    <cellStyle name="Normal 6 6 2 3 3" xfId="1273" xr:uid="{00000000-0005-0000-0000-00008D0F0000}"/>
    <cellStyle name="Normal 6 6 2 3 3 2" xfId="2361" xr:uid="{00000000-0005-0000-0000-00008E0F0000}"/>
    <cellStyle name="Normal 6 6 2 3 3 2 2" xfId="4593" xr:uid="{00000000-0005-0000-0000-00008F0F0000}"/>
    <cellStyle name="Normal 6 6 2 3 3 3" xfId="3512" xr:uid="{00000000-0005-0000-0000-0000900F0000}"/>
    <cellStyle name="Normal 6 6 2 3 4" xfId="1860" xr:uid="{00000000-0005-0000-0000-0000910F0000}"/>
    <cellStyle name="Normal 6 6 2 3 4 2" xfId="4092" xr:uid="{00000000-0005-0000-0000-0000920F0000}"/>
    <cellStyle name="Normal 6 6 2 3 5" xfId="3011" xr:uid="{00000000-0005-0000-0000-0000930F0000}"/>
    <cellStyle name="Normal 6 6 2 4" xfId="893" xr:uid="{00000000-0005-0000-0000-0000940F0000}"/>
    <cellStyle name="Normal 6 6 2 4 2" xfId="1397" xr:uid="{00000000-0005-0000-0000-0000950F0000}"/>
    <cellStyle name="Normal 6 6 2 4 2 2" xfId="2485" xr:uid="{00000000-0005-0000-0000-0000960F0000}"/>
    <cellStyle name="Normal 6 6 2 4 2 2 2" xfId="4717" xr:uid="{00000000-0005-0000-0000-0000970F0000}"/>
    <cellStyle name="Normal 6 6 2 4 2 3" xfId="3636" xr:uid="{00000000-0005-0000-0000-0000980F0000}"/>
    <cellStyle name="Normal 6 6 2 4 3" xfId="1984" xr:uid="{00000000-0005-0000-0000-0000990F0000}"/>
    <cellStyle name="Normal 6 6 2 4 3 2" xfId="4216" xr:uid="{00000000-0005-0000-0000-00009A0F0000}"/>
    <cellStyle name="Normal 6 6 2 4 4" xfId="3135" xr:uid="{00000000-0005-0000-0000-00009B0F0000}"/>
    <cellStyle name="Normal 6 6 2 5" xfId="1149" xr:uid="{00000000-0005-0000-0000-00009C0F0000}"/>
    <cellStyle name="Normal 6 6 2 5 2" xfId="2237" xr:uid="{00000000-0005-0000-0000-00009D0F0000}"/>
    <cellStyle name="Normal 6 6 2 5 2 2" xfId="4469" xr:uid="{00000000-0005-0000-0000-00009E0F0000}"/>
    <cellStyle name="Normal 6 6 2 5 3" xfId="3388" xr:uid="{00000000-0005-0000-0000-00009F0F0000}"/>
    <cellStyle name="Normal 6 6 2 6" xfId="645" xr:uid="{00000000-0005-0000-0000-0000A00F0000}"/>
    <cellStyle name="Normal 6 6 2 6 2" xfId="2887" xr:uid="{00000000-0005-0000-0000-0000A10F0000}"/>
    <cellStyle name="Normal 6 6 2 7" xfId="1687" xr:uid="{00000000-0005-0000-0000-0000A20F0000}"/>
    <cellStyle name="Normal 6 6 2 7 2" xfId="3926" xr:uid="{00000000-0005-0000-0000-0000A30F0000}"/>
    <cellStyle name="Normal 6 6 2 8" xfId="1736" xr:uid="{00000000-0005-0000-0000-0000A40F0000}"/>
    <cellStyle name="Normal 6 6 2 8 2" xfId="3968" xr:uid="{00000000-0005-0000-0000-0000A50F0000}"/>
    <cellStyle name="Normal 6 6 2 9" xfId="2767" xr:uid="{00000000-0005-0000-0000-0000A60F0000}"/>
    <cellStyle name="Normal 6 6 3" xfId="503" xr:uid="{00000000-0005-0000-0000-0000A70F0000}"/>
    <cellStyle name="Normal 6 6 3 2" xfId="574" xr:uid="{00000000-0005-0000-0000-0000A80F0000}"/>
    <cellStyle name="Normal 6 6 3 2 2" xfId="846" xr:uid="{00000000-0005-0000-0000-0000A90F0000}"/>
    <cellStyle name="Normal 6 6 3 2 2 2" xfId="1094" xr:uid="{00000000-0005-0000-0000-0000AA0F0000}"/>
    <cellStyle name="Normal 6 6 3 2 2 2 2" xfId="1598" xr:uid="{00000000-0005-0000-0000-0000AB0F0000}"/>
    <cellStyle name="Normal 6 6 3 2 2 2 2 2" xfId="2686" xr:uid="{00000000-0005-0000-0000-0000AC0F0000}"/>
    <cellStyle name="Normal 6 6 3 2 2 2 2 2 2" xfId="4918" xr:uid="{00000000-0005-0000-0000-0000AD0F0000}"/>
    <cellStyle name="Normal 6 6 3 2 2 2 2 3" xfId="3837" xr:uid="{00000000-0005-0000-0000-0000AE0F0000}"/>
    <cellStyle name="Normal 6 6 3 2 2 2 3" xfId="2185" xr:uid="{00000000-0005-0000-0000-0000AF0F0000}"/>
    <cellStyle name="Normal 6 6 3 2 2 2 3 2" xfId="4417" xr:uid="{00000000-0005-0000-0000-0000B00F0000}"/>
    <cellStyle name="Normal 6 6 3 2 2 2 4" xfId="3336" xr:uid="{00000000-0005-0000-0000-0000B10F0000}"/>
    <cellStyle name="Normal 6 6 3 2 2 3" xfId="1350" xr:uid="{00000000-0005-0000-0000-0000B20F0000}"/>
    <cellStyle name="Normal 6 6 3 2 2 3 2" xfId="2438" xr:uid="{00000000-0005-0000-0000-0000B30F0000}"/>
    <cellStyle name="Normal 6 6 3 2 2 3 2 2" xfId="4670" xr:uid="{00000000-0005-0000-0000-0000B40F0000}"/>
    <cellStyle name="Normal 6 6 3 2 2 3 3" xfId="3589" xr:uid="{00000000-0005-0000-0000-0000B50F0000}"/>
    <cellStyle name="Normal 6 6 3 2 2 4" xfId="1937" xr:uid="{00000000-0005-0000-0000-0000B60F0000}"/>
    <cellStyle name="Normal 6 6 3 2 2 4 2" xfId="4169" xr:uid="{00000000-0005-0000-0000-0000B70F0000}"/>
    <cellStyle name="Normal 6 6 3 2 2 5" xfId="3088" xr:uid="{00000000-0005-0000-0000-0000B80F0000}"/>
    <cellStyle name="Normal 6 6 3 2 3" xfId="970" xr:uid="{00000000-0005-0000-0000-0000B90F0000}"/>
    <cellStyle name="Normal 6 6 3 2 3 2" xfId="1474" xr:uid="{00000000-0005-0000-0000-0000BA0F0000}"/>
    <cellStyle name="Normal 6 6 3 2 3 2 2" xfId="2562" xr:uid="{00000000-0005-0000-0000-0000BB0F0000}"/>
    <cellStyle name="Normal 6 6 3 2 3 2 2 2" xfId="4794" xr:uid="{00000000-0005-0000-0000-0000BC0F0000}"/>
    <cellStyle name="Normal 6 6 3 2 3 2 3" xfId="3713" xr:uid="{00000000-0005-0000-0000-0000BD0F0000}"/>
    <cellStyle name="Normal 6 6 3 2 3 3" xfId="2061" xr:uid="{00000000-0005-0000-0000-0000BE0F0000}"/>
    <cellStyle name="Normal 6 6 3 2 3 3 2" xfId="4293" xr:uid="{00000000-0005-0000-0000-0000BF0F0000}"/>
    <cellStyle name="Normal 6 6 3 2 3 4" xfId="3212" xr:uid="{00000000-0005-0000-0000-0000C00F0000}"/>
    <cellStyle name="Normal 6 6 3 2 4" xfId="1226" xr:uid="{00000000-0005-0000-0000-0000C10F0000}"/>
    <cellStyle name="Normal 6 6 3 2 4 2" xfId="2314" xr:uid="{00000000-0005-0000-0000-0000C20F0000}"/>
    <cellStyle name="Normal 6 6 3 2 4 2 2" xfId="4546" xr:uid="{00000000-0005-0000-0000-0000C30F0000}"/>
    <cellStyle name="Normal 6 6 3 2 4 3" xfId="3465" xr:uid="{00000000-0005-0000-0000-0000C40F0000}"/>
    <cellStyle name="Normal 6 6 3 2 5" xfId="722" xr:uid="{00000000-0005-0000-0000-0000C50F0000}"/>
    <cellStyle name="Normal 6 6 3 2 5 2" xfId="2964" xr:uid="{00000000-0005-0000-0000-0000C60F0000}"/>
    <cellStyle name="Normal 6 6 3 2 6" xfId="1813" xr:uid="{00000000-0005-0000-0000-0000C70F0000}"/>
    <cellStyle name="Normal 6 6 3 2 6 2" xfId="4045" xr:uid="{00000000-0005-0000-0000-0000C80F0000}"/>
    <cellStyle name="Normal 6 6 3 2 7" xfId="2816" xr:uid="{00000000-0005-0000-0000-0000C90F0000}"/>
    <cellStyle name="Normal 6 6 3 3" xfId="789" xr:uid="{00000000-0005-0000-0000-0000CA0F0000}"/>
    <cellStyle name="Normal 6 6 3 3 2" xfId="1037" xr:uid="{00000000-0005-0000-0000-0000CB0F0000}"/>
    <cellStyle name="Normal 6 6 3 3 2 2" xfId="1541" xr:uid="{00000000-0005-0000-0000-0000CC0F0000}"/>
    <cellStyle name="Normal 6 6 3 3 2 2 2" xfId="2629" xr:uid="{00000000-0005-0000-0000-0000CD0F0000}"/>
    <cellStyle name="Normal 6 6 3 3 2 2 2 2" xfId="4861" xr:uid="{00000000-0005-0000-0000-0000CE0F0000}"/>
    <cellStyle name="Normal 6 6 3 3 2 2 3" xfId="3780" xr:uid="{00000000-0005-0000-0000-0000CF0F0000}"/>
    <cellStyle name="Normal 6 6 3 3 2 3" xfId="2128" xr:uid="{00000000-0005-0000-0000-0000D00F0000}"/>
    <cellStyle name="Normal 6 6 3 3 2 3 2" xfId="4360" xr:uid="{00000000-0005-0000-0000-0000D10F0000}"/>
    <cellStyle name="Normal 6 6 3 3 2 4" xfId="3279" xr:uid="{00000000-0005-0000-0000-0000D20F0000}"/>
    <cellStyle name="Normal 6 6 3 3 3" xfId="1293" xr:uid="{00000000-0005-0000-0000-0000D30F0000}"/>
    <cellStyle name="Normal 6 6 3 3 3 2" xfId="2381" xr:uid="{00000000-0005-0000-0000-0000D40F0000}"/>
    <cellStyle name="Normal 6 6 3 3 3 2 2" xfId="4613" xr:uid="{00000000-0005-0000-0000-0000D50F0000}"/>
    <cellStyle name="Normal 6 6 3 3 3 3" xfId="3532" xr:uid="{00000000-0005-0000-0000-0000D60F0000}"/>
    <cellStyle name="Normal 6 6 3 3 4" xfId="1880" xr:uid="{00000000-0005-0000-0000-0000D70F0000}"/>
    <cellStyle name="Normal 6 6 3 3 4 2" xfId="4112" xr:uid="{00000000-0005-0000-0000-0000D80F0000}"/>
    <cellStyle name="Normal 6 6 3 3 5" xfId="3031" xr:uid="{00000000-0005-0000-0000-0000D90F0000}"/>
    <cellStyle name="Normal 6 6 3 4" xfId="913" xr:uid="{00000000-0005-0000-0000-0000DA0F0000}"/>
    <cellStyle name="Normal 6 6 3 4 2" xfId="1417" xr:uid="{00000000-0005-0000-0000-0000DB0F0000}"/>
    <cellStyle name="Normal 6 6 3 4 2 2" xfId="2505" xr:uid="{00000000-0005-0000-0000-0000DC0F0000}"/>
    <cellStyle name="Normal 6 6 3 4 2 2 2" xfId="4737" xr:uid="{00000000-0005-0000-0000-0000DD0F0000}"/>
    <cellStyle name="Normal 6 6 3 4 2 3" xfId="3656" xr:uid="{00000000-0005-0000-0000-0000DE0F0000}"/>
    <cellStyle name="Normal 6 6 3 4 3" xfId="2004" xr:uid="{00000000-0005-0000-0000-0000DF0F0000}"/>
    <cellStyle name="Normal 6 6 3 4 3 2" xfId="4236" xr:uid="{00000000-0005-0000-0000-0000E00F0000}"/>
    <cellStyle name="Normal 6 6 3 4 4" xfId="3155" xr:uid="{00000000-0005-0000-0000-0000E10F0000}"/>
    <cellStyle name="Normal 6 6 3 5" xfId="1169" xr:uid="{00000000-0005-0000-0000-0000E20F0000}"/>
    <cellStyle name="Normal 6 6 3 5 2" xfId="2257" xr:uid="{00000000-0005-0000-0000-0000E30F0000}"/>
    <cellStyle name="Normal 6 6 3 5 2 2" xfId="4489" xr:uid="{00000000-0005-0000-0000-0000E40F0000}"/>
    <cellStyle name="Normal 6 6 3 5 3" xfId="3408" xr:uid="{00000000-0005-0000-0000-0000E50F0000}"/>
    <cellStyle name="Normal 6 6 3 6" xfId="665" xr:uid="{00000000-0005-0000-0000-0000E60F0000}"/>
    <cellStyle name="Normal 6 6 3 6 2" xfId="2907" xr:uid="{00000000-0005-0000-0000-0000E70F0000}"/>
    <cellStyle name="Normal 6 6 3 7" xfId="1665" xr:uid="{00000000-0005-0000-0000-0000E80F0000}"/>
    <cellStyle name="Normal 6 6 3 7 2" xfId="3904" xr:uid="{00000000-0005-0000-0000-0000E90F0000}"/>
    <cellStyle name="Normal 6 6 3 8" xfId="1756" xr:uid="{00000000-0005-0000-0000-0000EA0F0000}"/>
    <cellStyle name="Normal 6 6 3 8 2" xfId="3988" xr:uid="{00000000-0005-0000-0000-0000EB0F0000}"/>
    <cellStyle name="Normal 6 6 3 9" xfId="2745" xr:uid="{00000000-0005-0000-0000-0000EC0F0000}"/>
    <cellStyle name="Normal 6 6 4" xfId="554" xr:uid="{00000000-0005-0000-0000-0000ED0F0000}"/>
    <cellStyle name="Normal 6 6 4 2" xfId="844" xr:uid="{00000000-0005-0000-0000-0000EE0F0000}"/>
    <cellStyle name="Normal 6 6 4 2 2" xfId="1092" xr:uid="{00000000-0005-0000-0000-0000EF0F0000}"/>
    <cellStyle name="Normal 6 6 4 2 2 2" xfId="1596" xr:uid="{00000000-0005-0000-0000-0000F00F0000}"/>
    <cellStyle name="Normal 6 6 4 2 2 2 2" xfId="2684" xr:uid="{00000000-0005-0000-0000-0000F10F0000}"/>
    <cellStyle name="Normal 6 6 4 2 2 2 2 2" xfId="4916" xr:uid="{00000000-0005-0000-0000-0000F20F0000}"/>
    <cellStyle name="Normal 6 6 4 2 2 2 3" xfId="3835" xr:uid="{00000000-0005-0000-0000-0000F30F0000}"/>
    <cellStyle name="Normal 6 6 4 2 2 3" xfId="2183" xr:uid="{00000000-0005-0000-0000-0000F40F0000}"/>
    <cellStyle name="Normal 6 6 4 2 2 3 2" xfId="4415" xr:uid="{00000000-0005-0000-0000-0000F50F0000}"/>
    <cellStyle name="Normal 6 6 4 2 2 4" xfId="3334" xr:uid="{00000000-0005-0000-0000-0000F60F0000}"/>
    <cellStyle name="Normal 6 6 4 2 3" xfId="1348" xr:uid="{00000000-0005-0000-0000-0000F70F0000}"/>
    <cellStyle name="Normal 6 6 4 2 3 2" xfId="2436" xr:uid="{00000000-0005-0000-0000-0000F80F0000}"/>
    <cellStyle name="Normal 6 6 4 2 3 2 2" xfId="4668" xr:uid="{00000000-0005-0000-0000-0000F90F0000}"/>
    <cellStyle name="Normal 6 6 4 2 3 3" xfId="3587" xr:uid="{00000000-0005-0000-0000-0000FA0F0000}"/>
    <cellStyle name="Normal 6 6 4 2 4" xfId="1935" xr:uid="{00000000-0005-0000-0000-0000FB0F0000}"/>
    <cellStyle name="Normal 6 6 4 2 4 2" xfId="4167" xr:uid="{00000000-0005-0000-0000-0000FC0F0000}"/>
    <cellStyle name="Normal 6 6 4 2 5" xfId="3086" xr:uid="{00000000-0005-0000-0000-0000FD0F0000}"/>
    <cellStyle name="Normal 6 6 4 3" xfId="968" xr:uid="{00000000-0005-0000-0000-0000FE0F0000}"/>
    <cellStyle name="Normal 6 6 4 3 2" xfId="1472" xr:uid="{00000000-0005-0000-0000-0000FF0F0000}"/>
    <cellStyle name="Normal 6 6 4 3 2 2" xfId="2560" xr:uid="{00000000-0005-0000-0000-000000100000}"/>
    <cellStyle name="Normal 6 6 4 3 2 2 2" xfId="4792" xr:uid="{00000000-0005-0000-0000-000001100000}"/>
    <cellStyle name="Normal 6 6 4 3 2 3" xfId="3711" xr:uid="{00000000-0005-0000-0000-000002100000}"/>
    <cellStyle name="Normal 6 6 4 3 3" xfId="2059" xr:uid="{00000000-0005-0000-0000-000003100000}"/>
    <cellStyle name="Normal 6 6 4 3 3 2" xfId="4291" xr:uid="{00000000-0005-0000-0000-000004100000}"/>
    <cellStyle name="Normal 6 6 4 3 4" xfId="3210" xr:uid="{00000000-0005-0000-0000-000005100000}"/>
    <cellStyle name="Normal 6 6 4 4" xfId="1224" xr:uid="{00000000-0005-0000-0000-000006100000}"/>
    <cellStyle name="Normal 6 6 4 4 2" xfId="2312" xr:uid="{00000000-0005-0000-0000-000007100000}"/>
    <cellStyle name="Normal 6 6 4 4 2 2" xfId="4544" xr:uid="{00000000-0005-0000-0000-000008100000}"/>
    <cellStyle name="Normal 6 6 4 4 3" xfId="3463" xr:uid="{00000000-0005-0000-0000-000009100000}"/>
    <cellStyle name="Normal 6 6 4 5" xfId="720" xr:uid="{00000000-0005-0000-0000-00000A100000}"/>
    <cellStyle name="Normal 6 6 4 5 2" xfId="2962" xr:uid="{00000000-0005-0000-0000-00000B100000}"/>
    <cellStyle name="Normal 6 6 4 6" xfId="1811" xr:uid="{00000000-0005-0000-0000-00000C100000}"/>
    <cellStyle name="Normal 6 6 4 6 2" xfId="4043" xr:uid="{00000000-0005-0000-0000-00000D100000}"/>
    <cellStyle name="Normal 6 6 4 7" xfId="2796" xr:uid="{00000000-0005-0000-0000-00000E100000}"/>
    <cellStyle name="Normal 6 6 5" xfId="747" xr:uid="{00000000-0005-0000-0000-00000F100000}"/>
    <cellStyle name="Normal 6 6 5 2" xfId="995" xr:uid="{00000000-0005-0000-0000-000010100000}"/>
    <cellStyle name="Normal 6 6 5 2 2" xfId="1499" xr:uid="{00000000-0005-0000-0000-000011100000}"/>
    <cellStyle name="Normal 6 6 5 2 2 2" xfId="2587" xr:uid="{00000000-0005-0000-0000-000012100000}"/>
    <cellStyle name="Normal 6 6 5 2 2 2 2" xfId="4819" xr:uid="{00000000-0005-0000-0000-000013100000}"/>
    <cellStyle name="Normal 6 6 5 2 2 3" xfId="3738" xr:uid="{00000000-0005-0000-0000-000014100000}"/>
    <cellStyle name="Normal 6 6 5 2 3" xfId="2086" xr:uid="{00000000-0005-0000-0000-000015100000}"/>
    <cellStyle name="Normal 6 6 5 2 3 2" xfId="4318" xr:uid="{00000000-0005-0000-0000-000016100000}"/>
    <cellStyle name="Normal 6 6 5 2 4" xfId="3237" xr:uid="{00000000-0005-0000-0000-000017100000}"/>
    <cellStyle name="Normal 6 6 5 3" xfId="1251" xr:uid="{00000000-0005-0000-0000-000018100000}"/>
    <cellStyle name="Normal 6 6 5 3 2" xfId="2339" xr:uid="{00000000-0005-0000-0000-000019100000}"/>
    <cellStyle name="Normal 6 6 5 3 2 2" xfId="4571" xr:uid="{00000000-0005-0000-0000-00001A100000}"/>
    <cellStyle name="Normal 6 6 5 3 3" xfId="3490" xr:uid="{00000000-0005-0000-0000-00001B100000}"/>
    <cellStyle name="Normal 6 6 5 4" xfId="1838" xr:uid="{00000000-0005-0000-0000-00001C100000}"/>
    <cellStyle name="Normal 6 6 5 4 2" xfId="4070" xr:uid="{00000000-0005-0000-0000-00001D100000}"/>
    <cellStyle name="Normal 6 6 5 5" xfId="2989" xr:uid="{00000000-0005-0000-0000-00001E100000}"/>
    <cellStyle name="Normal 6 6 6" xfId="871" xr:uid="{00000000-0005-0000-0000-00001F100000}"/>
    <cellStyle name="Normal 6 6 6 2" xfId="1375" xr:uid="{00000000-0005-0000-0000-000020100000}"/>
    <cellStyle name="Normal 6 6 6 2 2" xfId="2463" xr:uid="{00000000-0005-0000-0000-000021100000}"/>
    <cellStyle name="Normal 6 6 6 2 2 2" xfId="4695" xr:uid="{00000000-0005-0000-0000-000022100000}"/>
    <cellStyle name="Normal 6 6 6 2 3" xfId="3614" xr:uid="{00000000-0005-0000-0000-000023100000}"/>
    <cellStyle name="Normal 6 6 6 3" xfId="1962" xr:uid="{00000000-0005-0000-0000-000024100000}"/>
    <cellStyle name="Normal 6 6 6 3 2" xfId="4194" xr:uid="{00000000-0005-0000-0000-000025100000}"/>
    <cellStyle name="Normal 6 6 6 4" xfId="3113" xr:uid="{00000000-0005-0000-0000-000026100000}"/>
    <cellStyle name="Normal 6 6 7" xfId="1127" xr:uid="{00000000-0005-0000-0000-000027100000}"/>
    <cellStyle name="Normal 6 6 7 2" xfId="2215" xr:uid="{00000000-0005-0000-0000-000028100000}"/>
    <cellStyle name="Normal 6 6 7 2 2" xfId="4447" xr:uid="{00000000-0005-0000-0000-000029100000}"/>
    <cellStyle name="Normal 6 6 7 3" xfId="3366" xr:uid="{00000000-0005-0000-0000-00002A100000}"/>
    <cellStyle name="Normal 6 6 8" xfId="623" xr:uid="{00000000-0005-0000-0000-00002B100000}"/>
    <cellStyle name="Normal 6 6 8 2" xfId="2865" xr:uid="{00000000-0005-0000-0000-00002C100000}"/>
    <cellStyle name="Normal 6 6 9" xfId="1645" xr:uid="{00000000-0005-0000-0000-00002D100000}"/>
    <cellStyle name="Normal 6 6 9 2" xfId="3884" xr:uid="{00000000-0005-0000-0000-00002E100000}"/>
    <cellStyle name="Normal 6 7" xfId="485" xr:uid="{00000000-0005-0000-0000-00002F100000}"/>
    <cellStyle name="Normal 6 7 10" xfId="1716" xr:uid="{00000000-0005-0000-0000-000030100000}"/>
    <cellStyle name="Normal 6 7 10 2" xfId="3948" xr:uid="{00000000-0005-0000-0000-000031100000}"/>
    <cellStyle name="Normal 6 7 11" xfId="2727" xr:uid="{00000000-0005-0000-0000-000032100000}"/>
    <cellStyle name="Normal 6 7 2" xfId="527" xr:uid="{00000000-0005-0000-0000-000033100000}"/>
    <cellStyle name="Normal 6 7 2 2" xfId="598" xr:uid="{00000000-0005-0000-0000-000034100000}"/>
    <cellStyle name="Normal 6 7 2 2 2" xfId="848" xr:uid="{00000000-0005-0000-0000-000035100000}"/>
    <cellStyle name="Normal 6 7 2 2 2 2" xfId="1096" xr:uid="{00000000-0005-0000-0000-000036100000}"/>
    <cellStyle name="Normal 6 7 2 2 2 2 2" xfId="1600" xr:uid="{00000000-0005-0000-0000-000037100000}"/>
    <cellStyle name="Normal 6 7 2 2 2 2 2 2" xfId="2688" xr:uid="{00000000-0005-0000-0000-000038100000}"/>
    <cellStyle name="Normal 6 7 2 2 2 2 2 2 2" xfId="4920" xr:uid="{00000000-0005-0000-0000-000039100000}"/>
    <cellStyle name="Normal 6 7 2 2 2 2 2 3" xfId="3839" xr:uid="{00000000-0005-0000-0000-00003A100000}"/>
    <cellStyle name="Normal 6 7 2 2 2 2 3" xfId="2187" xr:uid="{00000000-0005-0000-0000-00003B100000}"/>
    <cellStyle name="Normal 6 7 2 2 2 2 3 2" xfId="4419" xr:uid="{00000000-0005-0000-0000-00003C100000}"/>
    <cellStyle name="Normal 6 7 2 2 2 2 4" xfId="3338" xr:uid="{00000000-0005-0000-0000-00003D100000}"/>
    <cellStyle name="Normal 6 7 2 2 2 3" xfId="1352" xr:uid="{00000000-0005-0000-0000-00003E100000}"/>
    <cellStyle name="Normal 6 7 2 2 2 3 2" xfId="2440" xr:uid="{00000000-0005-0000-0000-00003F100000}"/>
    <cellStyle name="Normal 6 7 2 2 2 3 2 2" xfId="4672" xr:uid="{00000000-0005-0000-0000-000040100000}"/>
    <cellStyle name="Normal 6 7 2 2 2 3 3" xfId="3591" xr:uid="{00000000-0005-0000-0000-000041100000}"/>
    <cellStyle name="Normal 6 7 2 2 2 4" xfId="1939" xr:uid="{00000000-0005-0000-0000-000042100000}"/>
    <cellStyle name="Normal 6 7 2 2 2 4 2" xfId="4171" xr:uid="{00000000-0005-0000-0000-000043100000}"/>
    <cellStyle name="Normal 6 7 2 2 2 5" xfId="3090" xr:uid="{00000000-0005-0000-0000-000044100000}"/>
    <cellStyle name="Normal 6 7 2 2 3" xfId="972" xr:uid="{00000000-0005-0000-0000-000045100000}"/>
    <cellStyle name="Normal 6 7 2 2 3 2" xfId="1476" xr:uid="{00000000-0005-0000-0000-000046100000}"/>
    <cellStyle name="Normal 6 7 2 2 3 2 2" xfId="2564" xr:uid="{00000000-0005-0000-0000-000047100000}"/>
    <cellStyle name="Normal 6 7 2 2 3 2 2 2" xfId="4796" xr:uid="{00000000-0005-0000-0000-000048100000}"/>
    <cellStyle name="Normal 6 7 2 2 3 2 3" xfId="3715" xr:uid="{00000000-0005-0000-0000-000049100000}"/>
    <cellStyle name="Normal 6 7 2 2 3 3" xfId="2063" xr:uid="{00000000-0005-0000-0000-00004A100000}"/>
    <cellStyle name="Normal 6 7 2 2 3 3 2" xfId="4295" xr:uid="{00000000-0005-0000-0000-00004B100000}"/>
    <cellStyle name="Normal 6 7 2 2 3 4" xfId="3214" xr:uid="{00000000-0005-0000-0000-00004C100000}"/>
    <cellStyle name="Normal 6 7 2 2 4" xfId="1228" xr:uid="{00000000-0005-0000-0000-00004D100000}"/>
    <cellStyle name="Normal 6 7 2 2 4 2" xfId="2316" xr:uid="{00000000-0005-0000-0000-00004E100000}"/>
    <cellStyle name="Normal 6 7 2 2 4 2 2" xfId="4548" xr:uid="{00000000-0005-0000-0000-00004F100000}"/>
    <cellStyle name="Normal 6 7 2 2 4 3" xfId="3467" xr:uid="{00000000-0005-0000-0000-000050100000}"/>
    <cellStyle name="Normal 6 7 2 2 5" xfId="724" xr:uid="{00000000-0005-0000-0000-000051100000}"/>
    <cellStyle name="Normal 6 7 2 2 5 2" xfId="2966" xr:uid="{00000000-0005-0000-0000-000052100000}"/>
    <cellStyle name="Normal 6 7 2 2 6" xfId="1815" xr:uid="{00000000-0005-0000-0000-000053100000}"/>
    <cellStyle name="Normal 6 7 2 2 6 2" xfId="4047" xr:uid="{00000000-0005-0000-0000-000054100000}"/>
    <cellStyle name="Normal 6 7 2 2 7" xfId="2840" xr:uid="{00000000-0005-0000-0000-000055100000}"/>
    <cellStyle name="Normal 6 7 2 3" xfId="771" xr:uid="{00000000-0005-0000-0000-000056100000}"/>
    <cellStyle name="Normal 6 7 2 3 2" xfId="1019" xr:uid="{00000000-0005-0000-0000-000057100000}"/>
    <cellStyle name="Normal 6 7 2 3 2 2" xfId="1523" xr:uid="{00000000-0005-0000-0000-000058100000}"/>
    <cellStyle name="Normal 6 7 2 3 2 2 2" xfId="2611" xr:uid="{00000000-0005-0000-0000-000059100000}"/>
    <cellStyle name="Normal 6 7 2 3 2 2 2 2" xfId="4843" xr:uid="{00000000-0005-0000-0000-00005A100000}"/>
    <cellStyle name="Normal 6 7 2 3 2 2 3" xfId="3762" xr:uid="{00000000-0005-0000-0000-00005B100000}"/>
    <cellStyle name="Normal 6 7 2 3 2 3" xfId="2110" xr:uid="{00000000-0005-0000-0000-00005C100000}"/>
    <cellStyle name="Normal 6 7 2 3 2 3 2" xfId="4342" xr:uid="{00000000-0005-0000-0000-00005D100000}"/>
    <cellStyle name="Normal 6 7 2 3 2 4" xfId="3261" xr:uid="{00000000-0005-0000-0000-00005E100000}"/>
    <cellStyle name="Normal 6 7 2 3 3" xfId="1275" xr:uid="{00000000-0005-0000-0000-00005F100000}"/>
    <cellStyle name="Normal 6 7 2 3 3 2" xfId="2363" xr:uid="{00000000-0005-0000-0000-000060100000}"/>
    <cellStyle name="Normal 6 7 2 3 3 2 2" xfId="4595" xr:uid="{00000000-0005-0000-0000-000061100000}"/>
    <cellStyle name="Normal 6 7 2 3 3 3" xfId="3514" xr:uid="{00000000-0005-0000-0000-000062100000}"/>
    <cellStyle name="Normal 6 7 2 3 4" xfId="1862" xr:uid="{00000000-0005-0000-0000-000063100000}"/>
    <cellStyle name="Normal 6 7 2 3 4 2" xfId="4094" xr:uid="{00000000-0005-0000-0000-000064100000}"/>
    <cellStyle name="Normal 6 7 2 3 5" xfId="3013" xr:uid="{00000000-0005-0000-0000-000065100000}"/>
    <cellStyle name="Normal 6 7 2 4" xfId="895" xr:uid="{00000000-0005-0000-0000-000066100000}"/>
    <cellStyle name="Normal 6 7 2 4 2" xfId="1399" xr:uid="{00000000-0005-0000-0000-000067100000}"/>
    <cellStyle name="Normal 6 7 2 4 2 2" xfId="2487" xr:uid="{00000000-0005-0000-0000-000068100000}"/>
    <cellStyle name="Normal 6 7 2 4 2 2 2" xfId="4719" xr:uid="{00000000-0005-0000-0000-000069100000}"/>
    <cellStyle name="Normal 6 7 2 4 2 3" xfId="3638" xr:uid="{00000000-0005-0000-0000-00006A100000}"/>
    <cellStyle name="Normal 6 7 2 4 3" xfId="1986" xr:uid="{00000000-0005-0000-0000-00006B100000}"/>
    <cellStyle name="Normal 6 7 2 4 3 2" xfId="4218" xr:uid="{00000000-0005-0000-0000-00006C100000}"/>
    <cellStyle name="Normal 6 7 2 4 4" xfId="3137" xr:uid="{00000000-0005-0000-0000-00006D100000}"/>
    <cellStyle name="Normal 6 7 2 5" xfId="1151" xr:uid="{00000000-0005-0000-0000-00006E100000}"/>
    <cellStyle name="Normal 6 7 2 5 2" xfId="2239" xr:uid="{00000000-0005-0000-0000-00006F100000}"/>
    <cellStyle name="Normal 6 7 2 5 2 2" xfId="4471" xr:uid="{00000000-0005-0000-0000-000070100000}"/>
    <cellStyle name="Normal 6 7 2 5 3" xfId="3390" xr:uid="{00000000-0005-0000-0000-000071100000}"/>
    <cellStyle name="Normal 6 7 2 6" xfId="647" xr:uid="{00000000-0005-0000-0000-000072100000}"/>
    <cellStyle name="Normal 6 7 2 6 2" xfId="2889" xr:uid="{00000000-0005-0000-0000-000073100000}"/>
    <cellStyle name="Normal 6 7 2 7" xfId="1689" xr:uid="{00000000-0005-0000-0000-000074100000}"/>
    <cellStyle name="Normal 6 7 2 7 2" xfId="3928" xr:uid="{00000000-0005-0000-0000-000075100000}"/>
    <cellStyle name="Normal 6 7 2 8" xfId="1738" xr:uid="{00000000-0005-0000-0000-000076100000}"/>
    <cellStyle name="Normal 6 7 2 8 2" xfId="3970" xr:uid="{00000000-0005-0000-0000-000077100000}"/>
    <cellStyle name="Normal 6 7 2 9" xfId="2769" xr:uid="{00000000-0005-0000-0000-000078100000}"/>
    <cellStyle name="Normal 6 7 3" xfId="505" xr:uid="{00000000-0005-0000-0000-000079100000}"/>
    <cellStyle name="Normal 6 7 3 2" xfId="576" xr:uid="{00000000-0005-0000-0000-00007A100000}"/>
    <cellStyle name="Normal 6 7 3 2 2" xfId="849" xr:uid="{00000000-0005-0000-0000-00007B100000}"/>
    <cellStyle name="Normal 6 7 3 2 2 2" xfId="1097" xr:uid="{00000000-0005-0000-0000-00007C100000}"/>
    <cellStyle name="Normal 6 7 3 2 2 2 2" xfId="1601" xr:uid="{00000000-0005-0000-0000-00007D100000}"/>
    <cellStyle name="Normal 6 7 3 2 2 2 2 2" xfId="2689" xr:uid="{00000000-0005-0000-0000-00007E100000}"/>
    <cellStyle name="Normal 6 7 3 2 2 2 2 2 2" xfId="4921" xr:uid="{00000000-0005-0000-0000-00007F100000}"/>
    <cellStyle name="Normal 6 7 3 2 2 2 2 3" xfId="3840" xr:uid="{00000000-0005-0000-0000-000080100000}"/>
    <cellStyle name="Normal 6 7 3 2 2 2 3" xfId="2188" xr:uid="{00000000-0005-0000-0000-000081100000}"/>
    <cellStyle name="Normal 6 7 3 2 2 2 3 2" xfId="4420" xr:uid="{00000000-0005-0000-0000-000082100000}"/>
    <cellStyle name="Normal 6 7 3 2 2 2 4" xfId="3339" xr:uid="{00000000-0005-0000-0000-000083100000}"/>
    <cellStyle name="Normal 6 7 3 2 2 3" xfId="1353" xr:uid="{00000000-0005-0000-0000-000084100000}"/>
    <cellStyle name="Normal 6 7 3 2 2 3 2" xfId="2441" xr:uid="{00000000-0005-0000-0000-000085100000}"/>
    <cellStyle name="Normal 6 7 3 2 2 3 2 2" xfId="4673" xr:uid="{00000000-0005-0000-0000-000086100000}"/>
    <cellStyle name="Normal 6 7 3 2 2 3 3" xfId="3592" xr:uid="{00000000-0005-0000-0000-000087100000}"/>
    <cellStyle name="Normal 6 7 3 2 2 4" xfId="1940" xr:uid="{00000000-0005-0000-0000-000088100000}"/>
    <cellStyle name="Normal 6 7 3 2 2 4 2" xfId="4172" xr:uid="{00000000-0005-0000-0000-000089100000}"/>
    <cellStyle name="Normal 6 7 3 2 2 5" xfId="3091" xr:uid="{00000000-0005-0000-0000-00008A100000}"/>
    <cellStyle name="Normal 6 7 3 2 3" xfId="973" xr:uid="{00000000-0005-0000-0000-00008B100000}"/>
    <cellStyle name="Normal 6 7 3 2 3 2" xfId="1477" xr:uid="{00000000-0005-0000-0000-00008C100000}"/>
    <cellStyle name="Normal 6 7 3 2 3 2 2" xfId="2565" xr:uid="{00000000-0005-0000-0000-00008D100000}"/>
    <cellStyle name="Normal 6 7 3 2 3 2 2 2" xfId="4797" xr:uid="{00000000-0005-0000-0000-00008E100000}"/>
    <cellStyle name="Normal 6 7 3 2 3 2 3" xfId="3716" xr:uid="{00000000-0005-0000-0000-00008F100000}"/>
    <cellStyle name="Normal 6 7 3 2 3 3" xfId="2064" xr:uid="{00000000-0005-0000-0000-000090100000}"/>
    <cellStyle name="Normal 6 7 3 2 3 3 2" xfId="4296" xr:uid="{00000000-0005-0000-0000-000091100000}"/>
    <cellStyle name="Normal 6 7 3 2 3 4" xfId="3215" xr:uid="{00000000-0005-0000-0000-000092100000}"/>
    <cellStyle name="Normal 6 7 3 2 4" xfId="1229" xr:uid="{00000000-0005-0000-0000-000093100000}"/>
    <cellStyle name="Normal 6 7 3 2 4 2" xfId="2317" xr:uid="{00000000-0005-0000-0000-000094100000}"/>
    <cellStyle name="Normal 6 7 3 2 4 2 2" xfId="4549" xr:uid="{00000000-0005-0000-0000-000095100000}"/>
    <cellStyle name="Normal 6 7 3 2 4 3" xfId="3468" xr:uid="{00000000-0005-0000-0000-000096100000}"/>
    <cellStyle name="Normal 6 7 3 2 5" xfId="725" xr:uid="{00000000-0005-0000-0000-000097100000}"/>
    <cellStyle name="Normal 6 7 3 2 5 2" xfId="2967" xr:uid="{00000000-0005-0000-0000-000098100000}"/>
    <cellStyle name="Normal 6 7 3 2 6" xfId="1816" xr:uid="{00000000-0005-0000-0000-000099100000}"/>
    <cellStyle name="Normal 6 7 3 2 6 2" xfId="4048" xr:uid="{00000000-0005-0000-0000-00009A100000}"/>
    <cellStyle name="Normal 6 7 3 2 7" xfId="2818" xr:uid="{00000000-0005-0000-0000-00009B100000}"/>
    <cellStyle name="Normal 6 7 3 3" xfId="791" xr:uid="{00000000-0005-0000-0000-00009C100000}"/>
    <cellStyle name="Normal 6 7 3 3 2" xfId="1039" xr:uid="{00000000-0005-0000-0000-00009D100000}"/>
    <cellStyle name="Normal 6 7 3 3 2 2" xfId="1543" xr:uid="{00000000-0005-0000-0000-00009E100000}"/>
    <cellStyle name="Normal 6 7 3 3 2 2 2" xfId="2631" xr:uid="{00000000-0005-0000-0000-00009F100000}"/>
    <cellStyle name="Normal 6 7 3 3 2 2 2 2" xfId="4863" xr:uid="{00000000-0005-0000-0000-0000A0100000}"/>
    <cellStyle name="Normal 6 7 3 3 2 2 3" xfId="3782" xr:uid="{00000000-0005-0000-0000-0000A1100000}"/>
    <cellStyle name="Normal 6 7 3 3 2 3" xfId="2130" xr:uid="{00000000-0005-0000-0000-0000A2100000}"/>
    <cellStyle name="Normal 6 7 3 3 2 3 2" xfId="4362" xr:uid="{00000000-0005-0000-0000-0000A3100000}"/>
    <cellStyle name="Normal 6 7 3 3 2 4" xfId="3281" xr:uid="{00000000-0005-0000-0000-0000A4100000}"/>
    <cellStyle name="Normal 6 7 3 3 3" xfId="1295" xr:uid="{00000000-0005-0000-0000-0000A5100000}"/>
    <cellStyle name="Normal 6 7 3 3 3 2" xfId="2383" xr:uid="{00000000-0005-0000-0000-0000A6100000}"/>
    <cellStyle name="Normal 6 7 3 3 3 2 2" xfId="4615" xr:uid="{00000000-0005-0000-0000-0000A7100000}"/>
    <cellStyle name="Normal 6 7 3 3 3 3" xfId="3534" xr:uid="{00000000-0005-0000-0000-0000A8100000}"/>
    <cellStyle name="Normal 6 7 3 3 4" xfId="1882" xr:uid="{00000000-0005-0000-0000-0000A9100000}"/>
    <cellStyle name="Normal 6 7 3 3 4 2" xfId="4114" xr:uid="{00000000-0005-0000-0000-0000AA100000}"/>
    <cellStyle name="Normal 6 7 3 3 5" xfId="3033" xr:uid="{00000000-0005-0000-0000-0000AB100000}"/>
    <cellStyle name="Normal 6 7 3 4" xfId="915" xr:uid="{00000000-0005-0000-0000-0000AC100000}"/>
    <cellStyle name="Normal 6 7 3 4 2" xfId="1419" xr:uid="{00000000-0005-0000-0000-0000AD100000}"/>
    <cellStyle name="Normal 6 7 3 4 2 2" xfId="2507" xr:uid="{00000000-0005-0000-0000-0000AE100000}"/>
    <cellStyle name="Normal 6 7 3 4 2 2 2" xfId="4739" xr:uid="{00000000-0005-0000-0000-0000AF100000}"/>
    <cellStyle name="Normal 6 7 3 4 2 3" xfId="3658" xr:uid="{00000000-0005-0000-0000-0000B0100000}"/>
    <cellStyle name="Normal 6 7 3 4 3" xfId="2006" xr:uid="{00000000-0005-0000-0000-0000B1100000}"/>
    <cellStyle name="Normal 6 7 3 4 3 2" xfId="4238" xr:uid="{00000000-0005-0000-0000-0000B2100000}"/>
    <cellStyle name="Normal 6 7 3 4 4" xfId="3157" xr:uid="{00000000-0005-0000-0000-0000B3100000}"/>
    <cellStyle name="Normal 6 7 3 5" xfId="1171" xr:uid="{00000000-0005-0000-0000-0000B4100000}"/>
    <cellStyle name="Normal 6 7 3 5 2" xfId="2259" xr:uid="{00000000-0005-0000-0000-0000B5100000}"/>
    <cellStyle name="Normal 6 7 3 5 2 2" xfId="4491" xr:uid="{00000000-0005-0000-0000-0000B6100000}"/>
    <cellStyle name="Normal 6 7 3 5 3" xfId="3410" xr:uid="{00000000-0005-0000-0000-0000B7100000}"/>
    <cellStyle name="Normal 6 7 3 6" xfId="667" xr:uid="{00000000-0005-0000-0000-0000B8100000}"/>
    <cellStyle name="Normal 6 7 3 6 2" xfId="2909" xr:uid="{00000000-0005-0000-0000-0000B9100000}"/>
    <cellStyle name="Normal 6 7 3 7" xfId="1667" xr:uid="{00000000-0005-0000-0000-0000BA100000}"/>
    <cellStyle name="Normal 6 7 3 7 2" xfId="3906" xr:uid="{00000000-0005-0000-0000-0000BB100000}"/>
    <cellStyle name="Normal 6 7 3 8" xfId="1758" xr:uid="{00000000-0005-0000-0000-0000BC100000}"/>
    <cellStyle name="Normal 6 7 3 8 2" xfId="3990" xr:uid="{00000000-0005-0000-0000-0000BD100000}"/>
    <cellStyle name="Normal 6 7 3 9" xfId="2747" xr:uid="{00000000-0005-0000-0000-0000BE100000}"/>
    <cellStyle name="Normal 6 7 4" xfId="556" xr:uid="{00000000-0005-0000-0000-0000BF100000}"/>
    <cellStyle name="Normal 6 7 4 2" xfId="847" xr:uid="{00000000-0005-0000-0000-0000C0100000}"/>
    <cellStyle name="Normal 6 7 4 2 2" xfId="1095" xr:uid="{00000000-0005-0000-0000-0000C1100000}"/>
    <cellStyle name="Normal 6 7 4 2 2 2" xfId="1599" xr:uid="{00000000-0005-0000-0000-0000C2100000}"/>
    <cellStyle name="Normal 6 7 4 2 2 2 2" xfId="2687" xr:uid="{00000000-0005-0000-0000-0000C3100000}"/>
    <cellStyle name="Normal 6 7 4 2 2 2 2 2" xfId="4919" xr:uid="{00000000-0005-0000-0000-0000C4100000}"/>
    <cellStyle name="Normal 6 7 4 2 2 2 3" xfId="3838" xr:uid="{00000000-0005-0000-0000-0000C5100000}"/>
    <cellStyle name="Normal 6 7 4 2 2 3" xfId="2186" xr:uid="{00000000-0005-0000-0000-0000C6100000}"/>
    <cellStyle name="Normal 6 7 4 2 2 3 2" xfId="4418" xr:uid="{00000000-0005-0000-0000-0000C7100000}"/>
    <cellStyle name="Normal 6 7 4 2 2 4" xfId="3337" xr:uid="{00000000-0005-0000-0000-0000C8100000}"/>
    <cellStyle name="Normal 6 7 4 2 3" xfId="1351" xr:uid="{00000000-0005-0000-0000-0000C9100000}"/>
    <cellStyle name="Normal 6 7 4 2 3 2" xfId="2439" xr:uid="{00000000-0005-0000-0000-0000CA100000}"/>
    <cellStyle name="Normal 6 7 4 2 3 2 2" xfId="4671" xr:uid="{00000000-0005-0000-0000-0000CB100000}"/>
    <cellStyle name="Normal 6 7 4 2 3 3" xfId="3590" xr:uid="{00000000-0005-0000-0000-0000CC100000}"/>
    <cellStyle name="Normal 6 7 4 2 4" xfId="1938" xr:uid="{00000000-0005-0000-0000-0000CD100000}"/>
    <cellStyle name="Normal 6 7 4 2 4 2" xfId="4170" xr:uid="{00000000-0005-0000-0000-0000CE100000}"/>
    <cellStyle name="Normal 6 7 4 2 5" xfId="3089" xr:uid="{00000000-0005-0000-0000-0000CF100000}"/>
    <cellStyle name="Normal 6 7 4 3" xfId="971" xr:uid="{00000000-0005-0000-0000-0000D0100000}"/>
    <cellStyle name="Normal 6 7 4 3 2" xfId="1475" xr:uid="{00000000-0005-0000-0000-0000D1100000}"/>
    <cellStyle name="Normal 6 7 4 3 2 2" xfId="2563" xr:uid="{00000000-0005-0000-0000-0000D2100000}"/>
    <cellStyle name="Normal 6 7 4 3 2 2 2" xfId="4795" xr:uid="{00000000-0005-0000-0000-0000D3100000}"/>
    <cellStyle name="Normal 6 7 4 3 2 3" xfId="3714" xr:uid="{00000000-0005-0000-0000-0000D4100000}"/>
    <cellStyle name="Normal 6 7 4 3 3" xfId="2062" xr:uid="{00000000-0005-0000-0000-0000D5100000}"/>
    <cellStyle name="Normal 6 7 4 3 3 2" xfId="4294" xr:uid="{00000000-0005-0000-0000-0000D6100000}"/>
    <cellStyle name="Normal 6 7 4 3 4" xfId="3213" xr:uid="{00000000-0005-0000-0000-0000D7100000}"/>
    <cellStyle name="Normal 6 7 4 4" xfId="1227" xr:uid="{00000000-0005-0000-0000-0000D8100000}"/>
    <cellStyle name="Normal 6 7 4 4 2" xfId="2315" xr:uid="{00000000-0005-0000-0000-0000D9100000}"/>
    <cellStyle name="Normal 6 7 4 4 2 2" xfId="4547" xr:uid="{00000000-0005-0000-0000-0000DA100000}"/>
    <cellStyle name="Normal 6 7 4 4 3" xfId="3466" xr:uid="{00000000-0005-0000-0000-0000DB100000}"/>
    <cellStyle name="Normal 6 7 4 5" xfId="723" xr:uid="{00000000-0005-0000-0000-0000DC100000}"/>
    <cellStyle name="Normal 6 7 4 5 2" xfId="2965" xr:uid="{00000000-0005-0000-0000-0000DD100000}"/>
    <cellStyle name="Normal 6 7 4 6" xfId="1814" xr:uid="{00000000-0005-0000-0000-0000DE100000}"/>
    <cellStyle name="Normal 6 7 4 6 2" xfId="4046" xr:uid="{00000000-0005-0000-0000-0000DF100000}"/>
    <cellStyle name="Normal 6 7 4 7" xfId="2798" xr:uid="{00000000-0005-0000-0000-0000E0100000}"/>
    <cellStyle name="Normal 6 7 5" xfId="749" xr:uid="{00000000-0005-0000-0000-0000E1100000}"/>
    <cellStyle name="Normal 6 7 5 2" xfId="997" xr:uid="{00000000-0005-0000-0000-0000E2100000}"/>
    <cellStyle name="Normal 6 7 5 2 2" xfId="1501" xr:uid="{00000000-0005-0000-0000-0000E3100000}"/>
    <cellStyle name="Normal 6 7 5 2 2 2" xfId="2589" xr:uid="{00000000-0005-0000-0000-0000E4100000}"/>
    <cellStyle name="Normal 6 7 5 2 2 2 2" xfId="4821" xr:uid="{00000000-0005-0000-0000-0000E5100000}"/>
    <cellStyle name="Normal 6 7 5 2 2 3" xfId="3740" xr:uid="{00000000-0005-0000-0000-0000E6100000}"/>
    <cellStyle name="Normal 6 7 5 2 3" xfId="2088" xr:uid="{00000000-0005-0000-0000-0000E7100000}"/>
    <cellStyle name="Normal 6 7 5 2 3 2" xfId="4320" xr:uid="{00000000-0005-0000-0000-0000E8100000}"/>
    <cellStyle name="Normal 6 7 5 2 4" xfId="3239" xr:uid="{00000000-0005-0000-0000-0000E9100000}"/>
    <cellStyle name="Normal 6 7 5 3" xfId="1253" xr:uid="{00000000-0005-0000-0000-0000EA100000}"/>
    <cellStyle name="Normal 6 7 5 3 2" xfId="2341" xr:uid="{00000000-0005-0000-0000-0000EB100000}"/>
    <cellStyle name="Normal 6 7 5 3 2 2" xfId="4573" xr:uid="{00000000-0005-0000-0000-0000EC100000}"/>
    <cellStyle name="Normal 6 7 5 3 3" xfId="3492" xr:uid="{00000000-0005-0000-0000-0000ED100000}"/>
    <cellStyle name="Normal 6 7 5 4" xfId="1840" xr:uid="{00000000-0005-0000-0000-0000EE100000}"/>
    <cellStyle name="Normal 6 7 5 4 2" xfId="4072" xr:uid="{00000000-0005-0000-0000-0000EF100000}"/>
    <cellStyle name="Normal 6 7 5 5" xfId="2991" xr:uid="{00000000-0005-0000-0000-0000F0100000}"/>
    <cellStyle name="Normal 6 7 6" xfId="873" xr:uid="{00000000-0005-0000-0000-0000F1100000}"/>
    <cellStyle name="Normal 6 7 6 2" xfId="1377" xr:uid="{00000000-0005-0000-0000-0000F2100000}"/>
    <cellStyle name="Normal 6 7 6 2 2" xfId="2465" xr:uid="{00000000-0005-0000-0000-0000F3100000}"/>
    <cellStyle name="Normal 6 7 6 2 2 2" xfId="4697" xr:uid="{00000000-0005-0000-0000-0000F4100000}"/>
    <cellStyle name="Normal 6 7 6 2 3" xfId="3616" xr:uid="{00000000-0005-0000-0000-0000F5100000}"/>
    <cellStyle name="Normal 6 7 6 3" xfId="1964" xr:uid="{00000000-0005-0000-0000-0000F6100000}"/>
    <cellStyle name="Normal 6 7 6 3 2" xfId="4196" xr:uid="{00000000-0005-0000-0000-0000F7100000}"/>
    <cellStyle name="Normal 6 7 6 4" xfId="3115" xr:uid="{00000000-0005-0000-0000-0000F8100000}"/>
    <cellStyle name="Normal 6 7 7" xfId="1129" xr:uid="{00000000-0005-0000-0000-0000F9100000}"/>
    <cellStyle name="Normal 6 7 7 2" xfId="2217" xr:uid="{00000000-0005-0000-0000-0000FA100000}"/>
    <cellStyle name="Normal 6 7 7 2 2" xfId="4449" xr:uid="{00000000-0005-0000-0000-0000FB100000}"/>
    <cellStyle name="Normal 6 7 7 3" xfId="3368" xr:uid="{00000000-0005-0000-0000-0000FC100000}"/>
    <cellStyle name="Normal 6 7 8" xfId="625" xr:uid="{00000000-0005-0000-0000-0000FD100000}"/>
    <cellStyle name="Normal 6 7 8 2" xfId="2867" xr:uid="{00000000-0005-0000-0000-0000FE100000}"/>
    <cellStyle name="Normal 6 7 9" xfId="1647" xr:uid="{00000000-0005-0000-0000-0000FF100000}"/>
    <cellStyle name="Normal 6 7 9 2" xfId="3886" xr:uid="{00000000-0005-0000-0000-000000110000}"/>
    <cellStyle name="Normal 6 8" xfId="487" xr:uid="{00000000-0005-0000-0000-000001110000}"/>
    <cellStyle name="Normal 6 8 10" xfId="1718" xr:uid="{00000000-0005-0000-0000-000002110000}"/>
    <cellStyle name="Normal 6 8 10 2" xfId="3950" xr:uid="{00000000-0005-0000-0000-000003110000}"/>
    <cellStyle name="Normal 6 8 11" xfId="2729" xr:uid="{00000000-0005-0000-0000-000004110000}"/>
    <cellStyle name="Normal 6 8 2" xfId="529" xr:uid="{00000000-0005-0000-0000-000005110000}"/>
    <cellStyle name="Normal 6 8 2 2" xfId="600" xr:uid="{00000000-0005-0000-0000-000006110000}"/>
    <cellStyle name="Normal 6 8 2 2 2" xfId="851" xr:uid="{00000000-0005-0000-0000-000007110000}"/>
    <cellStyle name="Normal 6 8 2 2 2 2" xfId="1099" xr:uid="{00000000-0005-0000-0000-000008110000}"/>
    <cellStyle name="Normal 6 8 2 2 2 2 2" xfId="1603" xr:uid="{00000000-0005-0000-0000-000009110000}"/>
    <cellStyle name="Normal 6 8 2 2 2 2 2 2" xfId="2691" xr:uid="{00000000-0005-0000-0000-00000A110000}"/>
    <cellStyle name="Normal 6 8 2 2 2 2 2 2 2" xfId="4923" xr:uid="{00000000-0005-0000-0000-00000B110000}"/>
    <cellStyle name="Normal 6 8 2 2 2 2 2 3" xfId="3842" xr:uid="{00000000-0005-0000-0000-00000C110000}"/>
    <cellStyle name="Normal 6 8 2 2 2 2 3" xfId="2190" xr:uid="{00000000-0005-0000-0000-00000D110000}"/>
    <cellStyle name="Normal 6 8 2 2 2 2 3 2" xfId="4422" xr:uid="{00000000-0005-0000-0000-00000E110000}"/>
    <cellStyle name="Normal 6 8 2 2 2 2 4" xfId="3341" xr:uid="{00000000-0005-0000-0000-00000F110000}"/>
    <cellStyle name="Normal 6 8 2 2 2 3" xfId="1355" xr:uid="{00000000-0005-0000-0000-000010110000}"/>
    <cellStyle name="Normal 6 8 2 2 2 3 2" xfId="2443" xr:uid="{00000000-0005-0000-0000-000011110000}"/>
    <cellStyle name="Normal 6 8 2 2 2 3 2 2" xfId="4675" xr:uid="{00000000-0005-0000-0000-000012110000}"/>
    <cellStyle name="Normal 6 8 2 2 2 3 3" xfId="3594" xr:uid="{00000000-0005-0000-0000-000013110000}"/>
    <cellStyle name="Normal 6 8 2 2 2 4" xfId="1942" xr:uid="{00000000-0005-0000-0000-000014110000}"/>
    <cellStyle name="Normal 6 8 2 2 2 4 2" xfId="4174" xr:uid="{00000000-0005-0000-0000-000015110000}"/>
    <cellStyle name="Normal 6 8 2 2 2 5" xfId="3093" xr:uid="{00000000-0005-0000-0000-000016110000}"/>
    <cellStyle name="Normal 6 8 2 2 3" xfId="975" xr:uid="{00000000-0005-0000-0000-000017110000}"/>
    <cellStyle name="Normal 6 8 2 2 3 2" xfId="1479" xr:uid="{00000000-0005-0000-0000-000018110000}"/>
    <cellStyle name="Normal 6 8 2 2 3 2 2" xfId="2567" xr:uid="{00000000-0005-0000-0000-000019110000}"/>
    <cellStyle name="Normal 6 8 2 2 3 2 2 2" xfId="4799" xr:uid="{00000000-0005-0000-0000-00001A110000}"/>
    <cellStyle name="Normal 6 8 2 2 3 2 3" xfId="3718" xr:uid="{00000000-0005-0000-0000-00001B110000}"/>
    <cellStyle name="Normal 6 8 2 2 3 3" xfId="2066" xr:uid="{00000000-0005-0000-0000-00001C110000}"/>
    <cellStyle name="Normal 6 8 2 2 3 3 2" xfId="4298" xr:uid="{00000000-0005-0000-0000-00001D110000}"/>
    <cellStyle name="Normal 6 8 2 2 3 4" xfId="3217" xr:uid="{00000000-0005-0000-0000-00001E110000}"/>
    <cellStyle name="Normal 6 8 2 2 4" xfId="1231" xr:uid="{00000000-0005-0000-0000-00001F110000}"/>
    <cellStyle name="Normal 6 8 2 2 4 2" xfId="2319" xr:uid="{00000000-0005-0000-0000-000020110000}"/>
    <cellStyle name="Normal 6 8 2 2 4 2 2" xfId="4551" xr:uid="{00000000-0005-0000-0000-000021110000}"/>
    <cellStyle name="Normal 6 8 2 2 4 3" xfId="3470" xr:uid="{00000000-0005-0000-0000-000022110000}"/>
    <cellStyle name="Normal 6 8 2 2 5" xfId="727" xr:uid="{00000000-0005-0000-0000-000023110000}"/>
    <cellStyle name="Normal 6 8 2 2 5 2" xfId="2969" xr:uid="{00000000-0005-0000-0000-000024110000}"/>
    <cellStyle name="Normal 6 8 2 2 6" xfId="1818" xr:uid="{00000000-0005-0000-0000-000025110000}"/>
    <cellStyle name="Normal 6 8 2 2 6 2" xfId="4050" xr:uid="{00000000-0005-0000-0000-000026110000}"/>
    <cellStyle name="Normal 6 8 2 2 7" xfId="2842" xr:uid="{00000000-0005-0000-0000-000027110000}"/>
    <cellStyle name="Normal 6 8 2 3" xfId="773" xr:uid="{00000000-0005-0000-0000-000028110000}"/>
    <cellStyle name="Normal 6 8 2 3 2" xfId="1021" xr:uid="{00000000-0005-0000-0000-000029110000}"/>
    <cellStyle name="Normal 6 8 2 3 2 2" xfId="1525" xr:uid="{00000000-0005-0000-0000-00002A110000}"/>
    <cellStyle name="Normal 6 8 2 3 2 2 2" xfId="2613" xr:uid="{00000000-0005-0000-0000-00002B110000}"/>
    <cellStyle name="Normal 6 8 2 3 2 2 2 2" xfId="4845" xr:uid="{00000000-0005-0000-0000-00002C110000}"/>
    <cellStyle name="Normal 6 8 2 3 2 2 3" xfId="3764" xr:uid="{00000000-0005-0000-0000-00002D110000}"/>
    <cellStyle name="Normal 6 8 2 3 2 3" xfId="2112" xr:uid="{00000000-0005-0000-0000-00002E110000}"/>
    <cellStyle name="Normal 6 8 2 3 2 3 2" xfId="4344" xr:uid="{00000000-0005-0000-0000-00002F110000}"/>
    <cellStyle name="Normal 6 8 2 3 2 4" xfId="3263" xr:uid="{00000000-0005-0000-0000-000030110000}"/>
    <cellStyle name="Normal 6 8 2 3 3" xfId="1277" xr:uid="{00000000-0005-0000-0000-000031110000}"/>
    <cellStyle name="Normal 6 8 2 3 3 2" xfId="2365" xr:uid="{00000000-0005-0000-0000-000032110000}"/>
    <cellStyle name="Normal 6 8 2 3 3 2 2" xfId="4597" xr:uid="{00000000-0005-0000-0000-000033110000}"/>
    <cellStyle name="Normal 6 8 2 3 3 3" xfId="3516" xr:uid="{00000000-0005-0000-0000-000034110000}"/>
    <cellStyle name="Normal 6 8 2 3 4" xfId="1864" xr:uid="{00000000-0005-0000-0000-000035110000}"/>
    <cellStyle name="Normal 6 8 2 3 4 2" xfId="4096" xr:uid="{00000000-0005-0000-0000-000036110000}"/>
    <cellStyle name="Normal 6 8 2 3 5" xfId="3015" xr:uid="{00000000-0005-0000-0000-000037110000}"/>
    <cellStyle name="Normal 6 8 2 4" xfId="897" xr:uid="{00000000-0005-0000-0000-000038110000}"/>
    <cellStyle name="Normal 6 8 2 4 2" xfId="1401" xr:uid="{00000000-0005-0000-0000-000039110000}"/>
    <cellStyle name="Normal 6 8 2 4 2 2" xfId="2489" xr:uid="{00000000-0005-0000-0000-00003A110000}"/>
    <cellStyle name="Normal 6 8 2 4 2 2 2" xfId="4721" xr:uid="{00000000-0005-0000-0000-00003B110000}"/>
    <cellStyle name="Normal 6 8 2 4 2 3" xfId="3640" xr:uid="{00000000-0005-0000-0000-00003C110000}"/>
    <cellStyle name="Normal 6 8 2 4 3" xfId="1988" xr:uid="{00000000-0005-0000-0000-00003D110000}"/>
    <cellStyle name="Normal 6 8 2 4 3 2" xfId="4220" xr:uid="{00000000-0005-0000-0000-00003E110000}"/>
    <cellStyle name="Normal 6 8 2 4 4" xfId="3139" xr:uid="{00000000-0005-0000-0000-00003F110000}"/>
    <cellStyle name="Normal 6 8 2 5" xfId="1153" xr:uid="{00000000-0005-0000-0000-000040110000}"/>
    <cellStyle name="Normal 6 8 2 5 2" xfId="2241" xr:uid="{00000000-0005-0000-0000-000041110000}"/>
    <cellStyle name="Normal 6 8 2 5 2 2" xfId="4473" xr:uid="{00000000-0005-0000-0000-000042110000}"/>
    <cellStyle name="Normal 6 8 2 5 3" xfId="3392" xr:uid="{00000000-0005-0000-0000-000043110000}"/>
    <cellStyle name="Normal 6 8 2 6" xfId="649" xr:uid="{00000000-0005-0000-0000-000044110000}"/>
    <cellStyle name="Normal 6 8 2 6 2" xfId="2891" xr:uid="{00000000-0005-0000-0000-000045110000}"/>
    <cellStyle name="Normal 6 8 2 7" xfId="1691" xr:uid="{00000000-0005-0000-0000-000046110000}"/>
    <cellStyle name="Normal 6 8 2 7 2" xfId="3930" xr:uid="{00000000-0005-0000-0000-000047110000}"/>
    <cellStyle name="Normal 6 8 2 8" xfId="1740" xr:uid="{00000000-0005-0000-0000-000048110000}"/>
    <cellStyle name="Normal 6 8 2 8 2" xfId="3972" xr:uid="{00000000-0005-0000-0000-000049110000}"/>
    <cellStyle name="Normal 6 8 2 9" xfId="2771" xr:uid="{00000000-0005-0000-0000-00004A110000}"/>
    <cellStyle name="Normal 6 8 3" xfId="507" xr:uid="{00000000-0005-0000-0000-00004B110000}"/>
    <cellStyle name="Normal 6 8 3 2" xfId="578" xr:uid="{00000000-0005-0000-0000-00004C110000}"/>
    <cellStyle name="Normal 6 8 3 2 2" xfId="852" xr:uid="{00000000-0005-0000-0000-00004D110000}"/>
    <cellStyle name="Normal 6 8 3 2 2 2" xfId="1100" xr:uid="{00000000-0005-0000-0000-00004E110000}"/>
    <cellStyle name="Normal 6 8 3 2 2 2 2" xfId="1604" xr:uid="{00000000-0005-0000-0000-00004F110000}"/>
    <cellStyle name="Normal 6 8 3 2 2 2 2 2" xfId="2692" xr:uid="{00000000-0005-0000-0000-000050110000}"/>
    <cellStyle name="Normal 6 8 3 2 2 2 2 2 2" xfId="4924" xr:uid="{00000000-0005-0000-0000-000051110000}"/>
    <cellStyle name="Normal 6 8 3 2 2 2 2 3" xfId="3843" xr:uid="{00000000-0005-0000-0000-000052110000}"/>
    <cellStyle name="Normal 6 8 3 2 2 2 3" xfId="2191" xr:uid="{00000000-0005-0000-0000-000053110000}"/>
    <cellStyle name="Normal 6 8 3 2 2 2 3 2" xfId="4423" xr:uid="{00000000-0005-0000-0000-000054110000}"/>
    <cellStyle name="Normal 6 8 3 2 2 2 4" xfId="3342" xr:uid="{00000000-0005-0000-0000-000055110000}"/>
    <cellStyle name="Normal 6 8 3 2 2 3" xfId="1356" xr:uid="{00000000-0005-0000-0000-000056110000}"/>
    <cellStyle name="Normal 6 8 3 2 2 3 2" xfId="2444" xr:uid="{00000000-0005-0000-0000-000057110000}"/>
    <cellStyle name="Normal 6 8 3 2 2 3 2 2" xfId="4676" xr:uid="{00000000-0005-0000-0000-000058110000}"/>
    <cellStyle name="Normal 6 8 3 2 2 3 3" xfId="3595" xr:uid="{00000000-0005-0000-0000-000059110000}"/>
    <cellStyle name="Normal 6 8 3 2 2 4" xfId="1943" xr:uid="{00000000-0005-0000-0000-00005A110000}"/>
    <cellStyle name="Normal 6 8 3 2 2 4 2" xfId="4175" xr:uid="{00000000-0005-0000-0000-00005B110000}"/>
    <cellStyle name="Normal 6 8 3 2 2 5" xfId="3094" xr:uid="{00000000-0005-0000-0000-00005C110000}"/>
    <cellStyle name="Normal 6 8 3 2 3" xfId="976" xr:uid="{00000000-0005-0000-0000-00005D110000}"/>
    <cellStyle name="Normal 6 8 3 2 3 2" xfId="1480" xr:uid="{00000000-0005-0000-0000-00005E110000}"/>
    <cellStyle name="Normal 6 8 3 2 3 2 2" xfId="2568" xr:uid="{00000000-0005-0000-0000-00005F110000}"/>
    <cellStyle name="Normal 6 8 3 2 3 2 2 2" xfId="4800" xr:uid="{00000000-0005-0000-0000-000060110000}"/>
    <cellStyle name="Normal 6 8 3 2 3 2 3" xfId="3719" xr:uid="{00000000-0005-0000-0000-000061110000}"/>
    <cellStyle name="Normal 6 8 3 2 3 3" xfId="2067" xr:uid="{00000000-0005-0000-0000-000062110000}"/>
    <cellStyle name="Normal 6 8 3 2 3 3 2" xfId="4299" xr:uid="{00000000-0005-0000-0000-000063110000}"/>
    <cellStyle name="Normal 6 8 3 2 3 4" xfId="3218" xr:uid="{00000000-0005-0000-0000-000064110000}"/>
    <cellStyle name="Normal 6 8 3 2 4" xfId="1232" xr:uid="{00000000-0005-0000-0000-000065110000}"/>
    <cellStyle name="Normal 6 8 3 2 4 2" xfId="2320" xr:uid="{00000000-0005-0000-0000-000066110000}"/>
    <cellStyle name="Normal 6 8 3 2 4 2 2" xfId="4552" xr:uid="{00000000-0005-0000-0000-000067110000}"/>
    <cellStyle name="Normal 6 8 3 2 4 3" xfId="3471" xr:uid="{00000000-0005-0000-0000-000068110000}"/>
    <cellStyle name="Normal 6 8 3 2 5" xfId="728" xr:uid="{00000000-0005-0000-0000-000069110000}"/>
    <cellStyle name="Normal 6 8 3 2 5 2" xfId="2970" xr:uid="{00000000-0005-0000-0000-00006A110000}"/>
    <cellStyle name="Normal 6 8 3 2 6" xfId="1819" xr:uid="{00000000-0005-0000-0000-00006B110000}"/>
    <cellStyle name="Normal 6 8 3 2 6 2" xfId="4051" xr:uid="{00000000-0005-0000-0000-00006C110000}"/>
    <cellStyle name="Normal 6 8 3 2 7" xfId="2820" xr:uid="{00000000-0005-0000-0000-00006D110000}"/>
    <cellStyle name="Normal 6 8 3 3" xfId="793" xr:uid="{00000000-0005-0000-0000-00006E110000}"/>
    <cellStyle name="Normal 6 8 3 3 2" xfId="1041" xr:uid="{00000000-0005-0000-0000-00006F110000}"/>
    <cellStyle name="Normal 6 8 3 3 2 2" xfId="1545" xr:uid="{00000000-0005-0000-0000-000070110000}"/>
    <cellStyle name="Normal 6 8 3 3 2 2 2" xfId="2633" xr:uid="{00000000-0005-0000-0000-000071110000}"/>
    <cellStyle name="Normal 6 8 3 3 2 2 2 2" xfId="4865" xr:uid="{00000000-0005-0000-0000-000072110000}"/>
    <cellStyle name="Normal 6 8 3 3 2 2 3" xfId="3784" xr:uid="{00000000-0005-0000-0000-000073110000}"/>
    <cellStyle name="Normal 6 8 3 3 2 3" xfId="2132" xr:uid="{00000000-0005-0000-0000-000074110000}"/>
    <cellStyle name="Normal 6 8 3 3 2 3 2" xfId="4364" xr:uid="{00000000-0005-0000-0000-000075110000}"/>
    <cellStyle name="Normal 6 8 3 3 2 4" xfId="3283" xr:uid="{00000000-0005-0000-0000-000076110000}"/>
    <cellStyle name="Normal 6 8 3 3 3" xfId="1297" xr:uid="{00000000-0005-0000-0000-000077110000}"/>
    <cellStyle name="Normal 6 8 3 3 3 2" xfId="2385" xr:uid="{00000000-0005-0000-0000-000078110000}"/>
    <cellStyle name="Normal 6 8 3 3 3 2 2" xfId="4617" xr:uid="{00000000-0005-0000-0000-000079110000}"/>
    <cellStyle name="Normal 6 8 3 3 3 3" xfId="3536" xr:uid="{00000000-0005-0000-0000-00007A110000}"/>
    <cellStyle name="Normal 6 8 3 3 4" xfId="1884" xr:uid="{00000000-0005-0000-0000-00007B110000}"/>
    <cellStyle name="Normal 6 8 3 3 4 2" xfId="4116" xr:uid="{00000000-0005-0000-0000-00007C110000}"/>
    <cellStyle name="Normal 6 8 3 3 5" xfId="3035" xr:uid="{00000000-0005-0000-0000-00007D110000}"/>
    <cellStyle name="Normal 6 8 3 4" xfId="917" xr:uid="{00000000-0005-0000-0000-00007E110000}"/>
    <cellStyle name="Normal 6 8 3 4 2" xfId="1421" xr:uid="{00000000-0005-0000-0000-00007F110000}"/>
    <cellStyle name="Normal 6 8 3 4 2 2" xfId="2509" xr:uid="{00000000-0005-0000-0000-000080110000}"/>
    <cellStyle name="Normal 6 8 3 4 2 2 2" xfId="4741" xr:uid="{00000000-0005-0000-0000-000081110000}"/>
    <cellStyle name="Normal 6 8 3 4 2 3" xfId="3660" xr:uid="{00000000-0005-0000-0000-000082110000}"/>
    <cellStyle name="Normal 6 8 3 4 3" xfId="2008" xr:uid="{00000000-0005-0000-0000-000083110000}"/>
    <cellStyle name="Normal 6 8 3 4 3 2" xfId="4240" xr:uid="{00000000-0005-0000-0000-000084110000}"/>
    <cellStyle name="Normal 6 8 3 4 4" xfId="3159" xr:uid="{00000000-0005-0000-0000-000085110000}"/>
    <cellStyle name="Normal 6 8 3 5" xfId="1173" xr:uid="{00000000-0005-0000-0000-000086110000}"/>
    <cellStyle name="Normal 6 8 3 5 2" xfId="2261" xr:uid="{00000000-0005-0000-0000-000087110000}"/>
    <cellStyle name="Normal 6 8 3 5 2 2" xfId="4493" xr:uid="{00000000-0005-0000-0000-000088110000}"/>
    <cellStyle name="Normal 6 8 3 5 3" xfId="3412" xr:uid="{00000000-0005-0000-0000-000089110000}"/>
    <cellStyle name="Normal 6 8 3 6" xfId="669" xr:uid="{00000000-0005-0000-0000-00008A110000}"/>
    <cellStyle name="Normal 6 8 3 6 2" xfId="2911" xr:uid="{00000000-0005-0000-0000-00008B110000}"/>
    <cellStyle name="Normal 6 8 3 7" xfId="1669" xr:uid="{00000000-0005-0000-0000-00008C110000}"/>
    <cellStyle name="Normal 6 8 3 7 2" xfId="3908" xr:uid="{00000000-0005-0000-0000-00008D110000}"/>
    <cellStyle name="Normal 6 8 3 8" xfId="1760" xr:uid="{00000000-0005-0000-0000-00008E110000}"/>
    <cellStyle name="Normal 6 8 3 8 2" xfId="3992" xr:uid="{00000000-0005-0000-0000-00008F110000}"/>
    <cellStyle name="Normal 6 8 3 9" xfId="2749" xr:uid="{00000000-0005-0000-0000-000090110000}"/>
    <cellStyle name="Normal 6 8 4" xfId="558" xr:uid="{00000000-0005-0000-0000-000091110000}"/>
    <cellStyle name="Normal 6 8 4 2" xfId="850" xr:uid="{00000000-0005-0000-0000-000092110000}"/>
    <cellStyle name="Normal 6 8 4 2 2" xfId="1098" xr:uid="{00000000-0005-0000-0000-000093110000}"/>
    <cellStyle name="Normal 6 8 4 2 2 2" xfId="1602" xr:uid="{00000000-0005-0000-0000-000094110000}"/>
    <cellStyle name="Normal 6 8 4 2 2 2 2" xfId="2690" xr:uid="{00000000-0005-0000-0000-000095110000}"/>
    <cellStyle name="Normal 6 8 4 2 2 2 2 2" xfId="4922" xr:uid="{00000000-0005-0000-0000-000096110000}"/>
    <cellStyle name="Normal 6 8 4 2 2 2 3" xfId="3841" xr:uid="{00000000-0005-0000-0000-000097110000}"/>
    <cellStyle name="Normal 6 8 4 2 2 3" xfId="2189" xr:uid="{00000000-0005-0000-0000-000098110000}"/>
    <cellStyle name="Normal 6 8 4 2 2 3 2" xfId="4421" xr:uid="{00000000-0005-0000-0000-000099110000}"/>
    <cellStyle name="Normal 6 8 4 2 2 4" xfId="3340" xr:uid="{00000000-0005-0000-0000-00009A110000}"/>
    <cellStyle name="Normal 6 8 4 2 3" xfId="1354" xr:uid="{00000000-0005-0000-0000-00009B110000}"/>
    <cellStyle name="Normal 6 8 4 2 3 2" xfId="2442" xr:uid="{00000000-0005-0000-0000-00009C110000}"/>
    <cellStyle name="Normal 6 8 4 2 3 2 2" xfId="4674" xr:uid="{00000000-0005-0000-0000-00009D110000}"/>
    <cellStyle name="Normal 6 8 4 2 3 3" xfId="3593" xr:uid="{00000000-0005-0000-0000-00009E110000}"/>
    <cellStyle name="Normal 6 8 4 2 4" xfId="1941" xr:uid="{00000000-0005-0000-0000-00009F110000}"/>
    <cellStyle name="Normal 6 8 4 2 4 2" xfId="4173" xr:uid="{00000000-0005-0000-0000-0000A0110000}"/>
    <cellStyle name="Normal 6 8 4 2 5" xfId="3092" xr:uid="{00000000-0005-0000-0000-0000A1110000}"/>
    <cellStyle name="Normal 6 8 4 3" xfId="974" xr:uid="{00000000-0005-0000-0000-0000A2110000}"/>
    <cellStyle name="Normal 6 8 4 3 2" xfId="1478" xr:uid="{00000000-0005-0000-0000-0000A3110000}"/>
    <cellStyle name="Normal 6 8 4 3 2 2" xfId="2566" xr:uid="{00000000-0005-0000-0000-0000A4110000}"/>
    <cellStyle name="Normal 6 8 4 3 2 2 2" xfId="4798" xr:uid="{00000000-0005-0000-0000-0000A5110000}"/>
    <cellStyle name="Normal 6 8 4 3 2 3" xfId="3717" xr:uid="{00000000-0005-0000-0000-0000A6110000}"/>
    <cellStyle name="Normal 6 8 4 3 3" xfId="2065" xr:uid="{00000000-0005-0000-0000-0000A7110000}"/>
    <cellStyle name="Normal 6 8 4 3 3 2" xfId="4297" xr:uid="{00000000-0005-0000-0000-0000A8110000}"/>
    <cellStyle name="Normal 6 8 4 3 4" xfId="3216" xr:uid="{00000000-0005-0000-0000-0000A9110000}"/>
    <cellStyle name="Normal 6 8 4 4" xfId="1230" xr:uid="{00000000-0005-0000-0000-0000AA110000}"/>
    <cellStyle name="Normal 6 8 4 4 2" xfId="2318" xr:uid="{00000000-0005-0000-0000-0000AB110000}"/>
    <cellStyle name="Normal 6 8 4 4 2 2" xfId="4550" xr:uid="{00000000-0005-0000-0000-0000AC110000}"/>
    <cellStyle name="Normal 6 8 4 4 3" xfId="3469" xr:uid="{00000000-0005-0000-0000-0000AD110000}"/>
    <cellStyle name="Normal 6 8 4 5" xfId="726" xr:uid="{00000000-0005-0000-0000-0000AE110000}"/>
    <cellStyle name="Normal 6 8 4 5 2" xfId="2968" xr:uid="{00000000-0005-0000-0000-0000AF110000}"/>
    <cellStyle name="Normal 6 8 4 6" xfId="1817" xr:uid="{00000000-0005-0000-0000-0000B0110000}"/>
    <cellStyle name="Normal 6 8 4 6 2" xfId="4049" xr:uid="{00000000-0005-0000-0000-0000B1110000}"/>
    <cellStyle name="Normal 6 8 4 7" xfId="2800" xr:uid="{00000000-0005-0000-0000-0000B2110000}"/>
    <cellStyle name="Normal 6 8 5" xfId="751" xr:uid="{00000000-0005-0000-0000-0000B3110000}"/>
    <cellStyle name="Normal 6 8 5 2" xfId="999" xr:uid="{00000000-0005-0000-0000-0000B4110000}"/>
    <cellStyle name="Normal 6 8 5 2 2" xfId="1503" xr:uid="{00000000-0005-0000-0000-0000B5110000}"/>
    <cellStyle name="Normal 6 8 5 2 2 2" xfId="2591" xr:uid="{00000000-0005-0000-0000-0000B6110000}"/>
    <cellStyle name="Normal 6 8 5 2 2 2 2" xfId="4823" xr:uid="{00000000-0005-0000-0000-0000B7110000}"/>
    <cellStyle name="Normal 6 8 5 2 2 3" xfId="3742" xr:uid="{00000000-0005-0000-0000-0000B8110000}"/>
    <cellStyle name="Normal 6 8 5 2 3" xfId="2090" xr:uid="{00000000-0005-0000-0000-0000B9110000}"/>
    <cellStyle name="Normal 6 8 5 2 3 2" xfId="4322" xr:uid="{00000000-0005-0000-0000-0000BA110000}"/>
    <cellStyle name="Normal 6 8 5 2 4" xfId="3241" xr:uid="{00000000-0005-0000-0000-0000BB110000}"/>
    <cellStyle name="Normal 6 8 5 3" xfId="1255" xr:uid="{00000000-0005-0000-0000-0000BC110000}"/>
    <cellStyle name="Normal 6 8 5 3 2" xfId="2343" xr:uid="{00000000-0005-0000-0000-0000BD110000}"/>
    <cellStyle name="Normal 6 8 5 3 2 2" xfId="4575" xr:uid="{00000000-0005-0000-0000-0000BE110000}"/>
    <cellStyle name="Normal 6 8 5 3 3" xfId="3494" xr:uid="{00000000-0005-0000-0000-0000BF110000}"/>
    <cellStyle name="Normal 6 8 5 4" xfId="1842" xr:uid="{00000000-0005-0000-0000-0000C0110000}"/>
    <cellStyle name="Normal 6 8 5 4 2" xfId="4074" xr:uid="{00000000-0005-0000-0000-0000C1110000}"/>
    <cellStyle name="Normal 6 8 5 5" xfId="2993" xr:uid="{00000000-0005-0000-0000-0000C2110000}"/>
    <cellStyle name="Normal 6 8 6" xfId="875" xr:uid="{00000000-0005-0000-0000-0000C3110000}"/>
    <cellStyle name="Normal 6 8 6 2" xfId="1379" xr:uid="{00000000-0005-0000-0000-0000C4110000}"/>
    <cellStyle name="Normal 6 8 6 2 2" xfId="2467" xr:uid="{00000000-0005-0000-0000-0000C5110000}"/>
    <cellStyle name="Normal 6 8 6 2 2 2" xfId="4699" xr:uid="{00000000-0005-0000-0000-0000C6110000}"/>
    <cellStyle name="Normal 6 8 6 2 3" xfId="3618" xr:uid="{00000000-0005-0000-0000-0000C7110000}"/>
    <cellStyle name="Normal 6 8 6 3" xfId="1966" xr:uid="{00000000-0005-0000-0000-0000C8110000}"/>
    <cellStyle name="Normal 6 8 6 3 2" xfId="4198" xr:uid="{00000000-0005-0000-0000-0000C9110000}"/>
    <cellStyle name="Normal 6 8 6 4" xfId="3117" xr:uid="{00000000-0005-0000-0000-0000CA110000}"/>
    <cellStyle name="Normal 6 8 7" xfId="1131" xr:uid="{00000000-0005-0000-0000-0000CB110000}"/>
    <cellStyle name="Normal 6 8 7 2" xfId="2219" xr:uid="{00000000-0005-0000-0000-0000CC110000}"/>
    <cellStyle name="Normal 6 8 7 2 2" xfId="4451" xr:uid="{00000000-0005-0000-0000-0000CD110000}"/>
    <cellStyle name="Normal 6 8 7 3" xfId="3370" xr:uid="{00000000-0005-0000-0000-0000CE110000}"/>
    <cellStyle name="Normal 6 8 8" xfId="627" xr:uid="{00000000-0005-0000-0000-0000CF110000}"/>
    <cellStyle name="Normal 6 8 8 2" xfId="2869" xr:uid="{00000000-0005-0000-0000-0000D0110000}"/>
    <cellStyle name="Normal 6 8 9" xfId="1649" xr:uid="{00000000-0005-0000-0000-0000D1110000}"/>
    <cellStyle name="Normal 6 8 9 2" xfId="3888" xr:uid="{00000000-0005-0000-0000-0000D2110000}"/>
    <cellStyle name="Normal 6 9" xfId="349" xr:uid="{00000000-0005-0000-0000-0000D3110000}"/>
    <cellStyle name="Normal 7" xfId="350" xr:uid="{00000000-0005-0000-0000-0000D4110000}"/>
    <cellStyle name="Normal 8" xfId="351" xr:uid="{00000000-0005-0000-0000-0000D5110000}"/>
    <cellStyle name="Normal 9" xfId="352" xr:uid="{00000000-0005-0000-0000-0000D6110000}"/>
    <cellStyle name="Note 10" xfId="353" xr:uid="{00000000-0005-0000-0000-0000D7110000}"/>
    <cellStyle name="Note 11" xfId="354" xr:uid="{00000000-0005-0000-0000-0000D8110000}"/>
    <cellStyle name="Note 2" xfId="355" xr:uid="{00000000-0005-0000-0000-0000D9110000}"/>
    <cellStyle name="Note 2 2" xfId="356" xr:uid="{00000000-0005-0000-0000-0000DA110000}"/>
    <cellStyle name="Note 2_Allocators" xfId="357" xr:uid="{00000000-0005-0000-0000-0000DB110000}"/>
    <cellStyle name="Note 3" xfId="358" xr:uid="{00000000-0005-0000-0000-0000DC110000}"/>
    <cellStyle name="Note 3 2" xfId="359" xr:uid="{00000000-0005-0000-0000-0000DD110000}"/>
    <cellStyle name="Note 3 3" xfId="360" xr:uid="{00000000-0005-0000-0000-0000DE110000}"/>
    <cellStyle name="Note 3_Allocators" xfId="361" xr:uid="{00000000-0005-0000-0000-0000DF110000}"/>
    <cellStyle name="Note 4" xfId="362" xr:uid="{00000000-0005-0000-0000-0000E0110000}"/>
    <cellStyle name="Note 4 2" xfId="363" xr:uid="{00000000-0005-0000-0000-0000E1110000}"/>
    <cellStyle name="Note 4_Allocators" xfId="364" xr:uid="{00000000-0005-0000-0000-0000E2110000}"/>
    <cellStyle name="Note 5" xfId="365" xr:uid="{00000000-0005-0000-0000-0000E3110000}"/>
    <cellStyle name="Note 6" xfId="366" xr:uid="{00000000-0005-0000-0000-0000E4110000}"/>
    <cellStyle name="Note 6 2" xfId="367" xr:uid="{00000000-0005-0000-0000-0000E5110000}"/>
    <cellStyle name="Note 6_Allocators" xfId="368" xr:uid="{00000000-0005-0000-0000-0000E6110000}"/>
    <cellStyle name="Note 7" xfId="369" xr:uid="{00000000-0005-0000-0000-0000E7110000}"/>
    <cellStyle name="Note 7 2" xfId="370" xr:uid="{00000000-0005-0000-0000-0000E8110000}"/>
    <cellStyle name="Note 8" xfId="371" xr:uid="{00000000-0005-0000-0000-0000E9110000}"/>
    <cellStyle name="Note 9" xfId="372" xr:uid="{00000000-0005-0000-0000-0000EA110000}"/>
    <cellStyle name="nPlosion" xfId="373" xr:uid="{00000000-0005-0000-0000-0000EB110000}"/>
    <cellStyle name="nvision" xfId="374" xr:uid="{00000000-0005-0000-0000-0000EC110000}"/>
    <cellStyle name="Output 2" xfId="375" xr:uid="{00000000-0005-0000-0000-0000ED110000}"/>
    <cellStyle name="Output 3" xfId="376" xr:uid="{00000000-0005-0000-0000-0000EE110000}"/>
    <cellStyle name="Output 4" xfId="377" xr:uid="{00000000-0005-0000-0000-0000EF110000}"/>
    <cellStyle name="Output 5" xfId="378" xr:uid="{00000000-0005-0000-0000-0000F0110000}"/>
    <cellStyle name="Output 6" xfId="379" xr:uid="{00000000-0005-0000-0000-0000F1110000}"/>
    <cellStyle name="Percent" xfId="3" builtinId="5"/>
    <cellStyle name="Percent 10" xfId="380" xr:uid="{00000000-0005-0000-0000-0000F3110000}"/>
    <cellStyle name="Percent 11" xfId="381" xr:uid="{00000000-0005-0000-0000-0000F4110000}"/>
    <cellStyle name="Percent 12" xfId="382" xr:uid="{00000000-0005-0000-0000-0000F5110000}"/>
    <cellStyle name="Percent 13" xfId="383" xr:uid="{00000000-0005-0000-0000-0000F6110000}"/>
    <cellStyle name="Percent 13 10" xfId="1704" xr:uid="{00000000-0005-0000-0000-0000F7110000}"/>
    <cellStyle name="Percent 13 10 2" xfId="3936" xr:uid="{00000000-0005-0000-0000-0000F8110000}"/>
    <cellStyle name="Percent 13 11" xfId="2715" xr:uid="{00000000-0005-0000-0000-0000F9110000}"/>
    <cellStyle name="Percent 13 12" xfId="4939" xr:uid="{00000000-0005-0000-0000-0000FA110000}"/>
    <cellStyle name="Percent 13 2" xfId="515" xr:uid="{00000000-0005-0000-0000-0000FB110000}"/>
    <cellStyle name="Percent 13 2 2" xfId="586" xr:uid="{00000000-0005-0000-0000-0000FC110000}"/>
    <cellStyle name="Percent 13 2 2 2" xfId="854" xr:uid="{00000000-0005-0000-0000-0000FD110000}"/>
    <cellStyle name="Percent 13 2 2 2 2" xfId="1102" xr:uid="{00000000-0005-0000-0000-0000FE110000}"/>
    <cellStyle name="Percent 13 2 2 2 2 2" xfId="1606" xr:uid="{00000000-0005-0000-0000-0000FF110000}"/>
    <cellStyle name="Percent 13 2 2 2 2 2 2" xfId="2694" xr:uid="{00000000-0005-0000-0000-000000120000}"/>
    <cellStyle name="Percent 13 2 2 2 2 2 2 2" xfId="4926" xr:uid="{00000000-0005-0000-0000-000001120000}"/>
    <cellStyle name="Percent 13 2 2 2 2 2 3" xfId="3845" xr:uid="{00000000-0005-0000-0000-000002120000}"/>
    <cellStyle name="Percent 13 2 2 2 2 3" xfId="2193" xr:uid="{00000000-0005-0000-0000-000003120000}"/>
    <cellStyle name="Percent 13 2 2 2 2 3 2" xfId="4425" xr:uid="{00000000-0005-0000-0000-000004120000}"/>
    <cellStyle name="Percent 13 2 2 2 2 4" xfId="3344" xr:uid="{00000000-0005-0000-0000-000005120000}"/>
    <cellStyle name="Percent 13 2 2 2 3" xfId="1358" xr:uid="{00000000-0005-0000-0000-000006120000}"/>
    <cellStyle name="Percent 13 2 2 2 3 2" xfId="2446" xr:uid="{00000000-0005-0000-0000-000007120000}"/>
    <cellStyle name="Percent 13 2 2 2 3 2 2" xfId="4678" xr:uid="{00000000-0005-0000-0000-000008120000}"/>
    <cellStyle name="Percent 13 2 2 2 3 3" xfId="3597" xr:uid="{00000000-0005-0000-0000-000009120000}"/>
    <cellStyle name="Percent 13 2 2 2 4" xfId="1945" xr:uid="{00000000-0005-0000-0000-00000A120000}"/>
    <cellStyle name="Percent 13 2 2 2 4 2" xfId="4177" xr:uid="{00000000-0005-0000-0000-00000B120000}"/>
    <cellStyle name="Percent 13 2 2 2 5" xfId="3096" xr:uid="{00000000-0005-0000-0000-00000C120000}"/>
    <cellStyle name="Percent 13 2 2 3" xfId="978" xr:uid="{00000000-0005-0000-0000-00000D120000}"/>
    <cellStyle name="Percent 13 2 2 3 2" xfId="1482" xr:uid="{00000000-0005-0000-0000-00000E120000}"/>
    <cellStyle name="Percent 13 2 2 3 2 2" xfId="2570" xr:uid="{00000000-0005-0000-0000-00000F120000}"/>
    <cellStyle name="Percent 13 2 2 3 2 2 2" xfId="4802" xr:uid="{00000000-0005-0000-0000-000010120000}"/>
    <cellStyle name="Percent 13 2 2 3 2 3" xfId="3721" xr:uid="{00000000-0005-0000-0000-000011120000}"/>
    <cellStyle name="Percent 13 2 2 3 3" xfId="2069" xr:uid="{00000000-0005-0000-0000-000012120000}"/>
    <cellStyle name="Percent 13 2 2 3 3 2" xfId="4301" xr:uid="{00000000-0005-0000-0000-000013120000}"/>
    <cellStyle name="Percent 13 2 2 3 4" xfId="3220" xr:uid="{00000000-0005-0000-0000-000014120000}"/>
    <cellStyle name="Percent 13 2 2 4" xfId="1234" xr:uid="{00000000-0005-0000-0000-000015120000}"/>
    <cellStyle name="Percent 13 2 2 4 2" xfId="2322" xr:uid="{00000000-0005-0000-0000-000016120000}"/>
    <cellStyle name="Percent 13 2 2 4 2 2" xfId="4554" xr:uid="{00000000-0005-0000-0000-000017120000}"/>
    <cellStyle name="Percent 13 2 2 4 3" xfId="3473" xr:uid="{00000000-0005-0000-0000-000018120000}"/>
    <cellStyle name="Percent 13 2 2 5" xfId="730" xr:uid="{00000000-0005-0000-0000-000019120000}"/>
    <cellStyle name="Percent 13 2 2 5 2" xfId="2972" xr:uid="{00000000-0005-0000-0000-00001A120000}"/>
    <cellStyle name="Percent 13 2 2 6" xfId="1821" xr:uid="{00000000-0005-0000-0000-00001B120000}"/>
    <cellStyle name="Percent 13 2 2 6 2" xfId="4053" xr:uid="{00000000-0005-0000-0000-00001C120000}"/>
    <cellStyle name="Percent 13 2 2 7" xfId="2828" xr:uid="{00000000-0005-0000-0000-00001D120000}"/>
    <cellStyle name="Percent 13 2 3" xfId="759" xr:uid="{00000000-0005-0000-0000-00001E120000}"/>
    <cellStyle name="Percent 13 2 3 2" xfId="1007" xr:uid="{00000000-0005-0000-0000-00001F120000}"/>
    <cellStyle name="Percent 13 2 3 2 2" xfId="1511" xr:uid="{00000000-0005-0000-0000-000020120000}"/>
    <cellStyle name="Percent 13 2 3 2 2 2" xfId="2599" xr:uid="{00000000-0005-0000-0000-000021120000}"/>
    <cellStyle name="Percent 13 2 3 2 2 2 2" xfId="4831" xr:uid="{00000000-0005-0000-0000-000022120000}"/>
    <cellStyle name="Percent 13 2 3 2 2 3" xfId="3750" xr:uid="{00000000-0005-0000-0000-000023120000}"/>
    <cellStyle name="Percent 13 2 3 2 3" xfId="2098" xr:uid="{00000000-0005-0000-0000-000024120000}"/>
    <cellStyle name="Percent 13 2 3 2 3 2" xfId="4330" xr:uid="{00000000-0005-0000-0000-000025120000}"/>
    <cellStyle name="Percent 13 2 3 2 4" xfId="3249" xr:uid="{00000000-0005-0000-0000-000026120000}"/>
    <cellStyle name="Percent 13 2 3 3" xfId="1263" xr:uid="{00000000-0005-0000-0000-000027120000}"/>
    <cellStyle name="Percent 13 2 3 3 2" xfId="2351" xr:uid="{00000000-0005-0000-0000-000028120000}"/>
    <cellStyle name="Percent 13 2 3 3 2 2" xfId="4583" xr:uid="{00000000-0005-0000-0000-000029120000}"/>
    <cellStyle name="Percent 13 2 3 3 3" xfId="3502" xr:uid="{00000000-0005-0000-0000-00002A120000}"/>
    <cellStyle name="Percent 13 2 3 4" xfId="1850" xr:uid="{00000000-0005-0000-0000-00002B120000}"/>
    <cellStyle name="Percent 13 2 3 4 2" xfId="4082" xr:uid="{00000000-0005-0000-0000-00002C120000}"/>
    <cellStyle name="Percent 13 2 3 5" xfId="3001" xr:uid="{00000000-0005-0000-0000-00002D120000}"/>
    <cellStyle name="Percent 13 2 4" xfId="883" xr:uid="{00000000-0005-0000-0000-00002E120000}"/>
    <cellStyle name="Percent 13 2 4 2" xfId="1387" xr:uid="{00000000-0005-0000-0000-00002F120000}"/>
    <cellStyle name="Percent 13 2 4 2 2" xfId="2475" xr:uid="{00000000-0005-0000-0000-000030120000}"/>
    <cellStyle name="Percent 13 2 4 2 2 2" xfId="4707" xr:uid="{00000000-0005-0000-0000-000031120000}"/>
    <cellStyle name="Percent 13 2 4 2 3" xfId="3626" xr:uid="{00000000-0005-0000-0000-000032120000}"/>
    <cellStyle name="Percent 13 2 4 3" xfId="1974" xr:uid="{00000000-0005-0000-0000-000033120000}"/>
    <cellStyle name="Percent 13 2 4 3 2" xfId="4206" xr:uid="{00000000-0005-0000-0000-000034120000}"/>
    <cellStyle name="Percent 13 2 4 4" xfId="3125" xr:uid="{00000000-0005-0000-0000-000035120000}"/>
    <cellStyle name="Percent 13 2 5" xfId="1139" xr:uid="{00000000-0005-0000-0000-000036120000}"/>
    <cellStyle name="Percent 13 2 5 2" xfId="2227" xr:uid="{00000000-0005-0000-0000-000037120000}"/>
    <cellStyle name="Percent 13 2 5 2 2" xfId="4459" xr:uid="{00000000-0005-0000-0000-000038120000}"/>
    <cellStyle name="Percent 13 2 5 3" xfId="3378" xr:uid="{00000000-0005-0000-0000-000039120000}"/>
    <cellStyle name="Percent 13 2 6" xfId="635" xr:uid="{00000000-0005-0000-0000-00003A120000}"/>
    <cellStyle name="Percent 13 2 6 2" xfId="2877" xr:uid="{00000000-0005-0000-0000-00003B120000}"/>
    <cellStyle name="Percent 13 2 7" xfId="1677" xr:uid="{00000000-0005-0000-0000-00003C120000}"/>
    <cellStyle name="Percent 13 2 7 2" xfId="3916" xr:uid="{00000000-0005-0000-0000-00003D120000}"/>
    <cellStyle name="Percent 13 2 8" xfId="1726" xr:uid="{00000000-0005-0000-0000-00003E120000}"/>
    <cellStyle name="Percent 13 2 8 2" xfId="3958" xr:uid="{00000000-0005-0000-0000-00003F120000}"/>
    <cellStyle name="Percent 13 2 9" xfId="2757" xr:uid="{00000000-0005-0000-0000-000040120000}"/>
    <cellStyle name="Percent 13 3" xfId="493" xr:uid="{00000000-0005-0000-0000-000041120000}"/>
    <cellStyle name="Percent 13 3 2" xfId="564" xr:uid="{00000000-0005-0000-0000-000042120000}"/>
    <cellStyle name="Percent 13 3 2 2" xfId="855" xr:uid="{00000000-0005-0000-0000-000043120000}"/>
    <cellStyle name="Percent 13 3 2 2 2" xfId="1103" xr:uid="{00000000-0005-0000-0000-000044120000}"/>
    <cellStyle name="Percent 13 3 2 2 2 2" xfId="1607" xr:uid="{00000000-0005-0000-0000-000045120000}"/>
    <cellStyle name="Percent 13 3 2 2 2 2 2" xfId="2695" xr:uid="{00000000-0005-0000-0000-000046120000}"/>
    <cellStyle name="Percent 13 3 2 2 2 2 2 2" xfId="4927" xr:uid="{00000000-0005-0000-0000-000047120000}"/>
    <cellStyle name="Percent 13 3 2 2 2 2 3" xfId="3846" xr:uid="{00000000-0005-0000-0000-000048120000}"/>
    <cellStyle name="Percent 13 3 2 2 2 3" xfId="2194" xr:uid="{00000000-0005-0000-0000-000049120000}"/>
    <cellStyle name="Percent 13 3 2 2 2 3 2" xfId="4426" xr:uid="{00000000-0005-0000-0000-00004A120000}"/>
    <cellStyle name="Percent 13 3 2 2 2 4" xfId="3345" xr:uid="{00000000-0005-0000-0000-00004B120000}"/>
    <cellStyle name="Percent 13 3 2 2 3" xfId="1359" xr:uid="{00000000-0005-0000-0000-00004C120000}"/>
    <cellStyle name="Percent 13 3 2 2 3 2" xfId="2447" xr:uid="{00000000-0005-0000-0000-00004D120000}"/>
    <cellStyle name="Percent 13 3 2 2 3 2 2" xfId="4679" xr:uid="{00000000-0005-0000-0000-00004E120000}"/>
    <cellStyle name="Percent 13 3 2 2 3 3" xfId="3598" xr:uid="{00000000-0005-0000-0000-00004F120000}"/>
    <cellStyle name="Percent 13 3 2 2 4" xfId="1946" xr:uid="{00000000-0005-0000-0000-000050120000}"/>
    <cellStyle name="Percent 13 3 2 2 4 2" xfId="4178" xr:uid="{00000000-0005-0000-0000-000051120000}"/>
    <cellStyle name="Percent 13 3 2 2 5" xfId="3097" xr:uid="{00000000-0005-0000-0000-000052120000}"/>
    <cellStyle name="Percent 13 3 2 3" xfId="979" xr:uid="{00000000-0005-0000-0000-000053120000}"/>
    <cellStyle name="Percent 13 3 2 3 2" xfId="1483" xr:uid="{00000000-0005-0000-0000-000054120000}"/>
    <cellStyle name="Percent 13 3 2 3 2 2" xfId="2571" xr:uid="{00000000-0005-0000-0000-000055120000}"/>
    <cellStyle name="Percent 13 3 2 3 2 2 2" xfId="4803" xr:uid="{00000000-0005-0000-0000-000056120000}"/>
    <cellStyle name="Percent 13 3 2 3 2 3" xfId="3722" xr:uid="{00000000-0005-0000-0000-000057120000}"/>
    <cellStyle name="Percent 13 3 2 3 3" xfId="2070" xr:uid="{00000000-0005-0000-0000-000058120000}"/>
    <cellStyle name="Percent 13 3 2 3 3 2" xfId="4302" xr:uid="{00000000-0005-0000-0000-000059120000}"/>
    <cellStyle name="Percent 13 3 2 3 4" xfId="3221" xr:uid="{00000000-0005-0000-0000-00005A120000}"/>
    <cellStyle name="Percent 13 3 2 4" xfId="1235" xr:uid="{00000000-0005-0000-0000-00005B120000}"/>
    <cellStyle name="Percent 13 3 2 4 2" xfId="2323" xr:uid="{00000000-0005-0000-0000-00005C120000}"/>
    <cellStyle name="Percent 13 3 2 4 2 2" xfId="4555" xr:uid="{00000000-0005-0000-0000-00005D120000}"/>
    <cellStyle name="Percent 13 3 2 4 3" xfId="3474" xr:uid="{00000000-0005-0000-0000-00005E120000}"/>
    <cellStyle name="Percent 13 3 2 5" xfId="731" xr:uid="{00000000-0005-0000-0000-00005F120000}"/>
    <cellStyle name="Percent 13 3 2 5 2" xfId="2973" xr:uid="{00000000-0005-0000-0000-000060120000}"/>
    <cellStyle name="Percent 13 3 2 6" xfId="1822" xr:uid="{00000000-0005-0000-0000-000061120000}"/>
    <cellStyle name="Percent 13 3 2 6 2" xfId="4054" xr:uid="{00000000-0005-0000-0000-000062120000}"/>
    <cellStyle name="Percent 13 3 2 7" xfId="2806" xr:uid="{00000000-0005-0000-0000-000063120000}"/>
    <cellStyle name="Percent 13 3 3" xfId="779" xr:uid="{00000000-0005-0000-0000-000064120000}"/>
    <cellStyle name="Percent 13 3 3 2" xfId="1027" xr:uid="{00000000-0005-0000-0000-000065120000}"/>
    <cellStyle name="Percent 13 3 3 2 2" xfId="1531" xr:uid="{00000000-0005-0000-0000-000066120000}"/>
    <cellStyle name="Percent 13 3 3 2 2 2" xfId="2619" xr:uid="{00000000-0005-0000-0000-000067120000}"/>
    <cellStyle name="Percent 13 3 3 2 2 2 2" xfId="4851" xr:uid="{00000000-0005-0000-0000-000068120000}"/>
    <cellStyle name="Percent 13 3 3 2 2 3" xfId="3770" xr:uid="{00000000-0005-0000-0000-000069120000}"/>
    <cellStyle name="Percent 13 3 3 2 3" xfId="2118" xr:uid="{00000000-0005-0000-0000-00006A120000}"/>
    <cellStyle name="Percent 13 3 3 2 3 2" xfId="4350" xr:uid="{00000000-0005-0000-0000-00006B120000}"/>
    <cellStyle name="Percent 13 3 3 2 4" xfId="3269" xr:uid="{00000000-0005-0000-0000-00006C120000}"/>
    <cellStyle name="Percent 13 3 3 3" xfId="1283" xr:uid="{00000000-0005-0000-0000-00006D120000}"/>
    <cellStyle name="Percent 13 3 3 3 2" xfId="2371" xr:uid="{00000000-0005-0000-0000-00006E120000}"/>
    <cellStyle name="Percent 13 3 3 3 2 2" xfId="4603" xr:uid="{00000000-0005-0000-0000-00006F120000}"/>
    <cellStyle name="Percent 13 3 3 3 3" xfId="3522" xr:uid="{00000000-0005-0000-0000-000070120000}"/>
    <cellStyle name="Percent 13 3 3 4" xfId="1870" xr:uid="{00000000-0005-0000-0000-000071120000}"/>
    <cellStyle name="Percent 13 3 3 4 2" xfId="4102" xr:uid="{00000000-0005-0000-0000-000072120000}"/>
    <cellStyle name="Percent 13 3 3 5" xfId="3021" xr:uid="{00000000-0005-0000-0000-000073120000}"/>
    <cellStyle name="Percent 13 3 4" xfId="903" xr:uid="{00000000-0005-0000-0000-000074120000}"/>
    <cellStyle name="Percent 13 3 4 2" xfId="1407" xr:uid="{00000000-0005-0000-0000-000075120000}"/>
    <cellStyle name="Percent 13 3 4 2 2" xfId="2495" xr:uid="{00000000-0005-0000-0000-000076120000}"/>
    <cellStyle name="Percent 13 3 4 2 2 2" xfId="4727" xr:uid="{00000000-0005-0000-0000-000077120000}"/>
    <cellStyle name="Percent 13 3 4 2 3" xfId="3646" xr:uid="{00000000-0005-0000-0000-000078120000}"/>
    <cellStyle name="Percent 13 3 4 3" xfId="1994" xr:uid="{00000000-0005-0000-0000-000079120000}"/>
    <cellStyle name="Percent 13 3 4 3 2" xfId="4226" xr:uid="{00000000-0005-0000-0000-00007A120000}"/>
    <cellStyle name="Percent 13 3 4 4" xfId="3145" xr:uid="{00000000-0005-0000-0000-00007B120000}"/>
    <cellStyle name="Percent 13 3 5" xfId="1159" xr:uid="{00000000-0005-0000-0000-00007C120000}"/>
    <cellStyle name="Percent 13 3 5 2" xfId="2247" xr:uid="{00000000-0005-0000-0000-00007D120000}"/>
    <cellStyle name="Percent 13 3 5 2 2" xfId="4479" xr:uid="{00000000-0005-0000-0000-00007E120000}"/>
    <cellStyle name="Percent 13 3 5 3" xfId="3398" xr:uid="{00000000-0005-0000-0000-00007F120000}"/>
    <cellStyle name="Percent 13 3 6" xfId="655" xr:uid="{00000000-0005-0000-0000-000080120000}"/>
    <cellStyle name="Percent 13 3 6 2" xfId="2897" xr:uid="{00000000-0005-0000-0000-000081120000}"/>
    <cellStyle name="Percent 13 3 7" xfId="1655" xr:uid="{00000000-0005-0000-0000-000082120000}"/>
    <cellStyle name="Percent 13 3 7 2" xfId="3894" xr:uid="{00000000-0005-0000-0000-000083120000}"/>
    <cellStyle name="Percent 13 3 8" xfId="1746" xr:uid="{00000000-0005-0000-0000-000084120000}"/>
    <cellStyle name="Percent 13 3 8 2" xfId="3978" xr:uid="{00000000-0005-0000-0000-000085120000}"/>
    <cellStyle name="Percent 13 3 9" xfId="2735" xr:uid="{00000000-0005-0000-0000-000086120000}"/>
    <cellStyle name="Percent 13 4" xfId="544" xr:uid="{00000000-0005-0000-0000-000087120000}"/>
    <cellStyle name="Percent 13 4 2" xfId="853" xr:uid="{00000000-0005-0000-0000-000088120000}"/>
    <cellStyle name="Percent 13 4 2 2" xfId="1101" xr:uid="{00000000-0005-0000-0000-000089120000}"/>
    <cellStyle name="Percent 13 4 2 2 2" xfId="1605" xr:uid="{00000000-0005-0000-0000-00008A120000}"/>
    <cellStyle name="Percent 13 4 2 2 2 2" xfId="2693" xr:uid="{00000000-0005-0000-0000-00008B120000}"/>
    <cellStyle name="Percent 13 4 2 2 2 2 2" xfId="4925" xr:uid="{00000000-0005-0000-0000-00008C120000}"/>
    <cellStyle name="Percent 13 4 2 2 2 3" xfId="3844" xr:uid="{00000000-0005-0000-0000-00008D120000}"/>
    <cellStyle name="Percent 13 4 2 2 3" xfId="2192" xr:uid="{00000000-0005-0000-0000-00008E120000}"/>
    <cellStyle name="Percent 13 4 2 2 3 2" xfId="4424" xr:uid="{00000000-0005-0000-0000-00008F120000}"/>
    <cellStyle name="Percent 13 4 2 2 4" xfId="3343" xr:uid="{00000000-0005-0000-0000-000090120000}"/>
    <cellStyle name="Percent 13 4 2 3" xfId="1357" xr:uid="{00000000-0005-0000-0000-000091120000}"/>
    <cellStyle name="Percent 13 4 2 3 2" xfId="2445" xr:uid="{00000000-0005-0000-0000-000092120000}"/>
    <cellStyle name="Percent 13 4 2 3 2 2" xfId="4677" xr:uid="{00000000-0005-0000-0000-000093120000}"/>
    <cellStyle name="Percent 13 4 2 3 3" xfId="3596" xr:uid="{00000000-0005-0000-0000-000094120000}"/>
    <cellStyle name="Percent 13 4 2 4" xfId="1944" xr:uid="{00000000-0005-0000-0000-000095120000}"/>
    <cellStyle name="Percent 13 4 2 4 2" xfId="4176" xr:uid="{00000000-0005-0000-0000-000096120000}"/>
    <cellStyle name="Percent 13 4 2 5" xfId="3095" xr:uid="{00000000-0005-0000-0000-000097120000}"/>
    <cellStyle name="Percent 13 4 3" xfId="977" xr:uid="{00000000-0005-0000-0000-000098120000}"/>
    <cellStyle name="Percent 13 4 3 2" xfId="1481" xr:uid="{00000000-0005-0000-0000-000099120000}"/>
    <cellStyle name="Percent 13 4 3 2 2" xfId="2569" xr:uid="{00000000-0005-0000-0000-00009A120000}"/>
    <cellStyle name="Percent 13 4 3 2 2 2" xfId="4801" xr:uid="{00000000-0005-0000-0000-00009B120000}"/>
    <cellStyle name="Percent 13 4 3 2 3" xfId="3720" xr:uid="{00000000-0005-0000-0000-00009C120000}"/>
    <cellStyle name="Percent 13 4 3 3" xfId="2068" xr:uid="{00000000-0005-0000-0000-00009D120000}"/>
    <cellStyle name="Percent 13 4 3 3 2" xfId="4300" xr:uid="{00000000-0005-0000-0000-00009E120000}"/>
    <cellStyle name="Percent 13 4 3 4" xfId="3219" xr:uid="{00000000-0005-0000-0000-00009F120000}"/>
    <cellStyle name="Percent 13 4 4" xfId="1233" xr:uid="{00000000-0005-0000-0000-0000A0120000}"/>
    <cellStyle name="Percent 13 4 4 2" xfId="2321" xr:uid="{00000000-0005-0000-0000-0000A1120000}"/>
    <cellStyle name="Percent 13 4 4 2 2" xfId="4553" xr:uid="{00000000-0005-0000-0000-0000A2120000}"/>
    <cellStyle name="Percent 13 4 4 3" xfId="3472" xr:uid="{00000000-0005-0000-0000-0000A3120000}"/>
    <cellStyle name="Percent 13 4 5" xfId="729" xr:uid="{00000000-0005-0000-0000-0000A4120000}"/>
    <cellStyle name="Percent 13 4 5 2" xfId="2971" xr:uid="{00000000-0005-0000-0000-0000A5120000}"/>
    <cellStyle name="Percent 13 4 6" xfId="1820" xr:uid="{00000000-0005-0000-0000-0000A6120000}"/>
    <cellStyle name="Percent 13 4 6 2" xfId="4052" xr:uid="{00000000-0005-0000-0000-0000A7120000}"/>
    <cellStyle name="Percent 13 4 7" xfId="2786" xr:uid="{00000000-0005-0000-0000-0000A8120000}"/>
    <cellStyle name="Percent 13 5" xfId="737" xr:uid="{00000000-0005-0000-0000-0000A9120000}"/>
    <cellStyle name="Percent 13 5 2" xfId="985" xr:uid="{00000000-0005-0000-0000-0000AA120000}"/>
    <cellStyle name="Percent 13 5 2 2" xfId="1489" xr:uid="{00000000-0005-0000-0000-0000AB120000}"/>
    <cellStyle name="Percent 13 5 2 2 2" xfId="2577" xr:uid="{00000000-0005-0000-0000-0000AC120000}"/>
    <cellStyle name="Percent 13 5 2 2 2 2" xfId="4809" xr:uid="{00000000-0005-0000-0000-0000AD120000}"/>
    <cellStyle name="Percent 13 5 2 2 3" xfId="3728" xr:uid="{00000000-0005-0000-0000-0000AE120000}"/>
    <cellStyle name="Percent 13 5 2 3" xfId="2076" xr:uid="{00000000-0005-0000-0000-0000AF120000}"/>
    <cellStyle name="Percent 13 5 2 3 2" xfId="4308" xr:uid="{00000000-0005-0000-0000-0000B0120000}"/>
    <cellStyle name="Percent 13 5 2 4" xfId="3227" xr:uid="{00000000-0005-0000-0000-0000B1120000}"/>
    <cellStyle name="Percent 13 5 3" xfId="1241" xr:uid="{00000000-0005-0000-0000-0000B2120000}"/>
    <cellStyle name="Percent 13 5 3 2" xfId="2329" xr:uid="{00000000-0005-0000-0000-0000B3120000}"/>
    <cellStyle name="Percent 13 5 3 2 2" xfId="4561" xr:uid="{00000000-0005-0000-0000-0000B4120000}"/>
    <cellStyle name="Percent 13 5 3 3" xfId="3480" xr:uid="{00000000-0005-0000-0000-0000B5120000}"/>
    <cellStyle name="Percent 13 5 4" xfId="1828" xr:uid="{00000000-0005-0000-0000-0000B6120000}"/>
    <cellStyle name="Percent 13 5 4 2" xfId="4060" xr:uid="{00000000-0005-0000-0000-0000B7120000}"/>
    <cellStyle name="Percent 13 5 5" xfId="2979" xr:uid="{00000000-0005-0000-0000-0000B8120000}"/>
    <cellStyle name="Percent 13 6" xfId="861" xr:uid="{00000000-0005-0000-0000-0000B9120000}"/>
    <cellStyle name="Percent 13 6 2" xfId="1365" xr:uid="{00000000-0005-0000-0000-0000BA120000}"/>
    <cellStyle name="Percent 13 6 2 2" xfId="2453" xr:uid="{00000000-0005-0000-0000-0000BB120000}"/>
    <cellStyle name="Percent 13 6 2 2 2" xfId="4685" xr:uid="{00000000-0005-0000-0000-0000BC120000}"/>
    <cellStyle name="Percent 13 6 2 3" xfId="3604" xr:uid="{00000000-0005-0000-0000-0000BD120000}"/>
    <cellStyle name="Percent 13 6 3" xfId="1952" xr:uid="{00000000-0005-0000-0000-0000BE120000}"/>
    <cellStyle name="Percent 13 6 3 2" xfId="4184" xr:uid="{00000000-0005-0000-0000-0000BF120000}"/>
    <cellStyle name="Percent 13 6 4" xfId="3103" xr:uid="{00000000-0005-0000-0000-0000C0120000}"/>
    <cellStyle name="Percent 13 7" xfId="1117" xr:uid="{00000000-0005-0000-0000-0000C1120000}"/>
    <cellStyle name="Percent 13 7 2" xfId="2205" xr:uid="{00000000-0005-0000-0000-0000C2120000}"/>
    <cellStyle name="Percent 13 7 2 2" xfId="4437" xr:uid="{00000000-0005-0000-0000-0000C3120000}"/>
    <cellStyle name="Percent 13 7 3" xfId="3356" xr:uid="{00000000-0005-0000-0000-0000C4120000}"/>
    <cellStyle name="Percent 13 8" xfId="613" xr:uid="{00000000-0005-0000-0000-0000C5120000}"/>
    <cellStyle name="Percent 13 8 2" xfId="2855" xr:uid="{00000000-0005-0000-0000-0000C6120000}"/>
    <cellStyle name="Percent 13 9" xfId="1635" xr:uid="{00000000-0005-0000-0000-0000C7120000}"/>
    <cellStyle name="Percent 13 9 2" xfId="3874" xr:uid="{00000000-0005-0000-0000-0000C8120000}"/>
    <cellStyle name="Percent 14" xfId="601" xr:uid="{00000000-0005-0000-0000-0000C9120000}"/>
    <cellStyle name="Percent 14 2" xfId="1692" xr:uid="{00000000-0005-0000-0000-0000CA120000}"/>
    <cellStyle name="Percent 14 3" xfId="2843" xr:uid="{00000000-0005-0000-0000-0000CB120000}"/>
    <cellStyle name="Percent 2" xfId="8" xr:uid="{00000000-0005-0000-0000-0000CC120000}"/>
    <cellStyle name="Percent 2 2" xfId="14" xr:uid="{00000000-0005-0000-0000-0000CD120000}"/>
    <cellStyle name="Percent 2 2 2" xfId="384" xr:uid="{00000000-0005-0000-0000-0000CE120000}"/>
    <cellStyle name="Percent 2 2 3" xfId="536" xr:uid="{00000000-0005-0000-0000-0000CF120000}"/>
    <cellStyle name="Percent 2 2 3 2" xfId="2778" xr:uid="{00000000-0005-0000-0000-0000D0120000}"/>
    <cellStyle name="Percent 2 2 4" xfId="1619" xr:uid="{00000000-0005-0000-0000-0000D1120000}"/>
    <cellStyle name="Percent 2 2 4 2" xfId="3858" xr:uid="{00000000-0005-0000-0000-0000D2120000}"/>
    <cellStyle name="Percent 2 2 5" xfId="1627" xr:uid="{00000000-0005-0000-0000-0000D3120000}"/>
    <cellStyle name="Percent 2 2 5 2" xfId="3866" xr:uid="{00000000-0005-0000-0000-0000D4120000}"/>
    <cellStyle name="Percent 2 2 6" xfId="2707" xr:uid="{00000000-0005-0000-0000-0000D5120000}"/>
    <cellStyle name="Percent 2 3" xfId="17" xr:uid="{00000000-0005-0000-0000-0000D6120000}"/>
    <cellStyle name="Percent 2 4" xfId="532" xr:uid="{00000000-0005-0000-0000-0000D7120000}"/>
    <cellStyle name="Percent 2 4 2" xfId="2774" xr:uid="{00000000-0005-0000-0000-0000D8120000}"/>
    <cellStyle name="Percent 2 5" xfId="1615" xr:uid="{00000000-0005-0000-0000-0000D9120000}"/>
    <cellStyle name="Percent 2 5 2" xfId="3854" xr:uid="{00000000-0005-0000-0000-0000DA120000}"/>
    <cellStyle name="Percent 2 6" xfId="1623" xr:uid="{00000000-0005-0000-0000-0000DB120000}"/>
    <cellStyle name="Percent 2 6 2" xfId="3862" xr:uid="{00000000-0005-0000-0000-0000DC120000}"/>
    <cellStyle name="Percent 2 7" xfId="2703" xr:uid="{00000000-0005-0000-0000-0000DD120000}"/>
    <cellStyle name="Percent 2 8" xfId="4941" xr:uid="{00000000-0005-0000-0000-0000DE120000}"/>
    <cellStyle name="Percent 3" xfId="31" xr:uid="{00000000-0005-0000-0000-0000DF120000}"/>
    <cellStyle name="Percent 3 2" xfId="386" xr:uid="{00000000-0005-0000-0000-0000E0120000}"/>
    <cellStyle name="Percent 3 3" xfId="387" xr:uid="{00000000-0005-0000-0000-0000E1120000}"/>
    <cellStyle name="Percent 3 4" xfId="474" xr:uid="{00000000-0005-0000-0000-0000E2120000}"/>
    <cellStyle name="Percent 3 5" xfId="385" xr:uid="{00000000-0005-0000-0000-0000E3120000}"/>
    <cellStyle name="Percent 4" xfId="388" xr:uid="{00000000-0005-0000-0000-0000E4120000}"/>
    <cellStyle name="Percent 4 2" xfId="389" xr:uid="{00000000-0005-0000-0000-0000E5120000}"/>
    <cellStyle name="Percent 4 3" xfId="390" xr:uid="{00000000-0005-0000-0000-0000E6120000}"/>
    <cellStyle name="Percent 4 4" xfId="391" xr:uid="{00000000-0005-0000-0000-0000E7120000}"/>
    <cellStyle name="Percent 5" xfId="392" xr:uid="{00000000-0005-0000-0000-0000E8120000}"/>
    <cellStyle name="Percent 5 2" xfId="393" xr:uid="{00000000-0005-0000-0000-0000E9120000}"/>
    <cellStyle name="Percent 6" xfId="394" xr:uid="{00000000-0005-0000-0000-0000EA120000}"/>
    <cellStyle name="Percent 6 2" xfId="395" xr:uid="{00000000-0005-0000-0000-0000EB120000}"/>
    <cellStyle name="Percent 7" xfId="396" xr:uid="{00000000-0005-0000-0000-0000EC120000}"/>
    <cellStyle name="Percent 8" xfId="397" xr:uid="{00000000-0005-0000-0000-0000ED120000}"/>
    <cellStyle name="Percent 9" xfId="398" xr:uid="{00000000-0005-0000-0000-0000EE120000}"/>
    <cellStyle name="PSChar" xfId="18" xr:uid="{00000000-0005-0000-0000-0000EF120000}"/>
    <cellStyle name="PSChar 2" xfId="32" xr:uid="{00000000-0005-0000-0000-0000F0120000}"/>
    <cellStyle name="PSChar 2 2" xfId="399" xr:uid="{00000000-0005-0000-0000-0000F1120000}"/>
    <cellStyle name="PSChar 2 3" xfId="400" xr:uid="{00000000-0005-0000-0000-0000F2120000}"/>
    <cellStyle name="PSChar 3" xfId="401" xr:uid="{00000000-0005-0000-0000-0000F3120000}"/>
    <cellStyle name="PSChar 3 2" xfId="402" xr:uid="{00000000-0005-0000-0000-0000F4120000}"/>
    <cellStyle name="PSChar 4" xfId="403" xr:uid="{00000000-0005-0000-0000-0000F5120000}"/>
    <cellStyle name="PSChar 5" xfId="404" xr:uid="{00000000-0005-0000-0000-0000F6120000}"/>
    <cellStyle name="PSChar 6" xfId="405" xr:uid="{00000000-0005-0000-0000-0000F7120000}"/>
    <cellStyle name="PSChar 7" xfId="602" xr:uid="{00000000-0005-0000-0000-0000F8120000}"/>
    <cellStyle name="PSChar 7 2" xfId="1693" xr:uid="{00000000-0005-0000-0000-0000F9120000}"/>
    <cellStyle name="PSChar 7 3" xfId="2844" xr:uid="{00000000-0005-0000-0000-0000FA120000}"/>
    <cellStyle name="PSDate" xfId="33" xr:uid="{00000000-0005-0000-0000-0000FB120000}"/>
    <cellStyle name="PSDate 2" xfId="406" xr:uid="{00000000-0005-0000-0000-0000FC120000}"/>
    <cellStyle name="PSDate 2 2" xfId="407" xr:uid="{00000000-0005-0000-0000-0000FD120000}"/>
    <cellStyle name="PSDate 2 3" xfId="408" xr:uid="{00000000-0005-0000-0000-0000FE120000}"/>
    <cellStyle name="PSDate 3" xfId="409" xr:uid="{00000000-0005-0000-0000-0000FF120000}"/>
    <cellStyle name="PSDate 3 2" xfId="410" xr:uid="{00000000-0005-0000-0000-000000130000}"/>
    <cellStyle name="PSDate 4" xfId="411" xr:uid="{00000000-0005-0000-0000-000001130000}"/>
    <cellStyle name="PSDate 5" xfId="412" xr:uid="{00000000-0005-0000-0000-000002130000}"/>
    <cellStyle name="PSDate 6" xfId="413" xr:uid="{00000000-0005-0000-0000-000003130000}"/>
    <cellStyle name="PSDate 7" xfId="603" xr:uid="{00000000-0005-0000-0000-000004130000}"/>
    <cellStyle name="PSDate 7 2" xfId="1694" xr:uid="{00000000-0005-0000-0000-000005130000}"/>
    <cellStyle name="PSDate 7 3" xfId="2845" xr:uid="{00000000-0005-0000-0000-000006130000}"/>
    <cellStyle name="PSDec" xfId="4" xr:uid="{00000000-0005-0000-0000-000007130000}"/>
    <cellStyle name="PSDec 2" xfId="34" xr:uid="{00000000-0005-0000-0000-000008130000}"/>
    <cellStyle name="PSDec 2 2" xfId="414" xr:uid="{00000000-0005-0000-0000-000009130000}"/>
    <cellStyle name="PSDec 2 3" xfId="415" xr:uid="{00000000-0005-0000-0000-00000A130000}"/>
    <cellStyle name="PSDec 3" xfId="416" xr:uid="{00000000-0005-0000-0000-00000B130000}"/>
    <cellStyle name="PSDec 3 2" xfId="417" xr:uid="{00000000-0005-0000-0000-00000C130000}"/>
    <cellStyle name="PSDec 4" xfId="418" xr:uid="{00000000-0005-0000-0000-00000D130000}"/>
    <cellStyle name="PSDec 5" xfId="419" xr:uid="{00000000-0005-0000-0000-00000E130000}"/>
    <cellStyle name="PSDec 6" xfId="420" xr:uid="{00000000-0005-0000-0000-00000F130000}"/>
    <cellStyle name="PSDec 7" xfId="604" xr:uid="{00000000-0005-0000-0000-000010130000}"/>
    <cellStyle name="PSDec 7 2" xfId="1695" xr:uid="{00000000-0005-0000-0000-000011130000}"/>
    <cellStyle name="PSDec 7 3" xfId="2846" xr:uid="{00000000-0005-0000-0000-000012130000}"/>
    <cellStyle name="PSHeading" xfId="35" xr:uid="{00000000-0005-0000-0000-000013130000}"/>
    <cellStyle name="PSHeading 10" xfId="421" xr:uid="{00000000-0005-0000-0000-000014130000}"/>
    <cellStyle name="PSHeading 11" xfId="422" xr:uid="{00000000-0005-0000-0000-000015130000}"/>
    <cellStyle name="PSHeading 12" xfId="605" xr:uid="{00000000-0005-0000-0000-000016130000}"/>
    <cellStyle name="PSHeading 12 2" xfId="1696" xr:uid="{00000000-0005-0000-0000-000017130000}"/>
    <cellStyle name="PSHeading 12 3" xfId="2847" xr:uid="{00000000-0005-0000-0000-000018130000}"/>
    <cellStyle name="PSHeading 2" xfId="36" xr:uid="{00000000-0005-0000-0000-000019130000}"/>
    <cellStyle name="PSHeading 2 2" xfId="423" xr:uid="{00000000-0005-0000-0000-00001A130000}"/>
    <cellStyle name="PSHeading 2 3" xfId="424" xr:uid="{00000000-0005-0000-0000-00001B130000}"/>
    <cellStyle name="PSHeading 2_108 Summary" xfId="425" xr:uid="{00000000-0005-0000-0000-00001C130000}"/>
    <cellStyle name="PSHeading 3" xfId="426" xr:uid="{00000000-0005-0000-0000-00001D130000}"/>
    <cellStyle name="PSHeading 3 2" xfId="427" xr:uid="{00000000-0005-0000-0000-00001E130000}"/>
    <cellStyle name="PSHeading 3_108 Summary" xfId="428" xr:uid="{00000000-0005-0000-0000-00001F130000}"/>
    <cellStyle name="PSHeading 4" xfId="429" xr:uid="{00000000-0005-0000-0000-000020130000}"/>
    <cellStyle name="PSHeading 5" xfId="430" xr:uid="{00000000-0005-0000-0000-000021130000}"/>
    <cellStyle name="PSHeading 6" xfId="431" xr:uid="{00000000-0005-0000-0000-000022130000}"/>
    <cellStyle name="PSHeading 7" xfId="432" xr:uid="{00000000-0005-0000-0000-000023130000}"/>
    <cellStyle name="PSHeading 8" xfId="433" xr:uid="{00000000-0005-0000-0000-000024130000}"/>
    <cellStyle name="PSHeading 9" xfId="434" xr:uid="{00000000-0005-0000-0000-000025130000}"/>
    <cellStyle name="PSHeading_101 check" xfId="435" xr:uid="{00000000-0005-0000-0000-000026130000}"/>
    <cellStyle name="PSInt" xfId="37" xr:uid="{00000000-0005-0000-0000-000027130000}"/>
    <cellStyle name="PSInt 2" xfId="436" xr:uid="{00000000-0005-0000-0000-000028130000}"/>
    <cellStyle name="PSInt 2 2" xfId="437" xr:uid="{00000000-0005-0000-0000-000029130000}"/>
    <cellStyle name="PSInt 2 3" xfId="438" xr:uid="{00000000-0005-0000-0000-00002A130000}"/>
    <cellStyle name="PSInt 3" xfId="439" xr:uid="{00000000-0005-0000-0000-00002B130000}"/>
    <cellStyle name="PSInt 3 2" xfId="440" xr:uid="{00000000-0005-0000-0000-00002C130000}"/>
    <cellStyle name="PSInt 4" xfId="441" xr:uid="{00000000-0005-0000-0000-00002D130000}"/>
    <cellStyle name="PSInt 5" xfId="442" xr:uid="{00000000-0005-0000-0000-00002E130000}"/>
    <cellStyle name="PSInt 6" xfId="443" xr:uid="{00000000-0005-0000-0000-00002F130000}"/>
    <cellStyle name="PSInt 7" xfId="606" xr:uid="{00000000-0005-0000-0000-000030130000}"/>
    <cellStyle name="PSInt 7 2" xfId="1697" xr:uid="{00000000-0005-0000-0000-000031130000}"/>
    <cellStyle name="PSInt 7 3" xfId="2848" xr:uid="{00000000-0005-0000-0000-000032130000}"/>
    <cellStyle name="PSSpacer" xfId="38" xr:uid="{00000000-0005-0000-0000-000033130000}"/>
    <cellStyle name="PSSpacer 2" xfId="444" xr:uid="{00000000-0005-0000-0000-000034130000}"/>
    <cellStyle name="PSSpacer 2 2" xfId="445" xr:uid="{00000000-0005-0000-0000-000035130000}"/>
    <cellStyle name="PSSpacer 2 3" xfId="446" xr:uid="{00000000-0005-0000-0000-000036130000}"/>
    <cellStyle name="PSSpacer 3" xfId="447" xr:uid="{00000000-0005-0000-0000-000037130000}"/>
    <cellStyle name="PSSpacer 3 2" xfId="448" xr:uid="{00000000-0005-0000-0000-000038130000}"/>
    <cellStyle name="PSSpacer 4" xfId="449" xr:uid="{00000000-0005-0000-0000-000039130000}"/>
    <cellStyle name="PSSpacer 5" xfId="450" xr:uid="{00000000-0005-0000-0000-00003A130000}"/>
    <cellStyle name="PSSpacer 6" xfId="451" xr:uid="{00000000-0005-0000-0000-00003B130000}"/>
    <cellStyle name="PSSpacer 7" xfId="607" xr:uid="{00000000-0005-0000-0000-00003C130000}"/>
    <cellStyle name="PSSpacer 7 2" xfId="1698" xr:uid="{00000000-0005-0000-0000-00003D130000}"/>
    <cellStyle name="PSSpacer 7 3" xfId="2849" xr:uid="{00000000-0005-0000-0000-00003E130000}"/>
    <cellStyle name="Title 2" xfId="452" xr:uid="{00000000-0005-0000-0000-00003F130000}"/>
    <cellStyle name="Title 3" xfId="453" xr:uid="{00000000-0005-0000-0000-000040130000}"/>
    <cellStyle name="Title 4" xfId="454" xr:uid="{00000000-0005-0000-0000-000041130000}"/>
    <cellStyle name="Title 5" xfId="455" xr:uid="{00000000-0005-0000-0000-000042130000}"/>
    <cellStyle name="Total 2" xfId="456" xr:uid="{00000000-0005-0000-0000-000043130000}"/>
    <cellStyle name="Total 3" xfId="457" xr:uid="{00000000-0005-0000-0000-000044130000}"/>
    <cellStyle name="Total 4" xfId="458" xr:uid="{00000000-0005-0000-0000-000045130000}"/>
    <cellStyle name="Total 5" xfId="459" xr:uid="{00000000-0005-0000-0000-000046130000}"/>
    <cellStyle name="Total 6" xfId="460" xr:uid="{00000000-0005-0000-0000-000047130000}"/>
    <cellStyle name="Total 7" xfId="461" xr:uid="{00000000-0005-0000-0000-000048130000}"/>
    <cellStyle name="Total 8" xfId="462" xr:uid="{00000000-0005-0000-0000-000049130000}"/>
    <cellStyle name="Warning Text 2" xfId="463" xr:uid="{00000000-0005-0000-0000-00004A130000}"/>
    <cellStyle name="Warning Text 3" xfId="464" xr:uid="{00000000-0005-0000-0000-00004B130000}"/>
    <cellStyle name="Warning Text 4" xfId="465" xr:uid="{00000000-0005-0000-0000-00004C130000}"/>
    <cellStyle name="Warning Text 5" xfId="466" xr:uid="{00000000-0005-0000-0000-00004D130000}"/>
    <cellStyle name="Warning Text 6" xfId="467" xr:uid="{00000000-0005-0000-0000-00004E13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6.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O115"/>
  <sheetViews>
    <sheetView tabSelected="1" view="pageBreakPreview" topLeftCell="A61" zoomScale="130" zoomScaleNormal="100" zoomScaleSheetLayoutView="130" workbookViewId="0">
      <selection activeCell="C68" sqref="C68:I72"/>
    </sheetView>
  </sheetViews>
  <sheetFormatPr defaultColWidth="9.1796875" defaultRowHeight="12.5"/>
  <cols>
    <col min="1" max="1" width="2.453125" style="5" customWidth="1"/>
    <col min="2" max="2" width="7" style="5" customWidth="1"/>
    <col min="3" max="3" width="13.7265625" style="5" customWidth="1"/>
    <col min="4" max="4" width="14.26953125" style="5" customWidth="1"/>
    <col min="5" max="5" width="18.7265625" style="5" customWidth="1"/>
    <col min="6" max="6" width="18.453125" style="5" bestFit="1" customWidth="1"/>
    <col min="7" max="7" width="15.453125" style="5" bestFit="1" customWidth="1"/>
    <col min="8" max="9" width="13.7265625" style="5" bestFit="1" customWidth="1"/>
    <col min="10" max="10" width="2.26953125" style="5" customWidth="1"/>
    <col min="11" max="11" width="12.26953125" style="5" bestFit="1" customWidth="1"/>
    <col min="12" max="12" width="9.54296875" style="5" bestFit="1" customWidth="1"/>
    <col min="13" max="13" width="9.81640625" style="5" bestFit="1" customWidth="1"/>
    <col min="14" max="16384" width="9.1796875" style="5"/>
  </cols>
  <sheetData>
    <row r="1" spans="1:14">
      <c r="A1" s="295" t="s">
        <v>12</v>
      </c>
      <c r="B1" s="295"/>
      <c r="C1" s="295"/>
      <c r="D1" s="295"/>
      <c r="E1" s="295"/>
      <c r="F1" s="295"/>
      <c r="G1" s="295"/>
      <c r="H1" s="295"/>
      <c r="I1" s="191" t="s">
        <v>233</v>
      </c>
      <c r="K1" s="95"/>
      <c r="L1" s="95"/>
      <c r="M1" s="95"/>
      <c r="N1" s="95"/>
    </row>
    <row r="2" spans="1:14">
      <c r="A2" s="296" t="s">
        <v>572</v>
      </c>
      <c r="B2" s="296"/>
      <c r="C2" s="296"/>
      <c r="D2" s="296"/>
      <c r="E2" s="296"/>
      <c r="F2" s="296"/>
      <c r="G2" s="296"/>
      <c r="H2" s="296"/>
      <c r="I2" s="191" t="s">
        <v>233</v>
      </c>
      <c r="K2" s="95"/>
      <c r="L2" s="95"/>
      <c r="M2" s="95"/>
      <c r="N2" s="95"/>
    </row>
    <row r="3" spans="1:14">
      <c r="A3" s="295" t="s">
        <v>184</v>
      </c>
      <c r="B3" s="295"/>
      <c r="C3" s="295"/>
      <c r="D3" s="295"/>
      <c r="E3" s="295"/>
      <c r="F3" s="295"/>
      <c r="G3" s="295"/>
      <c r="H3" s="295"/>
      <c r="I3" s="192"/>
      <c r="J3" s="96"/>
      <c r="K3" s="95"/>
      <c r="L3" s="95"/>
      <c r="M3" s="95"/>
      <c r="N3" s="95"/>
    </row>
    <row r="4" spans="1:14">
      <c r="A4" s="295" t="s">
        <v>766</v>
      </c>
      <c r="B4" s="295"/>
      <c r="C4" s="295"/>
      <c r="D4" s="295"/>
      <c r="E4" s="295"/>
      <c r="F4" s="295"/>
      <c r="G4" s="295"/>
      <c r="H4" s="295"/>
      <c r="I4" s="192"/>
      <c r="J4" s="96"/>
      <c r="K4" s="95"/>
      <c r="L4" s="95"/>
      <c r="M4" s="95"/>
      <c r="N4" s="95"/>
    </row>
    <row r="5" spans="1:14">
      <c r="A5" s="193"/>
      <c r="B5" s="192"/>
      <c r="C5" s="194"/>
      <c r="D5" s="194"/>
      <c r="E5" s="195"/>
      <c r="F5" s="192"/>
      <c r="G5" s="192"/>
      <c r="H5" s="192"/>
      <c r="I5" s="192"/>
      <c r="J5" s="96"/>
      <c r="K5" s="95"/>
      <c r="L5" s="95"/>
      <c r="M5" s="95"/>
      <c r="N5" s="95"/>
    </row>
    <row r="6" spans="1:14">
      <c r="A6" s="196" t="s">
        <v>185</v>
      </c>
      <c r="B6" s="194" t="s">
        <v>186</v>
      </c>
      <c r="C6" s="194"/>
      <c r="D6" s="194"/>
      <c r="E6" s="194"/>
      <c r="F6" s="194"/>
      <c r="G6" s="194"/>
      <c r="H6" s="194"/>
      <c r="I6" s="194"/>
      <c r="J6" s="96"/>
      <c r="K6" s="95"/>
      <c r="L6" s="95"/>
      <c r="M6" s="95"/>
      <c r="N6" s="95"/>
    </row>
    <row r="7" spans="1:14" ht="12.75" customHeight="1">
      <c r="A7" s="196"/>
      <c r="B7" s="194"/>
      <c r="C7" s="194"/>
      <c r="D7" s="194"/>
      <c r="E7" s="194"/>
      <c r="F7" s="194"/>
      <c r="G7" s="194"/>
      <c r="H7" s="194"/>
      <c r="I7" s="194"/>
    </row>
    <row r="8" spans="1:14" ht="12.75" customHeight="1">
      <c r="A8" s="194"/>
      <c r="B8" s="194"/>
      <c r="C8" s="97" t="s">
        <v>187</v>
      </c>
      <c r="D8" s="97"/>
      <c r="E8" s="97"/>
      <c r="F8" s="194"/>
      <c r="G8" s="194"/>
      <c r="H8" s="194"/>
      <c r="I8" s="194"/>
    </row>
    <row r="9" spans="1:14" ht="12.75" customHeight="1">
      <c r="A9" s="194"/>
      <c r="B9" s="194"/>
      <c r="C9" s="194"/>
      <c r="D9" s="194"/>
      <c r="E9" s="194"/>
      <c r="F9" s="194"/>
      <c r="G9" s="194"/>
      <c r="H9" s="194"/>
      <c r="I9" s="194"/>
    </row>
    <row r="10" spans="1:14" ht="12.75" customHeight="1">
      <c r="A10" s="196" t="s">
        <v>188</v>
      </c>
      <c r="B10" s="194" t="s">
        <v>189</v>
      </c>
      <c r="C10" s="194"/>
      <c r="D10" s="194"/>
      <c r="E10" s="194"/>
      <c r="F10" s="194"/>
      <c r="G10" s="194"/>
      <c r="H10" s="194"/>
      <c r="I10" s="194"/>
    </row>
    <row r="11" spans="1:14" ht="12.75" customHeight="1">
      <c r="A11" s="196"/>
      <c r="B11" s="194"/>
      <c r="C11" s="194"/>
      <c r="D11" s="194"/>
      <c r="E11" s="194"/>
      <c r="F11" s="194"/>
      <c r="G11" s="194"/>
      <c r="H11" s="194"/>
      <c r="I11" s="194"/>
    </row>
    <row r="12" spans="1:14" ht="12.75" customHeight="1">
      <c r="A12" s="194"/>
      <c r="B12" s="194"/>
      <c r="C12" s="98" t="s">
        <v>190</v>
      </c>
      <c r="D12" s="97"/>
      <c r="E12" s="97"/>
      <c r="F12" s="97"/>
      <c r="G12" s="97"/>
      <c r="H12" s="194"/>
      <c r="I12" s="194"/>
    </row>
    <row r="13" spans="1:14" ht="12.75" customHeight="1">
      <c r="A13" s="194"/>
      <c r="B13" s="194"/>
      <c r="C13" s="197"/>
      <c r="D13" s="194"/>
      <c r="E13" s="194"/>
      <c r="F13" s="194"/>
      <c r="G13" s="194"/>
      <c r="H13" s="194"/>
      <c r="I13" s="194"/>
    </row>
    <row r="14" spans="1:14" ht="12.75" customHeight="1">
      <c r="A14" s="196" t="s">
        <v>191</v>
      </c>
      <c r="B14" s="194" t="s">
        <v>616</v>
      </c>
      <c r="C14" s="194"/>
      <c r="D14" s="194"/>
      <c r="E14" s="194"/>
      <c r="F14" s="194"/>
      <c r="G14" s="194"/>
      <c r="H14" s="194"/>
      <c r="I14" s="194"/>
    </row>
    <row r="15" spans="1:14" ht="12.75" customHeight="1">
      <c r="A15" s="194"/>
      <c r="B15" s="194" t="s">
        <v>617</v>
      </c>
      <c r="C15" s="194"/>
      <c r="D15" s="194"/>
      <c r="E15" s="194"/>
      <c r="F15" s="194"/>
      <c r="G15" s="194"/>
      <c r="H15" s="194"/>
      <c r="I15" s="194"/>
    </row>
    <row r="16" spans="1:14" ht="12.75" customHeight="1">
      <c r="A16" s="194"/>
      <c r="B16" s="194"/>
      <c r="C16" s="194"/>
      <c r="D16" s="194"/>
      <c r="E16" s="194"/>
      <c r="F16" s="194"/>
      <c r="G16" s="194"/>
      <c r="H16" s="194"/>
      <c r="I16" s="194"/>
    </row>
    <row r="17" spans="1:9" ht="12.75" customHeight="1">
      <c r="A17" s="194"/>
      <c r="B17" s="194"/>
      <c r="C17" s="97" t="s">
        <v>192</v>
      </c>
      <c r="D17" s="97"/>
      <c r="E17" s="97"/>
      <c r="F17" s="97"/>
      <c r="G17" s="97"/>
      <c r="H17" s="194"/>
      <c r="I17" s="194"/>
    </row>
    <row r="18" spans="1:9" ht="12.75" customHeight="1">
      <c r="A18" s="194"/>
      <c r="B18" s="194"/>
      <c r="C18" s="194"/>
      <c r="D18" s="194"/>
      <c r="E18" s="194"/>
      <c r="F18" s="194"/>
      <c r="G18" s="194"/>
      <c r="H18" s="194"/>
      <c r="I18" s="194"/>
    </row>
    <row r="19" spans="1:9" ht="12.75" customHeight="1">
      <c r="A19" s="196" t="s">
        <v>193</v>
      </c>
      <c r="B19" s="194" t="s">
        <v>618</v>
      </c>
      <c r="C19" s="194"/>
      <c r="D19" s="194"/>
      <c r="E19" s="194"/>
      <c r="F19" s="194"/>
      <c r="G19" s="194"/>
      <c r="H19" s="194"/>
      <c r="I19" s="194"/>
    </row>
    <row r="20" spans="1:9" ht="12.75" customHeight="1">
      <c r="A20" s="194"/>
      <c r="B20" s="194" t="s">
        <v>619</v>
      </c>
      <c r="C20" s="194"/>
      <c r="D20" s="194"/>
      <c r="E20" s="194"/>
      <c r="F20" s="194"/>
      <c r="G20" s="194"/>
      <c r="H20" s="194"/>
      <c r="I20" s="194"/>
    </row>
    <row r="21" spans="1:9" ht="12.75" customHeight="1">
      <c r="A21" s="194"/>
      <c r="B21" s="194" t="s">
        <v>620</v>
      </c>
      <c r="C21" s="194"/>
      <c r="D21" s="194"/>
      <c r="E21" s="194"/>
      <c r="F21" s="194"/>
      <c r="G21" s="194"/>
      <c r="H21" s="194"/>
      <c r="I21" s="194"/>
    </row>
    <row r="22" spans="1:9" ht="12.75" customHeight="1">
      <c r="A22" s="194"/>
      <c r="B22" s="194" t="s">
        <v>621</v>
      </c>
      <c r="C22" s="194"/>
      <c r="D22" s="194"/>
      <c r="E22" s="194"/>
      <c r="F22" s="194"/>
      <c r="G22" s="194"/>
      <c r="H22" s="194"/>
      <c r="I22" s="194"/>
    </row>
    <row r="23" spans="1:9" ht="12.75" customHeight="1">
      <c r="A23" s="194"/>
      <c r="B23" s="194"/>
      <c r="C23" s="194"/>
      <c r="D23" s="194"/>
      <c r="E23" s="194"/>
      <c r="F23" s="194"/>
      <c r="G23" s="194"/>
      <c r="H23" s="194"/>
      <c r="I23" s="194"/>
    </row>
    <row r="24" spans="1:9" ht="12.75" customHeight="1">
      <c r="A24" s="194"/>
      <c r="B24" s="194"/>
      <c r="C24" s="97" t="s">
        <v>232</v>
      </c>
      <c r="D24" s="194"/>
      <c r="E24" s="194"/>
      <c r="F24" s="194"/>
      <c r="G24" s="194"/>
      <c r="H24" s="194"/>
      <c r="I24" s="194"/>
    </row>
    <row r="25" spans="1:9" ht="12.75" customHeight="1">
      <c r="A25" s="194"/>
      <c r="B25" s="194"/>
      <c r="C25" s="194"/>
      <c r="D25" s="194"/>
      <c r="E25" s="194"/>
      <c r="F25" s="194"/>
      <c r="G25" s="194"/>
      <c r="H25" s="194"/>
      <c r="I25" s="194"/>
    </row>
    <row r="26" spans="1:9" ht="12.75" customHeight="1">
      <c r="A26" s="196" t="s">
        <v>194</v>
      </c>
      <c r="B26" s="194" t="s">
        <v>622</v>
      </c>
      <c r="C26" s="194"/>
      <c r="D26" s="194"/>
      <c r="E26" s="194"/>
      <c r="F26" s="194"/>
      <c r="G26" s="194"/>
      <c r="H26" s="194"/>
      <c r="I26" s="194"/>
    </row>
    <row r="27" spans="1:9" ht="12.75" customHeight="1">
      <c r="A27" s="194"/>
      <c r="B27" s="194" t="s">
        <v>623</v>
      </c>
      <c r="C27" s="194"/>
      <c r="D27" s="194"/>
      <c r="E27" s="194"/>
      <c r="F27" s="194"/>
      <c r="G27" s="194"/>
      <c r="H27" s="194"/>
      <c r="I27" s="194"/>
    </row>
    <row r="28" spans="1:9" ht="12.75" customHeight="1">
      <c r="A28" s="194"/>
      <c r="B28" s="194" t="s">
        <v>624</v>
      </c>
      <c r="C28" s="194"/>
      <c r="D28" s="194"/>
      <c r="E28" s="194"/>
      <c r="F28" s="194"/>
      <c r="G28" s="194"/>
      <c r="H28" s="194"/>
      <c r="I28" s="194"/>
    </row>
    <row r="29" spans="1:9" ht="12.75" customHeight="1">
      <c r="A29" s="194"/>
      <c r="B29" s="194"/>
      <c r="C29" s="194"/>
      <c r="D29" s="194"/>
      <c r="E29" s="194"/>
      <c r="F29" s="194"/>
      <c r="G29" s="194"/>
      <c r="H29" s="198"/>
      <c r="I29" s="194"/>
    </row>
    <row r="30" spans="1:9" ht="12.75" customHeight="1">
      <c r="A30" s="194"/>
      <c r="B30" s="194" t="s">
        <v>772</v>
      </c>
      <c r="C30" s="97" t="s">
        <v>773</v>
      </c>
      <c r="D30" s="194"/>
      <c r="E30" s="194"/>
      <c r="F30" s="194"/>
      <c r="G30" s="194"/>
      <c r="H30" s="194"/>
      <c r="I30" s="194"/>
    </row>
    <row r="31" spans="1:9" ht="12.75" customHeight="1">
      <c r="A31" s="194"/>
      <c r="B31" s="194" t="s">
        <v>772</v>
      </c>
      <c r="C31" s="97" t="s">
        <v>774</v>
      </c>
      <c r="D31" s="194"/>
      <c r="E31" s="194"/>
      <c r="F31" s="194"/>
      <c r="G31" s="194"/>
      <c r="H31" s="194"/>
      <c r="I31" s="194"/>
    </row>
    <row r="32" spans="1:9" ht="12.75" customHeight="1">
      <c r="A32" s="194"/>
      <c r="B32" s="194" t="s">
        <v>772</v>
      </c>
      <c r="C32" s="97" t="s">
        <v>775</v>
      </c>
      <c r="D32" s="194"/>
      <c r="E32" s="194"/>
      <c r="F32" s="194"/>
      <c r="G32" s="194"/>
      <c r="H32" s="194"/>
      <c r="I32" s="194"/>
    </row>
    <row r="33" spans="1:15" ht="12.75" customHeight="1">
      <c r="A33" s="194"/>
      <c r="B33" s="194"/>
      <c r="C33" s="97"/>
      <c r="D33" s="194"/>
      <c r="E33" s="194"/>
      <c r="F33" s="194"/>
      <c r="G33" s="194"/>
      <c r="H33" s="194"/>
      <c r="I33" s="194"/>
    </row>
    <row r="34" spans="1:15" ht="12.75" customHeight="1">
      <c r="A34" s="194"/>
      <c r="B34" s="194" t="s">
        <v>721</v>
      </c>
      <c r="C34" s="292" t="s">
        <v>776</v>
      </c>
      <c r="D34" s="293"/>
      <c r="E34" s="293"/>
      <c r="F34" s="293"/>
      <c r="G34" s="293"/>
      <c r="H34" s="293"/>
      <c r="I34" s="294"/>
    </row>
    <row r="35" spans="1:15" ht="12.75" customHeight="1">
      <c r="A35" s="194"/>
      <c r="B35" s="194"/>
      <c r="C35" s="297"/>
      <c r="D35" s="298"/>
      <c r="E35" s="298"/>
      <c r="F35" s="298"/>
      <c r="G35" s="298"/>
      <c r="H35" s="298"/>
      <c r="I35" s="299"/>
    </row>
    <row r="36" spans="1:15" ht="13">
      <c r="A36" s="194"/>
      <c r="B36" s="194"/>
      <c r="C36" s="97"/>
      <c r="D36" s="194"/>
      <c r="E36" s="194"/>
      <c r="F36" s="194"/>
      <c r="G36" s="194"/>
      <c r="H36" s="194"/>
      <c r="I36" s="194"/>
    </row>
    <row r="37" spans="1:15">
      <c r="A37" s="196" t="s">
        <v>195</v>
      </c>
      <c r="B37" s="194" t="s">
        <v>625</v>
      </c>
      <c r="C37" s="194"/>
      <c r="D37" s="194"/>
      <c r="E37" s="194"/>
      <c r="F37" s="194"/>
      <c r="G37" s="194"/>
      <c r="H37" s="194"/>
      <c r="I37" s="194"/>
    </row>
    <row r="38" spans="1:15" ht="13.75" customHeight="1">
      <c r="A38" s="194"/>
      <c r="B38" s="194" t="s">
        <v>626</v>
      </c>
      <c r="C38" s="194"/>
      <c r="D38" s="194"/>
      <c r="E38" s="194"/>
      <c r="F38" s="194"/>
      <c r="G38" s="194"/>
      <c r="H38" s="194"/>
      <c r="I38" s="194"/>
      <c r="K38" s="102"/>
    </row>
    <row r="39" spans="1:15" ht="13.75" customHeight="1">
      <c r="A39" s="194"/>
      <c r="B39" s="194" t="s">
        <v>777</v>
      </c>
      <c r="C39" s="194"/>
      <c r="D39" s="194"/>
      <c r="E39" s="194"/>
      <c r="F39" s="194"/>
      <c r="G39" s="194"/>
      <c r="H39" s="194"/>
      <c r="I39" s="194"/>
      <c r="K39" s="102"/>
    </row>
    <row r="40" spans="1:15" ht="13.75" customHeight="1">
      <c r="A40" s="194"/>
      <c r="B40" s="194"/>
      <c r="C40" s="194"/>
      <c r="D40" s="194"/>
      <c r="E40" s="194"/>
      <c r="F40" s="194"/>
      <c r="G40" s="194"/>
      <c r="H40" s="194"/>
      <c r="I40" s="194"/>
      <c r="K40" s="102"/>
    </row>
    <row r="41" spans="1:15" ht="12.75" customHeight="1">
      <c r="A41" s="194"/>
      <c r="B41" s="194"/>
      <c r="C41" s="99" t="s">
        <v>211</v>
      </c>
      <c r="D41" s="99" t="s">
        <v>210</v>
      </c>
      <c r="E41" s="99" t="s">
        <v>209</v>
      </c>
      <c r="F41" s="99" t="s">
        <v>778</v>
      </c>
      <c r="G41" s="99" t="s">
        <v>779</v>
      </c>
      <c r="H41" s="99"/>
      <c r="I41" s="194"/>
      <c r="L41" s="111"/>
    </row>
    <row r="42" spans="1:15" ht="12.75" customHeight="1">
      <c r="A42" s="194"/>
      <c r="B42" s="100" t="s">
        <v>196</v>
      </c>
      <c r="C42" s="101"/>
      <c r="D42" s="101"/>
      <c r="E42" s="101"/>
      <c r="F42" s="101"/>
      <c r="G42" s="101"/>
      <c r="H42" s="101"/>
      <c r="I42" s="194"/>
      <c r="L42" s="111"/>
    </row>
    <row r="43" spans="1:15" ht="12.75" customHeight="1">
      <c r="A43" s="194"/>
      <c r="B43" s="194"/>
      <c r="C43" s="199" t="s">
        <v>707</v>
      </c>
      <c r="D43" s="199" t="s">
        <v>708</v>
      </c>
      <c r="E43" s="110">
        <v>5.6250000000000001E-2</v>
      </c>
      <c r="F43" s="200">
        <v>75000000</v>
      </c>
      <c r="G43" s="200">
        <f>F43*E43</f>
        <v>4218750</v>
      </c>
      <c r="H43" s="200"/>
      <c r="I43" s="194"/>
      <c r="L43" s="111"/>
      <c r="M43" s="112"/>
    </row>
    <row r="44" spans="1:15" ht="12.75" customHeight="1">
      <c r="A44" s="194"/>
      <c r="B44" s="194"/>
      <c r="C44" s="199" t="s">
        <v>709</v>
      </c>
      <c r="D44" s="199" t="s">
        <v>710</v>
      </c>
      <c r="E44" s="110">
        <v>8.0299999999999996E-2</v>
      </c>
      <c r="F44" s="200">
        <v>30000000</v>
      </c>
      <c r="G44" s="200">
        <f t="shared" ref="G44:G49" si="0">F44*E44</f>
        <v>2409000</v>
      </c>
      <c r="H44" s="200"/>
      <c r="I44" s="194"/>
      <c r="L44" s="111"/>
    </row>
    <row r="45" spans="1:15" ht="12.75" customHeight="1">
      <c r="A45" s="194"/>
      <c r="B45" s="194"/>
      <c r="C45" s="199" t="s">
        <v>709</v>
      </c>
      <c r="D45" s="199" t="s">
        <v>711</v>
      </c>
      <c r="E45" s="110">
        <v>8.1299999999999997E-2</v>
      </c>
      <c r="F45" s="200">
        <v>60000000</v>
      </c>
      <c r="G45" s="200">
        <f t="shared" si="0"/>
        <v>4878000</v>
      </c>
      <c r="H45" s="200"/>
      <c r="I45" s="194"/>
      <c r="L45" s="111"/>
    </row>
    <row r="46" spans="1:15" ht="12.75" customHeight="1">
      <c r="A46" s="194"/>
      <c r="B46" s="194"/>
      <c r="C46" s="199" t="s">
        <v>712</v>
      </c>
      <c r="D46" s="199" t="s">
        <v>713</v>
      </c>
      <c r="E46" s="110">
        <v>4.1799999999999997E-2</v>
      </c>
      <c r="F46" s="200">
        <v>120000000</v>
      </c>
      <c r="G46" s="200">
        <f t="shared" si="0"/>
        <v>5016000</v>
      </c>
      <c r="H46" s="200"/>
      <c r="I46" s="194"/>
      <c r="L46" s="111"/>
    </row>
    <row r="47" spans="1:15" ht="12.75" customHeight="1">
      <c r="A47" s="194"/>
      <c r="B47" s="194"/>
      <c r="C47" s="199" t="s">
        <v>714</v>
      </c>
      <c r="D47" s="199" t="s">
        <v>715</v>
      </c>
      <c r="E47" s="110">
        <v>4.3299999999999998E-2</v>
      </c>
      <c r="F47" s="200">
        <v>80000000</v>
      </c>
      <c r="G47" s="200">
        <f t="shared" si="0"/>
        <v>3464000</v>
      </c>
      <c r="H47" s="200"/>
      <c r="I47" s="194"/>
      <c r="K47" s="103"/>
      <c r="L47" s="111"/>
      <c r="M47" s="103"/>
      <c r="N47" s="103"/>
    </row>
    <row r="48" spans="1:15" ht="12.75" customHeight="1">
      <c r="A48" s="194"/>
      <c r="B48" s="194"/>
      <c r="C48" s="199" t="s">
        <v>716</v>
      </c>
      <c r="D48" s="199" t="s">
        <v>717</v>
      </c>
      <c r="E48" s="110">
        <v>3.1300000000000001E-2</v>
      </c>
      <c r="F48" s="200">
        <v>65000000</v>
      </c>
      <c r="G48" s="200">
        <f t="shared" si="0"/>
        <v>2034500</v>
      </c>
      <c r="H48" s="200"/>
      <c r="I48" s="194"/>
      <c r="J48" s="13"/>
      <c r="K48" s="13"/>
      <c r="L48" s="13"/>
      <c r="M48" s="104"/>
      <c r="N48" s="13"/>
      <c r="O48" s="13"/>
    </row>
    <row r="49" spans="1:15" ht="12.75" customHeight="1">
      <c r="A49" s="194"/>
      <c r="B49" s="194"/>
      <c r="C49" s="199" t="s">
        <v>716</v>
      </c>
      <c r="D49" s="199" t="s">
        <v>718</v>
      </c>
      <c r="E49" s="110">
        <v>3.3500000000000002E-2</v>
      </c>
      <c r="F49" s="200">
        <v>40000000</v>
      </c>
      <c r="G49" s="200">
        <f t="shared" si="0"/>
        <v>1340000</v>
      </c>
      <c r="H49" s="200"/>
      <c r="I49" s="194"/>
      <c r="J49" s="13"/>
      <c r="K49" s="104"/>
      <c r="L49" s="106"/>
      <c r="M49" s="104"/>
      <c r="N49" s="13"/>
      <c r="O49" s="13"/>
    </row>
    <row r="50" spans="1:15" ht="12.75" customHeight="1">
      <c r="A50" s="194"/>
      <c r="B50" s="194"/>
      <c r="C50" s="199" t="s">
        <v>716</v>
      </c>
      <c r="D50" s="199" t="s">
        <v>719</v>
      </c>
      <c r="E50" s="110">
        <v>3.4500000000000003E-2</v>
      </c>
      <c r="F50" s="200">
        <v>165000000</v>
      </c>
      <c r="G50" s="200">
        <f>F50*E50</f>
        <v>5692500.0000000009</v>
      </c>
      <c r="H50" s="200"/>
      <c r="I50" s="194"/>
      <c r="J50" s="13"/>
      <c r="K50" s="13"/>
      <c r="L50" s="13"/>
      <c r="M50" s="104"/>
      <c r="N50" s="13"/>
      <c r="O50" s="104"/>
    </row>
    <row r="51" spans="1:15" ht="12.75" customHeight="1">
      <c r="A51" s="194"/>
      <c r="B51" s="194"/>
      <c r="C51" s="199" t="s">
        <v>716</v>
      </c>
      <c r="D51" s="199" t="s">
        <v>720</v>
      </c>
      <c r="E51" s="110">
        <v>4.1200000000000001E-2</v>
      </c>
      <c r="F51" s="200">
        <v>55000000</v>
      </c>
      <c r="G51" s="200">
        <f>F51*E51</f>
        <v>2266000</v>
      </c>
      <c r="H51" s="200"/>
      <c r="I51" s="194"/>
      <c r="J51" s="13"/>
      <c r="K51" s="13"/>
      <c r="L51" s="13"/>
      <c r="M51" s="104"/>
      <c r="N51" s="13"/>
      <c r="O51" s="13"/>
    </row>
    <row r="52" spans="1:15" ht="12.75" customHeight="1">
      <c r="A52" s="194"/>
      <c r="B52" s="194"/>
      <c r="C52" s="194"/>
      <c r="D52" s="194"/>
      <c r="E52" s="194"/>
      <c r="F52" s="194"/>
      <c r="G52" s="194"/>
      <c r="H52" s="194"/>
      <c r="I52" s="194"/>
      <c r="K52" s="104"/>
      <c r="L52" s="107"/>
      <c r="M52" s="107"/>
    </row>
    <row r="53" spans="1:15" ht="12.75" customHeight="1">
      <c r="A53" s="194"/>
      <c r="B53" s="100" t="s">
        <v>573</v>
      </c>
      <c r="C53" s="194"/>
      <c r="D53" s="194"/>
      <c r="E53" s="105"/>
      <c r="F53" s="201"/>
      <c r="G53" s="201"/>
      <c r="H53" s="201"/>
      <c r="I53" s="194"/>
      <c r="M53" s="103"/>
    </row>
    <row r="54" spans="1:15" ht="12.75" customHeight="1">
      <c r="A54" s="194"/>
      <c r="B54" s="194"/>
      <c r="C54" s="199">
        <v>44001</v>
      </c>
      <c r="D54" s="199">
        <v>45096</v>
      </c>
      <c r="E54" s="110">
        <v>2.35E-2</v>
      </c>
      <c r="F54" s="200">
        <v>65000000</v>
      </c>
      <c r="G54" s="200">
        <f>F54*E54</f>
        <v>1527500</v>
      </c>
      <c r="H54" s="200"/>
      <c r="I54" s="202"/>
      <c r="L54" s="107"/>
    </row>
    <row r="55" spans="1:15" ht="12.75" customHeight="1">
      <c r="A55" s="194"/>
      <c r="B55" s="194"/>
      <c r="C55" s="194"/>
      <c r="D55" s="194"/>
      <c r="E55" s="194"/>
      <c r="F55" s="194"/>
      <c r="G55" s="194"/>
      <c r="H55" s="194"/>
      <c r="I55" s="194"/>
    </row>
    <row r="56" spans="1:15" ht="12.75" customHeight="1">
      <c r="A56" s="194"/>
      <c r="B56" s="100" t="s">
        <v>575</v>
      </c>
      <c r="C56" s="194"/>
      <c r="D56" s="194"/>
      <c r="E56" s="105"/>
      <c r="F56" s="201"/>
      <c r="G56" s="201"/>
      <c r="H56" s="201"/>
      <c r="I56" s="194"/>
    </row>
    <row r="57" spans="1:15" ht="12.75" customHeight="1">
      <c r="A57" s="194"/>
      <c r="B57" s="194"/>
      <c r="C57" s="199">
        <v>44364</v>
      </c>
      <c r="D57" s="199">
        <v>45094</v>
      </c>
      <c r="E57" s="110" t="s">
        <v>574</v>
      </c>
      <c r="F57" s="200">
        <v>150000000</v>
      </c>
      <c r="G57" s="200">
        <v>5741625</v>
      </c>
      <c r="H57" s="200"/>
      <c r="I57" s="194"/>
    </row>
    <row r="58" spans="1:15" ht="12.75" customHeight="1">
      <c r="A58" s="194"/>
      <c r="B58" s="194"/>
      <c r="C58" s="199">
        <v>44764</v>
      </c>
      <c r="D58" s="199">
        <v>45291</v>
      </c>
      <c r="E58" s="110" t="s">
        <v>574</v>
      </c>
      <c r="F58" s="200">
        <v>150000000</v>
      </c>
      <c r="G58" s="200">
        <v>4788677.3499999996</v>
      </c>
      <c r="H58" s="200"/>
      <c r="I58" s="194"/>
    </row>
    <row r="59" spans="1:15" ht="12.75" customHeight="1">
      <c r="A59" s="194"/>
      <c r="B59" s="194"/>
      <c r="C59" s="199">
        <v>44810</v>
      </c>
      <c r="D59" s="199">
        <v>45291</v>
      </c>
      <c r="E59" s="110" t="s">
        <v>574</v>
      </c>
      <c r="F59" s="200">
        <v>125000000</v>
      </c>
      <c r="G59" s="200">
        <v>4540862.5999999996</v>
      </c>
      <c r="H59" s="200"/>
      <c r="I59" s="194"/>
      <c r="O59" s="107"/>
    </row>
    <row r="60" spans="1:15" ht="12.75" customHeight="1">
      <c r="A60" s="194"/>
      <c r="B60" s="194"/>
      <c r="C60" s="199"/>
      <c r="D60" s="199"/>
      <c r="E60" s="110"/>
      <c r="F60" s="200"/>
      <c r="G60" s="200"/>
      <c r="H60" s="200"/>
      <c r="I60" s="194"/>
    </row>
    <row r="61" spans="1:15" ht="12.75" customHeight="1">
      <c r="A61" s="194"/>
      <c r="B61" s="194"/>
      <c r="C61" s="194"/>
      <c r="D61" s="194"/>
      <c r="E61" s="194"/>
      <c r="F61" s="194"/>
      <c r="G61" s="194"/>
      <c r="H61" s="194"/>
      <c r="I61" s="194"/>
      <c r="J61" s="108"/>
    </row>
    <row r="62" spans="1:15" ht="12.75" customHeight="1">
      <c r="A62" s="194"/>
      <c r="B62" s="100" t="s">
        <v>197</v>
      </c>
      <c r="C62" s="194"/>
      <c r="D62" s="194"/>
      <c r="E62" s="194"/>
      <c r="F62" s="194"/>
      <c r="G62" s="194"/>
      <c r="H62" s="194"/>
      <c r="I62" s="194"/>
    </row>
    <row r="63" spans="1:15" ht="12.75" customHeight="1">
      <c r="A63" s="194"/>
      <c r="B63" s="194"/>
      <c r="C63" s="283" t="s">
        <v>627</v>
      </c>
      <c r="D63" s="284"/>
      <c r="E63" s="284"/>
      <c r="F63" s="284"/>
      <c r="G63" s="284"/>
      <c r="H63" s="284"/>
      <c r="I63" s="285"/>
    </row>
    <row r="64" spans="1:15">
      <c r="A64" s="194"/>
      <c r="B64" s="194"/>
      <c r="C64" s="286" t="s">
        <v>780</v>
      </c>
      <c r="D64" s="287"/>
      <c r="E64" s="287"/>
      <c r="F64" s="287"/>
      <c r="G64" s="287"/>
      <c r="H64" s="287"/>
      <c r="I64" s="288"/>
    </row>
    <row r="65" spans="1:9" ht="12.75" customHeight="1">
      <c r="A65" s="194"/>
      <c r="B65" s="203"/>
      <c r="C65" s="286"/>
      <c r="D65" s="287"/>
      <c r="E65" s="287"/>
      <c r="F65" s="287"/>
      <c r="G65" s="287"/>
      <c r="H65" s="287"/>
      <c r="I65" s="288"/>
    </row>
    <row r="66" spans="1:9" ht="12.75" customHeight="1">
      <c r="A66" s="194"/>
      <c r="B66" s="203"/>
      <c r="C66" s="289"/>
      <c r="D66" s="290"/>
      <c r="E66" s="290"/>
      <c r="F66" s="290"/>
      <c r="G66" s="290"/>
      <c r="H66" s="290"/>
      <c r="I66" s="291"/>
    </row>
    <row r="67" spans="1:9" ht="3.65" customHeight="1">
      <c r="A67" s="194"/>
      <c r="B67" s="194"/>
      <c r="C67" s="204"/>
      <c r="D67" s="204"/>
      <c r="E67" s="204"/>
      <c r="F67" s="204"/>
      <c r="G67" s="204"/>
      <c r="H67" s="204"/>
      <c r="I67" s="204"/>
    </row>
    <row r="68" spans="1:9" ht="12.75" customHeight="1">
      <c r="A68" s="194"/>
      <c r="B68" s="194" t="s">
        <v>721</v>
      </c>
      <c r="C68" s="310" t="s">
        <v>822</v>
      </c>
      <c r="D68" s="311"/>
      <c r="E68" s="311"/>
      <c r="F68" s="311"/>
      <c r="G68" s="311"/>
      <c r="H68" s="311"/>
      <c r="I68" s="312"/>
    </row>
    <row r="69" spans="1:9" ht="12.75" customHeight="1">
      <c r="A69" s="194"/>
      <c r="B69" s="194"/>
      <c r="C69" s="313"/>
      <c r="D69" s="314"/>
      <c r="E69" s="314"/>
      <c r="F69" s="314"/>
      <c r="G69" s="314"/>
      <c r="H69" s="314"/>
      <c r="I69" s="315"/>
    </row>
    <row r="70" spans="1:9" ht="12.75" customHeight="1">
      <c r="A70" s="194"/>
      <c r="B70" s="194"/>
      <c r="C70" s="313"/>
      <c r="D70" s="314"/>
      <c r="E70" s="314"/>
      <c r="F70" s="314"/>
      <c r="G70" s="314"/>
      <c r="H70" s="314"/>
      <c r="I70" s="315"/>
    </row>
    <row r="71" spans="1:9" ht="12.75" customHeight="1">
      <c r="A71" s="194"/>
      <c r="B71" s="205"/>
      <c r="C71" s="313"/>
      <c r="D71" s="314"/>
      <c r="E71" s="314"/>
      <c r="F71" s="314"/>
      <c r="G71" s="314"/>
      <c r="H71" s="314"/>
      <c r="I71" s="315"/>
    </row>
    <row r="72" spans="1:9" ht="12.75" customHeight="1">
      <c r="A72" s="194"/>
      <c r="B72" s="320"/>
      <c r="C72" s="317"/>
      <c r="D72" s="318"/>
      <c r="E72" s="318"/>
      <c r="F72" s="318"/>
      <c r="G72" s="318"/>
      <c r="H72" s="318"/>
      <c r="I72" s="319"/>
    </row>
    <row r="73" spans="1:9" ht="12.75" customHeight="1">
      <c r="A73" s="194"/>
      <c r="B73" s="320"/>
      <c r="C73" s="310" t="s">
        <v>792</v>
      </c>
      <c r="D73" s="311"/>
      <c r="E73" s="311"/>
      <c r="F73" s="311"/>
      <c r="G73" s="311"/>
      <c r="H73" s="311"/>
      <c r="I73" s="312"/>
    </row>
    <row r="74" spans="1:9" ht="12.75" customHeight="1">
      <c r="A74" s="194"/>
      <c r="B74" s="320"/>
      <c r="C74" s="317"/>
      <c r="D74" s="318"/>
      <c r="E74" s="318"/>
      <c r="F74" s="318"/>
      <c r="G74" s="318"/>
      <c r="H74" s="318"/>
      <c r="I74" s="319"/>
    </row>
    <row r="75" spans="1:9" ht="12.75" customHeight="1">
      <c r="A75" s="194"/>
      <c r="B75" s="320"/>
      <c r="C75" s="321"/>
      <c r="D75" s="316"/>
      <c r="E75" s="316"/>
      <c r="F75" s="316"/>
      <c r="G75" s="316"/>
      <c r="H75" s="316"/>
      <c r="I75" s="316"/>
    </row>
    <row r="76" spans="1:9" ht="12.75" customHeight="1">
      <c r="A76" s="194"/>
      <c r="B76" s="320"/>
      <c r="C76" s="310" t="s">
        <v>781</v>
      </c>
      <c r="D76" s="311"/>
      <c r="E76" s="311"/>
      <c r="F76" s="311"/>
      <c r="G76" s="311"/>
      <c r="H76" s="311"/>
      <c r="I76" s="312"/>
    </row>
    <row r="77" spans="1:9" ht="12.75" customHeight="1">
      <c r="A77" s="194"/>
      <c r="B77" s="320"/>
      <c r="C77" s="317"/>
      <c r="D77" s="318"/>
      <c r="E77" s="318"/>
      <c r="F77" s="318"/>
      <c r="G77" s="318"/>
      <c r="H77" s="318"/>
      <c r="I77" s="319"/>
    </row>
    <row r="78" spans="1:9" ht="12.75" customHeight="1">
      <c r="A78" s="194"/>
      <c r="B78" s="320"/>
      <c r="C78" s="310" t="s">
        <v>782</v>
      </c>
      <c r="D78" s="311"/>
      <c r="E78" s="311"/>
      <c r="F78" s="311"/>
      <c r="G78" s="311"/>
      <c r="H78" s="311"/>
      <c r="I78" s="312"/>
    </row>
    <row r="79" spans="1:9" ht="12.75" customHeight="1">
      <c r="B79" s="321"/>
      <c r="C79" s="317"/>
      <c r="D79" s="318"/>
      <c r="E79" s="318"/>
      <c r="F79" s="318"/>
      <c r="G79" s="318"/>
      <c r="H79" s="318"/>
      <c r="I79" s="319"/>
    </row>
    <row r="80" spans="1:9" ht="12.75" customHeight="1">
      <c r="C80" s="97"/>
    </row>
    <row r="81" spans="1:9" ht="12.75" customHeight="1">
      <c r="A81" s="295" t="s">
        <v>12</v>
      </c>
      <c r="B81" s="295"/>
      <c r="C81" s="295"/>
      <c r="D81" s="295"/>
      <c r="E81" s="295"/>
      <c r="F81" s="295"/>
      <c r="G81" s="295"/>
      <c r="H81" s="295"/>
      <c r="I81" s="191" t="s">
        <v>233</v>
      </c>
    </row>
    <row r="82" spans="1:9" ht="12.75" customHeight="1">
      <c r="A82" s="296" t="s">
        <v>572</v>
      </c>
      <c r="B82" s="296"/>
      <c r="C82" s="296"/>
      <c r="D82" s="296"/>
      <c r="E82" s="296"/>
      <c r="F82" s="296"/>
      <c r="G82" s="296"/>
      <c r="H82" s="296"/>
      <c r="I82" s="191" t="s">
        <v>233</v>
      </c>
    </row>
    <row r="83" spans="1:9" ht="12.75" customHeight="1">
      <c r="A83" s="295" t="s">
        <v>184</v>
      </c>
      <c r="B83" s="295"/>
      <c r="C83" s="295"/>
      <c r="D83" s="295"/>
      <c r="E83" s="295"/>
      <c r="F83" s="295"/>
      <c r="G83" s="295"/>
      <c r="H83" s="295"/>
      <c r="I83" s="192"/>
    </row>
    <row r="84" spans="1:9" ht="12.75" customHeight="1">
      <c r="A84" s="295" t="s">
        <v>783</v>
      </c>
      <c r="B84" s="295"/>
      <c r="C84" s="295"/>
      <c r="D84" s="295"/>
      <c r="E84" s="295"/>
      <c r="F84" s="295"/>
      <c r="G84" s="295"/>
      <c r="H84" s="295"/>
      <c r="I84" s="192"/>
    </row>
    <row r="85" spans="1:9" ht="12.75" customHeight="1">
      <c r="A85" s="194"/>
      <c r="B85" s="194"/>
      <c r="C85" s="206"/>
      <c r="D85" s="206"/>
      <c r="E85" s="206"/>
      <c r="F85" s="206"/>
      <c r="G85" s="206"/>
      <c r="H85" s="206"/>
      <c r="I85" s="206"/>
    </row>
    <row r="86" spans="1:9" ht="12.75" customHeight="1">
      <c r="A86" s="196" t="s">
        <v>198</v>
      </c>
      <c r="B86" s="194" t="s">
        <v>628</v>
      </c>
      <c r="C86" s="194"/>
      <c r="D86" s="194"/>
      <c r="E86" s="194"/>
      <c r="F86" s="194"/>
      <c r="G86" s="194"/>
      <c r="H86" s="194"/>
      <c r="I86" s="194"/>
    </row>
    <row r="87" spans="1:9" ht="12.75" customHeight="1">
      <c r="A87" s="194"/>
      <c r="B87" s="194" t="s">
        <v>629</v>
      </c>
      <c r="C87" s="194"/>
      <c r="D87" s="194"/>
      <c r="E87" s="194"/>
      <c r="F87" s="194"/>
      <c r="G87" s="194"/>
      <c r="H87" s="194"/>
      <c r="I87" s="194"/>
    </row>
    <row r="88" spans="1:9" ht="12.75" customHeight="1">
      <c r="A88" s="194"/>
      <c r="B88" s="194" t="s">
        <v>630</v>
      </c>
      <c r="C88" s="194"/>
      <c r="D88" s="194"/>
      <c r="E88" s="194"/>
      <c r="F88" s="194"/>
      <c r="G88" s="194"/>
      <c r="H88" s="194"/>
      <c r="I88" s="194"/>
    </row>
    <row r="89" spans="1:9" ht="12.75" customHeight="1">
      <c r="A89" s="194"/>
      <c r="B89" s="194" t="s">
        <v>784</v>
      </c>
      <c r="C89" s="194"/>
      <c r="D89" s="194"/>
      <c r="E89" s="194"/>
      <c r="F89" s="194"/>
      <c r="G89" s="194"/>
      <c r="H89" s="194"/>
      <c r="I89" s="194"/>
    </row>
    <row r="90" spans="1:9" ht="12.75" customHeight="1">
      <c r="A90" s="194"/>
      <c r="B90" s="194"/>
      <c r="C90" s="194"/>
      <c r="D90" s="194"/>
      <c r="E90" s="194"/>
      <c r="F90" s="194"/>
      <c r="G90" s="194"/>
      <c r="H90" s="194"/>
      <c r="I90" s="194"/>
    </row>
    <row r="91" spans="1:9" ht="12.75" customHeight="1">
      <c r="A91" s="194"/>
      <c r="B91" s="194"/>
      <c r="C91" s="97" t="s">
        <v>199</v>
      </c>
      <c r="D91" s="194"/>
      <c r="E91" s="194"/>
      <c r="F91" s="194"/>
      <c r="G91" s="194"/>
      <c r="H91" s="194"/>
      <c r="I91" s="194"/>
    </row>
    <row r="92" spans="1:9">
      <c r="A92" s="194"/>
      <c r="B92" s="194"/>
      <c r="C92" s="194"/>
      <c r="D92" s="194"/>
      <c r="E92" s="194"/>
      <c r="F92" s="194"/>
      <c r="G92" s="194"/>
      <c r="H92" s="194"/>
      <c r="I92" s="194"/>
    </row>
    <row r="93" spans="1:9" ht="12.75" customHeight="1">
      <c r="A93" s="196" t="s">
        <v>200</v>
      </c>
      <c r="B93" s="194" t="s">
        <v>631</v>
      </c>
      <c r="C93" s="194"/>
      <c r="D93" s="194"/>
      <c r="E93" s="194"/>
      <c r="F93" s="194"/>
      <c r="G93" s="194"/>
      <c r="H93" s="194"/>
      <c r="I93" s="194"/>
    </row>
    <row r="94" spans="1:9" ht="12.75" customHeight="1">
      <c r="A94" s="194"/>
      <c r="B94" s="194" t="s">
        <v>632</v>
      </c>
      <c r="C94" s="194"/>
      <c r="D94" s="194"/>
      <c r="E94" s="194"/>
      <c r="F94" s="194"/>
      <c r="G94" s="194"/>
      <c r="H94" s="194"/>
      <c r="I94" s="207"/>
    </row>
    <row r="95" spans="1:9" ht="12.75" customHeight="1">
      <c r="A95" s="194"/>
      <c r="B95" s="194"/>
      <c r="C95" s="194"/>
      <c r="D95" s="194"/>
      <c r="E95" s="194"/>
      <c r="F95" s="194"/>
      <c r="G95" s="194"/>
      <c r="H95" s="194"/>
      <c r="I95" s="194"/>
    </row>
    <row r="96" spans="1:9" ht="12.75" customHeight="1">
      <c r="A96" s="194"/>
      <c r="B96" s="194"/>
      <c r="C96" s="101" t="s">
        <v>201</v>
      </c>
      <c r="D96" s="101" t="s">
        <v>213</v>
      </c>
      <c r="E96" s="101" t="s">
        <v>212</v>
      </c>
      <c r="F96" s="101" t="s">
        <v>214</v>
      </c>
      <c r="G96" s="101"/>
      <c r="H96" s="101"/>
      <c r="I96" s="101"/>
    </row>
    <row r="97" spans="1:9" ht="12.75" customHeight="1">
      <c r="A97" s="194"/>
      <c r="B97" s="194"/>
      <c r="C97" s="208">
        <v>2022</v>
      </c>
      <c r="D97" s="209">
        <v>0</v>
      </c>
      <c r="E97" s="210">
        <v>1009000</v>
      </c>
      <c r="F97" s="211">
        <f t="shared" ref="F97:F102" si="1">+D97/E97</f>
        <v>0</v>
      </c>
      <c r="G97" s="101"/>
      <c r="H97" s="101"/>
      <c r="I97" s="101"/>
    </row>
    <row r="98" spans="1:9" ht="12.75" customHeight="1">
      <c r="A98" s="194"/>
      <c r="B98" s="194"/>
      <c r="C98" s="208">
        <v>2021</v>
      </c>
      <c r="D98" s="209">
        <v>0</v>
      </c>
      <c r="E98" s="210">
        <v>1009000</v>
      </c>
      <c r="F98" s="211">
        <f t="shared" si="1"/>
        <v>0</v>
      </c>
      <c r="G98" s="101"/>
      <c r="H98" s="101"/>
      <c r="I98" s="101"/>
    </row>
    <row r="99" spans="1:9" ht="12.75" customHeight="1">
      <c r="A99" s="194"/>
      <c r="B99" s="194"/>
      <c r="C99" s="208">
        <v>2020</v>
      </c>
      <c r="D99" s="209">
        <v>0</v>
      </c>
      <c r="E99" s="210">
        <v>1009000</v>
      </c>
      <c r="F99" s="211">
        <f t="shared" si="1"/>
        <v>0</v>
      </c>
      <c r="G99" s="101"/>
      <c r="H99" s="101"/>
      <c r="I99" s="101"/>
    </row>
    <row r="100" spans="1:9" ht="12.75" customHeight="1">
      <c r="A100" s="194"/>
      <c r="B100" s="194"/>
      <c r="C100" s="208">
        <v>2019</v>
      </c>
      <c r="D100" s="209">
        <v>5000000</v>
      </c>
      <c r="E100" s="210">
        <v>1009000</v>
      </c>
      <c r="F100" s="211">
        <f t="shared" si="1"/>
        <v>4.9554013875123886</v>
      </c>
      <c r="G100" s="101"/>
      <c r="H100" s="101"/>
      <c r="I100" s="101"/>
    </row>
    <row r="101" spans="1:9" ht="12.75" customHeight="1">
      <c r="A101" s="194"/>
      <c r="B101" s="194"/>
      <c r="C101" s="208">
        <v>2018</v>
      </c>
      <c r="D101" s="209">
        <v>0</v>
      </c>
      <c r="E101" s="210">
        <v>1009000</v>
      </c>
      <c r="F101" s="211">
        <f t="shared" si="1"/>
        <v>0</v>
      </c>
      <c r="G101" s="101"/>
      <c r="H101" s="101"/>
      <c r="I101" s="101"/>
    </row>
    <row r="102" spans="1:9" ht="12.75" customHeight="1">
      <c r="A102" s="194"/>
      <c r="B102" s="194"/>
      <c r="C102" s="208">
        <v>2017</v>
      </c>
      <c r="D102" s="209">
        <v>35000000</v>
      </c>
      <c r="E102" s="210">
        <v>1009000</v>
      </c>
      <c r="F102" s="211">
        <f t="shared" si="1"/>
        <v>34.68780971258672</v>
      </c>
      <c r="G102" s="101"/>
      <c r="H102" s="101"/>
      <c r="I102" s="101"/>
    </row>
    <row r="103" spans="1:9" ht="12.75" customHeight="1">
      <c r="A103" s="194"/>
      <c r="B103" s="194"/>
      <c r="C103" s="208">
        <v>2016</v>
      </c>
      <c r="D103" s="209">
        <v>44000000</v>
      </c>
      <c r="E103" s="210">
        <v>1009000</v>
      </c>
      <c r="F103" s="211">
        <f>+D103/E103</f>
        <v>43.607532210109021</v>
      </c>
      <c r="G103" s="109"/>
      <c r="H103" s="109"/>
      <c r="I103" s="194"/>
    </row>
    <row r="104" spans="1:9" ht="12.75" customHeight="1">
      <c r="A104" s="194"/>
      <c r="B104" s="194"/>
      <c r="C104" s="208">
        <v>2015</v>
      </c>
      <c r="D104" s="209">
        <v>44000000</v>
      </c>
      <c r="E104" s="210">
        <v>1009000</v>
      </c>
      <c r="F104" s="211">
        <f>+D104/E104</f>
        <v>43.607532210109021</v>
      </c>
      <c r="G104" s="109"/>
      <c r="H104" s="109"/>
      <c r="I104" s="194"/>
    </row>
    <row r="105" spans="1:9" ht="13">
      <c r="A105" s="194"/>
      <c r="B105" s="194"/>
      <c r="C105" s="212"/>
      <c r="D105" s="200"/>
      <c r="E105" s="113"/>
      <c r="F105" s="207"/>
      <c r="G105" s="109"/>
      <c r="H105" s="109"/>
      <c r="I105" s="194"/>
    </row>
    <row r="106" spans="1:9">
      <c r="A106" s="194"/>
      <c r="B106" s="194"/>
      <c r="C106" s="213"/>
      <c r="D106" s="213"/>
      <c r="E106" s="213"/>
      <c r="F106" s="213"/>
      <c r="G106" s="213"/>
      <c r="H106" s="213"/>
      <c r="I106" s="213"/>
    </row>
    <row r="107" spans="1:9">
      <c r="A107" s="196" t="s">
        <v>202</v>
      </c>
      <c r="B107" s="194" t="s">
        <v>674</v>
      </c>
      <c r="C107" s="194"/>
      <c r="D107" s="194"/>
      <c r="E107" s="194"/>
      <c r="F107" s="194"/>
      <c r="G107" s="194"/>
      <c r="H107" s="194"/>
      <c r="I107" s="194"/>
    </row>
    <row r="108" spans="1:9">
      <c r="A108" s="194"/>
      <c r="B108" s="194"/>
      <c r="C108" s="194"/>
      <c r="D108" s="194"/>
      <c r="E108" s="194"/>
      <c r="F108" s="194"/>
      <c r="G108" s="194"/>
      <c r="H108" s="194"/>
      <c r="I108" s="194"/>
    </row>
    <row r="109" spans="1:9">
      <c r="A109" s="194"/>
      <c r="B109" s="194"/>
      <c r="C109" s="194"/>
      <c r="D109" s="194"/>
      <c r="E109" s="194"/>
      <c r="F109" s="194"/>
      <c r="G109" s="194"/>
      <c r="H109" s="194"/>
      <c r="I109" s="194"/>
    </row>
    <row r="110" spans="1:9" ht="13">
      <c r="A110" s="194"/>
      <c r="B110" s="194"/>
      <c r="C110" s="212"/>
      <c r="D110" s="200"/>
      <c r="E110" s="113"/>
      <c r="F110" s="207"/>
      <c r="G110" s="109"/>
      <c r="H110" s="109"/>
      <c r="I110" s="194"/>
    </row>
    <row r="111" spans="1:9" ht="13">
      <c r="A111" s="194"/>
      <c r="B111" s="194"/>
      <c r="C111" s="212"/>
      <c r="D111" s="200"/>
      <c r="E111" s="113"/>
      <c r="F111" s="207"/>
      <c r="G111" s="109"/>
      <c r="H111" s="109"/>
      <c r="I111" s="194"/>
    </row>
    <row r="112" spans="1:9" ht="13">
      <c r="A112" s="194"/>
      <c r="B112" s="194"/>
      <c r="C112" s="212"/>
      <c r="D112" s="200"/>
      <c r="E112" s="113"/>
      <c r="F112" s="207"/>
      <c r="G112" s="109"/>
      <c r="H112" s="109"/>
      <c r="I112" s="194"/>
    </row>
    <row r="113" spans="1:9">
      <c r="A113" s="194"/>
      <c r="B113" s="194"/>
      <c r="C113" s="213"/>
      <c r="D113" s="213"/>
      <c r="E113" s="213"/>
      <c r="F113" s="213"/>
      <c r="G113" s="213"/>
      <c r="H113" s="213"/>
      <c r="I113" s="213"/>
    </row>
    <row r="114" spans="1:9">
      <c r="A114" s="196"/>
      <c r="B114" s="194"/>
      <c r="C114" s="194"/>
      <c r="D114" s="194"/>
      <c r="E114" s="194"/>
      <c r="F114" s="194"/>
      <c r="G114" s="194"/>
      <c r="H114" s="194"/>
      <c r="I114" s="194"/>
    </row>
    <row r="115" spans="1:9">
      <c r="A115" s="194"/>
      <c r="B115" s="194"/>
      <c r="C115" s="194"/>
      <c r="D115" s="194"/>
      <c r="E115" s="194"/>
      <c r="F115" s="194"/>
      <c r="G115" s="194"/>
      <c r="H115" s="194"/>
      <c r="I115" s="194"/>
    </row>
  </sheetData>
  <mergeCells count="15">
    <mergeCell ref="C73:I74"/>
    <mergeCell ref="C76:I77"/>
    <mergeCell ref="C78:I79"/>
    <mergeCell ref="A84:H84"/>
    <mergeCell ref="A81:H81"/>
    <mergeCell ref="A82:H82"/>
    <mergeCell ref="A83:H83"/>
    <mergeCell ref="C63:I63"/>
    <mergeCell ref="C64:I66"/>
    <mergeCell ref="A1:H1"/>
    <mergeCell ref="A2:H2"/>
    <mergeCell ref="A3:H3"/>
    <mergeCell ref="A4:H4"/>
    <mergeCell ref="C34:I35"/>
    <mergeCell ref="C68:I72"/>
  </mergeCells>
  <printOptions horizontalCentered="1"/>
  <pageMargins left="1" right="0" top="0.5" bottom="0" header="0" footer="0"/>
  <pageSetup scale="60" orientation="portrait" r:id="rId1"/>
  <headerFooter alignWithMargins="0"/>
  <rowBreaks count="1" manualBreakCount="1">
    <brk id="79" max="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46"/>
  <sheetViews>
    <sheetView view="pageBreakPreview" zoomScaleNormal="100" zoomScaleSheetLayoutView="100" workbookViewId="0">
      <selection activeCell="J11" sqref="J11"/>
    </sheetView>
  </sheetViews>
  <sheetFormatPr defaultColWidth="16.1796875" defaultRowHeight="12.5"/>
  <cols>
    <col min="1" max="1" width="42.26953125" style="56" customWidth="1"/>
    <col min="2" max="5" width="16.1796875" style="56"/>
    <col min="6" max="14" width="16.1796875" style="219"/>
    <col min="15" max="16384" width="16.1796875" style="56"/>
  </cols>
  <sheetData>
    <row r="1" spans="1:14">
      <c r="A1" s="305" t="s">
        <v>12</v>
      </c>
      <c r="B1" s="305"/>
      <c r="C1" s="305"/>
      <c r="D1" s="305"/>
      <c r="E1" s="305"/>
      <c r="F1" s="305"/>
      <c r="G1" s="305"/>
      <c r="H1" s="305"/>
      <c r="I1" s="305"/>
      <c r="J1" s="305"/>
      <c r="K1" s="305"/>
      <c r="L1" s="305"/>
      <c r="M1" s="246"/>
      <c r="N1" s="246"/>
    </row>
    <row r="2" spans="1:14">
      <c r="A2" s="305" t="s">
        <v>789</v>
      </c>
      <c r="B2" s="305"/>
      <c r="C2" s="305"/>
      <c r="D2" s="305"/>
      <c r="E2" s="305"/>
      <c r="F2" s="305"/>
      <c r="G2" s="305"/>
      <c r="H2" s="305"/>
      <c r="I2" s="305"/>
      <c r="J2" s="305"/>
      <c r="K2" s="305"/>
      <c r="L2" s="305"/>
      <c r="M2" s="246"/>
      <c r="N2" s="246"/>
    </row>
    <row r="4" spans="1:14">
      <c r="A4" s="55"/>
      <c r="B4" s="52">
        <v>44621</v>
      </c>
      <c r="C4" s="52">
        <v>44652</v>
      </c>
      <c r="D4" s="52">
        <v>44683</v>
      </c>
      <c r="E4" s="52">
        <v>44713</v>
      </c>
      <c r="F4" s="52">
        <v>44743</v>
      </c>
      <c r="G4" s="52">
        <v>44774</v>
      </c>
      <c r="H4" s="52">
        <v>44805</v>
      </c>
      <c r="I4" s="52">
        <v>44835</v>
      </c>
      <c r="J4" s="52">
        <v>44866</v>
      </c>
      <c r="K4" s="52">
        <v>44896</v>
      </c>
      <c r="L4" s="52">
        <v>44927</v>
      </c>
      <c r="M4" s="52">
        <v>44958</v>
      </c>
      <c r="N4" s="52">
        <v>44986</v>
      </c>
    </row>
    <row r="5" spans="1:14">
      <c r="A5" s="81" t="s">
        <v>302</v>
      </c>
      <c r="B5" s="82"/>
      <c r="C5" s="83"/>
      <c r="D5" s="83"/>
      <c r="E5" s="83"/>
      <c r="F5" s="244"/>
      <c r="G5" s="244"/>
      <c r="H5" s="244"/>
      <c r="I5" s="244"/>
      <c r="J5" s="244"/>
      <c r="K5" s="244"/>
      <c r="L5" s="244"/>
      <c r="M5" s="246"/>
      <c r="N5" s="246"/>
    </row>
    <row r="6" spans="1:14">
      <c r="A6" s="5" t="s">
        <v>279</v>
      </c>
      <c r="B6" s="242">
        <v>561909123.40999997</v>
      </c>
      <c r="C6" s="242">
        <v>564102422.72000003</v>
      </c>
      <c r="D6" s="242">
        <v>566989850.05000007</v>
      </c>
      <c r="E6" s="242">
        <v>569546112.58000004</v>
      </c>
      <c r="F6" s="242">
        <v>566395576.37</v>
      </c>
      <c r="G6" s="242">
        <v>568804729.17999995</v>
      </c>
      <c r="H6" s="242">
        <v>571819044.14999998</v>
      </c>
      <c r="I6" s="242">
        <v>574875600.75</v>
      </c>
      <c r="J6" s="242">
        <v>583206345.81999993</v>
      </c>
      <c r="K6" s="242">
        <v>584226072.59000003</v>
      </c>
      <c r="L6" s="242">
        <v>584755756.8499999</v>
      </c>
      <c r="M6" s="41">
        <v>585719843.44999993</v>
      </c>
      <c r="N6" s="86">
        <v>586390610.16000009</v>
      </c>
    </row>
    <row r="7" spans="1:14">
      <c r="A7" s="5" t="s">
        <v>301</v>
      </c>
      <c r="B7" s="243">
        <v>260661502.28000003</v>
      </c>
      <c r="C7" s="243">
        <v>261432187.94999999</v>
      </c>
      <c r="D7" s="243">
        <v>261502544.76999998</v>
      </c>
      <c r="E7" s="243">
        <v>263148712.52000004</v>
      </c>
      <c r="F7" s="243">
        <v>263354317.26999995</v>
      </c>
      <c r="G7" s="243">
        <v>265098404.41999999</v>
      </c>
      <c r="H7" s="243">
        <v>266605178.81000003</v>
      </c>
      <c r="I7" s="243">
        <v>267947908.08000004</v>
      </c>
      <c r="J7" s="243">
        <v>269350922.77000004</v>
      </c>
      <c r="K7" s="243">
        <v>270622749.91000003</v>
      </c>
      <c r="L7" s="243">
        <v>272238409.76999998</v>
      </c>
      <c r="M7" s="41">
        <v>273993235.79000002</v>
      </c>
      <c r="N7" s="86">
        <v>274711126.32999998</v>
      </c>
    </row>
    <row r="8" spans="1:14">
      <c r="A8" s="5" t="s">
        <v>300</v>
      </c>
      <c r="B8" s="243">
        <v>312303259.13999999</v>
      </c>
      <c r="C8" s="243">
        <v>312989097.81999999</v>
      </c>
      <c r="D8" s="243">
        <v>314837916.09999996</v>
      </c>
      <c r="E8" s="243">
        <v>316267485.50999999</v>
      </c>
      <c r="F8" s="243">
        <v>317817412.93999988</v>
      </c>
      <c r="G8" s="243">
        <v>319858388.06999999</v>
      </c>
      <c r="H8" s="243">
        <v>321629919.68999994</v>
      </c>
      <c r="I8" s="243">
        <v>323238127.74000001</v>
      </c>
      <c r="J8" s="243">
        <v>325157944.20999998</v>
      </c>
      <c r="K8" s="243">
        <v>327105142.91000009</v>
      </c>
      <c r="L8" s="243">
        <v>329107702.14999998</v>
      </c>
      <c r="M8" s="41">
        <v>330812529.38000005</v>
      </c>
      <c r="N8" s="86">
        <v>332648767.74000001</v>
      </c>
    </row>
    <row r="9" spans="1:14">
      <c r="A9" s="5" t="s">
        <v>4</v>
      </c>
      <c r="B9" s="242">
        <v>22250577.180000003</v>
      </c>
      <c r="C9" s="242">
        <v>22410400.050000001</v>
      </c>
      <c r="D9" s="242">
        <v>22619840.050000001</v>
      </c>
      <c r="E9" s="242">
        <v>22917559.199999999</v>
      </c>
      <c r="F9" s="242">
        <v>23053019.440000005</v>
      </c>
      <c r="G9" s="242">
        <v>23362347.77</v>
      </c>
      <c r="H9" s="242">
        <v>23718025.850000001</v>
      </c>
      <c r="I9" s="242">
        <v>23523424.329999998</v>
      </c>
      <c r="J9" s="242">
        <v>23819472.24000001</v>
      </c>
      <c r="K9" s="242">
        <v>24243757.019999996</v>
      </c>
      <c r="L9" s="242">
        <v>24634939.359999999</v>
      </c>
      <c r="M9" s="41">
        <v>25021305.890000001</v>
      </c>
      <c r="N9" s="86">
        <v>25422617.200000007</v>
      </c>
    </row>
    <row r="10" spans="1:14">
      <c r="A10" s="55"/>
      <c r="B10" s="86"/>
      <c r="C10" s="86"/>
      <c r="D10" s="86"/>
      <c r="E10" s="86"/>
      <c r="F10" s="86"/>
      <c r="G10" s="86"/>
      <c r="H10" s="86"/>
      <c r="I10" s="86"/>
      <c r="J10" s="86"/>
      <c r="K10" s="86"/>
      <c r="L10" s="86"/>
      <c r="M10" s="13"/>
      <c r="N10" s="246"/>
    </row>
    <row r="11" spans="1:14" ht="25">
      <c r="A11" s="81" t="s">
        <v>299</v>
      </c>
      <c r="B11" s="86"/>
      <c r="C11" s="86"/>
      <c r="D11" s="86"/>
      <c r="E11" s="86"/>
      <c r="F11" s="86"/>
      <c r="G11" s="86"/>
      <c r="H11" s="86"/>
      <c r="I11" s="86"/>
      <c r="J11" s="86"/>
      <c r="K11" s="86"/>
      <c r="L11" s="86"/>
      <c r="M11" s="13"/>
      <c r="N11" s="246"/>
    </row>
    <row r="12" spans="1:14">
      <c r="A12" s="5" t="s">
        <v>279</v>
      </c>
      <c r="B12" s="243">
        <v>6046333.1299999999</v>
      </c>
      <c r="C12" s="243">
        <v>6089157.7200000007</v>
      </c>
      <c r="D12" s="243">
        <v>6131982.2699999996</v>
      </c>
      <c r="E12" s="243">
        <v>6174806.7999999998</v>
      </c>
      <c r="F12" s="243">
        <v>6217631.3399999999</v>
      </c>
      <c r="G12" s="243">
        <v>6260455.8699999992</v>
      </c>
      <c r="H12" s="243">
        <v>6303280.4200000009</v>
      </c>
      <c r="I12" s="243">
        <v>6346104.96</v>
      </c>
      <c r="J12" s="243">
        <v>6388929.4699999997</v>
      </c>
      <c r="K12" s="243">
        <v>6431754.0099999998</v>
      </c>
      <c r="L12" s="243">
        <v>6475978.1100000003</v>
      </c>
      <c r="M12" s="87">
        <v>6520202.1999999993</v>
      </c>
      <c r="N12" s="87">
        <v>6564426.2899999991</v>
      </c>
    </row>
    <row r="13" spans="1:14">
      <c r="A13" s="5" t="s">
        <v>4</v>
      </c>
      <c r="B13" s="243">
        <v>77889.41</v>
      </c>
      <c r="C13" s="243">
        <v>79057.399999999994</v>
      </c>
      <c r="D13" s="243">
        <v>80225.37</v>
      </c>
      <c r="E13" s="243">
        <v>81393.36</v>
      </c>
      <c r="F13" s="243">
        <v>82561.34</v>
      </c>
      <c r="G13" s="243">
        <v>83417.240000000005</v>
      </c>
      <c r="H13" s="243">
        <v>84273.14</v>
      </c>
      <c r="I13" s="243">
        <v>85129.05</v>
      </c>
      <c r="J13" s="243">
        <v>85984.94</v>
      </c>
      <c r="K13" s="243">
        <v>86840.83</v>
      </c>
      <c r="L13" s="243">
        <v>87696.74</v>
      </c>
      <c r="M13" s="87">
        <v>88552.639999999999</v>
      </c>
      <c r="N13" s="87">
        <v>89408.53</v>
      </c>
    </row>
    <row r="14" spans="1:14">
      <c r="A14" s="55"/>
      <c r="B14" s="85"/>
      <c r="C14" s="85"/>
      <c r="D14" s="85"/>
      <c r="E14" s="85"/>
      <c r="F14" s="41"/>
      <c r="G14" s="41"/>
      <c r="H14" s="41"/>
      <c r="I14" s="41"/>
      <c r="J14" s="41"/>
      <c r="K14" s="41"/>
      <c r="L14" s="41"/>
      <c r="M14" s="87"/>
      <c r="N14" s="87"/>
    </row>
    <row r="15" spans="1:14">
      <c r="A15" s="5" t="s">
        <v>298</v>
      </c>
      <c r="B15" s="84"/>
      <c r="C15" s="84"/>
      <c r="D15" s="84"/>
      <c r="E15" s="84"/>
      <c r="F15" s="86"/>
      <c r="G15" s="86"/>
      <c r="H15" s="86"/>
      <c r="I15" s="86"/>
      <c r="J15" s="86"/>
      <c r="K15" s="86"/>
      <c r="L15" s="86"/>
      <c r="M15" s="86"/>
      <c r="N15" s="86"/>
    </row>
    <row r="16" spans="1:14">
      <c r="A16" s="5" t="s">
        <v>297</v>
      </c>
      <c r="B16" s="41">
        <v>11791470.765000001</v>
      </c>
      <c r="C16" s="41">
        <v>10725483.414999999</v>
      </c>
      <c r="D16" s="41">
        <v>9292657.3049999997</v>
      </c>
      <c r="E16" s="41">
        <v>9151496.6549999993</v>
      </c>
      <c r="F16" s="41">
        <v>8378769.7750000004</v>
      </c>
      <c r="G16" s="41">
        <v>8269716.9649999999</v>
      </c>
      <c r="H16" s="41">
        <v>8403977.4450000003</v>
      </c>
      <c r="I16" s="41">
        <v>9679492.5050000008</v>
      </c>
      <c r="J16" s="41">
        <v>11543207.914999999</v>
      </c>
      <c r="K16" s="41">
        <v>11466289.625</v>
      </c>
      <c r="L16" s="41">
        <v>11593437.875</v>
      </c>
      <c r="M16" s="42">
        <v>11688312.865</v>
      </c>
      <c r="N16" s="42">
        <v>11021571.755000001</v>
      </c>
    </row>
    <row r="17" spans="1:14">
      <c r="A17" s="55"/>
      <c r="B17" s="86"/>
      <c r="C17" s="86"/>
      <c r="D17" s="86"/>
      <c r="E17" s="86"/>
      <c r="F17" s="86"/>
      <c r="G17" s="86"/>
      <c r="H17" s="86"/>
      <c r="I17" s="86"/>
      <c r="J17" s="86"/>
      <c r="K17" s="86"/>
      <c r="L17" s="86"/>
      <c r="M17" s="87"/>
      <c r="N17" s="87"/>
    </row>
    <row r="18" spans="1:14">
      <c r="A18" s="88" t="s">
        <v>296</v>
      </c>
      <c r="B18" s="89">
        <f>(B6+B7+B8+B9+B12+B13)-B16</f>
        <v>1151457213.7850001</v>
      </c>
      <c r="C18" s="89">
        <f t="shared" ref="C18:N18" si="0">(C6+C7+C8+C9+C12+C13)-C16</f>
        <v>1156376840.2450001</v>
      </c>
      <c r="D18" s="89">
        <f t="shared" si="0"/>
        <v>1162869701.3049998</v>
      </c>
      <c r="E18" s="89">
        <f t="shared" si="0"/>
        <v>1168984573.3150001</v>
      </c>
      <c r="F18" s="89">
        <f t="shared" si="0"/>
        <v>1168541748.9249997</v>
      </c>
      <c r="G18" s="89">
        <f t="shared" si="0"/>
        <v>1175198025.5849998</v>
      </c>
      <c r="H18" s="89">
        <f t="shared" si="0"/>
        <v>1181755744.6150002</v>
      </c>
      <c r="I18" s="89">
        <f t="shared" si="0"/>
        <v>1186336802.405</v>
      </c>
      <c r="J18" s="89">
        <f t="shared" si="0"/>
        <v>1196466391.5350001</v>
      </c>
      <c r="K18" s="89">
        <f t="shared" si="0"/>
        <v>1201250027.645</v>
      </c>
      <c r="L18" s="89">
        <f t="shared" si="0"/>
        <v>1205707045.1049998</v>
      </c>
      <c r="M18" s="89">
        <f t="shared" si="0"/>
        <v>1210467356.4850004</v>
      </c>
      <c r="N18" s="89">
        <f t="shared" si="0"/>
        <v>1214805384.4949999</v>
      </c>
    </row>
    <row r="19" spans="1:14">
      <c r="A19" s="55"/>
      <c r="B19" s="86"/>
      <c r="C19" s="86"/>
      <c r="D19" s="86"/>
      <c r="E19" s="86"/>
      <c r="F19" s="86"/>
      <c r="G19" s="86"/>
      <c r="H19" s="86"/>
      <c r="I19" s="86"/>
      <c r="J19" s="86"/>
      <c r="K19" s="86"/>
      <c r="L19" s="86"/>
      <c r="M19" s="87"/>
      <c r="N19" s="87"/>
    </row>
    <row r="20" spans="1:14">
      <c r="A20" s="55"/>
      <c r="B20" s="86"/>
      <c r="C20" s="86"/>
      <c r="D20" s="86"/>
      <c r="E20" s="86"/>
      <c r="F20" s="86"/>
      <c r="G20" s="86"/>
      <c r="H20" s="86"/>
      <c r="I20" s="86"/>
      <c r="J20" s="86"/>
      <c r="K20" s="86"/>
      <c r="L20" s="86"/>
      <c r="M20" s="87"/>
      <c r="N20" s="87"/>
    </row>
    <row r="21" spans="1:14" ht="25">
      <c r="A21" s="81" t="s">
        <v>295</v>
      </c>
      <c r="B21" s="86"/>
      <c r="C21" s="86"/>
      <c r="D21" s="86"/>
      <c r="E21" s="86"/>
      <c r="F21" s="86"/>
      <c r="G21" s="86"/>
      <c r="H21" s="86"/>
      <c r="I21" s="86"/>
      <c r="J21" s="86"/>
      <c r="K21" s="86"/>
      <c r="L21" s="86"/>
      <c r="M21" s="87"/>
      <c r="N21" s="87"/>
    </row>
    <row r="22" spans="1:14">
      <c r="A22" s="5" t="s">
        <v>571</v>
      </c>
      <c r="B22" s="41">
        <v>52919.18</v>
      </c>
      <c r="C22" s="41">
        <v>52919.18</v>
      </c>
      <c r="D22" s="41">
        <v>52919.18</v>
      </c>
      <c r="E22" s="41">
        <v>52919.18</v>
      </c>
      <c r="F22" s="41">
        <v>52919.18</v>
      </c>
      <c r="G22" s="41">
        <v>52919.18</v>
      </c>
      <c r="H22" s="41">
        <v>52919.18</v>
      </c>
      <c r="I22" s="41">
        <v>52919.18</v>
      </c>
      <c r="J22" s="41">
        <v>52919.18</v>
      </c>
      <c r="K22" s="41">
        <v>52919.18</v>
      </c>
      <c r="L22" s="41">
        <v>52919.18</v>
      </c>
      <c r="M22" s="87">
        <v>52919.18</v>
      </c>
      <c r="N22" s="87">
        <v>52919.18</v>
      </c>
    </row>
    <row r="23" spans="1:14">
      <c r="A23" s="5" t="s">
        <v>203</v>
      </c>
      <c r="B23" s="41">
        <v>25857776.440000001</v>
      </c>
      <c r="C23" s="41">
        <v>26714069.82</v>
      </c>
      <c r="D23" s="41">
        <v>27580488.5</v>
      </c>
      <c r="E23" s="41">
        <v>26809875.609999999</v>
      </c>
      <c r="F23" s="41">
        <v>27622018.620000001</v>
      </c>
      <c r="G23" s="41">
        <v>28459557.879999999</v>
      </c>
      <c r="H23" s="41">
        <v>28382514.18</v>
      </c>
      <c r="I23" s="41">
        <v>29248045.280000001</v>
      </c>
      <c r="J23" s="41">
        <v>30126596.300000001</v>
      </c>
      <c r="K23" s="41">
        <v>29075017.91</v>
      </c>
      <c r="L23" s="41">
        <v>29980784.210000001</v>
      </c>
      <c r="M23" s="87">
        <v>30894106.390000001</v>
      </c>
      <c r="N23" s="87">
        <v>29035356.219999999</v>
      </c>
    </row>
    <row r="24" spans="1:14">
      <c r="A24" s="5" t="s">
        <v>204</v>
      </c>
      <c r="B24" s="41">
        <v>0</v>
      </c>
      <c r="C24" s="41">
        <v>0</v>
      </c>
      <c r="D24" s="41">
        <v>0</v>
      </c>
      <c r="E24" s="41">
        <v>0</v>
      </c>
      <c r="F24" s="41">
        <v>0</v>
      </c>
      <c r="G24" s="41">
        <v>0</v>
      </c>
      <c r="H24" s="41">
        <v>0</v>
      </c>
      <c r="I24" s="41">
        <v>0</v>
      </c>
      <c r="J24" s="41">
        <v>0</v>
      </c>
      <c r="K24" s="41">
        <v>0</v>
      </c>
      <c r="L24" s="41">
        <v>0</v>
      </c>
      <c r="M24" s="86">
        <v>0</v>
      </c>
      <c r="N24" s="86">
        <v>0</v>
      </c>
    </row>
    <row r="25" spans="1:14">
      <c r="A25" s="5" t="s">
        <v>205</v>
      </c>
      <c r="B25" s="41">
        <v>6155</v>
      </c>
      <c r="C25" s="41">
        <v>6155</v>
      </c>
      <c r="D25" s="41">
        <v>6155</v>
      </c>
      <c r="E25" s="41">
        <v>6155</v>
      </c>
      <c r="F25" s="41">
        <v>6155</v>
      </c>
      <c r="G25" s="41">
        <v>6155</v>
      </c>
      <c r="H25" s="41">
        <v>6155</v>
      </c>
      <c r="I25" s="41">
        <v>6155</v>
      </c>
      <c r="J25" s="41">
        <v>6155</v>
      </c>
      <c r="K25" s="41">
        <v>6155</v>
      </c>
      <c r="L25" s="41">
        <v>6155</v>
      </c>
      <c r="M25" s="87">
        <v>6155</v>
      </c>
      <c r="N25" s="87">
        <v>6155</v>
      </c>
    </row>
    <row r="26" spans="1:14">
      <c r="A26" s="55"/>
      <c r="B26" s="86"/>
      <c r="C26" s="86"/>
      <c r="D26" s="86"/>
      <c r="E26" s="86"/>
      <c r="F26" s="86"/>
      <c r="G26" s="86"/>
      <c r="H26" s="86"/>
      <c r="I26" s="86"/>
      <c r="J26" s="86"/>
      <c r="K26" s="86"/>
      <c r="L26" s="86"/>
      <c r="M26" s="87"/>
      <c r="N26" s="87"/>
    </row>
    <row r="27" spans="1:14">
      <c r="A27" s="5" t="s">
        <v>294</v>
      </c>
      <c r="B27" s="86">
        <f t="shared" ref="B27:N27" si="1">SUM(B22:B25)</f>
        <v>25916850.620000001</v>
      </c>
      <c r="C27" s="86">
        <f t="shared" si="1"/>
        <v>26773144</v>
      </c>
      <c r="D27" s="86">
        <f t="shared" si="1"/>
        <v>27639562.68</v>
      </c>
      <c r="E27" s="86">
        <f t="shared" si="1"/>
        <v>26868949.789999999</v>
      </c>
      <c r="F27" s="86">
        <f t="shared" si="1"/>
        <v>27681092.800000001</v>
      </c>
      <c r="G27" s="86">
        <f t="shared" si="1"/>
        <v>28518632.059999999</v>
      </c>
      <c r="H27" s="86">
        <f t="shared" si="1"/>
        <v>28441588.359999999</v>
      </c>
      <c r="I27" s="86">
        <f t="shared" si="1"/>
        <v>29307119.460000001</v>
      </c>
      <c r="J27" s="86">
        <f t="shared" si="1"/>
        <v>30185670.48</v>
      </c>
      <c r="K27" s="86">
        <f t="shared" si="1"/>
        <v>29134092.09</v>
      </c>
      <c r="L27" s="86">
        <f t="shared" si="1"/>
        <v>30039858.390000001</v>
      </c>
      <c r="M27" s="86">
        <f t="shared" si="1"/>
        <v>30953180.57</v>
      </c>
      <c r="N27" s="86">
        <f t="shared" si="1"/>
        <v>29094430.399999999</v>
      </c>
    </row>
    <row r="28" spans="1:14">
      <c r="A28" s="55"/>
      <c r="B28" s="86"/>
      <c r="C28" s="86"/>
      <c r="D28" s="86"/>
      <c r="E28" s="86"/>
      <c r="F28" s="86"/>
      <c r="G28" s="86"/>
      <c r="H28" s="86"/>
      <c r="I28" s="86"/>
      <c r="J28" s="86"/>
      <c r="K28" s="86"/>
      <c r="L28" s="86"/>
      <c r="M28" s="87"/>
      <c r="N28" s="87"/>
    </row>
    <row r="29" spans="1:14" ht="25">
      <c r="A29" s="88" t="s">
        <v>293</v>
      </c>
      <c r="B29" s="89">
        <f>B27</f>
        <v>25916850.620000001</v>
      </c>
      <c r="C29" s="89">
        <f t="shared" ref="C29:N29" si="2">C27</f>
        <v>26773144</v>
      </c>
      <c r="D29" s="89">
        <f t="shared" si="2"/>
        <v>27639562.68</v>
      </c>
      <c r="E29" s="89">
        <f t="shared" si="2"/>
        <v>26868949.789999999</v>
      </c>
      <c r="F29" s="89">
        <f t="shared" si="2"/>
        <v>27681092.800000001</v>
      </c>
      <c r="G29" s="89">
        <f t="shared" si="2"/>
        <v>28518632.059999999</v>
      </c>
      <c r="H29" s="89">
        <f t="shared" si="2"/>
        <v>28441588.359999999</v>
      </c>
      <c r="I29" s="89">
        <f t="shared" si="2"/>
        <v>29307119.460000001</v>
      </c>
      <c r="J29" s="89">
        <f t="shared" si="2"/>
        <v>30185670.48</v>
      </c>
      <c r="K29" s="89">
        <f t="shared" si="2"/>
        <v>29134092.09</v>
      </c>
      <c r="L29" s="89">
        <f t="shared" si="2"/>
        <v>30039858.390000001</v>
      </c>
      <c r="M29" s="89">
        <f t="shared" si="2"/>
        <v>30953180.57</v>
      </c>
      <c r="N29" s="89">
        <f t="shared" si="2"/>
        <v>29094430.399999999</v>
      </c>
    </row>
    <row r="30" spans="1:14">
      <c r="A30" s="55"/>
      <c r="B30" s="87"/>
      <c r="C30" s="87"/>
      <c r="D30" s="87"/>
      <c r="E30" s="87"/>
      <c r="F30" s="87"/>
      <c r="G30" s="87"/>
      <c r="H30" s="87"/>
      <c r="I30" s="87"/>
      <c r="J30" s="87"/>
      <c r="K30" s="87"/>
      <c r="L30" s="87"/>
      <c r="M30" s="87"/>
      <c r="N30" s="87"/>
    </row>
    <row r="31" spans="1:14" ht="25.5" thickBot="1">
      <c r="A31" s="88" t="s">
        <v>292</v>
      </c>
      <c r="B31" s="90">
        <f>B29+B18</f>
        <v>1177374064.405</v>
      </c>
      <c r="C31" s="90">
        <f t="shared" ref="C31:N31" si="3">C29+C18</f>
        <v>1183149984.2450001</v>
      </c>
      <c r="D31" s="90">
        <f t="shared" si="3"/>
        <v>1190509263.9849999</v>
      </c>
      <c r="E31" s="90">
        <f t="shared" si="3"/>
        <v>1195853523.105</v>
      </c>
      <c r="F31" s="245">
        <f t="shared" si="3"/>
        <v>1196222841.7249997</v>
      </c>
      <c r="G31" s="245">
        <f t="shared" si="3"/>
        <v>1203716657.6449997</v>
      </c>
      <c r="H31" s="245">
        <f t="shared" si="3"/>
        <v>1210197332.9750001</v>
      </c>
      <c r="I31" s="245">
        <f t="shared" si="3"/>
        <v>1215643921.865</v>
      </c>
      <c r="J31" s="245">
        <f t="shared" si="3"/>
        <v>1226652062.0150001</v>
      </c>
      <c r="K31" s="245">
        <f t="shared" si="3"/>
        <v>1230384119.7349999</v>
      </c>
      <c r="L31" s="245">
        <f t="shared" si="3"/>
        <v>1235746903.4949999</v>
      </c>
      <c r="M31" s="245">
        <f>M29+M18</f>
        <v>1241420537.0550003</v>
      </c>
      <c r="N31" s="245">
        <f t="shared" si="3"/>
        <v>1243899814.895</v>
      </c>
    </row>
    <row r="32" spans="1:14" ht="13" thickTop="1">
      <c r="A32" s="55"/>
      <c r="B32" s="35"/>
      <c r="C32" s="35"/>
      <c r="D32" s="35"/>
      <c r="E32" s="35"/>
      <c r="F32" s="87"/>
      <c r="G32" s="87"/>
      <c r="H32" s="87"/>
      <c r="I32" s="87"/>
      <c r="J32" s="87"/>
      <c r="K32" s="87"/>
      <c r="L32" s="87"/>
      <c r="M32" s="87"/>
      <c r="N32" s="87"/>
    </row>
    <row r="33" spans="1:14">
      <c r="A33" s="91" t="s">
        <v>291</v>
      </c>
      <c r="B33" s="35" t="s">
        <v>290</v>
      </c>
      <c r="C33" s="35"/>
      <c r="D33" s="35"/>
      <c r="E33" s="35"/>
      <c r="F33" s="87"/>
      <c r="G33" s="87"/>
      <c r="H33" s="87"/>
      <c r="I33" s="87"/>
      <c r="J33" s="87"/>
      <c r="K33" s="87"/>
      <c r="L33" s="87"/>
      <c r="M33" s="87"/>
      <c r="N33" s="87"/>
    </row>
    <row r="34" spans="1:14">
      <c r="A34" s="91"/>
      <c r="B34" s="35"/>
      <c r="C34" s="35"/>
      <c r="D34" s="35"/>
      <c r="E34" s="35"/>
      <c r="F34" s="87"/>
      <c r="G34" s="87"/>
      <c r="H34" s="87"/>
      <c r="I34" s="87"/>
      <c r="J34" s="87"/>
      <c r="K34" s="87"/>
      <c r="L34" s="87"/>
      <c r="M34" s="87"/>
      <c r="N34" s="87"/>
    </row>
    <row r="35" spans="1:14">
      <c r="A35" s="91"/>
      <c r="B35" s="35"/>
      <c r="C35" s="35"/>
      <c r="D35" s="35"/>
      <c r="E35" s="35"/>
      <c r="F35" s="87"/>
      <c r="G35" s="87"/>
      <c r="H35" s="87"/>
      <c r="I35" s="87"/>
      <c r="J35" s="87"/>
      <c r="K35" s="87"/>
      <c r="L35" s="87"/>
      <c r="M35" s="87"/>
      <c r="N35" s="87"/>
    </row>
    <row r="36" spans="1:14">
      <c r="A36" s="91"/>
      <c r="B36" s="35"/>
      <c r="C36" s="35"/>
      <c r="D36" s="35"/>
      <c r="E36" s="35"/>
      <c r="F36" s="87"/>
      <c r="G36" s="87"/>
      <c r="H36" s="87"/>
      <c r="I36" s="87"/>
      <c r="J36" s="87"/>
      <c r="K36" s="87"/>
      <c r="L36" s="87"/>
      <c r="M36" s="87"/>
      <c r="N36" s="87"/>
    </row>
    <row r="37" spans="1:14">
      <c r="A37" s="91"/>
      <c r="B37" s="35"/>
      <c r="C37" s="35"/>
      <c r="D37" s="35"/>
      <c r="E37" s="35"/>
      <c r="F37" s="87"/>
      <c r="G37" s="87"/>
      <c r="H37" s="87"/>
      <c r="I37" s="87"/>
      <c r="J37" s="87"/>
      <c r="K37" s="87"/>
      <c r="L37" s="87"/>
      <c r="M37" s="87"/>
      <c r="N37" s="87"/>
    </row>
    <row r="38" spans="1:14">
      <c r="A38" s="55"/>
      <c r="B38" s="35"/>
      <c r="C38" s="35"/>
      <c r="D38" s="35"/>
      <c r="E38" s="35"/>
      <c r="F38" s="87"/>
      <c r="G38" s="87"/>
      <c r="H38" s="87"/>
      <c r="I38" s="87"/>
      <c r="J38" s="87"/>
      <c r="K38" s="87"/>
      <c r="L38" s="87"/>
      <c r="M38" s="87"/>
      <c r="N38" s="87"/>
    </row>
    <row r="39" spans="1:14">
      <c r="A39" s="55"/>
      <c r="B39" s="35"/>
      <c r="C39" s="35"/>
      <c r="D39" s="35"/>
      <c r="E39" s="35"/>
      <c r="F39" s="87"/>
      <c r="G39" s="87"/>
      <c r="H39" s="87"/>
      <c r="I39" s="87"/>
      <c r="J39" s="87"/>
      <c r="K39" s="87"/>
      <c r="L39" s="87"/>
      <c r="M39" s="246"/>
      <c r="N39" s="246"/>
    </row>
    <row r="40" spans="1:14">
      <c r="A40" s="55"/>
      <c r="B40" s="35"/>
      <c r="C40" s="35"/>
      <c r="D40" s="35"/>
      <c r="E40" s="35"/>
      <c r="F40" s="87"/>
      <c r="G40" s="87"/>
      <c r="H40" s="87"/>
      <c r="I40" s="87"/>
      <c r="J40" s="87"/>
      <c r="K40" s="87"/>
      <c r="L40" s="246"/>
      <c r="M40" s="246"/>
      <c r="N40" s="80"/>
    </row>
    <row r="41" spans="1:14">
      <c r="A41" s="55"/>
      <c r="B41" s="35"/>
      <c r="C41" s="35"/>
      <c r="D41" s="35"/>
      <c r="E41" s="35"/>
      <c r="F41" s="87"/>
      <c r="G41" s="87"/>
      <c r="H41" s="87"/>
      <c r="I41" s="87"/>
      <c r="J41" s="87"/>
      <c r="K41" s="87"/>
      <c r="L41" s="246"/>
      <c r="M41" s="246"/>
      <c r="N41" s="246"/>
    </row>
    <row r="42" spans="1:14">
      <c r="A42" s="55"/>
      <c r="B42" s="35"/>
      <c r="C42" s="35"/>
      <c r="D42" s="35"/>
      <c r="E42" s="35"/>
      <c r="F42" s="87"/>
      <c r="G42" s="87"/>
      <c r="H42" s="87"/>
      <c r="I42" s="87"/>
      <c r="J42" s="87"/>
      <c r="K42" s="87"/>
      <c r="L42" s="246"/>
      <c r="M42" s="246"/>
      <c r="N42" s="246"/>
    </row>
    <row r="43" spans="1:14">
      <c r="A43" s="55"/>
      <c r="B43" s="35"/>
      <c r="C43" s="35"/>
      <c r="D43" s="35"/>
      <c r="E43" s="35"/>
      <c r="F43" s="87"/>
      <c r="G43" s="87"/>
      <c r="H43" s="87"/>
      <c r="I43" s="87"/>
      <c r="J43" s="87"/>
      <c r="K43" s="87"/>
      <c r="L43" s="87"/>
      <c r="M43" s="246"/>
      <c r="N43" s="246"/>
    </row>
    <row r="44" spans="1:14">
      <c r="B44" s="35"/>
      <c r="C44" s="35"/>
      <c r="D44" s="35"/>
      <c r="E44" s="35"/>
      <c r="F44" s="87"/>
      <c r="G44" s="87"/>
      <c r="H44" s="87"/>
      <c r="I44" s="87"/>
      <c r="J44" s="87"/>
      <c r="K44" s="87"/>
      <c r="L44" s="87"/>
    </row>
    <row r="45" spans="1:14">
      <c r="B45" s="35"/>
      <c r="C45" s="35"/>
      <c r="D45" s="35"/>
      <c r="E45" s="35"/>
      <c r="F45" s="87"/>
      <c r="G45" s="87"/>
      <c r="H45" s="87"/>
      <c r="I45" s="87"/>
      <c r="J45" s="87"/>
      <c r="K45" s="87"/>
      <c r="L45" s="87"/>
    </row>
    <row r="46" spans="1:14">
      <c r="B46" s="35"/>
      <c r="C46" s="35"/>
      <c r="D46" s="35"/>
      <c r="E46" s="35"/>
      <c r="F46" s="87"/>
      <c r="G46" s="87"/>
      <c r="H46" s="87"/>
      <c r="I46" s="87"/>
      <c r="J46" s="87"/>
      <c r="K46" s="87"/>
      <c r="L46" s="87"/>
    </row>
  </sheetData>
  <mergeCells count="2">
    <mergeCell ref="A1:L1"/>
    <mergeCell ref="A2:L2"/>
  </mergeCells>
  <pageMargins left="0.7" right="0.7" top="0.75" bottom="0.75" header="0.3" footer="0.3"/>
  <pageSetup scale="4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fitToPage="1"/>
  </sheetPr>
  <dimension ref="A1:O49"/>
  <sheetViews>
    <sheetView view="pageBreakPreview" zoomScaleNormal="100" zoomScaleSheetLayoutView="100" workbookViewId="0">
      <selection activeCell="B2" sqref="B2:O2"/>
    </sheetView>
  </sheetViews>
  <sheetFormatPr defaultColWidth="8.81640625" defaultRowHeight="12.5"/>
  <cols>
    <col min="1" max="1" width="3.81640625" style="56" bestFit="1" customWidth="1"/>
    <col min="2" max="2" width="18.54296875" style="56" bestFit="1" customWidth="1"/>
    <col min="3" max="15" width="12.1796875" style="56" bestFit="1" customWidth="1"/>
    <col min="16" max="16384" width="8.81640625" style="56"/>
  </cols>
  <sheetData>
    <row r="1" spans="1:15">
      <c r="A1" s="5"/>
      <c r="B1" s="306" t="s">
        <v>12</v>
      </c>
      <c r="C1" s="306"/>
      <c r="D1" s="306"/>
      <c r="E1" s="306"/>
      <c r="F1" s="306"/>
      <c r="G1" s="306"/>
      <c r="H1" s="306"/>
      <c r="I1" s="306"/>
      <c r="J1" s="306"/>
      <c r="K1" s="306"/>
      <c r="L1" s="306"/>
      <c r="M1" s="306"/>
      <c r="N1" s="306"/>
      <c r="O1" s="306"/>
    </row>
    <row r="2" spans="1:15">
      <c r="A2" s="5"/>
      <c r="B2" s="306" t="s">
        <v>791</v>
      </c>
      <c r="C2" s="306"/>
      <c r="D2" s="306"/>
      <c r="E2" s="306"/>
      <c r="F2" s="306"/>
      <c r="G2" s="306"/>
      <c r="H2" s="306"/>
      <c r="I2" s="306"/>
      <c r="J2" s="306"/>
      <c r="K2" s="306"/>
      <c r="L2" s="306"/>
      <c r="M2" s="306"/>
      <c r="N2" s="306"/>
      <c r="O2" s="306"/>
    </row>
    <row r="4" spans="1:15">
      <c r="A4" s="73" t="s">
        <v>215</v>
      </c>
      <c r="B4" s="5"/>
      <c r="C4" s="5"/>
      <c r="D4" s="5"/>
      <c r="E4" s="5"/>
      <c r="F4" s="5"/>
      <c r="G4" s="5"/>
      <c r="H4" s="5"/>
      <c r="I4" s="5"/>
      <c r="J4" s="5"/>
      <c r="K4" s="5"/>
      <c r="L4" s="5"/>
      <c r="M4" s="5"/>
      <c r="N4" s="5"/>
      <c r="O4" s="5"/>
    </row>
    <row r="5" spans="1:15">
      <c r="A5" s="73" t="s">
        <v>216</v>
      </c>
      <c r="B5" s="5"/>
      <c r="C5" s="74">
        <v>44621</v>
      </c>
      <c r="D5" s="74">
        <v>44652</v>
      </c>
      <c r="E5" s="74">
        <v>44683</v>
      </c>
      <c r="F5" s="74">
        <v>44713</v>
      </c>
      <c r="G5" s="74">
        <v>44743</v>
      </c>
      <c r="H5" s="74">
        <v>44774</v>
      </c>
      <c r="I5" s="74">
        <v>44805</v>
      </c>
      <c r="J5" s="74">
        <v>44835</v>
      </c>
      <c r="K5" s="74">
        <v>44866</v>
      </c>
      <c r="L5" s="74">
        <v>44896</v>
      </c>
      <c r="M5" s="74">
        <v>44927</v>
      </c>
      <c r="N5" s="74">
        <v>44958</v>
      </c>
      <c r="O5" s="74">
        <v>44986</v>
      </c>
    </row>
    <row r="6" spans="1:15">
      <c r="A6" s="73">
        <v>1</v>
      </c>
      <c r="B6" s="75" t="s">
        <v>43</v>
      </c>
      <c r="C6" s="76">
        <v>102938715.84999999</v>
      </c>
      <c r="D6" s="76">
        <v>105276153.24600001</v>
      </c>
      <c r="E6" s="76">
        <v>111167534.825</v>
      </c>
      <c r="F6" s="35">
        <v>119531705.935</v>
      </c>
      <c r="G6" s="35">
        <v>129581842.545</v>
      </c>
      <c r="H6" s="76">
        <v>137232322.72499999</v>
      </c>
      <c r="I6" s="76">
        <v>136303225.58500001</v>
      </c>
      <c r="J6" s="76">
        <v>139622559.625</v>
      </c>
      <c r="K6" s="35">
        <v>142216588.27500001</v>
      </c>
      <c r="L6" s="76">
        <v>138936649.04499999</v>
      </c>
      <c r="M6" s="76">
        <v>134868337.595</v>
      </c>
      <c r="N6" s="53">
        <v>138758308.94500002</v>
      </c>
      <c r="O6" s="54">
        <v>144447403.51499999</v>
      </c>
    </row>
    <row r="7" spans="1:15">
      <c r="A7" s="5"/>
      <c r="B7" s="5"/>
      <c r="C7" s="76"/>
      <c r="D7" s="76"/>
      <c r="E7" s="76"/>
      <c r="F7" s="76"/>
      <c r="G7" s="76"/>
      <c r="H7" s="76"/>
      <c r="I7" s="76"/>
      <c r="J7" s="76"/>
      <c r="K7" s="76"/>
      <c r="L7" s="76"/>
      <c r="M7" s="76"/>
      <c r="N7" s="5"/>
      <c r="O7" s="5"/>
    </row>
    <row r="8" spans="1:15" ht="13" thickBot="1">
      <c r="A8" s="73">
        <v>2</v>
      </c>
      <c r="B8" s="73" t="s">
        <v>289</v>
      </c>
      <c r="C8" s="77">
        <f>SUM(C6:C7)</f>
        <v>102938715.84999999</v>
      </c>
      <c r="D8" s="77">
        <f t="shared" ref="D8:O8" si="0">SUM(D6:D7)</f>
        <v>105276153.24600001</v>
      </c>
      <c r="E8" s="77">
        <f t="shared" si="0"/>
        <v>111167534.825</v>
      </c>
      <c r="F8" s="77">
        <f t="shared" si="0"/>
        <v>119531705.935</v>
      </c>
      <c r="G8" s="77">
        <f t="shared" si="0"/>
        <v>129581842.545</v>
      </c>
      <c r="H8" s="77">
        <f t="shared" si="0"/>
        <v>137232322.72499999</v>
      </c>
      <c r="I8" s="77">
        <f t="shared" si="0"/>
        <v>136303225.58500001</v>
      </c>
      <c r="J8" s="77">
        <f t="shared" si="0"/>
        <v>139622559.625</v>
      </c>
      <c r="K8" s="77">
        <f t="shared" si="0"/>
        <v>142216588.27500001</v>
      </c>
      <c r="L8" s="77">
        <f t="shared" si="0"/>
        <v>138936649.04499999</v>
      </c>
      <c r="M8" s="77">
        <f t="shared" si="0"/>
        <v>134868337.595</v>
      </c>
      <c r="N8" s="77">
        <f t="shared" si="0"/>
        <v>138758308.94500002</v>
      </c>
      <c r="O8" s="77">
        <f t="shared" si="0"/>
        <v>144447403.51499999</v>
      </c>
    </row>
    <row r="9" spans="1:15" ht="13" thickTop="1">
      <c r="A9" s="5"/>
      <c r="B9" s="5"/>
      <c r="C9" s="76"/>
      <c r="D9" s="76"/>
      <c r="E9" s="76"/>
      <c r="F9" s="76"/>
      <c r="G9" s="76"/>
      <c r="H9" s="76"/>
      <c r="I9" s="76"/>
      <c r="J9" s="76"/>
      <c r="K9" s="76"/>
      <c r="L9" s="76"/>
      <c r="M9" s="76"/>
      <c r="N9" s="76"/>
      <c r="O9" s="76"/>
    </row>
    <row r="10" spans="1:15">
      <c r="A10" s="5"/>
      <c r="B10" s="5"/>
      <c r="C10" s="76"/>
      <c r="D10" s="76"/>
      <c r="E10" s="76"/>
      <c r="F10" s="76"/>
      <c r="G10" s="76"/>
      <c r="H10" s="76"/>
      <c r="I10" s="76"/>
      <c r="J10" s="76"/>
      <c r="K10" s="76"/>
      <c r="L10" s="76"/>
      <c r="M10" s="76"/>
      <c r="N10" s="76"/>
      <c r="O10" s="76"/>
    </row>
    <row r="12" spans="1:15">
      <c r="A12" s="5"/>
      <c r="B12" s="5"/>
      <c r="C12" s="73" t="s">
        <v>288</v>
      </c>
      <c r="D12" s="75" t="s">
        <v>287</v>
      </c>
      <c r="E12" s="5"/>
      <c r="F12" s="5"/>
      <c r="G12" s="5"/>
      <c r="H12" s="5"/>
      <c r="I12" s="5"/>
      <c r="J12" s="5"/>
      <c r="K12" s="5"/>
      <c r="L12" s="5"/>
      <c r="M12" s="5"/>
      <c r="N12" s="5"/>
      <c r="O12" s="5"/>
    </row>
    <row r="14" spans="1:15">
      <c r="A14" s="5"/>
      <c r="B14" s="78"/>
      <c r="C14" s="5"/>
      <c r="D14" s="79"/>
      <c r="E14" s="5"/>
      <c r="F14" s="5"/>
      <c r="G14" s="5"/>
      <c r="H14" s="5"/>
      <c r="I14" s="5"/>
      <c r="J14" s="5"/>
      <c r="K14" s="5"/>
      <c r="L14" s="5"/>
      <c r="M14" s="5"/>
      <c r="N14" s="5"/>
      <c r="O14" s="5"/>
    </row>
    <row r="15" spans="1:15">
      <c r="B15" s="78"/>
    </row>
    <row r="49" spans="15:15">
      <c r="O49" s="80" t="s">
        <v>233</v>
      </c>
    </row>
  </sheetData>
  <mergeCells count="2">
    <mergeCell ref="B1:O1"/>
    <mergeCell ref="B2:O2"/>
  </mergeCells>
  <pageMargins left="0.7" right="0.7" top="0.75" bottom="0.75" header="0.3" footer="0.3"/>
  <pageSetup scale="6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M71"/>
  <sheetViews>
    <sheetView view="pageBreakPreview" zoomScaleNormal="100" zoomScaleSheetLayoutView="100" workbookViewId="0">
      <pane xSplit="3" ySplit="7" topLeftCell="D8" activePane="bottomRight" state="frozen"/>
      <selection activeCell="C71" sqref="C71:I72"/>
      <selection pane="topRight" activeCell="C71" sqref="C71:I72"/>
      <selection pane="bottomLeft" activeCell="C71" sqref="C71:I72"/>
      <selection pane="bottomRight" activeCell="C71" sqref="C71:I72"/>
    </sheetView>
  </sheetViews>
  <sheetFormatPr defaultColWidth="9.1796875" defaultRowHeight="12.5"/>
  <cols>
    <col min="1" max="1" width="4.453125" style="23" bestFit="1" customWidth="1"/>
    <col min="2" max="2" width="2.26953125" style="3" customWidth="1"/>
    <col min="3" max="3" width="30.54296875" style="3" bestFit="1" customWidth="1"/>
    <col min="4" max="4" width="2.26953125" style="3" customWidth="1"/>
    <col min="5" max="5" width="14.1796875" style="3" bestFit="1" customWidth="1"/>
    <col min="6" max="8" width="13.7265625" style="3" bestFit="1" customWidth="1"/>
    <col min="9" max="9" width="13.7265625" style="26" bestFit="1" customWidth="1"/>
    <col min="10" max="10" width="13.453125" style="26" customWidth="1"/>
    <col min="11" max="11" width="12.81640625" style="26" bestFit="1" customWidth="1"/>
    <col min="12" max="14" width="14.7265625" style="26" bestFit="1" customWidth="1"/>
    <col min="15" max="16" width="13.7265625" style="26" bestFit="1" customWidth="1"/>
    <col min="17" max="17" width="13.54296875" style="26" customWidth="1"/>
    <col min="18" max="24" width="2.26953125" style="3" customWidth="1"/>
    <col min="25" max="16384" width="9.1796875" style="3"/>
  </cols>
  <sheetData>
    <row r="1" spans="1:24">
      <c r="J1" s="58" t="s">
        <v>12</v>
      </c>
    </row>
    <row r="2" spans="1:24">
      <c r="J2" s="25" t="s">
        <v>790</v>
      </c>
    </row>
    <row r="3" spans="1:24">
      <c r="C3" s="307" t="s">
        <v>769</v>
      </c>
      <c r="D3" s="307"/>
      <c r="E3" s="307"/>
      <c r="F3" s="307"/>
      <c r="G3" s="307"/>
      <c r="H3" s="307"/>
      <c r="I3" s="307"/>
      <c r="J3" s="307"/>
      <c r="K3" s="307"/>
      <c r="L3" s="307"/>
      <c r="M3" s="307"/>
      <c r="N3" s="307"/>
      <c r="O3" s="307"/>
      <c r="P3" s="307"/>
      <c r="Q3" s="307"/>
      <c r="R3" s="66"/>
      <c r="S3" s="66"/>
      <c r="T3" s="66"/>
      <c r="U3" s="66"/>
      <c r="V3" s="66"/>
      <c r="W3" s="66"/>
      <c r="X3" s="66"/>
    </row>
    <row r="4" spans="1:24">
      <c r="J4" s="25"/>
    </row>
    <row r="5" spans="1:24">
      <c r="P5" s="10"/>
    </row>
    <row r="6" spans="1:24">
      <c r="E6" s="10" t="s">
        <v>321</v>
      </c>
      <c r="F6" s="10" t="s">
        <v>320</v>
      </c>
      <c r="G6" s="10" t="s">
        <v>322</v>
      </c>
      <c r="H6" s="10" t="s">
        <v>323</v>
      </c>
      <c r="I6" s="10" t="s">
        <v>324</v>
      </c>
      <c r="J6" s="10" t="s">
        <v>325</v>
      </c>
      <c r="K6" s="10" t="s">
        <v>326</v>
      </c>
      <c r="L6" s="10" t="s">
        <v>327</v>
      </c>
      <c r="M6" s="10" t="s">
        <v>328</v>
      </c>
      <c r="N6" s="10" t="s">
        <v>329</v>
      </c>
      <c r="O6" s="10" t="s">
        <v>330</v>
      </c>
      <c r="P6" s="10" t="s">
        <v>586</v>
      </c>
      <c r="Q6" s="10" t="s">
        <v>321</v>
      </c>
      <c r="R6" s="67" t="s">
        <v>233</v>
      </c>
      <c r="S6" s="67"/>
      <c r="T6" s="67"/>
      <c r="U6" s="67"/>
      <c r="V6" s="67"/>
      <c r="W6" s="67"/>
      <c r="X6" s="67"/>
    </row>
    <row r="7" spans="1:24" ht="25">
      <c r="A7" s="68" t="s">
        <v>0</v>
      </c>
      <c r="E7" s="24">
        <v>2022</v>
      </c>
      <c r="F7" s="24">
        <v>2022</v>
      </c>
      <c r="G7" s="24">
        <v>2022</v>
      </c>
      <c r="H7" s="24">
        <v>2022</v>
      </c>
      <c r="I7" s="24">
        <v>2022</v>
      </c>
      <c r="J7" s="24">
        <v>2022</v>
      </c>
      <c r="K7" s="24">
        <v>2022</v>
      </c>
      <c r="L7" s="24">
        <v>2022</v>
      </c>
      <c r="M7" s="24">
        <v>2022</v>
      </c>
      <c r="N7" s="24">
        <v>2022</v>
      </c>
      <c r="O7" s="24">
        <v>2023</v>
      </c>
      <c r="P7" s="24">
        <v>2023</v>
      </c>
      <c r="Q7" s="24">
        <v>2023</v>
      </c>
      <c r="R7" s="9"/>
      <c r="S7" s="9"/>
      <c r="T7" s="9"/>
      <c r="U7" s="9"/>
      <c r="V7" s="9"/>
      <c r="W7" s="9"/>
      <c r="X7" s="9"/>
    </row>
    <row r="8" spans="1:24">
      <c r="A8" s="68"/>
      <c r="E8" s="69"/>
      <c r="F8" s="69"/>
      <c r="G8" s="69"/>
      <c r="H8" s="69"/>
      <c r="I8" s="25"/>
      <c r="J8" s="25"/>
      <c r="K8" s="25"/>
      <c r="L8" s="25"/>
      <c r="M8" s="25"/>
      <c r="N8" s="25"/>
      <c r="O8" s="25"/>
      <c r="P8" s="25"/>
      <c r="Q8" s="25"/>
      <c r="R8" s="9"/>
      <c r="S8" s="9"/>
      <c r="T8" s="9"/>
      <c r="U8" s="9"/>
      <c r="V8" s="9"/>
      <c r="W8" s="9"/>
      <c r="X8" s="9"/>
    </row>
    <row r="9" spans="1:24">
      <c r="A9" s="68"/>
      <c r="C9" s="2" t="s">
        <v>32</v>
      </c>
      <c r="E9" s="25"/>
      <c r="F9" s="168"/>
      <c r="G9" s="168"/>
      <c r="H9" s="168"/>
      <c r="I9" s="168"/>
      <c r="J9" s="168"/>
      <c r="K9" s="168"/>
      <c r="L9" s="168"/>
      <c r="M9" s="168"/>
      <c r="N9" s="168"/>
      <c r="O9" s="168"/>
      <c r="P9" s="168"/>
      <c r="Q9" s="168"/>
      <c r="R9" s="168"/>
      <c r="S9" s="9"/>
      <c r="T9" s="9"/>
      <c r="U9" s="9"/>
      <c r="V9" s="9"/>
      <c r="W9" s="9"/>
      <c r="X9" s="9"/>
    </row>
    <row r="10" spans="1:24">
      <c r="E10" s="26"/>
      <c r="F10" s="26"/>
      <c r="G10" s="26"/>
    </row>
    <row r="11" spans="1:24">
      <c r="A11" s="23">
        <v>1</v>
      </c>
      <c r="C11" s="9" t="s">
        <v>30</v>
      </c>
      <c r="E11" s="169">
        <v>433615.92299999995</v>
      </c>
      <c r="F11" s="169">
        <v>292402.77299999993</v>
      </c>
      <c r="G11" s="169">
        <v>270523.4929999999</v>
      </c>
      <c r="H11" s="169">
        <v>129778.90299999995</v>
      </c>
      <c r="I11" s="169">
        <v>844262.27299999981</v>
      </c>
      <c r="J11" s="169">
        <v>760139.68299999996</v>
      </c>
      <c r="K11" s="169">
        <v>676017.09299999988</v>
      </c>
      <c r="L11" s="169">
        <v>662632.74300000002</v>
      </c>
      <c r="M11" s="169">
        <v>576229.58299999987</v>
      </c>
      <c r="N11" s="169">
        <v>493688.72299999994</v>
      </c>
      <c r="O11" s="169">
        <v>411147.86300000001</v>
      </c>
      <c r="P11" s="169">
        <v>328607.00300000003</v>
      </c>
      <c r="Q11" s="169">
        <v>246066.14300000001</v>
      </c>
      <c r="R11" s="70"/>
      <c r="S11" s="70"/>
      <c r="T11" s="70"/>
      <c r="U11" s="70"/>
      <c r="V11" s="70"/>
      <c r="W11" s="70"/>
      <c r="X11" s="70"/>
    </row>
    <row r="12" spans="1:24">
      <c r="A12" s="23">
        <f t="shared" ref="A12:A15" si="0">+A11+1</f>
        <v>2</v>
      </c>
      <c r="C12" s="9" t="s">
        <v>219</v>
      </c>
      <c r="E12" s="12">
        <v>-2.9103830456733704E-9</v>
      </c>
      <c r="F12" s="12">
        <v>6.9849193096160889E-10</v>
      </c>
      <c r="G12" s="12">
        <v>-3.6234268918633461E-9</v>
      </c>
      <c r="H12" s="12">
        <v>-6.9267116487026215E-9</v>
      </c>
      <c r="I12" s="12">
        <v>-8.8766682893037796E-9</v>
      </c>
      <c r="J12" s="12">
        <v>-1.391163095831871E-8</v>
      </c>
      <c r="K12" s="12">
        <v>0</v>
      </c>
      <c r="L12" s="12">
        <v>-1.8480932340025902E-8</v>
      </c>
      <c r="M12" s="12">
        <v>-1.8801074475049973E-8</v>
      </c>
      <c r="N12" s="12">
        <v>-1.8189894035458565E-8</v>
      </c>
      <c r="O12" s="12">
        <v>-2.0518200471997261E-9</v>
      </c>
      <c r="P12" s="12">
        <v>-1.7753336578607559E-9</v>
      </c>
      <c r="Q12" s="12">
        <v>-3.5797711461782455E-9</v>
      </c>
      <c r="R12" s="70"/>
      <c r="S12" s="70"/>
      <c r="T12" s="70"/>
      <c r="U12" s="70"/>
      <c r="V12" s="70"/>
      <c r="W12" s="70"/>
      <c r="X12" s="70"/>
    </row>
    <row r="13" spans="1:24">
      <c r="A13" s="23">
        <f t="shared" si="0"/>
        <v>3</v>
      </c>
      <c r="C13" s="9" t="s">
        <v>220</v>
      </c>
      <c r="E13" s="12">
        <v>260089.22000000009</v>
      </c>
      <c r="F13" s="12">
        <v>173392.8000000001</v>
      </c>
      <c r="G13" s="12">
        <v>86696.380000000107</v>
      </c>
      <c r="H13" s="12">
        <v>924283.79</v>
      </c>
      <c r="I13" s="12">
        <v>847260.14</v>
      </c>
      <c r="J13" s="12">
        <v>770236.49</v>
      </c>
      <c r="K13" s="12">
        <v>693212.84</v>
      </c>
      <c r="L13" s="12">
        <v>616189.18999999994</v>
      </c>
      <c r="M13" s="12">
        <v>539165.53999999992</v>
      </c>
      <c r="N13" s="12">
        <v>462141.83999999991</v>
      </c>
      <c r="O13" s="12">
        <v>385072.77</v>
      </c>
      <c r="P13" s="12">
        <v>308003.62</v>
      </c>
      <c r="Q13" s="12">
        <v>230979.97</v>
      </c>
      <c r="R13" s="70"/>
      <c r="S13" s="70"/>
      <c r="T13" s="70"/>
      <c r="U13" s="70"/>
      <c r="V13" s="70"/>
      <c r="W13" s="70"/>
      <c r="X13" s="70"/>
    </row>
    <row r="14" spans="1:24">
      <c r="A14" s="23">
        <f t="shared" si="0"/>
        <v>4</v>
      </c>
      <c r="C14" s="9" t="s">
        <v>221</v>
      </c>
      <c r="E14" s="12">
        <v>1.2367884494324244E-12</v>
      </c>
      <c r="F14" s="12">
        <v>1.2367884494324244E-12</v>
      </c>
      <c r="G14" s="12">
        <v>1.2367884494324244E-12</v>
      </c>
      <c r="H14" s="12">
        <v>1.2367884494324244E-12</v>
      </c>
      <c r="I14" s="12">
        <v>1.2367884494324244E-12</v>
      </c>
      <c r="J14" s="12">
        <v>1.2367884494324244E-12</v>
      </c>
      <c r="K14" s="12">
        <v>1.2367884494324244E-12</v>
      </c>
      <c r="L14" s="12">
        <v>1.2367884494324244E-12</v>
      </c>
      <c r="M14" s="12">
        <v>1.2367884494324244E-12</v>
      </c>
      <c r="N14" s="12">
        <v>1.2367884494324244E-12</v>
      </c>
      <c r="O14" s="12">
        <v>0</v>
      </c>
      <c r="P14" s="12">
        <v>0</v>
      </c>
      <c r="Q14" s="12">
        <v>0</v>
      </c>
      <c r="R14" s="70"/>
      <c r="S14" s="70"/>
      <c r="T14" s="70"/>
      <c r="U14" s="70"/>
      <c r="V14" s="70"/>
      <c r="W14" s="70"/>
      <c r="X14" s="70"/>
    </row>
    <row r="15" spans="1:24">
      <c r="A15" s="23">
        <f t="shared" si="0"/>
        <v>5</v>
      </c>
      <c r="C15" s="9" t="s">
        <v>222</v>
      </c>
      <c r="E15" s="12">
        <v>436146</v>
      </c>
      <c r="F15" s="12">
        <v>401225</v>
      </c>
      <c r="G15" s="12">
        <v>376123</v>
      </c>
      <c r="H15" s="12">
        <v>407526</v>
      </c>
      <c r="I15" s="12">
        <v>472038</v>
      </c>
      <c r="J15" s="12">
        <v>492373</v>
      </c>
      <c r="K15" s="12">
        <v>514359</v>
      </c>
      <c r="L15" s="12">
        <v>423751</v>
      </c>
      <c r="M15" s="12">
        <v>445563</v>
      </c>
      <c r="N15" s="12">
        <v>455285</v>
      </c>
      <c r="O15" s="12">
        <v>545884</v>
      </c>
      <c r="P15" s="12">
        <v>573826</v>
      </c>
      <c r="Q15" s="12">
        <v>526425</v>
      </c>
      <c r="R15" s="70"/>
      <c r="S15" s="70"/>
      <c r="T15" s="70"/>
      <c r="U15" s="70"/>
      <c r="V15" s="70"/>
      <c r="W15" s="70"/>
      <c r="X15" s="70"/>
    </row>
    <row r="16" spans="1:24">
      <c r="C16" s="9" t="s">
        <v>585</v>
      </c>
      <c r="E16" s="12">
        <v>196345.55</v>
      </c>
      <c r="F16" s="12">
        <v>164531.88999999998</v>
      </c>
      <c r="G16" s="12">
        <v>255236.16999999998</v>
      </c>
      <c r="H16" s="12">
        <v>226066.58999999997</v>
      </c>
      <c r="I16" s="12">
        <v>196897.00999999995</v>
      </c>
      <c r="J16" s="12">
        <v>167727.42999999993</v>
      </c>
      <c r="K16" s="12">
        <v>81678.599999999933</v>
      </c>
      <c r="L16" s="12">
        <v>71468.769999999931</v>
      </c>
      <c r="M16" s="12">
        <v>61258.93999999993</v>
      </c>
      <c r="N16" s="12">
        <v>51049.109999999928</v>
      </c>
      <c r="O16" s="12">
        <v>40839.279999999999</v>
      </c>
      <c r="P16" s="12">
        <v>30629.449999999997</v>
      </c>
      <c r="Q16" s="12">
        <v>138229.33000000002</v>
      </c>
      <c r="R16" s="70"/>
      <c r="S16" s="70"/>
      <c r="T16" s="70"/>
      <c r="U16" s="70"/>
      <c r="V16" s="70"/>
      <c r="W16" s="70"/>
      <c r="X16" s="70"/>
    </row>
    <row r="17" spans="1:24" ht="15" customHeight="1">
      <c r="A17" s="23">
        <f>+A15+1</f>
        <v>6</v>
      </c>
      <c r="C17" s="8" t="s">
        <v>332</v>
      </c>
      <c r="E17" s="12">
        <v>14117.279999999999</v>
      </c>
      <c r="F17" s="12">
        <v>3010.869999999999</v>
      </c>
      <c r="G17" s="12">
        <v>32764</v>
      </c>
      <c r="H17" s="12">
        <v>1811917.58</v>
      </c>
      <c r="I17" s="12">
        <v>28743.340000000084</v>
      </c>
      <c r="J17" s="12">
        <v>25918.560000000085</v>
      </c>
      <c r="K17" s="12">
        <v>23093.780000000086</v>
      </c>
      <c r="L17" s="12">
        <v>20269.000000000087</v>
      </c>
      <c r="M17" s="12">
        <v>17444.220000000088</v>
      </c>
      <c r="N17" s="12">
        <v>14619.440000000088</v>
      </c>
      <c r="O17" s="12">
        <v>11794.66</v>
      </c>
      <c r="P17" s="12">
        <v>8969.8799999999992</v>
      </c>
      <c r="Q17" s="12">
        <v>6145.0999999999985</v>
      </c>
      <c r="R17" s="70"/>
      <c r="S17" s="70"/>
      <c r="T17" s="70"/>
      <c r="U17" s="70"/>
      <c r="V17" s="70"/>
      <c r="W17" s="70"/>
      <c r="X17" s="70"/>
    </row>
    <row r="18" spans="1:24">
      <c r="C18" s="9"/>
      <c r="E18" s="138"/>
      <c r="F18" s="138"/>
      <c r="G18" s="138"/>
      <c r="H18" s="138"/>
      <c r="I18" s="138"/>
      <c r="J18" s="138"/>
      <c r="K18" s="138"/>
      <c r="L18" s="138"/>
      <c r="M18" s="138"/>
      <c r="N18" s="138"/>
      <c r="O18" s="138"/>
      <c r="P18" s="138"/>
      <c r="Q18" s="138"/>
      <c r="R18" s="70"/>
      <c r="S18" s="70"/>
      <c r="T18" s="70"/>
      <c r="U18" s="70"/>
      <c r="V18" s="70"/>
      <c r="W18" s="70"/>
      <c r="X18" s="70"/>
    </row>
    <row r="19" spans="1:24">
      <c r="A19" s="23">
        <f>+A17+1</f>
        <v>7</v>
      </c>
      <c r="C19" s="9" t="s">
        <v>33</v>
      </c>
      <c r="E19" s="63">
        <f>SUM(E11:E18)</f>
        <v>1340313.9729999972</v>
      </c>
      <c r="F19" s="63">
        <f t="shared" ref="F19:Q19" si="1">SUM(F11:F18)</f>
        <v>1034563.3330000008</v>
      </c>
      <c r="G19" s="63">
        <f t="shared" si="1"/>
        <v>1021343.0429999963</v>
      </c>
      <c r="H19" s="63">
        <f t="shared" si="1"/>
        <v>3499572.8629999929</v>
      </c>
      <c r="I19" s="63">
        <f t="shared" si="1"/>
        <v>2389200.762999991</v>
      </c>
      <c r="J19" s="63">
        <f t="shared" si="1"/>
        <v>2216395.1629999862</v>
      </c>
      <c r="K19" s="63">
        <f t="shared" si="1"/>
        <v>1988361.3129999996</v>
      </c>
      <c r="L19" s="63">
        <f t="shared" si="1"/>
        <v>1794310.7029999816</v>
      </c>
      <c r="M19" s="63">
        <f t="shared" si="1"/>
        <v>1639661.2829999812</v>
      </c>
      <c r="N19" s="63">
        <f t="shared" si="1"/>
        <v>1476784.1129999817</v>
      </c>
      <c r="O19" s="63">
        <f t="shared" si="1"/>
        <v>1394738.572999998</v>
      </c>
      <c r="P19" s="63">
        <f t="shared" si="1"/>
        <v>1250035.9529999981</v>
      </c>
      <c r="Q19" s="63">
        <f t="shared" si="1"/>
        <v>1147845.5429999966</v>
      </c>
      <c r="R19" s="70"/>
      <c r="S19" s="70"/>
      <c r="T19" s="70"/>
      <c r="U19" s="70"/>
      <c r="V19" s="70"/>
      <c r="W19" s="70"/>
      <c r="X19" s="70"/>
    </row>
    <row r="20" spans="1:24">
      <c r="C20" s="9"/>
      <c r="E20" s="28" t="s">
        <v>23</v>
      </c>
      <c r="F20" s="28" t="s">
        <v>23</v>
      </c>
      <c r="G20" s="28" t="s">
        <v>23</v>
      </c>
      <c r="H20" s="28" t="s">
        <v>23</v>
      </c>
      <c r="I20" s="28" t="s">
        <v>23</v>
      </c>
      <c r="J20" s="28" t="s">
        <v>23</v>
      </c>
      <c r="K20" s="28" t="s">
        <v>23</v>
      </c>
      <c r="L20" s="28" t="s">
        <v>23</v>
      </c>
      <c r="M20" s="28" t="s">
        <v>23</v>
      </c>
      <c r="N20" s="28" t="s">
        <v>23</v>
      </c>
      <c r="O20" s="28" t="s">
        <v>23</v>
      </c>
      <c r="P20" s="28" t="s">
        <v>23</v>
      </c>
      <c r="Q20" s="28" t="s">
        <v>23</v>
      </c>
      <c r="R20" s="70"/>
      <c r="S20" s="70"/>
      <c r="T20" s="70"/>
      <c r="U20" s="70"/>
      <c r="V20" s="70"/>
      <c r="W20" s="70"/>
      <c r="X20" s="70"/>
    </row>
    <row r="21" spans="1:24">
      <c r="C21" s="9"/>
      <c r="E21" s="28"/>
      <c r="F21" s="28"/>
      <c r="G21" s="28"/>
      <c r="H21" s="28"/>
      <c r="I21" s="28"/>
      <c r="J21" s="28"/>
      <c r="K21" s="28"/>
      <c r="L21" s="28"/>
      <c r="M21" s="28"/>
      <c r="N21" s="28"/>
      <c r="O21" s="28"/>
      <c r="P21" s="28"/>
      <c r="Q21" s="28"/>
      <c r="R21" s="70"/>
      <c r="S21" s="70"/>
      <c r="T21" s="70"/>
      <c r="U21" s="70"/>
      <c r="V21" s="70"/>
      <c r="W21" s="70"/>
      <c r="X21" s="70"/>
    </row>
    <row r="22" spans="1:24">
      <c r="C22" s="9"/>
      <c r="E22" s="34"/>
      <c r="F22" s="34"/>
      <c r="G22" s="34"/>
      <c r="H22" s="34"/>
      <c r="I22" s="34"/>
      <c r="J22" s="34"/>
      <c r="K22" s="34"/>
      <c r="L22" s="34"/>
      <c r="M22" s="34"/>
      <c r="N22" s="34"/>
      <c r="O22" s="34"/>
      <c r="P22" s="34"/>
      <c r="Q22" s="34"/>
      <c r="R22" s="70"/>
      <c r="S22" s="70"/>
      <c r="T22" s="70"/>
      <c r="U22" s="70"/>
      <c r="V22" s="70"/>
      <c r="W22" s="70"/>
      <c r="X22" s="70"/>
    </row>
    <row r="23" spans="1:24">
      <c r="A23" s="160">
        <f>+A19+1</f>
        <v>8</v>
      </c>
      <c r="B23" s="26"/>
      <c r="C23" s="29" t="s">
        <v>34</v>
      </c>
      <c r="D23" s="26"/>
      <c r="E23" s="12">
        <v>-11791470.765000001</v>
      </c>
      <c r="F23" s="12">
        <v>-10725483.414999999</v>
      </c>
      <c r="G23" s="12">
        <v>-9292657.3049999997</v>
      </c>
      <c r="H23" s="12">
        <v>-9151496.6549999993</v>
      </c>
      <c r="I23" s="12">
        <v>-8378769.7750000004</v>
      </c>
      <c r="J23" s="12">
        <v>-8269716.9649999999</v>
      </c>
      <c r="K23" s="12">
        <v>-8403977.4450000003</v>
      </c>
      <c r="L23" s="12">
        <v>-9679492.5050000008</v>
      </c>
      <c r="M23" s="12">
        <v>-11543207.914999999</v>
      </c>
      <c r="N23" s="12">
        <v>-11466289.625</v>
      </c>
      <c r="O23" s="12">
        <v>-11593437.875</v>
      </c>
      <c r="P23" s="12">
        <v>-11688312.865</v>
      </c>
      <c r="Q23" s="12">
        <v>-11021571.755000001</v>
      </c>
      <c r="R23" s="70"/>
      <c r="S23" s="70"/>
      <c r="T23" s="70"/>
      <c r="U23" s="70"/>
      <c r="V23" s="70"/>
      <c r="W23" s="70"/>
      <c r="X23" s="70"/>
    </row>
    <row r="24" spans="1:24">
      <c r="A24" s="58"/>
      <c r="B24" s="26"/>
      <c r="C24" s="29"/>
      <c r="D24" s="26"/>
      <c r="E24" s="28" t="s">
        <v>23</v>
      </c>
      <c r="F24" s="28" t="s">
        <v>23</v>
      </c>
      <c r="G24" s="28" t="s">
        <v>23</v>
      </c>
      <c r="H24" s="28" t="s">
        <v>23</v>
      </c>
      <c r="I24" s="28" t="s">
        <v>23</v>
      </c>
      <c r="J24" s="28" t="s">
        <v>23</v>
      </c>
      <c r="K24" s="28" t="s">
        <v>23</v>
      </c>
      <c r="L24" s="28" t="s">
        <v>23</v>
      </c>
      <c r="M24" s="28" t="s">
        <v>23</v>
      </c>
      <c r="N24" s="28" t="s">
        <v>23</v>
      </c>
      <c r="O24" s="28" t="s">
        <v>23</v>
      </c>
      <c r="P24" s="28" t="s">
        <v>23</v>
      </c>
      <c r="Q24" s="28" t="s">
        <v>23</v>
      </c>
      <c r="R24" s="70"/>
      <c r="S24" s="70"/>
      <c r="T24" s="70"/>
      <c r="U24" s="70"/>
      <c r="V24" s="70"/>
      <c r="W24" s="70"/>
      <c r="X24" s="70"/>
    </row>
    <row r="25" spans="1:24">
      <c r="C25" s="9"/>
      <c r="E25" s="28"/>
      <c r="F25" s="28"/>
      <c r="G25" s="28"/>
      <c r="H25" s="28"/>
      <c r="I25" s="28"/>
      <c r="J25" s="28"/>
      <c r="K25" s="28"/>
      <c r="L25" s="28"/>
      <c r="M25" s="28"/>
      <c r="N25" s="28"/>
      <c r="O25" s="28"/>
      <c r="P25" s="28"/>
      <c r="Q25" s="28"/>
      <c r="R25" s="70"/>
      <c r="S25" s="70"/>
      <c r="T25" s="70"/>
      <c r="U25" s="70"/>
      <c r="V25" s="70"/>
      <c r="W25" s="70"/>
      <c r="X25" s="70"/>
    </row>
    <row r="26" spans="1:24">
      <c r="C26" s="9"/>
      <c r="E26" s="28"/>
      <c r="F26" s="28"/>
      <c r="G26" s="28"/>
      <c r="H26" s="28"/>
      <c r="I26" s="28"/>
      <c r="J26" s="28"/>
      <c r="K26" s="28"/>
      <c r="L26" s="28"/>
      <c r="M26" s="28"/>
      <c r="N26" s="28"/>
      <c r="O26" s="28"/>
      <c r="P26" s="28"/>
      <c r="Q26" s="28"/>
      <c r="R26" s="70"/>
      <c r="S26" s="70"/>
      <c r="T26" s="70"/>
      <c r="U26" s="70"/>
      <c r="V26" s="70"/>
      <c r="W26" s="70"/>
      <c r="X26" s="70"/>
    </row>
    <row r="27" spans="1:24">
      <c r="C27" s="1" t="s">
        <v>35</v>
      </c>
      <c r="E27" s="34"/>
      <c r="F27" s="34"/>
      <c r="G27" s="34"/>
      <c r="H27" s="34"/>
      <c r="I27" s="34"/>
      <c r="J27" s="34"/>
      <c r="K27" s="34"/>
      <c r="L27" s="34"/>
      <c r="M27" s="34"/>
      <c r="N27" s="34"/>
      <c r="O27" s="34"/>
      <c r="P27" s="34"/>
      <c r="Q27" s="34"/>
      <c r="R27" s="70"/>
      <c r="S27" s="70"/>
      <c r="T27" s="70"/>
      <c r="U27" s="70"/>
      <c r="V27" s="70"/>
      <c r="W27" s="70"/>
      <c r="X27" s="70"/>
    </row>
    <row r="28" spans="1:24">
      <c r="C28" s="1"/>
      <c r="E28" s="34"/>
      <c r="F28" s="34"/>
      <c r="G28" s="34"/>
      <c r="H28" s="34"/>
      <c r="I28" s="34"/>
      <c r="J28" s="34"/>
      <c r="K28" s="34"/>
      <c r="L28" s="34"/>
      <c r="M28" s="34"/>
      <c r="N28" s="34"/>
      <c r="O28" s="34"/>
      <c r="P28" s="34"/>
      <c r="Q28" s="34"/>
      <c r="R28" s="70"/>
      <c r="S28" s="70"/>
      <c r="T28" s="70"/>
      <c r="U28" s="70"/>
      <c r="V28" s="70"/>
      <c r="W28" s="70"/>
      <c r="X28" s="70"/>
    </row>
    <row r="29" spans="1:24">
      <c r="A29" s="23">
        <f>+A23+1</f>
        <v>9</v>
      </c>
      <c r="C29" s="29" t="s">
        <v>36</v>
      </c>
      <c r="D29" s="26"/>
      <c r="E29" s="63">
        <v>12400028.869999999</v>
      </c>
      <c r="F29" s="63">
        <v>13558270.559999999</v>
      </c>
      <c r="G29" s="63">
        <v>13046455.169999998</v>
      </c>
      <c r="H29" s="63">
        <v>12960793.589999998</v>
      </c>
      <c r="I29" s="63">
        <v>9793646.8099999987</v>
      </c>
      <c r="J29" s="63">
        <v>8368734.9899999974</v>
      </c>
      <c r="K29" s="63">
        <v>10264124.683999998</v>
      </c>
      <c r="L29" s="63">
        <v>18158816.299999997</v>
      </c>
      <c r="M29" s="63">
        <v>22841575.939999998</v>
      </c>
      <c r="N29" s="63">
        <v>20245493.329999994</v>
      </c>
      <c r="O29" s="63">
        <v>28476615.989999998</v>
      </c>
      <c r="P29" s="63">
        <v>28904327.460000001</v>
      </c>
      <c r="Q29" s="63">
        <v>37579348.600000001</v>
      </c>
      <c r="R29" s="70"/>
      <c r="S29" s="70"/>
      <c r="T29" s="70"/>
      <c r="U29" s="70"/>
      <c r="V29" s="70"/>
      <c r="W29" s="70"/>
      <c r="X29" s="70"/>
    </row>
    <row r="30" spans="1:24">
      <c r="A30" s="23">
        <f>+A29+1</f>
        <v>10</v>
      </c>
      <c r="C30" s="29" t="s">
        <v>37</v>
      </c>
      <c r="D30" s="26"/>
      <c r="E30" s="34">
        <v>977797.05</v>
      </c>
      <c r="F30" s="34">
        <v>671321.89000000013</v>
      </c>
      <c r="G30" s="34">
        <v>697256.2300000001</v>
      </c>
      <c r="H30" s="34">
        <v>1004364.31</v>
      </c>
      <c r="I30" s="34">
        <v>1083264.83</v>
      </c>
      <c r="J30" s="34">
        <v>1474629.61</v>
      </c>
      <c r="K30" s="34">
        <v>1504985.4800000002</v>
      </c>
      <c r="L30" s="34">
        <v>1504985.4800000002</v>
      </c>
      <c r="M30" s="34">
        <v>1170411.4800000002</v>
      </c>
      <c r="N30" s="34">
        <v>825516.60000000021</v>
      </c>
      <c r="O30" s="34">
        <v>1046060.7</v>
      </c>
      <c r="P30" s="34">
        <v>1216572.51</v>
      </c>
      <c r="Q30" s="34">
        <v>1304228.6499999999</v>
      </c>
      <c r="R30" s="70"/>
      <c r="S30" s="70"/>
      <c r="T30" s="70"/>
      <c r="U30" s="70"/>
      <c r="V30" s="70"/>
      <c r="W30" s="70"/>
      <c r="X30" s="70"/>
    </row>
    <row r="31" spans="1:24">
      <c r="A31" s="23">
        <f>+A30+1</f>
        <v>11</v>
      </c>
      <c r="C31" s="29" t="s">
        <v>744</v>
      </c>
      <c r="D31" s="26"/>
      <c r="E31" s="34">
        <v>2644490.8099999996</v>
      </c>
      <c r="F31" s="34">
        <v>451431.33999999939</v>
      </c>
      <c r="G31" s="34">
        <v>-47934.270000000601</v>
      </c>
      <c r="H31" s="34">
        <v>29326.249999999403</v>
      </c>
      <c r="I31" s="34">
        <v>319715.81999999942</v>
      </c>
      <c r="J31" s="34">
        <v>-249321.56000000058</v>
      </c>
      <c r="K31" s="34">
        <v>1.9999999407446012E-2</v>
      </c>
      <c r="L31" s="34">
        <v>1.9999999407446012E-2</v>
      </c>
      <c r="M31" s="34">
        <v>1.9999999407446012E-2</v>
      </c>
      <c r="N31" s="34">
        <v>1.9999999407446012E-2</v>
      </c>
      <c r="O31" s="34">
        <v>-78749.7</v>
      </c>
      <c r="P31" s="34">
        <v>-30926.839999999997</v>
      </c>
      <c r="Q31" s="34">
        <v>0</v>
      </c>
      <c r="R31" s="70"/>
      <c r="S31" s="70"/>
      <c r="T31" s="70"/>
      <c r="U31" s="70"/>
      <c r="V31" s="70"/>
      <c r="W31" s="70"/>
      <c r="X31" s="70"/>
    </row>
    <row r="32" spans="1:24">
      <c r="A32" s="23">
        <f>+A31+1</f>
        <v>12</v>
      </c>
      <c r="C32" s="29" t="s">
        <v>38</v>
      </c>
      <c r="D32" s="26"/>
      <c r="E32" s="34">
        <v>656764.39399999997</v>
      </c>
      <c r="F32" s="34">
        <v>673659.85399999993</v>
      </c>
      <c r="G32" s="34">
        <v>639278.90399999998</v>
      </c>
      <c r="H32" s="34">
        <v>616277.174</v>
      </c>
      <c r="I32" s="34">
        <v>504717.47399999999</v>
      </c>
      <c r="J32" s="34">
        <v>447050.39399999997</v>
      </c>
      <c r="K32" s="34">
        <v>553989.07400000002</v>
      </c>
      <c r="L32" s="34">
        <v>734674.19400000002</v>
      </c>
      <c r="M32" s="34">
        <v>900664.45400000003</v>
      </c>
      <c r="N32" s="34">
        <v>922553.24400000006</v>
      </c>
      <c r="O32" s="34">
        <v>1124634.574</v>
      </c>
      <c r="P32" s="34">
        <v>1107984.324</v>
      </c>
      <c r="Q32" s="34">
        <v>1132047.4839999999</v>
      </c>
      <c r="R32" s="70"/>
      <c r="S32" s="70"/>
      <c r="T32" s="70"/>
      <c r="U32" s="70"/>
      <c r="V32" s="70"/>
      <c r="W32" s="70"/>
      <c r="X32" s="70"/>
    </row>
    <row r="33" spans="1:39" s="26" customFormat="1">
      <c r="A33" s="160"/>
      <c r="C33" s="29"/>
      <c r="E33" s="45" t="s">
        <v>31</v>
      </c>
      <c r="F33" s="45" t="s">
        <v>31</v>
      </c>
      <c r="G33" s="45" t="s">
        <v>31</v>
      </c>
      <c r="H33" s="45" t="s">
        <v>31</v>
      </c>
      <c r="I33" s="45" t="s">
        <v>31</v>
      </c>
      <c r="J33" s="45" t="s">
        <v>31</v>
      </c>
      <c r="K33" s="45" t="s">
        <v>31</v>
      </c>
      <c r="L33" s="45" t="s">
        <v>31</v>
      </c>
      <c r="M33" s="45" t="s">
        <v>31</v>
      </c>
      <c r="N33" s="45" t="s">
        <v>31</v>
      </c>
      <c r="O33" s="45" t="s">
        <v>31</v>
      </c>
      <c r="P33" s="45" t="s">
        <v>31</v>
      </c>
      <c r="Q33" s="45" t="s">
        <v>31</v>
      </c>
      <c r="R33" s="34"/>
      <c r="S33" s="34"/>
      <c r="T33" s="34"/>
      <c r="U33" s="34"/>
      <c r="V33" s="34"/>
      <c r="W33" s="34"/>
      <c r="X33" s="34"/>
    </row>
    <row r="34" spans="1:39" s="26" customFormat="1">
      <c r="A34" s="160">
        <f>+A32+1</f>
        <v>13</v>
      </c>
      <c r="C34" s="29" t="s">
        <v>39</v>
      </c>
      <c r="E34" s="34">
        <f>SUM(E29:E33)</f>
        <v>16679081.124</v>
      </c>
      <c r="F34" s="34">
        <f t="shared" ref="F34:Q34" si="2">SUM(F29:F33)</f>
        <v>15354683.643999999</v>
      </c>
      <c r="G34" s="34">
        <f t="shared" si="2"/>
        <v>14335056.033999996</v>
      </c>
      <c r="H34" s="34">
        <f t="shared" si="2"/>
        <v>14610761.323999999</v>
      </c>
      <c r="I34" s="34">
        <f t="shared" si="2"/>
        <v>11701344.933999998</v>
      </c>
      <c r="J34" s="34">
        <f t="shared" si="2"/>
        <v>10041093.433999997</v>
      </c>
      <c r="K34" s="34">
        <f t="shared" si="2"/>
        <v>12323099.257999998</v>
      </c>
      <c r="L34" s="34">
        <f t="shared" si="2"/>
        <v>20398475.993999995</v>
      </c>
      <c r="M34" s="34">
        <f t="shared" si="2"/>
        <v>24912651.893999998</v>
      </c>
      <c r="N34" s="34">
        <f t="shared" si="2"/>
        <v>21993563.193999995</v>
      </c>
      <c r="O34" s="34">
        <f t="shared" si="2"/>
        <v>30568561.563999999</v>
      </c>
      <c r="P34" s="34">
        <f t="shared" si="2"/>
        <v>31197957.454000004</v>
      </c>
      <c r="Q34" s="34">
        <f t="shared" si="2"/>
        <v>40015624.733999997</v>
      </c>
      <c r="R34" s="34"/>
      <c r="S34" s="34"/>
      <c r="T34" s="34"/>
      <c r="U34" s="34"/>
      <c r="V34" s="34"/>
      <c r="W34" s="34"/>
      <c r="X34" s="34"/>
    </row>
    <row r="35" spans="1:39" s="26" customFormat="1">
      <c r="A35" s="160"/>
      <c r="C35" s="29"/>
      <c r="E35" s="34"/>
      <c r="F35" s="34"/>
      <c r="G35" s="34"/>
      <c r="H35" s="34"/>
      <c r="I35" s="34"/>
      <c r="J35" s="34"/>
      <c r="K35" s="34"/>
      <c r="L35" s="34"/>
      <c r="M35" s="34"/>
      <c r="N35" s="34"/>
      <c r="O35" s="34"/>
      <c r="P35" s="34"/>
      <c r="Q35" s="34"/>
      <c r="R35" s="34"/>
      <c r="S35" s="34"/>
      <c r="T35" s="34"/>
      <c r="U35" s="34"/>
      <c r="V35" s="34"/>
      <c r="W35" s="34"/>
      <c r="X35" s="34"/>
    </row>
    <row r="36" spans="1:39">
      <c r="A36" s="23">
        <f>+A34+1</f>
        <v>14</v>
      </c>
      <c r="C36" s="29" t="s">
        <v>41</v>
      </c>
      <c r="D36" s="26"/>
      <c r="E36" s="12">
        <v>20618609.739000011</v>
      </c>
      <c r="F36" s="12">
        <v>20786339.038000014</v>
      </c>
      <c r="G36" s="12">
        <v>22021587.229000013</v>
      </c>
      <c r="H36" s="12">
        <v>22694205.829000011</v>
      </c>
      <c r="I36" s="12">
        <v>22862076.589000013</v>
      </c>
      <c r="J36" s="12">
        <v>23139855.139000013</v>
      </c>
      <c r="K36" s="12">
        <v>24265630.129000012</v>
      </c>
      <c r="L36" s="12">
        <v>24668692.509000011</v>
      </c>
      <c r="M36" s="12">
        <v>25868070.629000008</v>
      </c>
      <c r="N36" s="12">
        <v>26061672.169000011</v>
      </c>
      <c r="O36" s="12">
        <v>26109083.149</v>
      </c>
      <c r="P36" s="12">
        <v>26368258.039000001</v>
      </c>
      <c r="Q36" s="12">
        <v>22829560.698999997</v>
      </c>
      <c r="R36" s="70"/>
      <c r="S36" s="70"/>
      <c r="T36" s="70"/>
      <c r="U36" s="70"/>
      <c r="V36" s="70"/>
      <c r="W36" s="70"/>
      <c r="X36" s="70"/>
    </row>
    <row r="37" spans="1:39">
      <c r="A37" s="23">
        <f t="shared" ref="A37:A38" si="3">+A35+1</f>
        <v>1</v>
      </c>
      <c r="C37" s="29" t="s">
        <v>42</v>
      </c>
      <c r="D37" s="26"/>
      <c r="E37" s="12">
        <v>8520579.5299999993</v>
      </c>
      <c r="F37" s="12">
        <v>8516155.629999999</v>
      </c>
      <c r="G37" s="12">
        <v>8511731.7299999986</v>
      </c>
      <c r="H37" s="12">
        <v>8506241.3699999992</v>
      </c>
      <c r="I37" s="12">
        <v>8496248.1099999994</v>
      </c>
      <c r="J37" s="12">
        <v>8488150.7999999989</v>
      </c>
      <c r="K37" s="12">
        <v>8484516.879999999</v>
      </c>
      <c r="L37" s="12">
        <v>8484516.879999999</v>
      </c>
      <c r="M37" s="12">
        <v>8483687.3999999985</v>
      </c>
      <c r="N37" s="12">
        <v>8478592.0199999977</v>
      </c>
      <c r="O37" s="12">
        <v>8474334.3300000001</v>
      </c>
      <c r="P37" s="12">
        <v>8471802.5999999996</v>
      </c>
      <c r="Q37" s="12">
        <v>8468581.75</v>
      </c>
      <c r="R37" s="70"/>
      <c r="S37" s="70"/>
      <c r="T37" s="70"/>
      <c r="U37" s="70"/>
      <c r="V37" s="70"/>
      <c r="W37" s="70"/>
      <c r="X37" s="70"/>
    </row>
    <row r="38" spans="1:39">
      <c r="A38" s="23">
        <f t="shared" si="3"/>
        <v>15</v>
      </c>
      <c r="C38" s="29" t="s">
        <v>333</v>
      </c>
      <c r="D38" s="26"/>
      <c r="E38" s="12">
        <v>20653.009999999998</v>
      </c>
      <c r="F38" s="12">
        <v>20624.969999999998</v>
      </c>
      <c r="G38" s="12">
        <v>20597.219999999998</v>
      </c>
      <c r="H38" s="12">
        <v>20562.789999999997</v>
      </c>
      <c r="I38" s="12">
        <v>20500.12</v>
      </c>
      <c r="J38" s="12">
        <v>20449.34</v>
      </c>
      <c r="K38" s="12">
        <v>20426.55</v>
      </c>
      <c r="L38" s="12">
        <v>20426.55</v>
      </c>
      <c r="M38" s="12">
        <v>20421.349999999999</v>
      </c>
      <c r="N38" s="12">
        <v>20389.39</v>
      </c>
      <c r="O38" s="12">
        <v>20362.559999999998</v>
      </c>
      <c r="P38" s="12">
        <v>20345.099999999999</v>
      </c>
      <c r="Q38" s="12">
        <v>20325.43</v>
      </c>
      <c r="R38" s="70"/>
      <c r="S38" s="70"/>
      <c r="T38" s="70"/>
      <c r="U38" s="70"/>
      <c r="V38" s="70"/>
      <c r="W38" s="70"/>
      <c r="X38" s="70"/>
    </row>
    <row r="39" spans="1:39" s="26" customFormat="1">
      <c r="A39" s="160"/>
      <c r="C39" s="29"/>
      <c r="E39" s="45" t="s">
        <v>31</v>
      </c>
      <c r="F39" s="45" t="s">
        <v>31</v>
      </c>
      <c r="G39" s="45" t="s">
        <v>31</v>
      </c>
      <c r="H39" s="45" t="s">
        <v>31</v>
      </c>
      <c r="I39" s="45" t="s">
        <v>31</v>
      </c>
      <c r="J39" s="45" t="s">
        <v>31</v>
      </c>
      <c r="K39" s="45" t="s">
        <v>31</v>
      </c>
      <c r="L39" s="45" t="s">
        <v>31</v>
      </c>
      <c r="M39" s="45" t="s">
        <v>31</v>
      </c>
      <c r="N39" s="45" t="s">
        <v>31</v>
      </c>
      <c r="O39" s="45" t="s">
        <v>31</v>
      </c>
      <c r="P39" s="45" t="s">
        <v>31</v>
      </c>
      <c r="Q39" s="45" t="s">
        <v>31</v>
      </c>
      <c r="R39" s="34"/>
      <c r="S39" s="34"/>
      <c r="T39" s="34"/>
      <c r="U39" s="34"/>
      <c r="V39" s="34"/>
      <c r="W39" s="34"/>
      <c r="X39" s="34"/>
    </row>
    <row r="40" spans="1:39" s="26" customFormat="1">
      <c r="A40" s="160">
        <f>A38+1</f>
        <v>16</v>
      </c>
      <c r="C40" s="29" t="s">
        <v>208</v>
      </c>
      <c r="E40" s="63">
        <f t="shared" ref="E40:P40" si="4">SUM(E36:E39)</f>
        <v>29159842.27900001</v>
      </c>
      <c r="F40" s="63">
        <f t="shared" si="4"/>
        <v>29323119.638000011</v>
      </c>
      <c r="G40" s="63">
        <f t="shared" si="4"/>
        <v>30553916.179000013</v>
      </c>
      <c r="H40" s="63">
        <f t="shared" si="4"/>
        <v>31221009.989000008</v>
      </c>
      <c r="I40" s="63">
        <f t="shared" si="4"/>
        <v>31378824.819000013</v>
      </c>
      <c r="J40" s="63">
        <f t="shared" si="4"/>
        <v>31648455.27900001</v>
      </c>
      <c r="K40" s="63">
        <f t="shared" si="4"/>
        <v>32770573.559000012</v>
      </c>
      <c r="L40" s="63">
        <f t="shared" si="4"/>
        <v>33173635.93900001</v>
      </c>
      <c r="M40" s="63">
        <f t="shared" si="4"/>
        <v>34372179.379000008</v>
      </c>
      <c r="N40" s="63">
        <f t="shared" si="4"/>
        <v>34560653.579000011</v>
      </c>
      <c r="O40" s="63">
        <f t="shared" si="4"/>
        <v>34603780.039000005</v>
      </c>
      <c r="P40" s="63">
        <f t="shared" si="4"/>
        <v>34860405.739</v>
      </c>
      <c r="Q40" s="63">
        <f>SUM(Q36:Q39)</f>
        <v>31318467.878999997</v>
      </c>
      <c r="R40" s="34"/>
      <c r="S40" s="34"/>
      <c r="T40" s="34"/>
      <c r="U40" s="34"/>
      <c r="V40" s="34"/>
      <c r="W40" s="34"/>
      <c r="X40" s="34"/>
    </row>
    <row r="41" spans="1:39" s="26" customFormat="1">
      <c r="A41" s="160"/>
      <c r="C41" s="29"/>
      <c r="E41" s="28" t="s">
        <v>23</v>
      </c>
      <c r="F41" s="28" t="s">
        <v>23</v>
      </c>
      <c r="G41" s="28" t="s">
        <v>23</v>
      </c>
      <c r="H41" s="28" t="s">
        <v>23</v>
      </c>
      <c r="I41" s="28" t="s">
        <v>23</v>
      </c>
      <c r="J41" s="28" t="s">
        <v>23</v>
      </c>
      <c r="K41" s="28" t="s">
        <v>23</v>
      </c>
      <c r="L41" s="28" t="s">
        <v>23</v>
      </c>
      <c r="M41" s="28" t="s">
        <v>23</v>
      </c>
      <c r="N41" s="28" t="s">
        <v>23</v>
      </c>
      <c r="O41" s="28" t="s">
        <v>23</v>
      </c>
      <c r="P41" s="28" t="s">
        <v>23</v>
      </c>
      <c r="Q41" s="28" t="s">
        <v>23</v>
      </c>
      <c r="R41" s="34"/>
      <c r="S41" s="34"/>
      <c r="T41" s="34"/>
      <c r="U41" s="34"/>
      <c r="V41" s="34"/>
      <c r="W41" s="34"/>
      <c r="X41" s="34"/>
    </row>
    <row r="42" spans="1:39">
      <c r="C42" s="9"/>
      <c r="E42" s="15"/>
      <c r="F42" s="15"/>
      <c r="G42" s="15"/>
      <c r="H42" s="15"/>
      <c r="I42" s="28"/>
      <c r="J42" s="28"/>
      <c r="K42" s="28"/>
      <c r="L42" s="28"/>
      <c r="M42" s="28"/>
      <c r="N42" s="28"/>
      <c r="O42" s="28"/>
      <c r="P42" s="28"/>
      <c r="Q42" s="28"/>
      <c r="R42" s="70"/>
      <c r="S42" s="70"/>
      <c r="T42" s="70"/>
      <c r="U42" s="70"/>
      <c r="V42" s="70"/>
      <c r="W42" s="70"/>
      <c r="X42" s="70"/>
      <c r="Y42" s="22"/>
      <c r="Z42" s="22"/>
      <c r="AA42" s="22"/>
      <c r="AB42" s="22"/>
      <c r="AC42" s="22"/>
      <c r="AD42" s="22"/>
      <c r="AE42" s="22"/>
      <c r="AF42" s="22"/>
      <c r="AG42" s="22"/>
      <c r="AH42" s="22"/>
      <c r="AI42" s="22"/>
      <c r="AJ42" s="22"/>
      <c r="AK42" s="22"/>
      <c r="AL42" s="22"/>
      <c r="AM42" s="22"/>
    </row>
    <row r="43" spans="1:39">
      <c r="C43" s="9"/>
      <c r="E43" s="15"/>
      <c r="F43" s="15"/>
      <c r="G43" s="15"/>
      <c r="H43" s="15"/>
      <c r="I43" s="28"/>
      <c r="J43" s="28"/>
      <c r="K43" s="28"/>
      <c r="L43" s="28"/>
      <c r="M43" s="28"/>
      <c r="N43" s="28"/>
      <c r="O43" s="28"/>
      <c r="P43" s="28"/>
      <c r="Q43" s="28"/>
      <c r="R43" s="70"/>
      <c r="S43" s="70"/>
      <c r="T43" s="70"/>
      <c r="U43" s="70"/>
      <c r="V43" s="70"/>
      <c r="W43" s="70"/>
      <c r="X43" s="70"/>
      <c r="Y43" s="22"/>
      <c r="Z43" s="22"/>
      <c r="AA43" s="22"/>
      <c r="AB43" s="22"/>
      <c r="AC43" s="22"/>
      <c r="AD43" s="22"/>
      <c r="AE43" s="22"/>
      <c r="AF43" s="22"/>
      <c r="AG43" s="22"/>
      <c r="AH43" s="22"/>
      <c r="AI43" s="22"/>
      <c r="AJ43" s="22"/>
      <c r="AK43" s="22"/>
      <c r="AL43" s="22"/>
      <c r="AM43" s="22"/>
    </row>
    <row r="44" spans="1:39">
      <c r="C44" s="9"/>
      <c r="E44" s="15"/>
      <c r="F44" s="15"/>
      <c r="G44" s="15"/>
      <c r="H44" s="15"/>
      <c r="I44" s="28"/>
      <c r="J44" s="28"/>
      <c r="K44" s="28"/>
      <c r="L44" s="28"/>
      <c r="M44" s="28"/>
      <c r="N44" s="28"/>
      <c r="O44" s="28"/>
      <c r="P44" s="28"/>
      <c r="Q44" s="28"/>
      <c r="R44" s="70"/>
      <c r="S44" s="70"/>
      <c r="T44" s="70"/>
      <c r="U44" s="70"/>
      <c r="V44" s="70"/>
      <c r="W44" s="70"/>
      <c r="X44" s="70"/>
      <c r="Y44" s="22"/>
      <c r="Z44" s="22"/>
      <c r="AA44" s="22"/>
      <c r="AB44" s="22"/>
      <c r="AC44" s="22"/>
      <c r="AD44" s="22"/>
      <c r="AE44" s="22"/>
      <c r="AF44" s="22"/>
      <c r="AG44" s="22"/>
      <c r="AH44" s="22"/>
      <c r="AI44" s="22"/>
      <c r="AJ44" s="22"/>
      <c r="AK44" s="22"/>
      <c r="AL44" s="22"/>
      <c r="AM44" s="22"/>
    </row>
    <row r="45" spans="1:39">
      <c r="C45" s="9"/>
      <c r="E45" s="15"/>
      <c r="F45" s="15"/>
      <c r="G45" s="15"/>
      <c r="H45" s="15"/>
      <c r="I45" s="28"/>
      <c r="J45" s="28"/>
      <c r="K45" s="28"/>
      <c r="L45" s="28"/>
      <c r="M45" s="28"/>
      <c r="N45" s="28"/>
      <c r="O45" s="28"/>
      <c r="P45" s="28" t="s">
        <v>748</v>
      </c>
      <c r="Q45" s="34">
        <f>Q19-'P3'!F56</f>
        <v>0</v>
      </c>
      <c r="R45" s="70"/>
      <c r="S45" s="70"/>
      <c r="T45" s="70"/>
      <c r="U45" s="70"/>
      <c r="V45" s="70"/>
      <c r="W45" s="70"/>
      <c r="X45" s="70"/>
      <c r="Y45" s="22"/>
      <c r="Z45" s="22"/>
      <c r="AA45" s="22"/>
      <c r="AB45" s="22"/>
      <c r="AC45" s="22"/>
      <c r="AD45" s="22"/>
      <c r="AE45" s="22"/>
      <c r="AF45" s="22"/>
      <c r="AG45" s="22"/>
      <c r="AH45" s="22"/>
      <c r="AI45" s="22"/>
      <c r="AJ45" s="22"/>
      <c r="AK45" s="22"/>
      <c r="AL45" s="22"/>
      <c r="AM45" s="22"/>
    </row>
    <row r="46" spans="1:39">
      <c r="C46" s="9"/>
      <c r="E46" s="15"/>
      <c r="F46" s="15"/>
      <c r="G46" s="15"/>
      <c r="H46" s="15"/>
      <c r="I46" s="28"/>
      <c r="J46" s="28"/>
      <c r="K46" s="28"/>
      <c r="L46" s="28"/>
      <c r="M46" s="28"/>
      <c r="N46" s="28"/>
      <c r="O46" s="28"/>
      <c r="P46" s="28" t="s">
        <v>749</v>
      </c>
      <c r="Q46" s="63">
        <f>Q34-'P3'!F50</f>
        <v>0</v>
      </c>
      <c r="R46" s="70"/>
      <c r="S46" s="70"/>
      <c r="T46" s="70"/>
      <c r="U46" s="70"/>
      <c r="V46" s="70"/>
      <c r="W46" s="70"/>
      <c r="X46" s="70"/>
      <c r="Y46" s="22"/>
      <c r="Z46" s="22"/>
      <c r="AA46"/>
      <c r="AB46" s="22"/>
      <c r="AC46" s="22"/>
      <c r="AD46" s="22"/>
      <c r="AE46" s="22"/>
      <c r="AF46" s="22"/>
      <c r="AG46" s="22"/>
      <c r="AH46" s="22"/>
      <c r="AI46" s="22"/>
      <c r="AJ46" s="22"/>
      <c r="AK46" s="22"/>
      <c r="AL46" s="22"/>
      <c r="AM46" s="22"/>
    </row>
    <row r="47" spans="1:39">
      <c r="C47" s="9"/>
      <c r="E47" s="15"/>
      <c r="F47" s="15"/>
      <c r="G47" s="15"/>
      <c r="H47" s="15"/>
      <c r="I47" s="28"/>
      <c r="J47" s="28"/>
      <c r="K47" s="28"/>
      <c r="L47" s="28"/>
      <c r="M47" s="28"/>
      <c r="N47" s="28"/>
      <c r="O47" s="28"/>
      <c r="P47" s="28" t="s">
        <v>750</v>
      </c>
      <c r="Q47" s="34">
        <f>Q36-'P3'!F52</f>
        <v>0</v>
      </c>
      <c r="R47" s="70"/>
      <c r="S47" s="70"/>
      <c r="T47" s="70"/>
      <c r="U47" s="70"/>
      <c r="V47" s="70"/>
      <c r="W47" s="70"/>
      <c r="X47" s="70"/>
      <c r="Y47" s="22"/>
      <c r="Z47" s="22"/>
      <c r="AA47" s="22"/>
      <c r="AB47" s="22"/>
      <c r="AC47" s="22"/>
      <c r="AD47" s="22"/>
      <c r="AE47" s="22"/>
      <c r="AF47" s="22"/>
      <c r="AG47" s="22"/>
      <c r="AH47" s="22"/>
      <c r="AI47" s="22"/>
      <c r="AJ47" s="22"/>
      <c r="AK47" s="22"/>
      <c r="AL47" s="22"/>
      <c r="AM47" s="22"/>
    </row>
    <row r="48" spans="1:39">
      <c r="C48" s="9"/>
      <c r="E48" s="15"/>
      <c r="F48" s="15"/>
      <c r="G48" s="15"/>
      <c r="H48" s="15"/>
      <c r="I48" s="28"/>
      <c r="J48" s="28"/>
      <c r="K48" s="28"/>
      <c r="L48" s="28"/>
      <c r="M48" s="28"/>
      <c r="N48" s="28"/>
      <c r="O48" s="28"/>
      <c r="P48" s="28" t="s">
        <v>751</v>
      </c>
      <c r="Q48" s="34">
        <f>Q37+Q38-'P3'!F51-'P3'!F33</f>
        <v>0</v>
      </c>
      <c r="R48" s="70"/>
      <c r="S48" s="70"/>
      <c r="T48" s="70"/>
      <c r="U48" s="70"/>
      <c r="V48" s="70"/>
      <c r="W48" s="70"/>
      <c r="X48" s="70"/>
      <c r="Y48" s="22"/>
      <c r="Z48" s="22"/>
      <c r="AA48" s="22"/>
      <c r="AB48" s="22"/>
      <c r="AC48" s="22"/>
      <c r="AD48" s="22"/>
      <c r="AE48" s="22"/>
      <c r="AF48" s="22"/>
      <c r="AG48" s="22"/>
      <c r="AH48" s="22"/>
      <c r="AI48" s="22"/>
      <c r="AJ48" s="22"/>
      <c r="AK48" s="22"/>
      <c r="AL48" s="22"/>
      <c r="AM48" s="22"/>
    </row>
    <row r="49" spans="3:39">
      <c r="C49" s="9"/>
      <c r="E49" s="15"/>
      <c r="F49" s="15"/>
      <c r="G49" s="15"/>
      <c r="H49" s="15"/>
      <c r="I49" s="28"/>
      <c r="J49" s="28"/>
      <c r="K49" s="28"/>
      <c r="L49" s="28"/>
      <c r="M49" s="28"/>
      <c r="N49" s="28"/>
      <c r="O49" s="28"/>
      <c r="P49" s="28"/>
      <c r="Q49" s="28"/>
      <c r="R49" s="70"/>
      <c r="S49" s="70"/>
      <c r="T49" s="70"/>
      <c r="U49" s="70"/>
      <c r="V49" s="70"/>
      <c r="W49" s="70"/>
      <c r="X49" s="70"/>
      <c r="Y49" s="22"/>
      <c r="Z49" s="22"/>
      <c r="AA49" s="22"/>
      <c r="AB49" s="22"/>
      <c r="AC49" s="22"/>
      <c r="AD49" s="22"/>
      <c r="AE49" s="22"/>
      <c r="AF49" s="22"/>
      <c r="AG49" s="22"/>
      <c r="AH49" s="22"/>
      <c r="AI49" s="22"/>
      <c r="AJ49" s="22"/>
      <c r="AK49" s="22"/>
      <c r="AL49" s="22"/>
      <c r="AM49" s="22"/>
    </row>
    <row r="50" spans="3:39">
      <c r="C50" s="9"/>
      <c r="E50" s="15"/>
      <c r="F50" s="15"/>
      <c r="G50" s="15"/>
      <c r="H50" s="15"/>
      <c r="I50" s="28"/>
      <c r="J50" s="28"/>
      <c r="K50" s="28"/>
      <c r="L50" s="28"/>
      <c r="M50" s="28"/>
      <c r="N50" s="28"/>
      <c r="O50" s="28"/>
      <c r="P50" s="28"/>
      <c r="Q50" s="28"/>
      <c r="R50" s="70"/>
      <c r="S50" s="70"/>
      <c r="T50" s="70"/>
      <c r="U50" s="70"/>
      <c r="V50" s="70"/>
      <c r="W50" s="70"/>
      <c r="X50" s="70"/>
      <c r="Y50" s="22"/>
      <c r="Z50" s="22"/>
      <c r="AA50" s="22"/>
      <c r="AB50" s="22"/>
      <c r="AC50" s="22"/>
      <c r="AD50" s="22"/>
      <c r="AE50" s="22"/>
      <c r="AF50" s="22"/>
      <c r="AG50" s="22"/>
      <c r="AH50" s="22"/>
      <c r="AI50" s="22"/>
      <c r="AJ50" s="22"/>
      <c r="AK50" s="22"/>
      <c r="AL50" s="22"/>
      <c r="AM50" s="22"/>
    </row>
    <row r="51" spans="3:39">
      <c r="C51" s="9"/>
      <c r="E51" s="15"/>
      <c r="F51" s="15"/>
      <c r="G51" s="15"/>
      <c r="H51" s="15"/>
      <c r="I51" s="28"/>
      <c r="J51" s="28"/>
      <c r="K51" s="28"/>
      <c r="L51" s="28"/>
      <c r="M51" s="28"/>
      <c r="N51" s="28"/>
      <c r="O51" s="28"/>
      <c r="P51" s="28"/>
      <c r="Q51" s="28"/>
      <c r="R51" s="70"/>
      <c r="S51" s="70"/>
      <c r="T51" s="70"/>
      <c r="U51" s="70"/>
      <c r="V51" s="70"/>
      <c r="W51" s="70"/>
      <c r="X51" s="70"/>
      <c r="Y51" s="22"/>
      <c r="Z51" s="22"/>
      <c r="AA51" s="22"/>
      <c r="AB51" s="22"/>
      <c r="AC51" s="22"/>
      <c r="AD51" s="22"/>
      <c r="AE51" s="22"/>
      <c r="AF51" s="22"/>
      <c r="AG51" s="22"/>
      <c r="AH51" s="22"/>
      <c r="AI51" s="22"/>
      <c r="AJ51" s="22"/>
      <c r="AK51" s="22"/>
      <c r="AL51" s="22"/>
      <c r="AM51" s="22"/>
    </row>
    <row r="52" spans="3:39">
      <c r="C52" s="9"/>
      <c r="E52" s="15"/>
      <c r="F52" s="15"/>
      <c r="G52" s="15"/>
      <c r="H52" s="15"/>
      <c r="I52" s="28"/>
      <c r="J52" s="28"/>
      <c r="K52" s="28"/>
      <c r="L52" s="28"/>
      <c r="M52" s="28"/>
      <c r="N52" s="28"/>
      <c r="O52" s="28"/>
      <c r="P52" s="28"/>
      <c r="Q52" s="28"/>
      <c r="R52" s="70"/>
      <c r="S52" s="70"/>
      <c r="T52" s="70"/>
      <c r="U52" s="70"/>
      <c r="V52" s="70"/>
      <c r="W52" s="70"/>
      <c r="X52" s="70"/>
      <c r="Y52" s="22"/>
      <c r="Z52" s="22"/>
      <c r="AA52" s="22"/>
      <c r="AB52" s="22"/>
      <c r="AC52" s="22"/>
      <c r="AD52" s="22"/>
      <c r="AE52" s="22"/>
      <c r="AF52" s="22"/>
      <c r="AG52" s="22"/>
      <c r="AH52" s="22"/>
      <c r="AI52" s="22"/>
      <c r="AJ52" s="22"/>
      <c r="AK52" s="22"/>
      <c r="AL52" s="22"/>
      <c r="AM52" s="22"/>
    </row>
    <row r="53" spans="3:39" ht="24.75" customHeight="1">
      <c r="C53" s="9"/>
      <c r="E53" s="70"/>
      <c r="F53" s="70"/>
      <c r="G53" s="70"/>
      <c r="H53" s="70"/>
      <c r="I53" s="34"/>
      <c r="J53" s="34"/>
      <c r="K53" s="34"/>
      <c r="L53" s="34"/>
      <c r="M53" s="34"/>
      <c r="N53" s="34"/>
      <c r="O53" s="34"/>
      <c r="P53" s="34"/>
      <c r="Q53" s="65" t="s">
        <v>233</v>
      </c>
      <c r="R53" s="70"/>
      <c r="S53" s="70"/>
      <c r="T53" s="70"/>
      <c r="U53" s="70"/>
      <c r="V53" s="70"/>
      <c r="W53" s="70"/>
      <c r="X53" s="70"/>
      <c r="Y53" s="22"/>
      <c r="Z53" s="22"/>
      <c r="AA53" s="22"/>
      <c r="AB53" s="22"/>
      <c r="AC53" s="22"/>
      <c r="AD53" s="22"/>
      <c r="AE53" s="22"/>
      <c r="AF53" s="22"/>
      <c r="AG53" s="22"/>
      <c r="AH53" s="22"/>
      <c r="AI53" s="22"/>
      <c r="AJ53" s="22"/>
      <c r="AK53" s="22"/>
      <c r="AL53" s="22"/>
      <c r="AM53" s="22"/>
    </row>
    <row r="54" spans="3:39">
      <c r="C54" s="9"/>
      <c r="E54" s="70"/>
      <c r="F54" s="70"/>
      <c r="G54" s="70"/>
      <c r="H54" s="70"/>
      <c r="I54" s="34"/>
      <c r="J54" s="34"/>
      <c r="K54" s="34"/>
      <c r="L54" s="34"/>
      <c r="M54" s="34"/>
      <c r="N54" s="34"/>
      <c r="O54" s="34"/>
      <c r="P54" s="34"/>
      <c r="Q54" s="34"/>
      <c r="R54" s="70"/>
      <c r="S54" s="70"/>
      <c r="T54" s="70"/>
      <c r="U54" s="70"/>
      <c r="V54" s="70"/>
      <c r="W54" s="70"/>
      <c r="X54" s="70"/>
      <c r="Y54" s="22"/>
      <c r="Z54" s="22"/>
      <c r="AA54" s="22"/>
      <c r="AB54" s="22"/>
      <c r="AC54" s="22"/>
      <c r="AD54" s="22"/>
      <c r="AE54" s="22"/>
      <c r="AF54" s="22"/>
      <c r="AG54" s="22"/>
      <c r="AH54" s="22"/>
      <c r="AI54" s="22"/>
      <c r="AJ54" s="22"/>
      <c r="AK54" s="22"/>
      <c r="AL54" s="22"/>
      <c r="AM54" s="22"/>
    </row>
    <row r="55" spans="3:39">
      <c r="C55" s="9"/>
      <c r="E55" s="70"/>
      <c r="F55" s="70"/>
      <c r="G55" s="70"/>
      <c r="H55" s="70"/>
      <c r="I55" s="34"/>
      <c r="J55" s="34"/>
      <c r="K55" s="34"/>
      <c r="L55" s="34"/>
      <c r="M55" s="34"/>
      <c r="N55" s="34"/>
      <c r="O55" s="34"/>
      <c r="P55" s="34"/>
      <c r="Q55" s="34"/>
      <c r="R55" s="70"/>
      <c r="S55" s="70"/>
      <c r="T55" s="70"/>
      <c r="U55" s="70"/>
      <c r="V55" s="70"/>
      <c r="W55" s="70"/>
      <c r="X55" s="70"/>
      <c r="Y55" s="22"/>
      <c r="Z55" s="22"/>
      <c r="AA55" s="22"/>
      <c r="AB55" s="22"/>
      <c r="AC55" s="22"/>
      <c r="AD55" s="22"/>
      <c r="AE55" s="22"/>
      <c r="AF55" s="22"/>
      <c r="AG55" s="22"/>
      <c r="AH55" s="22"/>
      <c r="AI55" s="22"/>
      <c r="AJ55" s="22"/>
      <c r="AK55" s="22"/>
      <c r="AL55" s="22"/>
      <c r="AM55" s="22"/>
    </row>
    <row r="56" spans="3:39">
      <c r="C56" s="9"/>
      <c r="E56" s="70"/>
      <c r="F56" s="70"/>
      <c r="G56" s="70"/>
      <c r="H56" s="70"/>
      <c r="I56" s="34"/>
      <c r="J56" s="34"/>
      <c r="K56" s="34"/>
      <c r="L56" s="34"/>
      <c r="M56" s="34"/>
      <c r="N56" s="34"/>
      <c r="O56" s="34"/>
      <c r="P56" s="34"/>
      <c r="R56" s="70"/>
      <c r="S56" s="70"/>
      <c r="T56" s="70"/>
      <c r="U56" s="70"/>
      <c r="V56" s="70"/>
      <c r="W56" s="70"/>
      <c r="X56" s="70"/>
      <c r="Y56" s="22"/>
      <c r="Z56" s="22"/>
      <c r="AA56" s="22"/>
      <c r="AB56" s="22"/>
      <c r="AC56" s="22"/>
      <c r="AD56" s="22"/>
      <c r="AE56" s="22"/>
      <c r="AF56" s="22"/>
      <c r="AG56" s="22"/>
      <c r="AH56" s="22"/>
      <c r="AI56" s="22"/>
      <c r="AJ56" s="22"/>
      <c r="AK56" s="22"/>
      <c r="AL56" s="22"/>
      <c r="AM56" s="22"/>
    </row>
    <row r="57" spans="3:39">
      <c r="C57" s="9"/>
      <c r="E57" s="70"/>
      <c r="F57" s="70"/>
      <c r="G57" s="70"/>
      <c r="H57" s="70"/>
      <c r="I57" s="34"/>
      <c r="J57" s="34"/>
      <c r="K57" s="34"/>
      <c r="L57" s="34"/>
      <c r="M57" s="34"/>
      <c r="N57" s="34"/>
      <c r="O57" s="34"/>
      <c r="P57" s="34"/>
      <c r="R57" s="70"/>
      <c r="S57" s="70"/>
      <c r="T57" s="70"/>
      <c r="U57" s="70"/>
      <c r="V57" s="70"/>
      <c r="W57" s="70"/>
      <c r="X57" s="70"/>
      <c r="Y57" s="22"/>
      <c r="Z57" s="22"/>
      <c r="AA57" s="22"/>
      <c r="AB57" s="22"/>
      <c r="AC57" s="22"/>
      <c r="AD57" s="22"/>
      <c r="AE57" s="22"/>
      <c r="AF57" s="22"/>
      <c r="AG57" s="22"/>
      <c r="AH57" s="22"/>
      <c r="AI57" s="22"/>
      <c r="AJ57" s="22"/>
      <c r="AK57" s="22"/>
      <c r="AL57" s="22"/>
      <c r="AM57" s="22"/>
    </row>
    <row r="58" spans="3:39">
      <c r="C58" s="9"/>
      <c r="E58" s="70"/>
      <c r="F58" s="70"/>
      <c r="G58" s="70"/>
      <c r="H58" s="70"/>
      <c r="I58" s="34"/>
      <c r="J58" s="34"/>
      <c r="K58" s="34"/>
      <c r="L58" s="34"/>
      <c r="M58" s="34"/>
      <c r="N58" s="34"/>
      <c r="O58" s="34"/>
      <c r="P58" s="34"/>
      <c r="R58" s="70"/>
      <c r="S58" s="70"/>
      <c r="T58" s="70"/>
      <c r="U58" s="70"/>
      <c r="V58" s="70"/>
      <c r="W58" s="70"/>
      <c r="X58" s="70"/>
      <c r="Y58" s="22"/>
      <c r="Z58" s="22"/>
      <c r="AA58" s="22"/>
      <c r="AB58" s="22"/>
      <c r="AC58" s="22"/>
      <c r="AD58" s="22"/>
      <c r="AE58" s="22"/>
      <c r="AF58" s="22"/>
      <c r="AG58" s="22"/>
      <c r="AH58" s="22"/>
      <c r="AI58" s="22"/>
      <c r="AJ58" s="22"/>
      <c r="AK58" s="22"/>
      <c r="AL58" s="22"/>
      <c r="AM58" s="22"/>
    </row>
    <row r="59" spans="3:39">
      <c r="C59" s="9"/>
      <c r="E59" s="70"/>
      <c r="F59" s="70"/>
      <c r="G59" s="70"/>
      <c r="H59" s="70"/>
      <c r="I59" s="34"/>
      <c r="J59" s="34"/>
      <c r="K59" s="34"/>
      <c r="L59" s="34"/>
      <c r="M59" s="34"/>
      <c r="N59" s="34"/>
      <c r="O59" s="34"/>
      <c r="P59" s="34"/>
      <c r="R59" s="70"/>
      <c r="S59" s="70"/>
      <c r="T59" s="70"/>
      <c r="U59" s="70"/>
      <c r="V59" s="70"/>
      <c r="W59" s="70"/>
      <c r="X59" s="70"/>
      <c r="Y59" s="22"/>
      <c r="Z59" s="22"/>
      <c r="AA59" s="22"/>
      <c r="AB59" s="22"/>
      <c r="AC59" s="22"/>
      <c r="AD59" s="22"/>
      <c r="AE59" s="22"/>
      <c r="AF59" s="22"/>
      <c r="AG59" s="22"/>
      <c r="AH59" s="22"/>
      <c r="AI59" s="22"/>
      <c r="AJ59" s="22"/>
      <c r="AK59" s="22"/>
      <c r="AL59" s="22"/>
      <c r="AM59" s="22"/>
    </row>
    <row r="60" spans="3:39">
      <c r="C60" s="9"/>
      <c r="E60" s="70"/>
      <c r="F60" s="70"/>
      <c r="G60" s="70"/>
      <c r="H60" s="70"/>
      <c r="I60" s="34"/>
      <c r="J60" s="34"/>
      <c r="K60" s="34"/>
      <c r="L60" s="34"/>
      <c r="M60" s="34"/>
      <c r="N60" s="34"/>
      <c r="O60" s="34"/>
      <c r="P60" s="34"/>
      <c r="Q60" s="34"/>
      <c r="R60" s="70"/>
      <c r="S60" s="70"/>
      <c r="T60" s="70"/>
      <c r="U60" s="70"/>
      <c r="V60" s="70"/>
      <c r="W60" s="70"/>
      <c r="X60" s="70"/>
    </row>
    <row r="61" spans="3:39">
      <c r="C61" s="9"/>
      <c r="E61" s="70"/>
      <c r="F61" s="70"/>
      <c r="G61" s="70"/>
      <c r="H61" s="70"/>
      <c r="I61" s="34"/>
      <c r="J61" s="34"/>
      <c r="K61" s="34"/>
      <c r="L61" s="34"/>
      <c r="M61" s="34"/>
      <c r="N61" s="34"/>
      <c r="O61" s="34"/>
      <c r="P61" s="34"/>
      <c r="Q61" s="34"/>
      <c r="R61" s="70"/>
      <c r="S61" s="70"/>
      <c r="T61" s="70"/>
      <c r="U61" s="70"/>
      <c r="V61" s="70"/>
      <c r="W61" s="70"/>
      <c r="X61" s="70"/>
    </row>
    <row r="62" spans="3:39">
      <c r="C62" s="9"/>
    </row>
    <row r="63" spans="3:39">
      <c r="C63" s="9"/>
    </row>
    <row r="64" spans="3:39">
      <c r="C64" s="9"/>
    </row>
    <row r="65" spans="3:3">
      <c r="C65" s="9"/>
    </row>
    <row r="66" spans="3:3">
      <c r="C66" s="9"/>
    </row>
    <row r="67" spans="3:3">
      <c r="C67" s="9"/>
    </row>
    <row r="68" spans="3:3">
      <c r="C68" s="9"/>
    </row>
    <row r="69" spans="3:3">
      <c r="C69" s="9"/>
    </row>
    <row r="70" spans="3:3">
      <c r="C70" s="9"/>
    </row>
    <row r="71" spans="3:3">
      <c r="C71" s="9"/>
    </row>
  </sheetData>
  <mergeCells count="1">
    <mergeCell ref="C3:Q3"/>
  </mergeCells>
  <phoneticPr fontId="0" type="noConversion"/>
  <printOptions horizontalCentered="1"/>
  <pageMargins left="0" right="0" top="1" bottom="0.5" header="0" footer="0"/>
  <pageSetup scale="6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fitToPage="1"/>
  </sheetPr>
  <dimension ref="A1:T178"/>
  <sheetViews>
    <sheetView view="pageBreakPreview" zoomScale="90" zoomScaleNormal="90" zoomScaleSheetLayoutView="90" workbookViewId="0">
      <selection activeCell="G2" sqref="G2"/>
    </sheetView>
  </sheetViews>
  <sheetFormatPr defaultColWidth="9.1796875" defaultRowHeight="12.5"/>
  <cols>
    <col min="1" max="1" width="3.7265625" style="26" customWidth="1"/>
    <col min="2" max="2" width="0.81640625" style="26" customWidth="1"/>
    <col min="3" max="3" width="35.81640625" style="26" customWidth="1"/>
    <col min="4" max="4" width="1.1796875" style="26" customWidth="1"/>
    <col min="5" max="16" width="13.7265625" style="26" customWidth="1"/>
    <col min="17" max="17" width="1.26953125" style="26" customWidth="1"/>
    <col min="18" max="18" width="16.453125" style="26" bestFit="1" customWidth="1"/>
    <col min="19" max="19" width="1.26953125" style="26" customWidth="1"/>
    <col min="20" max="16384" width="9.1796875" style="26"/>
  </cols>
  <sheetData>
    <row r="1" spans="1:18">
      <c r="C1" s="29"/>
      <c r="J1" s="25" t="s">
        <v>12</v>
      </c>
    </row>
    <row r="2" spans="1:18">
      <c r="C2" s="29"/>
      <c r="J2" s="58" t="s">
        <v>726</v>
      </c>
    </row>
    <row r="3" spans="1:18">
      <c r="C3" s="29"/>
      <c r="I3" s="59"/>
      <c r="J3" s="10" t="s">
        <v>760</v>
      </c>
      <c r="K3" s="59"/>
    </row>
    <row r="4" spans="1:18">
      <c r="C4" s="29"/>
      <c r="J4" s="25"/>
    </row>
    <row r="5" spans="1:18">
      <c r="C5" s="29"/>
    </row>
    <row r="6" spans="1:18">
      <c r="A6" s="58" t="s">
        <v>215</v>
      </c>
      <c r="C6" s="29"/>
      <c r="D6" s="25"/>
      <c r="E6" s="24" t="s">
        <v>320</v>
      </c>
      <c r="F6" s="24" t="s">
        <v>322</v>
      </c>
      <c r="G6" s="24" t="s">
        <v>323</v>
      </c>
      <c r="H6" s="24" t="s">
        <v>324</v>
      </c>
      <c r="I6" s="24" t="s">
        <v>325</v>
      </c>
      <c r="J6" s="24" t="s">
        <v>326</v>
      </c>
      <c r="K6" s="24" t="s">
        <v>327</v>
      </c>
      <c r="L6" s="24" t="s">
        <v>328</v>
      </c>
      <c r="M6" s="24" t="s">
        <v>329</v>
      </c>
      <c r="N6" s="24" t="s">
        <v>330</v>
      </c>
      <c r="O6" s="24" t="s">
        <v>331</v>
      </c>
      <c r="P6" s="24" t="s">
        <v>321</v>
      </c>
      <c r="Q6" s="25"/>
      <c r="R6" s="30" t="s">
        <v>591</v>
      </c>
    </row>
    <row r="7" spans="1:18">
      <c r="A7" s="30" t="s">
        <v>216</v>
      </c>
      <c r="C7" s="29"/>
      <c r="E7" s="24">
        <v>2022</v>
      </c>
      <c r="F7" s="24">
        <v>2022</v>
      </c>
      <c r="G7" s="24">
        <v>2022</v>
      </c>
      <c r="H7" s="24">
        <v>2022</v>
      </c>
      <c r="I7" s="24">
        <v>2022</v>
      </c>
      <c r="J7" s="24">
        <v>2022</v>
      </c>
      <c r="K7" s="24">
        <v>2022</v>
      </c>
      <c r="L7" s="24">
        <v>2022</v>
      </c>
      <c r="M7" s="24">
        <v>2022</v>
      </c>
      <c r="N7" s="24">
        <v>2023</v>
      </c>
      <c r="O7" s="24">
        <v>2023</v>
      </c>
      <c r="P7" s="24">
        <v>2023</v>
      </c>
      <c r="Q7" s="25"/>
      <c r="R7" s="25" t="s">
        <v>592</v>
      </c>
    </row>
    <row r="8" spans="1:18" s="50" customFormat="1">
      <c r="A8" s="64"/>
      <c r="C8" s="60"/>
      <c r="E8" s="61"/>
      <c r="F8" s="61"/>
      <c r="G8" s="61"/>
      <c r="H8" s="61"/>
      <c r="I8" s="61"/>
      <c r="J8" s="61"/>
      <c r="K8" s="61"/>
      <c r="L8" s="61"/>
      <c r="M8" s="61"/>
      <c r="N8" s="61"/>
      <c r="O8" s="61"/>
      <c r="P8" s="61"/>
      <c r="R8" s="61"/>
    </row>
    <row r="9" spans="1:18">
      <c r="A9" s="30" t="s">
        <v>16</v>
      </c>
      <c r="C9" s="17" t="s">
        <v>15</v>
      </c>
      <c r="E9" s="62"/>
      <c r="F9" s="62"/>
      <c r="G9" s="62"/>
      <c r="H9" s="62"/>
      <c r="I9" s="62"/>
      <c r="J9" s="62"/>
      <c r="K9" s="62"/>
      <c r="L9" s="62"/>
      <c r="M9" s="62"/>
      <c r="N9" s="62"/>
      <c r="O9" s="62"/>
      <c r="P9" s="62"/>
      <c r="Q9" s="34"/>
      <c r="R9" s="62"/>
    </row>
    <row r="10" spans="1:18">
      <c r="A10" s="62">
        <f>+A9+1</f>
        <v>2</v>
      </c>
      <c r="C10" s="26" t="s">
        <v>593</v>
      </c>
      <c r="E10" s="184">
        <v>55746880.43</v>
      </c>
      <c r="F10" s="185">
        <v>60676807.469999999</v>
      </c>
      <c r="G10" s="185">
        <v>68843902.769999996</v>
      </c>
      <c r="H10" s="185">
        <v>77733808.690000013</v>
      </c>
      <c r="I10" s="185">
        <v>73812344.329999998</v>
      </c>
      <c r="J10" s="185">
        <v>53861213.120000005</v>
      </c>
      <c r="K10" s="185">
        <v>61549423.580000006</v>
      </c>
      <c r="L10" s="185">
        <v>71616650.680000007</v>
      </c>
      <c r="M10" s="185">
        <v>76087229.920000002</v>
      </c>
      <c r="N10" s="185">
        <v>71664990.00999999</v>
      </c>
      <c r="O10" s="185">
        <v>55963879.57</v>
      </c>
      <c r="P10" s="185">
        <v>42567608.120000005</v>
      </c>
      <c r="Q10" s="185"/>
      <c r="R10" s="185">
        <f>ROUND(SUM(E10:P10),2)</f>
        <v>770124738.69000006</v>
      </c>
    </row>
    <row r="11" spans="1:18">
      <c r="A11" s="62">
        <f>+A10+1</f>
        <v>3</v>
      </c>
      <c r="C11" s="26" t="s">
        <v>230</v>
      </c>
      <c r="E11" s="12">
        <v>1697205.2400000009</v>
      </c>
      <c r="F11" s="12">
        <v>1755785.9399999995</v>
      </c>
      <c r="G11" s="12">
        <v>4526296.78</v>
      </c>
      <c r="H11" s="12">
        <v>1755925.3400000003</v>
      </c>
      <c r="I11" s="12">
        <v>1755554.1300000001</v>
      </c>
      <c r="J11" s="12">
        <v>1703305.7000000002</v>
      </c>
      <c r="K11" s="12">
        <v>1755189.3299999994</v>
      </c>
      <c r="L11" s="12">
        <v>1704442.78</v>
      </c>
      <c r="M11" s="12">
        <v>2240163.59</v>
      </c>
      <c r="N11" s="12">
        <v>1027573.2899999998</v>
      </c>
      <c r="O11" s="12">
        <v>950399.22000000044</v>
      </c>
      <c r="P11" s="12">
        <v>1120319.5399999998</v>
      </c>
      <c r="Q11" s="12"/>
      <c r="R11" s="12">
        <f>ROUND(SUM(E11:P11),2)</f>
        <v>21992160.879999999</v>
      </c>
    </row>
    <row r="12" spans="1:18">
      <c r="A12" s="62">
        <f>+A11+1</f>
        <v>4</v>
      </c>
      <c r="C12" s="29" t="s">
        <v>223</v>
      </c>
      <c r="E12" s="12">
        <v>-358213</v>
      </c>
      <c r="F12" s="12">
        <v>-358213</v>
      </c>
      <c r="G12" s="12">
        <v>-358213</v>
      </c>
      <c r="H12" s="12">
        <v>-358213</v>
      </c>
      <c r="I12" s="12">
        <v>-358213</v>
      </c>
      <c r="J12" s="12">
        <v>-358213</v>
      </c>
      <c r="K12" s="12">
        <v>-358213</v>
      </c>
      <c r="L12" s="12">
        <v>-358213</v>
      </c>
      <c r="M12" s="12">
        <v>-2058731</v>
      </c>
      <c r="N12" s="12">
        <v>-59670</v>
      </c>
      <c r="O12" s="12">
        <v>-59670</v>
      </c>
      <c r="P12" s="12">
        <v>-59670</v>
      </c>
      <c r="Q12" s="12"/>
      <c r="R12" s="12">
        <f>ROUND(SUM(E12:P12),2)</f>
        <v>-5103445</v>
      </c>
    </row>
    <row r="13" spans="1:18">
      <c r="C13" s="29"/>
      <c r="E13" s="138" t="s">
        <v>11</v>
      </c>
      <c r="F13" s="138" t="s">
        <v>11</v>
      </c>
      <c r="G13" s="138" t="s">
        <v>11</v>
      </c>
      <c r="H13" s="138" t="s">
        <v>11</v>
      </c>
      <c r="I13" s="138" t="s">
        <v>11</v>
      </c>
      <c r="J13" s="138" t="s">
        <v>11</v>
      </c>
      <c r="K13" s="138" t="s">
        <v>11</v>
      </c>
      <c r="L13" s="138" t="s">
        <v>11</v>
      </c>
      <c r="M13" s="138" t="s">
        <v>11</v>
      </c>
      <c r="N13" s="138" t="s">
        <v>11</v>
      </c>
      <c r="O13" s="138" t="s">
        <v>11</v>
      </c>
      <c r="P13" s="183" t="s">
        <v>11</v>
      </c>
      <c r="Q13" s="12"/>
      <c r="R13" s="138" t="s">
        <v>11</v>
      </c>
    </row>
    <row r="14" spans="1:18">
      <c r="A14" s="62">
        <f>+A12+1</f>
        <v>5</v>
      </c>
      <c r="C14" s="29" t="s">
        <v>104</v>
      </c>
      <c r="E14" s="12">
        <f>SUM(E10:E13)</f>
        <v>57085872.670000002</v>
      </c>
      <c r="F14" s="12">
        <f t="shared" ref="F14:P14" si="0">SUM(F10:F13)</f>
        <v>62074380.409999996</v>
      </c>
      <c r="G14" s="12">
        <f t="shared" si="0"/>
        <v>73011986.549999997</v>
      </c>
      <c r="H14" s="12">
        <f t="shared" si="0"/>
        <v>79131521.030000016</v>
      </c>
      <c r="I14" s="12">
        <f t="shared" si="0"/>
        <v>75209685.459999993</v>
      </c>
      <c r="J14" s="12">
        <f t="shared" si="0"/>
        <v>55206305.820000008</v>
      </c>
      <c r="K14" s="12">
        <f t="shared" si="0"/>
        <v>62946399.910000004</v>
      </c>
      <c r="L14" s="12">
        <f t="shared" si="0"/>
        <v>72962880.460000008</v>
      </c>
      <c r="M14" s="12">
        <f t="shared" si="0"/>
        <v>76268662.510000005</v>
      </c>
      <c r="N14" s="12">
        <f t="shared" si="0"/>
        <v>72632893.299999997</v>
      </c>
      <c r="O14" s="12">
        <f t="shared" si="0"/>
        <v>56854608.789999999</v>
      </c>
      <c r="P14" s="12">
        <f t="shared" si="0"/>
        <v>43628257.660000004</v>
      </c>
      <c r="Q14" s="12"/>
      <c r="R14" s="12">
        <f>SUM(R10:R13)</f>
        <v>787013454.57000005</v>
      </c>
    </row>
    <row r="15" spans="1:18">
      <c r="C15" s="29"/>
      <c r="E15" s="12"/>
      <c r="F15" s="12"/>
      <c r="G15" s="12"/>
      <c r="H15" s="12"/>
      <c r="I15" s="12"/>
      <c r="J15" s="12"/>
      <c r="K15" s="12"/>
      <c r="L15" s="12"/>
      <c r="M15" s="12"/>
      <c r="N15" s="12"/>
      <c r="O15" s="12"/>
      <c r="P15" s="12"/>
      <c r="Q15" s="12"/>
      <c r="R15" s="12"/>
    </row>
    <row r="16" spans="1:18">
      <c r="A16" s="62">
        <f>+A14+1</f>
        <v>6</v>
      </c>
      <c r="C16" s="17" t="s">
        <v>17</v>
      </c>
      <c r="E16" s="12"/>
      <c r="F16" s="12"/>
      <c r="G16" s="12"/>
      <c r="H16" s="12"/>
      <c r="I16" s="12"/>
      <c r="J16" s="12"/>
      <c r="K16" s="12"/>
      <c r="L16" s="12"/>
      <c r="M16" s="12"/>
      <c r="N16" s="12"/>
      <c r="O16" s="12"/>
      <c r="P16" s="12"/>
      <c r="Q16" s="12"/>
      <c r="R16" s="12"/>
    </row>
    <row r="17" spans="1:20">
      <c r="A17" s="62">
        <f>+A16+1</f>
        <v>7</v>
      </c>
      <c r="C17" s="29" t="s">
        <v>18</v>
      </c>
      <c r="E17" s="12">
        <v>37412802.278000005</v>
      </c>
      <c r="F17" s="12">
        <v>43391043.662</v>
      </c>
      <c r="G17" s="12">
        <v>39513968.313000008</v>
      </c>
      <c r="H17" s="12">
        <v>52445689.957000017</v>
      </c>
      <c r="I17" s="12">
        <v>49296832.828999996</v>
      </c>
      <c r="J17" s="12">
        <v>35806107.010000005</v>
      </c>
      <c r="K17" s="12">
        <v>41133449.426999994</v>
      </c>
      <c r="L17" s="12">
        <v>46331349.690000005</v>
      </c>
      <c r="M17" s="12">
        <v>64392326.950000033</v>
      </c>
      <c r="N17" s="12">
        <v>44478290.598000012</v>
      </c>
      <c r="O17" s="12">
        <v>36131425.209999993</v>
      </c>
      <c r="P17" s="12">
        <v>22010744.879999999</v>
      </c>
      <c r="Q17" s="12"/>
      <c r="R17" s="12">
        <f>ROUND(SUM(E17:P17),2)</f>
        <v>512344030.80000001</v>
      </c>
    </row>
    <row r="18" spans="1:20">
      <c r="A18" s="62">
        <f>+A17+1</f>
        <v>8</v>
      </c>
      <c r="C18" s="29" t="s">
        <v>19</v>
      </c>
      <c r="E18" s="12">
        <v>4638640.7549999999</v>
      </c>
      <c r="F18" s="12">
        <v>4481231.2200000007</v>
      </c>
      <c r="G18" s="12">
        <v>7556742.5899999999</v>
      </c>
      <c r="H18" s="12">
        <v>18558136.059999999</v>
      </c>
      <c r="I18" s="12">
        <v>7152871.46</v>
      </c>
      <c r="J18" s="12">
        <v>-12240846.910000002</v>
      </c>
      <c r="K18" s="12">
        <v>7129499.5799999991</v>
      </c>
      <c r="L18" s="12">
        <v>6138003.6300000008</v>
      </c>
      <c r="M18" s="12">
        <v>7728312.71</v>
      </c>
      <c r="N18" s="12">
        <v>5284014.4799999995</v>
      </c>
      <c r="O18" s="12">
        <v>2833979.95</v>
      </c>
      <c r="P18" s="12">
        <v>9943537</v>
      </c>
      <c r="Q18" s="12"/>
      <c r="R18" s="12">
        <f>ROUND(SUM(E18:P18),2)</f>
        <v>69204122.530000001</v>
      </c>
    </row>
    <row r="19" spans="1:20">
      <c r="C19" s="29"/>
      <c r="E19" s="138" t="s">
        <v>11</v>
      </c>
      <c r="F19" s="138" t="s">
        <v>11</v>
      </c>
      <c r="G19" s="138" t="s">
        <v>11</v>
      </c>
      <c r="H19" s="138" t="s">
        <v>11</v>
      </c>
      <c r="I19" s="138" t="s">
        <v>11</v>
      </c>
      <c r="J19" s="138" t="s">
        <v>11</v>
      </c>
      <c r="K19" s="138" t="s">
        <v>11</v>
      </c>
      <c r="L19" s="138" t="s">
        <v>11</v>
      </c>
      <c r="M19" s="138" t="s">
        <v>11</v>
      </c>
      <c r="N19" s="138" t="s">
        <v>11</v>
      </c>
      <c r="O19" s="138" t="s">
        <v>11</v>
      </c>
      <c r="P19" s="138" t="s">
        <v>11</v>
      </c>
      <c r="Q19" s="12"/>
      <c r="R19" s="138" t="s">
        <v>11</v>
      </c>
    </row>
    <row r="20" spans="1:20">
      <c r="A20" s="62">
        <f>+A18+1</f>
        <v>9</v>
      </c>
      <c r="C20" s="29" t="s">
        <v>20</v>
      </c>
      <c r="E20" s="12">
        <f>SUM(E17:E18)</f>
        <v>42051443.033000007</v>
      </c>
      <c r="F20" s="12">
        <f t="shared" ref="F20:P20" si="1">SUM(F17:F18)</f>
        <v>47872274.881999999</v>
      </c>
      <c r="G20" s="12">
        <f t="shared" si="1"/>
        <v>47070710.903000012</v>
      </c>
      <c r="H20" s="12">
        <f t="shared" si="1"/>
        <v>71003826.01700002</v>
      </c>
      <c r="I20" s="12">
        <f t="shared" si="1"/>
        <v>56449704.288999997</v>
      </c>
      <c r="J20" s="12">
        <f t="shared" si="1"/>
        <v>23565260.100000001</v>
      </c>
      <c r="K20" s="12">
        <f t="shared" si="1"/>
        <v>48262949.006999992</v>
      </c>
      <c r="L20" s="12">
        <f t="shared" si="1"/>
        <v>52469353.320000008</v>
      </c>
      <c r="M20" s="12">
        <f t="shared" si="1"/>
        <v>72120639.660000026</v>
      </c>
      <c r="N20" s="12">
        <f t="shared" si="1"/>
        <v>49762305.078000009</v>
      </c>
      <c r="O20" s="12">
        <f t="shared" si="1"/>
        <v>38965405.159999996</v>
      </c>
      <c r="P20" s="12">
        <f t="shared" si="1"/>
        <v>31954281.879999999</v>
      </c>
      <c r="Q20" s="12"/>
      <c r="R20" s="12">
        <f>+R17+R18</f>
        <v>581548153.33000004</v>
      </c>
    </row>
    <row r="21" spans="1:20">
      <c r="C21" s="29"/>
      <c r="E21" s="12"/>
      <c r="F21" s="12"/>
      <c r="G21" s="12"/>
      <c r="H21" s="12"/>
      <c r="I21" s="12"/>
      <c r="J21" s="12"/>
      <c r="K21" s="12"/>
      <c r="L21" s="12"/>
      <c r="M21" s="12"/>
      <c r="N21" s="12"/>
      <c r="O21" s="49"/>
      <c r="P21" s="49"/>
      <c r="Q21" s="12"/>
      <c r="R21" s="12"/>
    </row>
    <row r="22" spans="1:20">
      <c r="A22" s="62">
        <f>+A20+1</f>
        <v>10</v>
      </c>
      <c r="C22" s="29" t="s">
        <v>24</v>
      </c>
      <c r="E22" s="12">
        <v>10195004.93</v>
      </c>
      <c r="F22" s="12">
        <v>10689518.990000002</v>
      </c>
      <c r="G22" s="12">
        <v>9280731.0299999993</v>
      </c>
      <c r="H22" s="12">
        <v>10824265.800000001</v>
      </c>
      <c r="I22" s="12">
        <v>10790268.68</v>
      </c>
      <c r="J22" s="12">
        <v>9879327.1400000006</v>
      </c>
      <c r="K22" s="12">
        <v>9855538.4000000004</v>
      </c>
      <c r="L22" s="12">
        <v>10076678.229999999</v>
      </c>
      <c r="M22" s="12">
        <v>11230216.15</v>
      </c>
      <c r="N22" s="12">
        <v>13787043.559999999</v>
      </c>
      <c r="O22" s="49">
        <v>10916744.859999999</v>
      </c>
      <c r="P22" s="49">
        <v>8938689.0399999991</v>
      </c>
      <c r="Q22" s="12"/>
      <c r="R22" s="12">
        <f>ROUND(SUM(E22:P22),2)</f>
        <v>126464026.81</v>
      </c>
    </row>
    <row r="23" spans="1:20">
      <c r="C23" s="29"/>
      <c r="E23" s="12"/>
      <c r="F23" s="12"/>
      <c r="G23" s="12"/>
      <c r="H23" s="12"/>
      <c r="I23" s="12"/>
      <c r="J23" s="12"/>
      <c r="K23" s="12"/>
      <c r="L23" s="12"/>
      <c r="M23" s="12"/>
      <c r="N23" s="12"/>
      <c r="O23" s="49"/>
      <c r="P23" s="49"/>
      <c r="Q23" s="12"/>
      <c r="R23" s="12"/>
    </row>
    <row r="24" spans="1:20">
      <c r="A24" s="62">
        <f>+A22+1</f>
        <v>11</v>
      </c>
      <c r="C24" s="17" t="s">
        <v>594</v>
      </c>
      <c r="E24" s="12"/>
      <c r="F24" s="12"/>
      <c r="G24" s="12"/>
      <c r="H24" s="12"/>
      <c r="I24" s="12"/>
      <c r="J24" s="12"/>
      <c r="K24" s="12"/>
      <c r="L24" s="12"/>
      <c r="M24" s="12"/>
      <c r="N24" s="12"/>
      <c r="O24" s="49"/>
      <c r="P24" s="49"/>
      <c r="Q24" s="12"/>
      <c r="R24" s="12"/>
    </row>
    <row r="25" spans="1:20">
      <c r="A25" s="62">
        <f t="shared" ref="A25:A29" si="2">+A24+1</f>
        <v>12</v>
      </c>
      <c r="C25" s="29" t="s">
        <v>21</v>
      </c>
      <c r="E25" s="12">
        <v>2238778.7300000004</v>
      </c>
      <c r="F25" s="12">
        <v>2060979.65</v>
      </c>
      <c r="G25" s="12">
        <v>2272877.0500000003</v>
      </c>
      <c r="H25" s="12">
        <v>2391534.25</v>
      </c>
      <c r="I25" s="12">
        <v>2293418.7800000003</v>
      </c>
      <c r="J25" s="12">
        <v>2182497.3980000005</v>
      </c>
      <c r="K25" s="12">
        <v>2244372.2799999998</v>
      </c>
      <c r="L25" s="12">
        <v>2206700.12</v>
      </c>
      <c r="M25" s="12">
        <v>2234511.3460000008</v>
      </c>
      <c r="N25" s="12">
        <v>2645261.0199999996</v>
      </c>
      <c r="O25" s="12">
        <v>2449411.23</v>
      </c>
      <c r="P25" s="12">
        <v>2442862.6199999996</v>
      </c>
      <c r="Q25" s="12"/>
      <c r="R25" s="12">
        <f>ROUND(SUM(E25:P25),2)</f>
        <v>27663204.469999999</v>
      </c>
      <c r="T25" s="170"/>
    </row>
    <row r="26" spans="1:20">
      <c r="A26" s="62">
        <f t="shared" si="2"/>
        <v>13</v>
      </c>
      <c r="C26" s="29" t="s">
        <v>22</v>
      </c>
      <c r="E26" s="12">
        <v>-845438.72999999986</v>
      </c>
      <c r="F26" s="12">
        <v>-138084.31999999995</v>
      </c>
      <c r="G26" s="12">
        <v>-227746.73999999996</v>
      </c>
      <c r="H26" s="12">
        <v>141728.26999999999</v>
      </c>
      <c r="I26" s="12">
        <v>-1613516.3</v>
      </c>
      <c r="J26" s="12">
        <v>-213016.40000000002</v>
      </c>
      <c r="K26" s="12">
        <v>727969.23</v>
      </c>
      <c r="L26" s="12">
        <v>1426133.4999999998</v>
      </c>
      <c r="M26" s="12">
        <v>-703161.61</v>
      </c>
      <c r="N26" s="12"/>
      <c r="O26" s="12">
        <v>753533.99</v>
      </c>
      <c r="P26" s="12">
        <v>421284.67999999993</v>
      </c>
      <c r="Q26" s="12"/>
      <c r="R26" s="12">
        <f>ROUND(SUM(E26:P26),2)</f>
        <v>-270314.43</v>
      </c>
      <c r="T26" s="170"/>
    </row>
    <row r="27" spans="1:20">
      <c r="A27" s="62">
        <f t="shared" si="2"/>
        <v>14</v>
      </c>
      <c r="C27" s="29" t="s">
        <v>25</v>
      </c>
      <c r="E27" s="182">
        <v>-4216575.3439999996</v>
      </c>
      <c r="F27" s="182">
        <v>4598386.9369999999</v>
      </c>
      <c r="G27" s="182">
        <v>-8588469.1859999988</v>
      </c>
      <c r="H27" s="182">
        <v>12524431.776000001</v>
      </c>
      <c r="I27" s="182">
        <v>353055.39399999939</v>
      </c>
      <c r="J27" s="182">
        <v>-9096975.5340000018</v>
      </c>
      <c r="K27" s="12">
        <v>4383066.3759999992</v>
      </c>
      <c r="L27" s="12">
        <v>3833367.1100000003</v>
      </c>
      <c r="M27" s="12">
        <v>-2431943.9699999997</v>
      </c>
      <c r="N27" s="12">
        <v>-620559.93999999994</v>
      </c>
      <c r="O27" s="12">
        <v>-620559.93999999994</v>
      </c>
      <c r="P27" s="12">
        <v>2022117.135</v>
      </c>
      <c r="Q27" s="12"/>
      <c r="R27" s="12">
        <f>ROUND(SUM(E27:P27),2)</f>
        <v>2139340.81</v>
      </c>
      <c r="T27" s="170"/>
    </row>
    <row r="28" spans="1:20">
      <c r="A28" s="62">
        <f t="shared" si="2"/>
        <v>15</v>
      </c>
      <c r="C28" s="21" t="s">
        <v>26</v>
      </c>
      <c r="E28" s="12">
        <v>5003445.8899999987</v>
      </c>
      <c r="F28" s="12">
        <v>-2520069.5700000003</v>
      </c>
      <c r="G28" s="12">
        <v>1301946.3650000002</v>
      </c>
      <c r="H28" s="12">
        <v>-6601312.2350000003</v>
      </c>
      <c r="I28" s="12">
        <v>137282.16999999899</v>
      </c>
      <c r="J28" s="12">
        <v>1210979.135999999</v>
      </c>
      <c r="K28" s="12">
        <v>-6431102.466</v>
      </c>
      <c r="L28" s="12">
        <v>-8215796.2100000028</v>
      </c>
      <c r="M28" s="12">
        <v>-4083482.15</v>
      </c>
      <c r="N28" s="12">
        <v>-523415.62400000001</v>
      </c>
      <c r="O28" s="12">
        <v>205389.58400000166</v>
      </c>
      <c r="P28" s="12">
        <v>-10332477.095999997</v>
      </c>
      <c r="Q28" s="12"/>
      <c r="R28" s="12">
        <f>ROUND(SUM(E28:P28),2)</f>
        <v>-30848612.210000001</v>
      </c>
      <c r="T28" s="170"/>
    </row>
    <row r="29" spans="1:20">
      <c r="A29" s="62">
        <f t="shared" si="2"/>
        <v>16</v>
      </c>
      <c r="C29" s="21" t="s">
        <v>27</v>
      </c>
      <c r="E29" s="12">
        <v>0</v>
      </c>
      <c r="F29" s="12">
        <v>0</v>
      </c>
      <c r="G29" s="12">
        <v>0</v>
      </c>
      <c r="H29" s="12">
        <v>0</v>
      </c>
      <c r="I29" s="12">
        <v>0</v>
      </c>
      <c r="J29" s="12">
        <v>0</v>
      </c>
      <c r="K29" s="12">
        <v>0</v>
      </c>
      <c r="L29" s="12">
        <v>0</v>
      </c>
      <c r="M29" s="12">
        <v>0</v>
      </c>
      <c r="N29" s="12">
        <v>0</v>
      </c>
      <c r="O29" s="12">
        <v>0</v>
      </c>
      <c r="P29" s="12">
        <v>0</v>
      </c>
      <c r="Q29" s="12"/>
      <c r="R29" s="12">
        <f>ROUND(SUM(E29:P29),2)</f>
        <v>0</v>
      </c>
      <c r="T29" s="170"/>
    </row>
    <row r="30" spans="1:20">
      <c r="C30" s="29"/>
      <c r="E30" s="138" t="s">
        <v>11</v>
      </c>
      <c r="F30" s="138" t="s">
        <v>11</v>
      </c>
      <c r="G30" s="138" t="s">
        <v>11</v>
      </c>
      <c r="H30" s="138" t="s">
        <v>11</v>
      </c>
      <c r="I30" s="138" t="s">
        <v>11</v>
      </c>
      <c r="J30" s="138" t="s">
        <v>11</v>
      </c>
      <c r="K30" s="138" t="s">
        <v>11</v>
      </c>
      <c r="L30" s="138" t="s">
        <v>11</v>
      </c>
      <c r="M30" s="138" t="s">
        <v>11</v>
      </c>
      <c r="N30" s="138" t="s">
        <v>11</v>
      </c>
      <c r="O30" s="138" t="s">
        <v>11</v>
      </c>
      <c r="P30" s="138" t="s">
        <v>11</v>
      </c>
      <c r="Q30" s="12"/>
      <c r="R30" s="138" t="s">
        <v>11</v>
      </c>
      <c r="T30" s="170"/>
    </row>
    <row r="31" spans="1:20">
      <c r="A31" s="62">
        <f>+A29+1</f>
        <v>17</v>
      </c>
      <c r="C31" s="21" t="s">
        <v>595</v>
      </c>
      <c r="E31" s="12">
        <f>SUM(E25:E30)</f>
        <v>2180210.5459999996</v>
      </c>
      <c r="F31" s="12">
        <f t="shared" ref="F31:P31" si="3">SUM(F25:F30)</f>
        <v>4001212.6969999997</v>
      </c>
      <c r="G31" s="12">
        <f t="shared" si="3"/>
        <v>-5241392.5109999981</v>
      </c>
      <c r="H31" s="12">
        <f t="shared" si="3"/>
        <v>8456382.0610000007</v>
      </c>
      <c r="I31" s="12">
        <f t="shared" si="3"/>
        <v>1170240.0439999986</v>
      </c>
      <c r="J31" s="12">
        <f t="shared" si="3"/>
        <v>-5916515.4000000022</v>
      </c>
      <c r="K31" s="12">
        <f t="shared" si="3"/>
        <v>924305.41999999899</v>
      </c>
      <c r="L31" s="12">
        <f t="shared" si="3"/>
        <v>-749595.48000000231</v>
      </c>
      <c r="M31" s="12">
        <f t="shared" si="3"/>
        <v>-4984076.3839999987</v>
      </c>
      <c r="N31" s="12">
        <f t="shared" si="3"/>
        <v>1501285.4559999995</v>
      </c>
      <c r="O31" s="12">
        <f t="shared" si="3"/>
        <v>2787774.8640000015</v>
      </c>
      <c r="P31" s="12">
        <f t="shared" si="3"/>
        <v>-5446212.6609999975</v>
      </c>
      <c r="Q31" s="12">
        <f t="shared" ref="Q31" si="4">SUM(Q25:Q30)</f>
        <v>0</v>
      </c>
      <c r="R31" s="12">
        <f>SUM(R25:R30)</f>
        <v>-1316381.3600000031</v>
      </c>
      <c r="T31" s="170"/>
    </row>
    <row r="32" spans="1:20">
      <c r="A32" s="62"/>
      <c r="C32" s="21"/>
      <c r="E32" s="12"/>
      <c r="F32" s="12"/>
      <c r="G32" s="12"/>
      <c r="H32" s="12"/>
      <c r="I32" s="12"/>
      <c r="J32" s="12"/>
      <c r="K32" s="12"/>
      <c r="L32" s="12"/>
      <c r="M32" s="12"/>
      <c r="N32" s="12"/>
      <c r="O32" s="12"/>
      <c r="P32" s="12"/>
      <c r="Q32" s="12"/>
      <c r="R32" s="12"/>
    </row>
    <row r="33" spans="1:18">
      <c r="A33" s="62">
        <f>+A31+1</f>
        <v>18</v>
      </c>
      <c r="C33" s="21" t="s">
        <v>596</v>
      </c>
      <c r="E33" s="12">
        <v>2930.98</v>
      </c>
      <c r="F33" s="12">
        <v>3162.44</v>
      </c>
      <c r="G33" s="12">
        <v>4876.4599999999991</v>
      </c>
      <c r="H33" s="12">
        <v>3461.7</v>
      </c>
      <c r="I33" s="12">
        <v>3464.45</v>
      </c>
      <c r="J33" s="12">
        <v>4483.13</v>
      </c>
      <c r="K33" s="12">
        <v>3494.11</v>
      </c>
      <c r="L33" s="12">
        <v>3346.38</v>
      </c>
      <c r="M33" s="12">
        <v>3941.29</v>
      </c>
      <c r="N33" s="12">
        <v>144324.89000000001</v>
      </c>
      <c r="O33" s="12">
        <v>129978.89</v>
      </c>
      <c r="P33" s="12">
        <v>144940.51999999999</v>
      </c>
      <c r="Q33" s="12"/>
      <c r="R33" s="12">
        <f>ROUND(SUM(E33:P33),2)</f>
        <v>452405.24</v>
      </c>
    </row>
    <row r="34" spans="1:18">
      <c r="A34" s="62"/>
      <c r="C34" s="21"/>
      <c r="E34" s="12"/>
      <c r="F34" s="12"/>
      <c r="G34" s="12"/>
      <c r="H34" s="12"/>
      <c r="I34" s="12"/>
      <c r="J34" s="12"/>
      <c r="K34" s="12"/>
      <c r="L34" s="12"/>
      <c r="M34" s="12"/>
      <c r="N34" s="12"/>
      <c r="O34" s="12"/>
      <c r="P34" s="12"/>
      <c r="Q34" s="12"/>
      <c r="R34" s="12"/>
    </row>
    <row r="35" spans="1:18">
      <c r="A35" s="62">
        <f>+A33+1</f>
        <v>19</v>
      </c>
      <c r="C35" s="17" t="s">
        <v>205</v>
      </c>
      <c r="E35" s="12"/>
      <c r="F35" s="12"/>
      <c r="G35" s="12"/>
      <c r="H35" s="12"/>
      <c r="I35" s="12"/>
      <c r="J35" s="12"/>
      <c r="K35" s="12"/>
      <c r="L35" s="12"/>
      <c r="M35" s="12"/>
      <c r="N35" s="12"/>
      <c r="O35" s="12"/>
      <c r="P35" s="12"/>
      <c r="Q35" s="12"/>
      <c r="R35" s="12"/>
    </row>
    <row r="36" spans="1:18">
      <c r="A36" s="62">
        <f t="shared" ref="A36:A43" si="5">+A35+1</f>
        <v>20</v>
      </c>
      <c r="C36" s="21" t="s">
        <v>597</v>
      </c>
      <c r="E36" s="12">
        <v>-936</v>
      </c>
      <c r="F36" s="12">
        <v>-836.38</v>
      </c>
      <c r="G36" s="12">
        <v>-936</v>
      </c>
      <c r="H36" s="12">
        <v>-936</v>
      </c>
      <c r="I36" s="12">
        <v>-936</v>
      </c>
      <c r="J36" s="12">
        <v>-936</v>
      </c>
      <c r="K36" s="12">
        <v>-936</v>
      </c>
      <c r="L36" s="12">
        <v>-936</v>
      </c>
      <c r="M36" s="12">
        <v>-936</v>
      </c>
      <c r="N36" s="12">
        <v>-1064</v>
      </c>
      <c r="O36" s="12">
        <v>-1064</v>
      </c>
      <c r="P36" s="12">
        <v>-1064</v>
      </c>
      <c r="Q36" s="12"/>
      <c r="R36" s="12">
        <f t="shared" ref="R36:R43" si="6">ROUND(SUM(E36:P36),2)</f>
        <v>-11516.38</v>
      </c>
    </row>
    <row r="37" spans="1:18">
      <c r="A37" s="62">
        <f t="shared" si="5"/>
        <v>21</v>
      </c>
      <c r="C37" s="21" t="s">
        <v>598</v>
      </c>
      <c r="E37" s="12"/>
      <c r="F37" s="12">
        <v>-140184</v>
      </c>
      <c r="G37" s="12"/>
      <c r="H37" s="12"/>
      <c r="I37" s="12"/>
      <c r="J37" s="12"/>
      <c r="K37" s="12"/>
      <c r="L37" s="12"/>
      <c r="M37" s="12"/>
      <c r="N37" s="12"/>
      <c r="O37" s="12"/>
      <c r="P37" s="12"/>
      <c r="Q37" s="12"/>
      <c r="R37" s="12">
        <f t="shared" si="6"/>
        <v>-140184</v>
      </c>
    </row>
    <row r="38" spans="1:18">
      <c r="A38" s="62">
        <f t="shared" si="5"/>
        <v>22</v>
      </c>
      <c r="C38" s="21" t="s">
        <v>599</v>
      </c>
      <c r="E38" s="12">
        <v>46356.94</v>
      </c>
      <c r="F38" s="12">
        <v>46261.2</v>
      </c>
      <c r="G38" s="12">
        <v>45723.18</v>
      </c>
      <c r="H38" s="12">
        <v>46075.360000000001</v>
      </c>
      <c r="I38" s="12">
        <v>46249.49</v>
      </c>
      <c r="J38" s="12">
        <v>46374.79</v>
      </c>
      <c r="K38" s="12">
        <v>46454.52</v>
      </c>
      <c r="L38" s="12">
        <v>46570.25</v>
      </c>
      <c r="M38" s="12">
        <v>46654.17</v>
      </c>
      <c r="N38" s="12">
        <v>46728.39</v>
      </c>
      <c r="O38" s="12">
        <v>47338.34</v>
      </c>
      <c r="P38" s="12">
        <v>47281.11</v>
      </c>
      <c r="Q38" s="12"/>
      <c r="R38" s="12">
        <f t="shared" si="6"/>
        <v>558067.74</v>
      </c>
    </row>
    <row r="39" spans="1:18">
      <c r="A39" s="62">
        <f t="shared" si="5"/>
        <v>23</v>
      </c>
      <c r="C39" s="21" t="s">
        <v>600</v>
      </c>
      <c r="E39" s="12">
        <v>0</v>
      </c>
      <c r="F39" s="12">
        <v>-0.25</v>
      </c>
      <c r="G39" s="12">
        <v>-5.72</v>
      </c>
      <c r="H39" s="12">
        <v>0</v>
      </c>
      <c r="I39" s="12">
        <v>0</v>
      </c>
      <c r="J39" s="12">
        <v>0</v>
      </c>
      <c r="K39" s="12">
        <v>0</v>
      </c>
      <c r="L39" s="12">
        <v>0</v>
      </c>
      <c r="M39" s="12">
        <v>0</v>
      </c>
      <c r="N39" s="12">
        <v>0</v>
      </c>
      <c r="O39" s="12">
        <v>0</v>
      </c>
      <c r="P39" s="12">
        <v>0</v>
      </c>
      <c r="Q39" s="12"/>
      <c r="R39" s="12">
        <f t="shared" si="6"/>
        <v>-5.97</v>
      </c>
    </row>
    <row r="40" spans="1:18">
      <c r="A40" s="62">
        <f t="shared" si="5"/>
        <v>24</v>
      </c>
      <c r="C40" s="21" t="s">
        <v>601</v>
      </c>
      <c r="E40" s="12">
        <v>1334.73</v>
      </c>
      <c r="F40" s="12">
        <v>2034.06</v>
      </c>
      <c r="G40" s="12">
        <v>-235560.58</v>
      </c>
      <c r="H40" s="12">
        <v>0</v>
      </c>
      <c r="I40" s="12">
        <v>0</v>
      </c>
      <c r="J40" s="12">
        <v>0</v>
      </c>
      <c r="K40" s="12">
        <v>0</v>
      </c>
      <c r="L40" s="12">
        <v>0</v>
      </c>
      <c r="M40" s="12">
        <v>0</v>
      </c>
      <c r="N40" s="12">
        <v>0</v>
      </c>
      <c r="O40" s="12">
        <v>0</v>
      </c>
      <c r="P40" s="12">
        <v>0</v>
      </c>
      <c r="Q40" s="12"/>
      <c r="R40" s="12">
        <f t="shared" si="6"/>
        <v>-232191.79</v>
      </c>
    </row>
    <row r="41" spans="1:18">
      <c r="A41" s="62">
        <f t="shared" si="5"/>
        <v>25</v>
      </c>
      <c r="C41" s="21" t="s">
        <v>602</v>
      </c>
      <c r="E41" s="12">
        <v>1059.33</v>
      </c>
      <c r="F41" s="12">
        <v>0</v>
      </c>
      <c r="G41" s="12">
        <v>-45.23</v>
      </c>
      <c r="H41" s="12">
        <v>0</v>
      </c>
      <c r="I41" s="12">
        <v>-102281.2</v>
      </c>
      <c r="J41" s="12">
        <v>0</v>
      </c>
      <c r="K41" s="12">
        <v>0</v>
      </c>
      <c r="L41" s="12">
        <v>0</v>
      </c>
      <c r="M41" s="12">
        <v>-134.6</v>
      </c>
      <c r="N41" s="12">
        <v>0</v>
      </c>
      <c r="O41" s="12">
        <v>0</v>
      </c>
      <c r="P41" s="12">
        <v>0</v>
      </c>
      <c r="Q41" s="12"/>
      <c r="R41" s="12">
        <f t="shared" si="6"/>
        <v>-101401.7</v>
      </c>
    </row>
    <row r="42" spans="1:18">
      <c r="A42" s="62">
        <f t="shared" si="5"/>
        <v>26</v>
      </c>
      <c r="C42" s="26" t="s">
        <v>603</v>
      </c>
      <c r="E42" s="12">
        <v>89210.910000000033</v>
      </c>
      <c r="F42" s="12">
        <v>125833.57999999996</v>
      </c>
      <c r="G42" s="12">
        <v>163392.08999999997</v>
      </c>
      <c r="H42" s="12">
        <v>214979.7</v>
      </c>
      <c r="I42" s="12">
        <v>196676.93000000005</v>
      </c>
      <c r="J42" s="12">
        <v>116744.74000000005</v>
      </c>
      <c r="K42" s="12">
        <v>222936.09000000008</v>
      </c>
      <c r="L42" s="12">
        <v>335366.14000000036</v>
      </c>
      <c r="M42" s="12">
        <v>418619.03999999992</v>
      </c>
      <c r="N42" s="12">
        <v>511381.44999999995</v>
      </c>
      <c r="O42" s="12">
        <v>440093.64999999985</v>
      </c>
      <c r="P42" s="12">
        <v>501187.26999999979</v>
      </c>
      <c r="Q42" s="12"/>
      <c r="R42" s="12">
        <f t="shared" si="6"/>
        <v>3336421.59</v>
      </c>
    </row>
    <row r="43" spans="1:18">
      <c r="A43" s="62">
        <f t="shared" si="5"/>
        <v>27</v>
      </c>
      <c r="C43" s="21" t="s">
        <v>604</v>
      </c>
      <c r="E43" s="12">
        <v>35425.14</v>
      </c>
      <c r="F43" s="12">
        <v>37036.530000000006</v>
      </c>
      <c r="G43" s="12">
        <v>61358.340000000004</v>
      </c>
      <c r="H43" s="12">
        <v>37236.71</v>
      </c>
      <c r="I43" s="12">
        <v>43943.4</v>
      </c>
      <c r="J43" s="12">
        <v>39709.769999999997</v>
      </c>
      <c r="K43" s="12">
        <v>41520.329999999994</v>
      </c>
      <c r="L43" s="12">
        <v>48931.32</v>
      </c>
      <c r="M43" s="12">
        <v>43580.39</v>
      </c>
      <c r="N43" s="12">
        <v>35376.020000000004</v>
      </c>
      <c r="O43" s="12">
        <v>2209.7999999999997</v>
      </c>
      <c r="P43" s="12">
        <v>32079.97</v>
      </c>
      <c r="Q43" s="12"/>
      <c r="R43" s="12">
        <f t="shared" si="6"/>
        <v>458407.72</v>
      </c>
    </row>
    <row r="44" spans="1:18">
      <c r="C44" s="29"/>
      <c r="E44" s="45" t="s">
        <v>11</v>
      </c>
      <c r="F44" s="45" t="s">
        <v>11</v>
      </c>
      <c r="G44" s="45" t="s">
        <v>11</v>
      </c>
      <c r="H44" s="45" t="s">
        <v>11</v>
      </c>
      <c r="I44" s="45" t="s">
        <v>11</v>
      </c>
      <c r="J44" s="45" t="s">
        <v>11</v>
      </c>
      <c r="K44" s="45" t="s">
        <v>11</v>
      </c>
      <c r="L44" s="45" t="s">
        <v>11</v>
      </c>
      <c r="M44" s="45" t="s">
        <v>11</v>
      </c>
      <c r="N44" s="45" t="s">
        <v>11</v>
      </c>
      <c r="O44" s="45" t="s">
        <v>11</v>
      </c>
      <c r="P44" s="45" t="s">
        <v>11</v>
      </c>
      <c r="Q44" s="34"/>
      <c r="R44" s="128" t="s">
        <v>11</v>
      </c>
    </row>
    <row r="45" spans="1:18">
      <c r="A45" s="62">
        <f>+A43+1</f>
        <v>28</v>
      </c>
      <c r="C45" s="21" t="s">
        <v>605</v>
      </c>
      <c r="E45" s="185">
        <f>SUM(E36:E44)</f>
        <v>172451.05000000005</v>
      </c>
      <c r="F45" s="185">
        <f t="shared" ref="F45:P45" si="7">SUM(F36:F44)</f>
        <v>70144.739999999962</v>
      </c>
      <c r="G45" s="185">
        <f t="shared" si="7"/>
        <v>33926.079999999965</v>
      </c>
      <c r="H45" s="185">
        <f t="shared" si="7"/>
        <v>297355.77</v>
      </c>
      <c r="I45" s="185">
        <f t="shared" si="7"/>
        <v>183652.62000000005</v>
      </c>
      <c r="J45" s="185">
        <f t="shared" si="7"/>
        <v>201893.30000000005</v>
      </c>
      <c r="K45" s="185">
        <f t="shared" si="7"/>
        <v>309974.94000000012</v>
      </c>
      <c r="L45" s="185">
        <f t="shared" si="7"/>
        <v>429931.71000000037</v>
      </c>
      <c r="M45" s="185">
        <f>SUM(M36:M44)</f>
        <v>507782.99999999994</v>
      </c>
      <c r="N45" s="185">
        <f t="shared" si="7"/>
        <v>592421.86</v>
      </c>
      <c r="O45" s="185">
        <f t="shared" si="7"/>
        <v>488577.78999999986</v>
      </c>
      <c r="P45" s="185">
        <f t="shared" si="7"/>
        <v>579484.34999999974</v>
      </c>
      <c r="Q45" s="185">
        <f t="shared" ref="Q45:R45" si="8">SUM(Q36:Q44)</f>
        <v>0</v>
      </c>
      <c r="R45" s="185">
        <f t="shared" si="8"/>
        <v>3867597.21</v>
      </c>
    </row>
    <row r="46" spans="1:18">
      <c r="C46" s="29"/>
      <c r="E46" s="186" t="s">
        <v>11</v>
      </c>
      <c r="F46" s="186" t="s">
        <v>11</v>
      </c>
      <c r="G46" s="186" t="s">
        <v>11</v>
      </c>
      <c r="H46" s="186" t="s">
        <v>11</v>
      </c>
      <c r="I46" s="186" t="s">
        <v>11</v>
      </c>
      <c r="J46" s="186" t="s">
        <v>11</v>
      </c>
      <c r="K46" s="186" t="s">
        <v>11</v>
      </c>
      <c r="L46" s="186" t="s">
        <v>11</v>
      </c>
      <c r="M46" s="186" t="s">
        <v>11</v>
      </c>
      <c r="N46" s="186" t="s">
        <v>11</v>
      </c>
      <c r="O46" s="186" t="s">
        <v>11</v>
      </c>
      <c r="P46" s="186" t="s">
        <v>11</v>
      </c>
      <c r="Q46" s="185"/>
      <c r="R46" s="186" t="s">
        <v>11</v>
      </c>
    </row>
    <row r="47" spans="1:18">
      <c r="A47" s="62">
        <f>+A45+1</f>
        <v>29</v>
      </c>
      <c r="C47" s="21" t="s">
        <v>29</v>
      </c>
      <c r="E47" s="185">
        <f>+E20+E22+E31+E33+E45</f>
        <v>54602040.538999997</v>
      </c>
      <c r="F47" s="185">
        <f t="shared" ref="F47:P47" si="9">+F20+F22+F31+F33+F45</f>
        <v>62636313.748999998</v>
      </c>
      <c r="G47" s="185">
        <f t="shared" si="9"/>
        <v>51148851.962000012</v>
      </c>
      <c r="H47" s="185">
        <f t="shared" si="9"/>
        <v>90585291.34800002</v>
      </c>
      <c r="I47" s="185">
        <f t="shared" si="9"/>
        <v>68597330.083000004</v>
      </c>
      <c r="J47" s="185">
        <f t="shared" si="9"/>
        <v>27734448.27</v>
      </c>
      <c r="K47" s="185">
        <f t="shared" si="9"/>
        <v>59356261.876999989</v>
      </c>
      <c r="L47" s="185">
        <f t="shared" si="9"/>
        <v>62229714.160000004</v>
      </c>
      <c r="M47" s="185">
        <f t="shared" si="9"/>
        <v>78878503.716000035</v>
      </c>
      <c r="N47" s="185">
        <f t="shared" si="9"/>
        <v>65787380.844000012</v>
      </c>
      <c r="O47" s="185">
        <f t="shared" si="9"/>
        <v>53288481.563999996</v>
      </c>
      <c r="P47" s="185">
        <f t="shared" si="9"/>
        <v>36171183.129000008</v>
      </c>
      <c r="Q47" s="185"/>
      <c r="R47" s="185">
        <f>+R20+R22+R31+R33+R45</f>
        <v>711015801.23000014</v>
      </c>
    </row>
    <row r="48" spans="1:18">
      <c r="C48" s="29"/>
      <c r="E48" s="186" t="s">
        <v>11</v>
      </c>
      <c r="F48" s="186" t="s">
        <v>11</v>
      </c>
      <c r="G48" s="186" t="s">
        <v>11</v>
      </c>
      <c r="H48" s="186" t="s">
        <v>11</v>
      </c>
      <c r="I48" s="186" t="s">
        <v>11</v>
      </c>
      <c r="J48" s="186" t="s">
        <v>11</v>
      </c>
      <c r="K48" s="186" t="s">
        <v>11</v>
      </c>
      <c r="L48" s="186" t="s">
        <v>11</v>
      </c>
      <c r="M48" s="186" t="s">
        <v>11</v>
      </c>
      <c r="N48" s="186" t="s">
        <v>11</v>
      </c>
      <c r="O48" s="186" t="s">
        <v>11</v>
      </c>
      <c r="P48" s="186" t="s">
        <v>11</v>
      </c>
      <c r="Q48" s="185"/>
      <c r="R48" s="186" t="s">
        <v>11</v>
      </c>
    </row>
    <row r="49" spans="1:18">
      <c r="A49" s="62">
        <f>+A47+1</f>
        <v>30</v>
      </c>
      <c r="C49" s="21" t="s">
        <v>28</v>
      </c>
      <c r="E49" s="185">
        <f t="shared" ref="E49:P49" si="10">+E14-E47</f>
        <v>2483832.1310000047</v>
      </c>
      <c r="F49" s="185">
        <f t="shared" si="10"/>
        <v>-561933.33900000155</v>
      </c>
      <c r="G49" s="185">
        <f t="shared" si="10"/>
        <v>21863134.587999985</v>
      </c>
      <c r="H49" s="185">
        <f t="shared" si="10"/>
        <v>-11453770.318000004</v>
      </c>
      <c r="I49" s="185">
        <f t="shared" si="10"/>
        <v>6612355.3769999892</v>
      </c>
      <c r="J49" s="185">
        <f t="shared" si="10"/>
        <v>27471857.550000008</v>
      </c>
      <c r="K49" s="185">
        <f t="shared" si="10"/>
        <v>3590138.0330000147</v>
      </c>
      <c r="L49" s="185">
        <f t="shared" si="10"/>
        <v>10733166.300000004</v>
      </c>
      <c r="M49" s="185">
        <f t="shared" si="10"/>
        <v>-2609841.20600003</v>
      </c>
      <c r="N49" s="185">
        <f t="shared" si="10"/>
        <v>6845512.4559999853</v>
      </c>
      <c r="O49" s="185">
        <f t="shared" si="10"/>
        <v>3566127.2260000035</v>
      </c>
      <c r="P49" s="185">
        <f t="shared" si="10"/>
        <v>7457074.5309999958</v>
      </c>
      <c r="Q49" s="185"/>
      <c r="R49" s="185">
        <f>+R14-R47</f>
        <v>75997653.339999914</v>
      </c>
    </row>
    <row r="50" spans="1:18">
      <c r="C50" s="29"/>
      <c r="E50" s="28" t="s">
        <v>207</v>
      </c>
      <c r="F50" s="28" t="s">
        <v>23</v>
      </c>
      <c r="G50" s="28" t="s">
        <v>23</v>
      </c>
      <c r="H50" s="28" t="s">
        <v>23</v>
      </c>
      <c r="I50" s="28" t="s">
        <v>23</v>
      </c>
      <c r="J50" s="28" t="s">
        <v>23</v>
      </c>
      <c r="K50" s="28" t="s">
        <v>23</v>
      </c>
      <c r="L50" s="28" t="s">
        <v>23</v>
      </c>
      <c r="M50" s="28" t="s">
        <v>23</v>
      </c>
      <c r="N50" s="28" t="s">
        <v>23</v>
      </c>
      <c r="O50" s="28" t="s">
        <v>23</v>
      </c>
      <c r="P50" s="28" t="s">
        <v>23</v>
      </c>
      <c r="Q50" s="34"/>
      <c r="R50" s="176" t="s">
        <v>23</v>
      </c>
    </row>
    <row r="51" spans="1:18">
      <c r="C51" s="29"/>
      <c r="E51" s="34"/>
      <c r="F51" s="34"/>
      <c r="G51" s="34"/>
      <c r="H51" s="34"/>
      <c r="I51" s="34"/>
      <c r="J51" s="34"/>
      <c r="K51" s="34"/>
      <c r="L51" s="34"/>
      <c r="M51" s="34"/>
      <c r="N51" s="34"/>
      <c r="O51" s="34"/>
      <c r="P51" s="34"/>
      <c r="Q51" s="34"/>
      <c r="R51" s="34"/>
    </row>
    <row r="52" spans="1:18">
      <c r="C52" s="29"/>
      <c r="E52" s="34"/>
      <c r="F52" s="34"/>
      <c r="G52" s="34"/>
      <c r="H52" s="34"/>
      <c r="I52" s="34"/>
      <c r="J52" s="34"/>
      <c r="K52" s="34"/>
      <c r="L52" s="34"/>
      <c r="M52" s="34"/>
      <c r="N52" s="34"/>
      <c r="O52" s="34"/>
      <c r="P52" s="34"/>
      <c r="Q52" s="34"/>
      <c r="R52" s="34"/>
    </row>
    <row r="53" spans="1:18">
      <c r="C53" s="29"/>
      <c r="E53" s="34"/>
      <c r="F53" s="34"/>
      <c r="G53" s="34"/>
      <c r="H53" s="34"/>
      <c r="I53" s="34"/>
      <c r="J53" s="34"/>
      <c r="K53" s="34"/>
      <c r="L53" s="34"/>
      <c r="M53" s="34"/>
      <c r="N53" s="34"/>
      <c r="O53" s="34"/>
      <c r="P53" s="34"/>
      <c r="Q53" s="34"/>
      <c r="R53" s="34"/>
    </row>
    <row r="54" spans="1:18">
      <c r="C54" s="29"/>
      <c r="E54" s="34"/>
      <c r="F54" s="34"/>
      <c r="G54" s="34"/>
      <c r="H54" s="34"/>
      <c r="I54" s="34"/>
      <c r="J54" s="34"/>
      <c r="K54" s="34"/>
      <c r="L54" s="34"/>
      <c r="M54" s="34"/>
      <c r="N54" s="34"/>
      <c r="O54" s="34"/>
      <c r="P54" s="34"/>
      <c r="Q54" s="34"/>
      <c r="R54" s="34"/>
    </row>
    <row r="55" spans="1:18">
      <c r="C55" s="29"/>
      <c r="E55" s="34"/>
      <c r="F55" s="34"/>
      <c r="G55" s="34"/>
      <c r="H55" s="34"/>
      <c r="I55" s="34"/>
      <c r="J55" s="34"/>
      <c r="K55" s="34"/>
      <c r="L55" s="34"/>
      <c r="M55" s="34"/>
      <c r="N55" s="34"/>
      <c r="O55" s="34"/>
      <c r="P55" s="34"/>
      <c r="Q55" s="34"/>
      <c r="R55" s="34"/>
    </row>
    <row r="56" spans="1:18">
      <c r="C56" s="29"/>
      <c r="E56" s="34"/>
      <c r="F56" s="34"/>
      <c r="G56" s="34"/>
      <c r="H56" s="34"/>
      <c r="I56" s="34"/>
      <c r="J56" s="34"/>
      <c r="K56" s="34"/>
      <c r="L56" s="34"/>
      <c r="M56" s="34"/>
      <c r="N56" s="34"/>
      <c r="O56" s="34"/>
      <c r="P56" s="34"/>
      <c r="Q56" s="34"/>
      <c r="R56" s="34"/>
    </row>
    <row r="57" spans="1:18">
      <c r="C57" s="29"/>
      <c r="E57" s="34"/>
      <c r="F57" s="34"/>
      <c r="G57" s="34"/>
      <c r="H57" s="34"/>
      <c r="I57" s="34"/>
      <c r="J57" s="34"/>
      <c r="K57" s="34"/>
      <c r="L57" s="34"/>
      <c r="M57" s="34"/>
      <c r="N57" s="34"/>
      <c r="O57" s="34"/>
      <c r="P57" s="34"/>
      <c r="Q57" s="34"/>
      <c r="R57" s="34"/>
    </row>
    <row r="58" spans="1:18">
      <c r="C58" s="29"/>
      <c r="E58" s="34"/>
      <c r="F58" s="34"/>
      <c r="G58" s="34"/>
      <c r="H58" s="34"/>
      <c r="I58" s="34"/>
      <c r="J58" s="34"/>
      <c r="K58" s="34"/>
      <c r="L58" s="34"/>
      <c r="M58" s="34"/>
      <c r="N58" s="34"/>
      <c r="O58" s="34"/>
      <c r="P58" s="34"/>
      <c r="Q58" s="34"/>
      <c r="R58" s="34"/>
    </row>
    <row r="59" spans="1:18">
      <c r="C59" s="29"/>
      <c r="E59" s="34"/>
      <c r="F59" s="34"/>
      <c r="G59" s="34"/>
      <c r="H59" s="34"/>
      <c r="I59" s="34"/>
      <c r="J59" s="34"/>
      <c r="K59" s="34"/>
      <c r="L59" s="34"/>
      <c r="M59" s="34"/>
      <c r="N59" s="34"/>
      <c r="O59" s="34"/>
      <c r="P59" s="34"/>
      <c r="Q59" s="34"/>
      <c r="R59" s="34"/>
    </row>
    <row r="60" spans="1:18">
      <c r="C60" s="29"/>
      <c r="E60" s="34"/>
      <c r="F60" s="34"/>
      <c r="G60" s="34"/>
      <c r="H60" s="34"/>
      <c r="I60" s="34"/>
      <c r="J60" s="34"/>
      <c r="K60" s="34"/>
      <c r="L60" s="34"/>
      <c r="M60" s="34"/>
      <c r="N60" s="34"/>
      <c r="O60" s="34"/>
      <c r="P60" s="34"/>
      <c r="Q60" s="34"/>
      <c r="R60" s="34"/>
    </row>
    <row r="61" spans="1:18">
      <c r="C61" s="29"/>
      <c r="E61" s="34"/>
      <c r="F61" s="34"/>
      <c r="G61" s="34"/>
      <c r="H61" s="34"/>
      <c r="I61" s="34"/>
      <c r="J61" s="34"/>
      <c r="K61" s="34"/>
      <c r="L61" s="34"/>
      <c r="M61" s="34"/>
      <c r="N61" s="34"/>
      <c r="O61" s="34"/>
      <c r="P61" s="34"/>
      <c r="Q61" s="34"/>
      <c r="R61" s="34"/>
    </row>
    <row r="62" spans="1:18">
      <c r="C62" s="29"/>
      <c r="E62" s="34"/>
      <c r="F62" s="34"/>
      <c r="G62" s="34"/>
      <c r="H62" s="34"/>
      <c r="I62" s="34"/>
      <c r="J62" s="34"/>
      <c r="K62" s="34"/>
      <c r="L62" s="34"/>
      <c r="M62" s="34"/>
      <c r="N62" s="34"/>
      <c r="O62" s="34"/>
      <c r="P62" s="34"/>
      <c r="Q62" s="34"/>
      <c r="R62" s="34"/>
    </row>
    <row r="63" spans="1:18">
      <c r="C63" s="29"/>
      <c r="E63" s="34"/>
      <c r="F63" s="34"/>
      <c r="G63" s="34"/>
      <c r="H63" s="34"/>
      <c r="I63" s="34"/>
      <c r="J63" s="34"/>
      <c r="K63" s="34"/>
      <c r="L63" s="34"/>
      <c r="M63" s="34"/>
      <c r="N63" s="34"/>
      <c r="O63" s="34"/>
      <c r="P63" s="34"/>
      <c r="Q63" s="34"/>
      <c r="R63" s="34"/>
    </row>
    <row r="64" spans="1:18">
      <c r="E64" s="34"/>
      <c r="F64" s="34"/>
      <c r="G64" s="34"/>
      <c r="H64" s="34"/>
      <c r="I64" s="34"/>
      <c r="J64" s="34"/>
      <c r="K64" s="34"/>
      <c r="L64" s="34"/>
      <c r="M64" s="34"/>
      <c r="N64" s="34"/>
      <c r="O64" s="34"/>
      <c r="P64" s="34"/>
      <c r="Q64" s="34"/>
      <c r="R64" s="34"/>
    </row>
    <row r="65" spans="5:18">
      <c r="E65" s="34"/>
      <c r="F65" s="34"/>
      <c r="G65" s="34"/>
      <c r="H65" s="34"/>
      <c r="I65" s="34"/>
      <c r="J65" s="34"/>
      <c r="K65" s="34"/>
      <c r="L65" s="34"/>
      <c r="M65" s="34"/>
      <c r="N65" s="34"/>
      <c r="O65" s="34"/>
      <c r="P65" s="34"/>
      <c r="Q65" s="34"/>
      <c r="R65" s="34"/>
    </row>
    <row r="66" spans="5:18">
      <c r="E66" s="34"/>
      <c r="F66" s="34"/>
      <c r="G66" s="34"/>
      <c r="H66" s="34"/>
      <c r="I66" s="34"/>
      <c r="J66" s="34"/>
      <c r="K66" s="34"/>
      <c r="L66" s="34"/>
      <c r="M66" s="34"/>
      <c r="N66" s="34"/>
      <c r="O66" s="34"/>
      <c r="P66" s="34"/>
      <c r="Q66" s="34"/>
      <c r="R66" s="34"/>
    </row>
    <row r="67" spans="5:18">
      <c r="E67" s="34"/>
      <c r="F67" s="34"/>
      <c r="G67" s="34"/>
      <c r="H67" s="34"/>
      <c r="I67" s="34"/>
      <c r="J67" s="34"/>
      <c r="K67" s="34"/>
      <c r="L67" s="34"/>
      <c r="M67" s="34"/>
      <c r="N67" s="34"/>
      <c r="O67" s="34"/>
      <c r="P67" s="34"/>
      <c r="Q67" s="34"/>
      <c r="R67" s="34"/>
    </row>
    <row r="68" spans="5:18">
      <c r="E68" s="34"/>
      <c r="F68" s="34"/>
      <c r="G68" s="34"/>
      <c r="H68" s="34"/>
      <c r="I68" s="34"/>
      <c r="J68" s="34"/>
      <c r="K68" s="34"/>
      <c r="L68" s="34"/>
      <c r="M68" s="34"/>
      <c r="N68" s="34"/>
      <c r="O68" s="34"/>
      <c r="P68" s="34"/>
      <c r="Q68" s="34"/>
      <c r="R68" s="34"/>
    </row>
    <row r="69" spans="5:18">
      <c r="E69" s="34"/>
      <c r="F69" s="34"/>
      <c r="G69" s="34"/>
      <c r="H69" s="34"/>
      <c r="I69" s="34"/>
      <c r="J69" s="34"/>
      <c r="K69" s="34"/>
      <c r="L69" s="34"/>
      <c r="M69" s="34"/>
      <c r="N69" s="34"/>
      <c r="O69" s="34"/>
      <c r="P69" s="34"/>
      <c r="Q69" s="34"/>
      <c r="R69" s="34"/>
    </row>
    <row r="70" spans="5:18">
      <c r="E70" s="34"/>
      <c r="F70" s="34"/>
      <c r="G70" s="34"/>
      <c r="H70" s="34"/>
      <c r="I70" s="34"/>
      <c r="J70" s="34"/>
      <c r="K70" s="34"/>
      <c r="L70" s="34"/>
      <c r="M70" s="34"/>
      <c r="N70" s="34"/>
      <c r="O70" s="34"/>
      <c r="P70" s="34"/>
      <c r="Q70" s="34"/>
      <c r="R70" s="34"/>
    </row>
    <row r="71" spans="5:18">
      <c r="E71" s="34"/>
      <c r="F71" s="34"/>
      <c r="G71" s="34"/>
      <c r="H71" s="34"/>
      <c r="I71" s="34"/>
      <c r="J71" s="34"/>
      <c r="K71" s="34"/>
      <c r="L71" s="34"/>
      <c r="M71" s="34"/>
      <c r="N71" s="34"/>
      <c r="O71" s="34"/>
      <c r="P71" s="34"/>
      <c r="Q71" s="34"/>
      <c r="R71" s="34"/>
    </row>
    <row r="72" spans="5:18">
      <c r="E72" s="34"/>
      <c r="F72" s="34"/>
      <c r="G72" s="34"/>
      <c r="H72" s="34"/>
      <c r="I72" s="34"/>
      <c r="J72" s="34"/>
      <c r="K72" s="34"/>
      <c r="L72" s="34"/>
      <c r="M72" s="34"/>
      <c r="N72" s="34"/>
      <c r="O72" s="34"/>
      <c r="P72" s="34"/>
      <c r="Q72" s="34"/>
      <c r="R72" s="34"/>
    </row>
    <row r="73" spans="5:18">
      <c r="E73" s="34"/>
      <c r="F73" s="34"/>
      <c r="G73" s="34"/>
      <c r="H73" s="34"/>
      <c r="I73" s="34"/>
      <c r="J73" s="34"/>
      <c r="K73" s="34"/>
      <c r="L73" s="34"/>
      <c r="M73" s="34"/>
      <c r="N73" s="34"/>
      <c r="O73" s="34"/>
      <c r="P73" s="34"/>
      <c r="Q73" s="34"/>
      <c r="R73" s="34"/>
    </row>
    <row r="74" spans="5:18">
      <c r="E74" s="34"/>
      <c r="F74" s="34"/>
      <c r="G74" s="34"/>
      <c r="H74" s="34"/>
      <c r="I74" s="34"/>
      <c r="J74" s="34"/>
      <c r="K74" s="34"/>
      <c r="L74" s="34"/>
      <c r="M74" s="34"/>
      <c r="N74" s="34"/>
      <c r="O74" s="34"/>
      <c r="P74" s="34"/>
      <c r="Q74" s="34"/>
      <c r="R74" s="34"/>
    </row>
    <row r="75" spans="5:18">
      <c r="E75" s="34"/>
      <c r="F75" s="34"/>
      <c r="G75" s="34"/>
      <c r="H75" s="34"/>
      <c r="I75" s="34"/>
      <c r="J75" s="34"/>
      <c r="K75" s="34"/>
      <c r="L75" s="34"/>
      <c r="M75" s="34"/>
      <c r="N75" s="34"/>
      <c r="O75" s="34"/>
      <c r="P75" s="34"/>
      <c r="Q75" s="34"/>
      <c r="R75" s="34"/>
    </row>
    <row r="76" spans="5:18">
      <c r="E76" s="34"/>
      <c r="F76" s="34"/>
      <c r="G76" s="34"/>
      <c r="H76" s="34"/>
      <c r="I76" s="34"/>
      <c r="J76" s="34"/>
      <c r="K76" s="34"/>
      <c r="L76" s="34"/>
      <c r="M76" s="34"/>
      <c r="N76" s="34"/>
      <c r="O76" s="34"/>
      <c r="P76" s="34"/>
      <c r="Q76" s="34"/>
      <c r="R76" s="34"/>
    </row>
    <row r="77" spans="5:18">
      <c r="E77" s="34"/>
      <c r="F77" s="34"/>
      <c r="G77" s="34"/>
      <c r="H77" s="34"/>
      <c r="I77" s="34"/>
      <c r="J77" s="34"/>
      <c r="K77" s="34"/>
      <c r="L77" s="34"/>
      <c r="M77" s="34"/>
      <c r="N77" s="34"/>
      <c r="O77" s="34"/>
      <c r="P77" s="34"/>
      <c r="Q77" s="34"/>
      <c r="R77" s="34"/>
    </row>
    <row r="78" spans="5:18">
      <c r="E78" s="34"/>
      <c r="F78" s="34"/>
      <c r="G78" s="34"/>
      <c r="H78" s="34"/>
      <c r="I78" s="34"/>
      <c r="J78" s="34"/>
      <c r="K78" s="34"/>
      <c r="L78" s="34"/>
      <c r="M78" s="34"/>
      <c r="N78" s="34"/>
      <c r="O78" s="34"/>
      <c r="P78" s="34"/>
      <c r="Q78" s="34"/>
      <c r="R78" s="34"/>
    </row>
    <row r="79" spans="5:18">
      <c r="E79" s="34"/>
      <c r="F79" s="34"/>
      <c r="G79" s="34"/>
      <c r="H79" s="34"/>
      <c r="I79" s="34"/>
      <c r="J79" s="34"/>
      <c r="K79" s="34"/>
      <c r="L79" s="34"/>
      <c r="M79" s="34"/>
      <c r="N79" s="34"/>
      <c r="O79" s="34"/>
      <c r="P79" s="34"/>
      <c r="Q79" s="34"/>
      <c r="R79" s="34"/>
    </row>
    <row r="80" spans="5:18">
      <c r="E80" s="34"/>
      <c r="F80" s="34"/>
      <c r="G80" s="34"/>
      <c r="H80" s="34"/>
      <c r="I80" s="34"/>
      <c r="J80" s="34"/>
      <c r="K80" s="34"/>
      <c r="L80" s="34"/>
      <c r="M80" s="34"/>
      <c r="N80" s="34"/>
      <c r="O80" s="34"/>
      <c r="P80" s="34"/>
      <c r="Q80" s="34"/>
      <c r="R80" s="34"/>
    </row>
    <row r="81" spans="5:19">
      <c r="E81" s="34"/>
      <c r="F81" s="34"/>
      <c r="G81" s="34"/>
      <c r="H81" s="34"/>
      <c r="I81" s="34"/>
      <c r="J81" s="34"/>
      <c r="K81" s="34"/>
      <c r="L81" s="34"/>
      <c r="M81" s="34"/>
      <c r="N81" s="34"/>
      <c r="O81" s="34"/>
      <c r="P81" s="34"/>
      <c r="Q81" s="34"/>
      <c r="R81" s="34"/>
    </row>
    <row r="82" spans="5:19">
      <c r="E82" s="34"/>
      <c r="F82" s="34"/>
      <c r="G82" s="34"/>
      <c r="H82" s="34"/>
      <c r="I82" s="34"/>
      <c r="J82" s="34"/>
      <c r="K82" s="34"/>
      <c r="L82" s="34"/>
      <c r="M82" s="34"/>
      <c r="N82" s="34"/>
      <c r="O82" s="34"/>
      <c r="P82" s="34"/>
      <c r="Q82" s="34"/>
      <c r="R82" s="34"/>
    </row>
    <row r="83" spans="5:19">
      <c r="E83" s="34"/>
      <c r="F83" s="34"/>
      <c r="G83" s="34"/>
      <c r="H83" s="34"/>
      <c r="I83" s="34"/>
      <c r="J83" s="34"/>
      <c r="K83" s="34"/>
      <c r="L83" s="34"/>
      <c r="M83" s="34"/>
      <c r="N83" s="34"/>
      <c r="O83" s="34"/>
      <c r="P83" s="34"/>
      <c r="Q83" s="34"/>
      <c r="R83" s="34"/>
    </row>
    <row r="84" spans="5:19">
      <c r="E84" s="34"/>
      <c r="F84" s="34"/>
      <c r="G84" s="34"/>
      <c r="H84" s="34"/>
      <c r="I84" s="34"/>
      <c r="J84" s="34"/>
      <c r="K84" s="34"/>
      <c r="L84" s="34"/>
      <c r="M84" s="34"/>
      <c r="N84" s="34"/>
      <c r="O84" s="34"/>
      <c r="P84" s="34"/>
      <c r="Q84" s="34"/>
      <c r="R84" s="34"/>
    </row>
    <row r="85" spans="5:19">
      <c r="E85" s="34"/>
      <c r="F85" s="34"/>
      <c r="G85" s="34"/>
      <c r="H85" s="34"/>
      <c r="I85" s="34"/>
      <c r="J85" s="34"/>
      <c r="K85" s="34"/>
      <c r="L85" s="34"/>
      <c r="M85" s="34"/>
      <c r="N85" s="34"/>
      <c r="O85" s="34"/>
      <c r="P85" s="34"/>
      <c r="Q85" s="34"/>
      <c r="R85" s="34"/>
    </row>
    <row r="86" spans="5:19">
      <c r="E86" s="34"/>
      <c r="F86" s="34"/>
      <c r="G86" s="34"/>
      <c r="H86" s="34"/>
      <c r="I86" s="34"/>
      <c r="J86" s="34"/>
      <c r="K86" s="34"/>
      <c r="L86" s="34"/>
      <c r="M86" s="34"/>
      <c r="N86" s="34"/>
      <c r="O86" s="34"/>
      <c r="P86" s="34"/>
      <c r="Q86" s="34"/>
      <c r="R86" s="34"/>
    </row>
    <row r="87" spans="5:19">
      <c r="E87" s="34"/>
      <c r="F87" s="34"/>
      <c r="G87" s="34"/>
      <c r="H87" s="34"/>
      <c r="I87" s="34"/>
      <c r="J87" s="34"/>
      <c r="K87" s="34"/>
      <c r="L87" s="34"/>
      <c r="M87" s="34"/>
      <c r="N87" s="34"/>
      <c r="O87" s="34"/>
      <c r="P87" s="34"/>
      <c r="Q87" s="34"/>
      <c r="R87" s="34"/>
    </row>
    <row r="88" spans="5:19">
      <c r="E88" s="34"/>
      <c r="F88" s="34"/>
      <c r="G88" s="34"/>
      <c r="H88" s="34"/>
      <c r="I88" s="34"/>
      <c r="J88" s="34"/>
      <c r="K88" s="34"/>
      <c r="L88" s="34"/>
      <c r="M88" s="34"/>
      <c r="N88" s="34"/>
      <c r="O88" s="34"/>
      <c r="P88" s="34"/>
      <c r="Q88" s="34"/>
      <c r="R88" s="34"/>
    </row>
    <row r="89" spans="5:19">
      <c r="E89" s="34"/>
      <c r="F89" s="34"/>
      <c r="G89" s="34"/>
      <c r="H89" s="34"/>
      <c r="I89" s="34"/>
      <c r="J89" s="34"/>
      <c r="K89" s="34"/>
      <c r="L89" s="34"/>
      <c r="M89" s="34"/>
      <c r="N89" s="34"/>
      <c r="O89" s="34"/>
      <c r="P89" s="34"/>
      <c r="Q89" s="34"/>
      <c r="R89" s="34"/>
    </row>
    <row r="90" spans="5:19">
      <c r="E90" s="34"/>
      <c r="F90" s="34"/>
      <c r="G90" s="34"/>
      <c r="H90" s="34"/>
      <c r="I90" s="34"/>
      <c r="J90" s="34"/>
      <c r="K90" s="34"/>
      <c r="L90" s="34"/>
      <c r="M90" s="34"/>
      <c r="N90" s="34"/>
      <c r="O90" s="34"/>
      <c r="P90" s="34"/>
      <c r="Q90" s="34"/>
      <c r="R90" s="34"/>
    </row>
    <row r="91" spans="5:19">
      <c r="E91" s="34"/>
      <c r="F91" s="34"/>
      <c r="G91" s="34"/>
      <c r="H91" s="34"/>
      <c r="I91" s="34"/>
      <c r="J91" s="34"/>
      <c r="K91" s="34"/>
      <c r="L91" s="34"/>
      <c r="M91" s="34"/>
      <c r="N91" s="34"/>
      <c r="O91" s="34"/>
      <c r="P91" s="34"/>
      <c r="Q91" s="34"/>
      <c r="R91" s="34"/>
    </row>
    <row r="92" spans="5:19">
      <c r="E92" s="34"/>
      <c r="F92" s="34"/>
      <c r="G92" s="34"/>
      <c r="H92" s="34"/>
      <c r="I92" s="34"/>
      <c r="J92" s="34"/>
      <c r="K92" s="34"/>
      <c r="L92" s="34"/>
      <c r="M92" s="34"/>
      <c r="N92" s="34"/>
      <c r="O92" s="34"/>
      <c r="P92" s="34"/>
      <c r="Q92" s="34"/>
      <c r="R92" s="34"/>
    </row>
    <row r="94" spans="5:19">
      <c r="E94" s="33"/>
      <c r="F94" s="33"/>
      <c r="G94" s="33"/>
      <c r="H94" s="33"/>
      <c r="I94" s="33"/>
      <c r="J94" s="33"/>
      <c r="K94" s="33"/>
      <c r="L94" s="33"/>
      <c r="M94" s="33"/>
      <c r="N94" s="33"/>
      <c r="O94" s="33"/>
      <c r="P94" s="33"/>
      <c r="Q94" s="33"/>
      <c r="R94" s="33"/>
      <c r="S94" s="33">
        <f t="shared" ref="S94" si="11">S10-S53</f>
        <v>0</v>
      </c>
    </row>
    <row r="95" spans="5:19">
      <c r="E95" s="33"/>
      <c r="F95" s="33"/>
      <c r="G95" s="33"/>
      <c r="H95" s="33"/>
      <c r="I95" s="33"/>
      <c r="J95" s="33"/>
      <c r="K95" s="33"/>
      <c r="L95" s="33"/>
      <c r="M95" s="33"/>
      <c r="N95" s="33"/>
      <c r="O95" s="33"/>
      <c r="P95" s="33"/>
      <c r="Q95" s="33"/>
      <c r="R95" s="33"/>
      <c r="S95" s="33">
        <f t="shared" ref="S95:S107" si="12">S11-S54</f>
        <v>0</v>
      </c>
    </row>
    <row r="96" spans="5:19">
      <c r="E96" s="33"/>
      <c r="F96" s="33"/>
      <c r="G96" s="33"/>
      <c r="H96" s="33"/>
      <c r="I96" s="33"/>
      <c r="J96" s="33"/>
      <c r="K96" s="33"/>
      <c r="L96" s="33"/>
      <c r="M96" s="33"/>
      <c r="N96" s="33"/>
      <c r="O96" s="33"/>
      <c r="P96" s="33"/>
      <c r="Q96" s="33"/>
      <c r="R96" s="33"/>
      <c r="S96" s="33">
        <f t="shared" si="12"/>
        <v>0</v>
      </c>
    </row>
    <row r="97" spans="5:19">
      <c r="E97" s="33"/>
      <c r="F97" s="33"/>
      <c r="G97" s="33"/>
      <c r="H97" s="33"/>
      <c r="I97" s="33"/>
      <c r="J97" s="33"/>
      <c r="K97" s="33"/>
      <c r="L97" s="33"/>
      <c r="M97" s="33"/>
      <c r="N97" s="33"/>
      <c r="O97" s="33"/>
      <c r="P97" s="33"/>
      <c r="Q97" s="33"/>
      <c r="R97" s="33"/>
      <c r="S97" s="33">
        <f t="shared" si="12"/>
        <v>0</v>
      </c>
    </row>
    <row r="98" spans="5:19">
      <c r="E98" s="33"/>
      <c r="F98" s="33"/>
      <c r="G98" s="33"/>
      <c r="H98" s="33"/>
      <c r="I98" s="33"/>
      <c r="J98" s="33"/>
      <c r="K98" s="33"/>
      <c r="L98" s="33"/>
      <c r="M98" s="33"/>
      <c r="N98" s="33"/>
      <c r="O98" s="33"/>
      <c r="P98" s="33"/>
      <c r="Q98" s="33"/>
      <c r="R98" s="33"/>
      <c r="S98" s="33">
        <f t="shared" si="12"/>
        <v>0</v>
      </c>
    </row>
    <row r="99" spans="5:19">
      <c r="E99" s="33"/>
      <c r="F99" s="33"/>
      <c r="G99" s="33"/>
      <c r="H99" s="33"/>
      <c r="I99" s="33"/>
      <c r="J99" s="33"/>
      <c r="K99" s="33"/>
      <c r="L99" s="33"/>
      <c r="M99" s="33"/>
      <c r="N99" s="33"/>
      <c r="O99" s="33"/>
      <c r="P99" s="33"/>
      <c r="Q99" s="33"/>
      <c r="R99" s="33"/>
      <c r="S99" s="33">
        <f t="shared" si="12"/>
        <v>0</v>
      </c>
    </row>
    <row r="100" spans="5:19">
      <c r="E100" s="33"/>
      <c r="F100" s="33"/>
      <c r="G100" s="33"/>
      <c r="H100" s="33"/>
      <c r="I100" s="33"/>
      <c r="J100" s="33"/>
      <c r="K100" s="33"/>
      <c r="L100" s="33"/>
      <c r="M100" s="33"/>
      <c r="N100" s="33"/>
      <c r="O100" s="33"/>
      <c r="P100" s="33"/>
      <c r="Q100" s="33"/>
      <c r="R100" s="33"/>
      <c r="S100" s="33">
        <f t="shared" si="12"/>
        <v>0</v>
      </c>
    </row>
    <row r="101" spans="5:19">
      <c r="E101" s="33"/>
      <c r="F101" s="33"/>
      <c r="G101" s="33"/>
      <c r="H101" s="33"/>
      <c r="I101" s="33"/>
      <c r="J101" s="33"/>
      <c r="K101" s="33"/>
      <c r="L101" s="33"/>
      <c r="M101" s="33"/>
      <c r="N101" s="33"/>
      <c r="O101" s="33"/>
      <c r="P101" s="33"/>
      <c r="Q101" s="33"/>
      <c r="R101" s="33"/>
      <c r="S101" s="33">
        <f t="shared" si="12"/>
        <v>0</v>
      </c>
    </row>
    <row r="102" spans="5:19">
      <c r="E102" s="33"/>
      <c r="F102" s="33"/>
      <c r="G102" s="33"/>
      <c r="H102" s="33"/>
      <c r="I102" s="33"/>
      <c r="J102" s="33"/>
      <c r="K102" s="33"/>
      <c r="L102" s="33"/>
      <c r="M102" s="33"/>
      <c r="N102" s="33"/>
      <c r="O102" s="33"/>
      <c r="P102" s="33"/>
      <c r="Q102" s="33"/>
      <c r="R102" s="33"/>
      <c r="S102" s="33">
        <f t="shared" si="12"/>
        <v>0</v>
      </c>
    </row>
    <row r="103" spans="5:19">
      <c r="E103" s="33"/>
      <c r="F103" s="33"/>
      <c r="G103" s="33"/>
      <c r="H103" s="33"/>
      <c r="I103" s="33"/>
      <c r="J103" s="33"/>
      <c r="K103" s="33"/>
      <c r="L103" s="33"/>
      <c r="M103" s="33"/>
      <c r="N103" s="33"/>
      <c r="O103" s="33"/>
      <c r="P103" s="33"/>
      <c r="Q103" s="33"/>
      <c r="R103" s="33"/>
      <c r="S103" s="33">
        <f t="shared" si="12"/>
        <v>0</v>
      </c>
    </row>
    <row r="104" spans="5:19">
      <c r="E104" s="33"/>
      <c r="F104" s="33"/>
      <c r="G104" s="33"/>
      <c r="H104" s="33"/>
      <c r="I104" s="33"/>
      <c r="J104" s="33"/>
      <c r="K104" s="33"/>
      <c r="L104" s="33"/>
      <c r="M104" s="33"/>
      <c r="N104" s="33"/>
      <c r="O104" s="33"/>
      <c r="P104" s="33"/>
      <c r="Q104" s="33"/>
      <c r="R104" s="33"/>
      <c r="S104" s="33">
        <f t="shared" si="12"/>
        <v>0</v>
      </c>
    </row>
    <row r="105" spans="5:19">
      <c r="E105" s="33"/>
      <c r="F105" s="33"/>
      <c r="G105" s="33"/>
      <c r="H105" s="33"/>
      <c r="I105" s="33"/>
      <c r="J105" s="33"/>
      <c r="K105" s="33"/>
      <c r="L105" s="33"/>
      <c r="M105" s="33"/>
      <c r="N105" s="33"/>
      <c r="O105" s="33"/>
      <c r="P105" s="33"/>
      <c r="Q105" s="33"/>
      <c r="R105" s="33"/>
      <c r="S105" s="33">
        <f t="shared" si="12"/>
        <v>0</v>
      </c>
    </row>
    <row r="106" spans="5:19">
      <c r="E106" s="33"/>
      <c r="F106" s="33"/>
      <c r="G106" s="33"/>
      <c r="H106" s="33"/>
      <c r="I106" s="33"/>
      <c r="J106" s="33"/>
      <c r="K106" s="33"/>
      <c r="L106" s="33"/>
      <c r="M106" s="33"/>
      <c r="N106" s="33"/>
      <c r="O106" s="33"/>
      <c r="P106" s="33"/>
      <c r="Q106" s="33"/>
      <c r="R106" s="33"/>
      <c r="S106" s="33">
        <f t="shared" si="12"/>
        <v>0</v>
      </c>
    </row>
    <row r="107" spans="5:19">
      <c r="E107" s="33"/>
      <c r="F107" s="33"/>
      <c r="G107" s="33"/>
      <c r="H107" s="33"/>
      <c r="I107" s="33"/>
      <c r="J107" s="33"/>
      <c r="K107" s="33"/>
      <c r="L107" s="33"/>
      <c r="M107" s="33"/>
      <c r="N107" s="33"/>
      <c r="O107" s="33"/>
      <c r="P107" s="33"/>
      <c r="Q107" s="33"/>
      <c r="R107" s="33"/>
      <c r="S107" s="33">
        <f t="shared" si="12"/>
        <v>0</v>
      </c>
    </row>
    <row r="108" spans="5:19">
      <c r="E108" s="33"/>
      <c r="F108" s="33"/>
      <c r="G108" s="33"/>
      <c r="H108" s="33"/>
      <c r="I108" s="33"/>
      <c r="J108" s="33"/>
      <c r="K108" s="33"/>
      <c r="L108" s="33"/>
      <c r="M108" s="33"/>
      <c r="N108" s="33"/>
      <c r="O108" s="33"/>
      <c r="P108" s="33"/>
      <c r="Q108" s="33"/>
      <c r="R108" s="33"/>
      <c r="S108" s="33">
        <f t="shared" ref="S108:S123" si="13">S24-S67</f>
        <v>0</v>
      </c>
    </row>
    <row r="109" spans="5:19">
      <c r="E109" s="33"/>
      <c r="F109" s="33"/>
      <c r="G109" s="33"/>
      <c r="H109" s="33"/>
      <c r="I109" s="33"/>
      <c r="J109" s="33"/>
      <c r="K109" s="33"/>
      <c r="L109" s="33"/>
      <c r="M109" s="33"/>
      <c r="N109" s="33"/>
      <c r="O109" s="33"/>
      <c r="P109" s="33"/>
      <c r="Q109" s="33"/>
      <c r="R109" s="33"/>
      <c r="S109" s="33">
        <f t="shared" si="13"/>
        <v>0</v>
      </c>
    </row>
    <row r="110" spans="5:19">
      <c r="E110" s="33"/>
      <c r="F110" s="33"/>
      <c r="G110" s="33"/>
      <c r="H110" s="33"/>
      <c r="I110" s="33"/>
      <c r="J110" s="33"/>
      <c r="K110" s="33"/>
      <c r="L110" s="33"/>
      <c r="M110" s="33"/>
      <c r="N110" s="33"/>
      <c r="O110" s="33"/>
      <c r="P110" s="33"/>
      <c r="Q110" s="33"/>
      <c r="R110" s="33"/>
      <c r="S110" s="33">
        <f t="shared" si="13"/>
        <v>0</v>
      </c>
    </row>
    <row r="111" spans="5:19">
      <c r="E111" s="33"/>
      <c r="F111" s="33"/>
      <c r="G111" s="33"/>
      <c r="H111" s="33"/>
      <c r="I111" s="33"/>
      <c r="J111" s="33"/>
      <c r="K111" s="33"/>
      <c r="L111" s="33"/>
      <c r="M111" s="33"/>
      <c r="N111" s="33"/>
      <c r="O111" s="33"/>
      <c r="P111" s="33"/>
      <c r="Q111" s="33"/>
      <c r="R111" s="33"/>
      <c r="S111" s="33">
        <f t="shared" si="13"/>
        <v>0</v>
      </c>
    </row>
    <row r="112" spans="5:19">
      <c r="E112" s="33"/>
      <c r="F112" s="33"/>
      <c r="G112" s="33"/>
      <c r="H112" s="33"/>
      <c r="I112" s="33"/>
      <c r="J112" s="33"/>
      <c r="K112" s="33"/>
      <c r="L112" s="33"/>
      <c r="M112" s="33"/>
      <c r="N112" s="33"/>
      <c r="O112" s="33"/>
      <c r="P112" s="33"/>
      <c r="Q112" s="33"/>
      <c r="R112" s="33"/>
      <c r="S112" s="33">
        <f t="shared" si="13"/>
        <v>0</v>
      </c>
    </row>
    <row r="113" spans="5:19">
      <c r="E113" s="33"/>
      <c r="F113" s="33"/>
      <c r="G113" s="33"/>
      <c r="H113" s="33"/>
      <c r="I113" s="33"/>
      <c r="J113" s="33"/>
      <c r="K113" s="33"/>
      <c r="L113" s="33"/>
      <c r="M113" s="33"/>
      <c r="N113" s="33"/>
      <c r="O113" s="33"/>
      <c r="P113" s="33"/>
      <c r="Q113" s="33"/>
      <c r="R113" s="33"/>
      <c r="S113" s="33">
        <f t="shared" si="13"/>
        <v>0</v>
      </c>
    </row>
    <row r="114" spans="5:19">
      <c r="E114" s="33"/>
      <c r="F114" s="33"/>
      <c r="G114" s="33"/>
      <c r="H114" s="33"/>
      <c r="I114" s="33"/>
      <c r="J114" s="33"/>
      <c r="K114" s="33"/>
      <c r="L114" s="33"/>
      <c r="M114" s="33"/>
      <c r="N114" s="33"/>
      <c r="O114" s="33"/>
      <c r="P114" s="33"/>
      <c r="Q114" s="33"/>
      <c r="R114" s="33"/>
      <c r="S114" s="33">
        <f t="shared" si="13"/>
        <v>0</v>
      </c>
    </row>
    <row r="115" spans="5:19">
      <c r="E115" s="33"/>
      <c r="F115" s="33"/>
      <c r="G115" s="33"/>
      <c r="H115" s="33"/>
      <c r="I115" s="33"/>
      <c r="J115" s="33"/>
      <c r="K115" s="33"/>
      <c r="L115" s="33"/>
      <c r="M115" s="33"/>
      <c r="N115" s="33"/>
      <c r="O115" s="33"/>
      <c r="P115" s="33"/>
      <c r="Q115" s="33"/>
      <c r="R115" s="33"/>
      <c r="S115" s="33">
        <f t="shared" si="13"/>
        <v>0</v>
      </c>
    </row>
    <row r="116" spans="5:19">
      <c r="E116" s="33"/>
      <c r="F116" s="33"/>
      <c r="G116" s="33"/>
      <c r="H116" s="33"/>
      <c r="I116" s="33"/>
      <c r="J116" s="33"/>
      <c r="K116" s="33"/>
      <c r="L116" s="33"/>
      <c r="M116" s="33"/>
      <c r="N116" s="33"/>
      <c r="O116" s="33"/>
      <c r="P116" s="33"/>
      <c r="Q116" s="33"/>
      <c r="R116" s="33"/>
      <c r="S116" s="33">
        <f t="shared" si="13"/>
        <v>0</v>
      </c>
    </row>
    <row r="117" spans="5:19">
      <c r="E117" s="33"/>
      <c r="F117" s="33"/>
      <c r="G117" s="33"/>
      <c r="H117" s="33"/>
      <c r="I117" s="33"/>
      <c r="J117" s="33"/>
      <c r="K117" s="33"/>
      <c r="L117" s="33"/>
      <c r="M117" s="33"/>
      <c r="N117" s="33"/>
      <c r="O117" s="33"/>
      <c r="P117" s="33"/>
      <c r="Q117" s="33"/>
      <c r="R117" s="33"/>
      <c r="S117" s="33">
        <f t="shared" si="13"/>
        <v>0</v>
      </c>
    </row>
    <row r="118" spans="5:19">
      <c r="E118" s="33"/>
      <c r="F118" s="33"/>
      <c r="G118" s="33"/>
      <c r="H118" s="33"/>
      <c r="I118" s="33"/>
      <c r="J118" s="33"/>
      <c r="K118" s="33"/>
      <c r="L118" s="33"/>
      <c r="M118" s="33"/>
      <c r="N118" s="33"/>
      <c r="O118" s="33"/>
      <c r="P118" s="33"/>
      <c r="Q118" s="33"/>
      <c r="R118" s="33"/>
      <c r="S118" s="33">
        <f t="shared" si="13"/>
        <v>0</v>
      </c>
    </row>
    <row r="119" spans="5:19">
      <c r="E119" s="33"/>
      <c r="F119" s="33"/>
      <c r="G119" s="33"/>
      <c r="H119" s="33"/>
      <c r="I119" s="33"/>
      <c r="J119" s="33"/>
      <c r="K119" s="33"/>
      <c r="L119" s="33"/>
      <c r="M119" s="33"/>
      <c r="N119" s="33"/>
      <c r="O119" s="33"/>
      <c r="P119" s="33"/>
      <c r="Q119" s="33"/>
      <c r="R119" s="33"/>
      <c r="S119" s="33">
        <f t="shared" si="13"/>
        <v>0</v>
      </c>
    </row>
    <row r="120" spans="5:19">
      <c r="E120" s="33"/>
      <c r="F120" s="33"/>
      <c r="G120" s="33"/>
      <c r="H120" s="33"/>
      <c r="I120" s="33"/>
      <c r="J120" s="33"/>
      <c r="K120" s="33"/>
      <c r="L120" s="33"/>
      <c r="M120" s="33"/>
      <c r="N120" s="33"/>
      <c r="O120" s="33"/>
      <c r="P120" s="33"/>
      <c r="Q120" s="33"/>
      <c r="R120" s="33"/>
      <c r="S120" s="33">
        <f t="shared" si="13"/>
        <v>0</v>
      </c>
    </row>
    <row r="121" spans="5:19">
      <c r="E121" s="33"/>
      <c r="F121" s="33"/>
      <c r="G121" s="33"/>
      <c r="H121" s="33"/>
      <c r="I121" s="33"/>
      <c r="J121" s="33"/>
      <c r="K121" s="33"/>
      <c r="L121" s="33"/>
      <c r="M121" s="33"/>
      <c r="N121" s="33"/>
      <c r="O121" s="33"/>
      <c r="P121" s="33"/>
      <c r="Q121" s="33"/>
      <c r="R121" s="33"/>
      <c r="S121" s="33">
        <f t="shared" si="13"/>
        <v>0</v>
      </c>
    </row>
    <row r="122" spans="5:19">
      <c r="E122" s="33"/>
      <c r="F122" s="33"/>
      <c r="G122" s="33"/>
      <c r="H122" s="33"/>
      <c r="I122" s="33"/>
      <c r="J122" s="33"/>
      <c r="K122" s="33"/>
      <c r="L122" s="33"/>
      <c r="M122" s="33"/>
      <c r="N122" s="33"/>
      <c r="O122" s="33"/>
      <c r="P122" s="33"/>
      <c r="Q122" s="33"/>
      <c r="R122" s="33"/>
      <c r="S122" s="33">
        <f t="shared" si="13"/>
        <v>0</v>
      </c>
    </row>
    <row r="123" spans="5:19">
      <c r="E123" s="33"/>
      <c r="F123" s="33"/>
      <c r="G123" s="33"/>
      <c r="H123" s="33"/>
      <c r="I123" s="33"/>
      <c r="J123" s="33"/>
      <c r="K123" s="33"/>
      <c r="L123" s="33"/>
      <c r="M123" s="33"/>
      <c r="N123" s="33"/>
      <c r="O123" s="33"/>
      <c r="P123" s="33"/>
      <c r="Q123" s="33"/>
      <c r="R123" s="33"/>
      <c r="S123" s="33">
        <f t="shared" si="13"/>
        <v>0</v>
      </c>
    </row>
    <row r="124" spans="5:19">
      <c r="E124" s="33"/>
      <c r="F124" s="33"/>
      <c r="G124" s="33"/>
      <c r="H124" s="33"/>
      <c r="I124" s="33"/>
      <c r="J124" s="33"/>
      <c r="K124" s="33"/>
      <c r="L124" s="33"/>
      <c r="M124" s="33"/>
      <c r="N124" s="33"/>
      <c r="O124" s="33"/>
      <c r="P124" s="33"/>
      <c r="Q124" s="33"/>
      <c r="R124" s="33"/>
      <c r="S124" s="33">
        <f t="shared" ref="S124:S132" si="14">S40-S83</f>
        <v>0</v>
      </c>
    </row>
    <row r="125" spans="5:19">
      <c r="E125" s="33"/>
      <c r="F125" s="33"/>
      <c r="G125" s="33"/>
      <c r="H125" s="33"/>
      <c r="I125" s="33"/>
      <c r="J125" s="33"/>
      <c r="K125" s="33"/>
      <c r="L125" s="33"/>
      <c r="M125" s="33"/>
      <c r="N125" s="33"/>
      <c r="O125" s="33"/>
      <c r="P125" s="33"/>
      <c r="Q125" s="33"/>
      <c r="R125" s="33"/>
      <c r="S125" s="33">
        <f t="shared" si="14"/>
        <v>0</v>
      </c>
    </row>
    <row r="126" spans="5:19">
      <c r="E126" s="33"/>
      <c r="F126" s="33"/>
      <c r="G126" s="33"/>
      <c r="H126" s="33"/>
      <c r="I126" s="33"/>
      <c r="J126" s="33"/>
      <c r="K126" s="33"/>
      <c r="L126" s="33"/>
      <c r="M126" s="33"/>
      <c r="N126" s="33"/>
      <c r="O126" s="33"/>
      <c r="P126" s="33"/>
      <c r="Q126" s="33"/>
      <c r="R126" s="33"/>
      <c r="S126" s="33">
        <f t="shared" si="14"/>
        <v>0</v>
      </c>
    </row>
    <row r="127" spans="5:19">
      <c r="E127" s="33"/>
      <c r="F127" s="33"/>
      <c r="G127" s="33"/>
      <c r="H127" s="33"/>
      <c r="I127" s="33"/>
      <c r="J127" s="33"/>
      <c r="K127" s="33"/>
      <c r="L127" s="33"/>
      <c r="M127" s="33"/>
      <c r="N127" s="33"/>
      <c r="O127" s="33"/>
      <c r="P127" s="33"/>
      <c r="Q127" s="33"/>
      <c r="R127" s="33"/>
      <c r="S127" s="33">
        <f t="shared" si="14"/>
        <v>0</v>
      </c>
    </row>
    <row r="128" spans="5:19">
      <c r="E128" s="33"/>
      <c r="F128" s="33"/>
      <c r="G128" s="33"/>
      <c r="H128" s="33"/>
      <c r="I128" s="33"/>
      <c r="J128" s="33"/>
      <c r="K128" s="33"/>
      <c r="L128" s="33"/>
      <c r="M128" s="33"/>
      <c r="N128" s="33"/>
      <c r="O128" s="33"/>
      <c r="P128" s="33"/>
      <c r="Q128" s="33"/>
      <c r="R128" s="33"/>
      <c r="S128" s="33">
        <f t="shared" si="14"/>
        <v>0</v>
      </c>
    </row>
    <row r="129" spans="5:19">
      <c r="E129" s="33"/>
      <c r="F129" s="33"/>
      <c r="G129" s="33"/>
      <c r="H129" s="33"/>
      <c r="I129" s="33"/>
      <c r="J129" s="33"/>
      <c r="K129" s="33"/>
      <c r="L129" s="33"/>
      <c r="M129" s="33"/>
      <c r="N129" s="33"/>
      <c r="O129" s="33"/>
      <c r="P129" s="33"/>
      <c r="Q129" s="33"/>
      <c r="R129" s="33"/>
      <c r="S129" s="33">
        <f t="shared" si="14"/>
        <v>0</v>
      </c>
    </row>
    <row r="130" spans="5:19">
      <c r="E130" s="33"/>
      <c r="F130" s="33"/>
      <c r="G130" s="33"/>
      <c r="H130" s="33"/>
      <c r="I130" s="33"/>
      <c r="J130" s="33"/>
      <c r="K130" s="33"/>
      <c r="L130" s="33"/>
      <c r="M130" s="33"/>
      <c r="N130" s="33"/>
      <c r="O130" s="33"/>
      <c r="P130" s="33"/>
      <c r="Q130" s="33"/>
      <c r="R130" s="33"/>
      <c r="S130" s="33">
        <f t="shared" si="14"/>
        <v>0</v>
      </c>
    </row>
    <row r="131" spans="5:19">
      <c r="E131" s="33"/>
      <c r="F131" s="33"/>
      <c r="G131" s="33"/>
      <c r="H131" s="33"/>
      <c r="I131" s="33"/>
      <c r="J131" s="33"/>
      <c r="K131" s="33"/>
      <c r="L131" s="33"/>
      <c r="M131" s="33"/>
      <c r="N131" s="33"/>
      <c r="O131" s="33"/>
      <c r="P131" s="33"/>
      <c r="Q131" s="33"/>
      <c r="R131" s="33"/>
      <c r="S131" s="33">
        <f t="shared" si="14"/>
        <v>0</v>
      </c>
    </row>
    <row r="132" spans="5:19">
      <c r="E132" s="33"/>
      <c r="F132" s="33"/>
      <c r="G132" s="33"/>
      <c r="H132" s="33"/>
      <c r="I132" s="33"/>
      <c r="J132" s="33"/>
      <c r="K132" s="33"/>
      <c r="L132" s="33"/>
      <c r="M132" s="33"/>
      <c r="N132" s="33"/>
      <c r="O132" s="33"/>
      <c r="P132" s="33"/>
      <c r="Q132" s="33"/>
      <c r="R132" s="33"/>
      <c r="S132" s="33">
        <f t="shared" si="14"/>
        <v>0</v>
      </c>
    </row>
    <row r="133" spans="5:19">
      <c r="E133" s="33"/>
      <c r="F133" s="33"/>
      <c r="G133" s="33"/>
      <c r="H133" s="33"/>
      <c r="I133" s="33"/>
      <c r="J133" s="33"/>
      <c r="K133" s="33"/>
      <c r="L133" s="33"/>
      <c r="M133" s="33"/>
      <c r="N133" s="33"/>
      <c r="O133" s="33"/>
      <c r="P133" s="33"/>
      <c r="Q133" s="33"/>
      <c r="R133" s="33"/>
      <c r="S133" s="33">
        <f t="shared" ref="S133" si="15">S49-S92</f>
        <v>0</v>
      </c>
    </row>
    <row r="134" spans="5:19">
      <c r="E134" s="33"/>
    </row>
    <row r="135" spans="5:19">
      <c r="E135" s="33"/>
    </row>
    <row r="136" spans="5:19">
      <c r="E136" s="33"/>
    </row>
    <row r="137" spans="5:19">
      <c r="E137" s="33"/>
    </row>
    <row r="138" spans="5:19">
      <c r="E138" s="33"/>
    </row>
    <row r="139" spans="5:19">
      <c r="E139" s="33"/>
    </row>
    <row r="140" spans="5:19">
      <c r="E140" s="33"/>
    </row>
    <row r="141" spans="5:19">
      <c r="E141" s="33"/>
    </row>
    <row r="142" spans="5:19">
      <c r="E142" s="33"/>
    </row>
    <row r="143" spans="5:19">
      <c r="E143" s="33"/>
    </row>
    <row r="144" spans="5:19">
      <c r="E144" s="33"/>
    </row>
    <row r="145" spans="5:5">
      <c r="E145" s="33"/>
    </row>
    <row r="146" spans="5:5">
      <c r="E146" s="33"/>
    </row>
    <row r="147" spans="5:5">
      <c r="E147" s="33"/>
    </row>
    <row r="148" spans="5:5">
      <c r="E148" s="33"/>
    </row>
    <row r="149" spans="5:5">
      <c r="E149" s="33"/>
    </row>
    <row r="150" spans="5:5">
      <c r="E150" s="33"/>
    </row>
    <row r="151" spans="5:5">
      <c r="E151" s="33"/>
    </row>
    <row r="152" spans="5:5">
      <c r="E152" s="33"/>
    </row>
    <row r="153" spans="5:5">
      <c r="E153" s="33"/>
    </row>
    <row r="154" spans="5:5">
      <c r="E154" s="33"/>
    </row>
    <row r="155" spans="5:5">
      <c r="E155" s="33"/>
    </row>
    <row r="156" spans="5:5">
      <c r="E156" s="33"/>
    </row>
    <row r="157" spans="5:5">
      <c r="E157" s="33"/>
    </row>
    <row r="158" spans="5:5">
      <c r="E158" s="33"/>
    </row>
    <row r="159" spans="5:5">
      <c r="E159" s="33"/>
    </row>
    <row r="160" spans="5:5">
      <c r="E160" s="33"/>
    </row>
    <row r="161" spans="5:5">
      <c r="E161" s="33"/>
    </row>
    <row r="162" spans="5:5">
      <c r="E162" s="33"/>
    </row>
    <row r="163" spans="5:5">
      <c r="E163" s="33"/>
    </row>
    <row r="164" spans="5:5">
      <c r="E164" s="33"/>
    </row>
    <row r="165" spans="5:5">
      <c r="E165" s="33"/>
    </row>
    <row r="166" spans="5:5">
      <c r="E166" s="33"/>
    </row>
    <row r="167" spans="5:5">
      <c r="E167" s="33"/>
    </row>
    <row r="168" spans="5:5">
      <c r="E168" s="33"/>
    </row>
    <row r="169" spans="5:5">
      <c r="E169" s="33"/>
    </row>
    <row r="170" spans="5:5">
      <c r="E170" s="33"/>
    </row>
    <row r="171" spans="5:5">
      <c r="E171" s="33"/>
    </row>
    <row r="172" spans="5:5">
      <c r="E172" s="33"/>
    </row>
    <row r="173" spans="5:5">
      <c r="E173" s="33"/>
    </row>
    <row r="174" spans="5:5">
      <c r="E174" s="33"/>
    </row>
    <row r="175" spans="5:5">
      <c r="E175" s="33"/>
    </row>
    <row r="176" spans="5:5">
      <c r="E176" s="33"/>
    </row>
    <row r="177" spans="5:5">
      <c r="E177" s="33"/>
    </row>
    <row r="178" spans="5:5">
      <c r="E178" s="33"/>
    </row>
  </sheetData>
  <printOptions horizontalCentered="1"/>
  <pageMargins left="0.25" right="0.25" top="1" bottom="0.5" header="0" footer="0"/>
  <pageSetup scale="59"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autoPageBreaks="0" fitToPage="1"/>
  </sheetPr>
  <dimension ref="A1:M37"/>
  <sheetViews>
    <sheetView view="pageBreakPreview" zoomScaleNormal="100" zoomScaleSheetLayoutView="100" workbookViewId="0">
      <selection activeCell="I18" sqref="I18"/>
    </sheetView>
  </sheetViews>
  <sheetFormatPr defaultColWidth="8.81640625" defaultRowHeight="12.5"/>
  <cols>
    <col min="1" max="1" width="8.81640625" style="56"/>
    <col min="2" max="2" width="26.7265625" style="56" bestFit="1" customWidth="1"/>
    <col min="3" max="3" width="19.81640625" style="56" customWidth="1"/>
    <col min="4" max="4" width="16.26953125" style="56" bestFit="1" customWidth="1"/>
    <col min="5" max="5" width="16" style="56" bestFit="1" customWidth="1"/>
    <col min="6" max="6" width="17" style="56" bestFit="1" customWidth="1"/>
    <col min="7" max="7" width="18" style="56" bestFit="1" customWidth="1"/>
    <col min="8" max="8" width="3.26953125" style="56" customWidth="1"/>
    <col min="9" max="9" width="16.26953125" style="56" bestFit="1" customWidth="1"/>
    <col min="10" max="11" width="8.81640625" style="56"/>
    <col min="12" max="12" width="12.26953125" style="56" bestFit="1" customWidth="1"/>
    <col min="13" max="16384" width="8.81640625" style="56"/>
  </cols>
  <sheetData>
    <row r="1" spans="1:13">
      <c r="A1" s="308" t="s">
        <v>12</v>
      </c>
      <c r="B1" s="308"/>
      <c r="C1" s="308"/>
      <c r="D1" s="308"/>
      <c r="E1" s="308"/>
      <c r="F1" s="308"/>
      <c r="G1" s="308"/>
      <c r="H1" s="308"/>
      <c r="I1" s="308"/>
      <c r="J1" s="219"/>
    </row>
    <row r="2" spans="1:13">
      <c r="A2" s="308" t="s">
        <v>218</v>
      </c>
      <c r="B2" s="308"/>
      <c r="C2" s="308"/>
      <c r="D2" s="308"/>
      <c r="E2" s="308"/>
      <c r="F2" s="308"/>
      <c r="G2" s="308"/>
      <c r="H2" s="308"/>
      <c r="I2" s="308"/>
      <c r="J2" s="219"/>
    </row>
    <row r="3" spans="1:13">
      <c r="A3" s="308" t="s">
        <v>787</v>
      </c>
      <c r="B3" s="308"/>
      <c r="C3" s="308"/>
      <c r="D3" s="308"/>
      <c r="E3" s="308"/>
      <c r="F3" s="308"/>
      <c r="G3" s="308"/>
      <c r="H3" s="308"/>
      <c r="I3" s="308"/>
      <c r="J3" s="219"/>
    </row>
    <row r="4" spans="1:13">
      <c r="A4" s="219"/>
      <c r="B4" s="219"/>
      <c r="C4" s="219"/>
      <c r="D4" s="219"/>
      <c r="E4" s="219"/>
      <c r="F4" s="219"/>
      <c r="G4" s="219"/>
      <c r="H4" s="219"/>
      <c r="I4" s="219"/>
      <c r="J4" s="219"/>
    </row>
    <row r="5" spans="1:13" ht="13">
      <c r="A5" s="226" t="s">
        <v>215</v>
      </c>
      <c r="B5" s="226"/>
      <c r="C5" s="227">
        <v>44652</v>
      </c>
      <c r="D5" s="228"/>
      <c r="E5" s="228"/>
      <c r="F5" s="228"/>
      <c r="G5" s="227">
        <v>45016</v>
      </c>
      <c r="H5" s="226"/>
      <c r="I5" s="309" t="s">
        <v>14</v>
      </c>
      <c r="J5" s="309"/>
    </row>
    <row r="6" spans="1:13" ht="26">
      <c r="A6" s="226" t="s">
        <v>216</v>
      </c>
      <c r="B6" s="229" t="s">
        <v>307</v>
      </c>
      <c r="C6" s="228" t="s">
        <v>612</v>
      </c>
      <c r="D6" s="228" t="s">
        <v>7</v>
      </c>
      <c r="E6" s="228" t="s">
        <v>8</v>
      </c>
      <c r="F6" s="228" t="s">
        <v>9</v>
      </c>
      <c r="G6" s="228" t="s">
        <v>612</v>
      </c>
      <c r="H6" s="226"/>
      <c r="I6" s="309" t="s">
        <v>788</v>
      </c>
      <c r="J6" s="309"/>
    </row>
    <row r="7" spans="1:13" ht="13">
      <c r="A7" s="226"/>
      <c r="B7" s="229"/>
      <c r="C7" s="228"/>
      <c r="D7" s="228"/>
      <c r="E7" s="228"/>
      <c r="F7" s="228"/>
      <c r="G7" s="228"/>
      <c r="H7" s="226"/>
      <c r="I7" s="230" t="s">
        <v>10</v>
      </c>
      <c r="J7" s="230" t="s">
        <v>306</v>
      </c>
    </row>
    <row r="8" spans="1:13">
      <c r="A8" s="226">
        <v>1</v>
      </c>
      <c r="B8" s="219" t="s">
        <v>224</v>
      </c>
      <c r="C8" s="221">
        <v>11091533.59</v>
      </c>
      <c r="D8" s="221">
        <v>303704.92</v>
      </c>
      <c r="E8" s="221">
        <v>0</v>
      </c>
      <c r="F8" s="221">
        <v>0</v>
      </c>
      <c r="G8" s="221">
        <f>F8+E8+D8+C8</f>
        <v>11395238.51</v>
      </c>
      <c r="H8" s="231"/>
      <c r="I8" s="231">
        <f>G8-C8</f>
        <v>303704.91999999993</v>
      </c>
      <c r="J8" s="232">
        <f>I8/C8</f>
        <v>2.7381688702977632E-2</v>
      </c>
      <c r="L8" s="57"/>
      <c r="M8" s="222"/>
    </row>
    <row r="9" spans="1:13">
      <c r="A9" s="226">
        <v>2</v>
      </c>
      <c r="B9" s="219" t="s">
        <v>1</v>
      </c>
      <c r="C9" s="221">
        <v>58398200.369999997</v>
      </c>
      <c r="D9" s="221">
        <v>10073422.220000001</v>
      </c>
      <c r="E9" s="221">
        <v>-7247170.54</v>
      </c>
      <c r="F9" s="221">
        <v>1529.7200000002049</v>
      </c>
      <c r="G9" s="221">
        <f t="shared" ref="G9:G13" si="0">F9+E9+D9+C9</f>
        <v>61225981.769999996</v>
      </c>
      <c r="H9" s="231"/>
      <c r="I9" s="231">
        <f t="shared" ref="I9:I13" si="1">G9-C9</f>
        <v>2827781.3999999985</v>
      </c>
      <c r="J9" s="232">
        <f t="shared" ref="J9:J13" si="2">I9/C9</f>
        <v>4.8422406548210534E-2</v>
      </c>
      <c r="L9" s="57"/>
      <c r="M9" s="222"/>
    </row>
    <row r="10" spans="1:13">
      <c r="A10" s="226">
        <v>3</v>
      </c>
      <c r="B10" s="219" t="s">
        <v>279</v>
      </c>
      <c r="C10" s="221">
        <v>1220298841.74</v>
      </c>
      <c r="D10" s="221">
        <v>19282681.16</v>
      </c>
      <c r="E10" s="221">
        <v>-10356935.569999998</v>
      </c>
      <c r="F10" s="221">
        <v>0</v>
      </c>
      <c r="G10" s="221">
        <f t="shared" si="0"/>
        <v>1229224587.3299999</v>
      </c>
      <c r="H10" s="231"/>
      <c r="I10" s="231">
        <f t="shared" si="1"/>
        <v>8925745.5899999142</v>
      </c>
      <c r="J10" s="232">
        <f t="shared" si="2"/>
        <v>7.3143932327862163E-3</v>
      </c>
      <c r="L10" s="57"/>
      <c r="M10" s="222"/>
    </row>
    <row r="11" spans="1:13">
      <c r="A11" s="226">
        <v>4</v>
      </c>
      <c r="B11" s="219" t="s">
        <v>2</v>
      </c>
      <c r="C11" s="221">
        <v>772026347.83999991</v>
      </c>
      <c r="D11" s="221">
        <v>37474402.5</v>
      </c>
      <c r="E11" s="221">
        <v>-2679113.94</v>
      </c>
      <c r="F11" s="221">
        <v>-494645.84</v>
      </c>
      <c r="G11" s="221">
        <f t="shared" si="0"/>
        <v>806326990.55999994</v>
      </c>
      <c r="H11" s="231"/>
      <c r="I11" s="231">
        <f t="shared" si="1"/>
        <v>34300642.720000029</v>
      </c>
      <c r="J11" s="232">
        <f t="shared" si="2"/>
        <v>4.4429368007928058E-2</v>
      </c>
      <c r="L11" s="57"/>
      <c r="M11" s="222"/>
    </row>
    <row r="12" spans="1:13" s="223" customFormat="1">
      <c r="A12" s="226">
        <v>5</v>
      </c>
      <c r="B12" s="219" t="s">
        <v>3</v>
      </c>
      <c r="C12" s="221">
        <v>1029645224.21</v>
      </c>
      <c r="D12" s="221">
        <v>57756266.149999999</v>
      </c>
      <c r="E12" s="221">
        <v>-10209615.669999998</v>
      </c>
      <c r="F12" s="221">
        <v>0</v>
      </c>
      <c r="G12" s="221">
        <f>F12+E12+D12+C12</f>
        <v>1077191874.6900001</v>
      </c>
      <c r="H12" s="231"/>
      <c r="I12" s="231">
        <f t="shared" si="1"/>
        <v>47546650.480000019</v>
      </c>
      <c r="J12" s="232">
        <f t="shared" si="2"/>
        <v>4.6177702146368328E-2</v>
      </c>
      <c r="L12" s="224"/>
      <c r="M12" s="225"/>
    </row>
    <row r="13" spans="1:13">
      <c r="A13" s="226">
        <v>6</v>
      </c>
      <c r="B13" s="219" t="s">
        <v>4</v>
      </c>
      <c r="C13" s="221">
        <v>67198970.319999993</v>
      </c>
      <c r="D13" s="221">
        <v>39978214.450000003</v>
      </c>
      <c r="E13" s="221">
        <v>-632442.88</v>
      </c>
      <c r="F13" s="221">
        <v>493116.12000000005</v>
      </c>
      <c r="G13" s="221">
        <f t="shared" si="0"/>
        <v>107037858.00999999</v>
      </c>
      <c r="H13" s="231"/>
      <c r="I13" s="231">
        <f t="shared" si="1"/>
        <v>39838887.689999998</v>
      </c>
      <c r="J13" s="232">
        <f t="shared" si="2"/>
        <v>0.59284967463471694</v>
      </c>
      <c r="L13" s="57"/>
      <c r="M13" s="222"/>
    </row>
    <row r="14" spans="1:13">
      <c r="A14" s="226"/>
      <c r="B14" s="219"/>
      <c r="C14" s="221"/>
      <c r="D14" s="221"/>
      <c r="E14" s="221"/>
      <c r="F14" s="221"/>
      <c r="G14" s="221"/>
      <c r="H14" s="231"/>
      <c r="I14" s="231"/>
      <c r="J14" s="232"/>
    </row>
    <row r="15" spans="1:13" ht="26">
      <c r="A15" s="226">
        <v>7</v>
      </c>
      <c r="B15" s="229" t="s">
        <v>305</v>
      </c>
      <c r="C15" s="221">
        <f>SUM(C8:C14)</f>
        <v>3158659118.0700002</v>
      </c>
      <c r="D15" s="221">
        <f>SUM(D8:D14)</f>
        <v>164868691.39999998</v>
      </c>
      <c r="E15" s="221">
        <f>SUM(E8:E14)</f>
        <v>-31125278.599999998</v>
      </c>
      <c r="F15" s="221">
        <f>SUM(F8:F14)</f>
        <v>0</v>
      </c>
      <c r="G15" s="221">
        <f>SUM(G8:G13)</f>
        <v>3292402530.8699999</v>
      </c>
      <c r="H15" s="231"/>
      <c r="I15" s="231">
        <f>G15-C15</f>
        <v>133743412.79999971</v>
      </c>
      <c r="J15" s="232">
        <f>I15/C15</f>
        <v>4.2341831707917707E-2</v>
      </c>
    </row>
    <row r="16" spans="1:13">
      <c r="A16" s="226"/>
      <c r="B16" s="219"/>
      <c r="C16" s="221"/>
      <c r="D16" s="221"/>
      <c r="E16" s="221"/>
      <c r="F16" s="221"/>
      <c r="G16" s="221"/>
      <c r="H16" s="231"/>
      <c r="J16" s="232"/>
    </row>
    <row r="17" spans="1:12">
      <c r="A17" s="226"/>
      <c r="C17" s="221"/>
      <c r="D17" s="221"/>
      <c r="E17" s="221"/>
      <c r="F17" s="221"/>
      <c r="G17" s="221"/>
      <c r="H17" s="231"/>
      <c r="I17" s="231"/>
      <c r="J17" s="232"/>
    </row>
    <row r="18" spans="1:12">
      <c r="A18" s="226"/>
      <c r="B18" s="219"/>
      <c r="C18" s="221"/>
      <c r="D18" s="221"/>
      <c r="E18" s="221"/>
      <c r="F18" s="221"/>
      <c r="G18" s="221"/>
      <c r="H18" s="231"/>
      <c r="I18" s="231"/>
      <c r="J18" s="232"/>
    </row>
    <row r="19" spans="1:12" ht="13">
      <c r="A19" s="226"/>
      <c r="B19" s="247" t="s">
        <v>5</v>
      </c>
      <c r="C19" s="221"/>
      <c r="D19" s="221"/>
      <c r="E19" s="221"/>
      <c r="F19" s="221"/>
      <c r="G19" s="221"/>
      <c r="H19" s="231"/>
      <c r="I19" s="231"/>
      <c r="J19" s="232"/>
    </row>
    <row r="20" spans="1:12">
      <c r="A20" s="226">
        <v>8</v>
      </c>
      <c r="B20" s="219" t="s">
        <v>304</v>
      </c>
      <c r="C20" s="221">
        <v>556145.38</v>
      </c>
      <c r="D20" s="221">
        <v>245525.83</v>
      </c>
      <c r="E20" s="221">
        <v>0</v>
      </c>
      <c r="F20" s="221">
        <v>0</v>
      </c>
      <c r="G20" s="221">
        <f>SUM(C20:F20)</f>
        <v>801671.21</v>
      </c>
      <c r="H20" s="231"/>
      <c r="I20" s="231">
        <f>G20-C20</f>
        <v>245525.82999999996</v>
      </c>
      <c r="J20" s="232">
        <f>I20/C20</f>
        <v>0.44147778410026522</v>
      </c>
    </row>
    <row r="21" spans="1:12">
      <c r="A21" s="226">
        <v>9</v>
      </c>
      <c r="B21" s="219" t="s">
        <v>6</v>
      </c>
      <c r="C21" s="221">
        <v>102938715.84999999</v>
      </c>
      <c r="D21" s="221">
        <v>206319199.97999999</v>
      </c>
      <c r="E21" s="221">
        <v>0</v>
      </c>
      <c r="F21" s="221">
        <v>-164810512.31</v>
      </c>
      <c r="G21" s="221">
        <f>SUM(C21:F21)</f>
        <v>144447403.51999998</v>
      </c>
      <c r="H21" s="231"/>
      <c r="I21" s="231">
        <f>G21-C21</f>
        <v>41508687.669999987</v>
      </c>
      <c r="J21" s="232">
        <f>I21/C21</f>
        <v>0.40323689029194343</v>
      </c>
      <c r="L21" s="222"/>
    </row>
    <row r="22" spans="1:12">
      <c r="A22" s="226"/>
      <c r="B22" s="233"/>
      <c r="C22" s="234"/>
      <c r="D22" s="234"/>
      <c r="E22" s="234"/>
      <c r="F22" s="234"/>
      <c r="G22" s="234"/>
      <c r="H22" s="235"/>
      <c r="I22" s="236"/>
      <c r="J22" s="237"/>
    </row>
    <row r="23" spans="1:12" ht="13.5" thickBot="1">
      <c r="A23" s="226">
        <v>10</v>
      </c>
      <c r="B23" s="238" t="s">
        <v>303</v>
      </c>
      <c r="C23" s="239">
        <f>C15+C20+C21</f>
        <v>3262153979.3000002</v>
      </c>
      <c r="D23" s="239">
        <f t="shared" ref="D23:G23" si="3">D15+D20+D21</f>
        <v>371433417.20999998</v>
      </c>
      <c r="E23" s="239">
        <f t="shared" si="3"/>
        <v>-31125278.599999998</v>
      </c>
      <c r="F23" s="239">
        <f t="shared" si="3"/>
        <v>-164810512.31</v>
      </c>
      <c r="G23" s="239">
        <f t="shared" si="3"/>
        <v>3437651605.5999999</v>
      </c>
      <c r="H23" s="231"/>
      <c r="I23" s="239">
        <f>I15+I20+I21</f>
        <v>175497626.29999971</v>
      </c>
      <c r="J23" s="240">
        <f>I23/C23</f>
        <v>5.3798081701115275E-2</v>
      </c>
    </row>
    <row r="24" spans="1:12" ht="13" thickTop="1">
      <c r="A24" s="226"/>
      <c r="B24" s="219"/>
      <c r="C24" s="241"/>
      <c r="D24" s="241"/>
      <c r="E24" s="241"/>
      <c r="F24" s="241"/>
      <c r="G24" s="241"/>
      <c r="H24" s="219"/>
      <c r="I24" s="219"/>
      <c r="J24" s="219"/>
    </row>
    <row r="25" spans="1:12">
      <c r="A25" s="226"/>
      <c r="B25" s="219"/>
      <c r="C25" s="241"/>
      <c r="D25" s="241"/>
      <c r="E25" s="241"/>
      <c r="F25" s="241"/>
      <c r="G25" s="241"/>
      <c r="H25" s="219"/>
      <c r="I25" s="219"/>
      <c r="J25" s="219"/>
    </row>
    <row r="26" spans="1:12">
      <c r="A26" s="226"/>
      <c r="B26" s="226" t="s">
        <v>613</v>
      </c>
      <c r="C26" s="241" t="s">
        <v>614</v>
      </c>
      <c r="D26" s="241"/>
      <c r="E26" s="241"/>
      <c r="F26" s="241"/>
      <c r="G26" s="241"/>
      <c r="H26" s="219"/>
      <c r="I26" s="219"/>
      <c r="J26" s="219"/>
    </row>
    <row r="27" spans="1:12">
      <c r="A27" s="226"/>
      <c r="B27" s="219"/>
      <c r="C27" s="241" t="s">
        <v>615</v>
      </c>
      <c r="D27" s="241"/>
      <c r="E27" s="241"/>
      <c r="F27" s="241"/>
      <c r="G27" s="241"/>
      <c r="H27" s="219"/>
      <c r="I27" s="219"/>
      <c r="J27" s="219"/>
    </row>
    <row r="30" spans="1:12">
      <c r="C30" s="249"/>
      <c r="D30" s="249"/>
    </row>
    <row r="31" spans="1:12">
      <c r="C31" s="249"/>
      <c r="D31" s="249"/>
    </row>
    <row r="32" spans="1:12">
      <c r="C32" s="157"/>
      <c r="D32" s="249"/>
    </row>
    <row r="33" spans="3:4">
      <c r="C33" s="249"/>
      <c r="D33" s="249"/>
    </row>
    <row r="34" spans="3:4">
      <c r="C34" s="249"/>
      <c r="D34" s="249"/>
    </row>
    <row r="35" spans="3:4">
      <c r="C35" s="249"/>
      <c r="D35" s="249"/>
    </row>
    <row r="37" spans="3:4">
      <c r="C37" s="250"/>
      <c r="D37" s="250"/>
    </row>
  </sheetData>
  <mergeCells count="5">
    <mergeCell ref="A1:I1"/>
    <mergeCell ref="A2:I2"/>
    <mergeCell ref="A3:I3"/>
    <mergeCell ref="I5:J5"/>
    <mergeCell ref="I6:J6"/>
  </mergeCells>
  <pageMargins left="0.7" right="0.7" top="0.75" bottom="0.75" header="0.3" footer="0.3"/>
  <pageSetup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R98"/>
  <sheetViews>
    <sheetView view="pageBreakPreview" zoomScaleNormal="90" zoomScaleSheetLayoutView="100" workbookViewId="0">
      <pane xSplit="5" ySplit="9" topLeftCell="F10" activePane="bottomRight" state="frozen"/>
      <selection activeCell="C71" sqref="C71:I72"/>
      <selection pane="topRight" activeCell="C71" sqref="C71:I72"/>
      <selection pane="bottomLeft" activeCell="C71" sqref="C71:I72"/>
      <selection pane="bottomRight" activeCell="O9" sqref="O9"/>
    </sheetView>
  </sheetViews>
  <sheetFormatPr defaultRowHeight="12.5"/>
  <cols>
    <col min="1" max="1" width="4.453125" style="14" bestFit="1" customWidth="1"/>
    <col min="2" max="2" width="2.26953125" style="14" customWidth="1"/>
    <col min="3" max="3" width="3.7265625" style="13" customWidth="1"/>
    <col min="4" max="4" width="43.453125" style="13" bestFit="1" customWidth="1"/>
    <col min="5" max="5" width="2.26953125" style="13" customWidth="1"/>
    <col min="6" max="6" width="20" style="13" customWidth="1"/>
    <col min="7" max="7" width="2.26953125" style="5" customWidth="1"/>
    <col min="8" max="8" width="16" style="5" bestFit="1" customWidth="1"/>
    <col min="9" max="9" width="2.26953125" style="5" customWidth="1"/>
    <col min="10" max="10" width="18.453125" style="5" customWidth="1"/>
    <col min="11" max="11" width="2.26953125" style="5" customWidth="1"/>
    <col min="12" max="12" width="16.81640625" style="13" customWidth="1"/>
    <col min="13" max="13" width="2.26953125" style="5" customWidth="1"/>
    <col min="14" max="14" width="16.7265625" style="5" bestFit="1" customWidth="1"/>
    <col min="15" max="15" width="17.7265625" style="5" bestFit="1" customWidth="1"/>
    <col min="16" max="16" width="18.26953125" style="5" bestFit="1" customWidth="1"/>
    <col min="17" max="256" width="9.1796875" style="5"/>
    <col min="257" max="257" width="4.453125" style="5" bestFit="1" customWidth="1"/>
    <col min="258" max="258" width="2.26953125" style="5" customWidth="1"/>
    <col min="259" max="259" width="3.7265625" style="5" customWidth="1"/>
    <col min="260" max="260" width="43.453125" style="5" bestFit="1" customWidth="1"/>
    <col min="261" max="261" width="2.26953125" style="5" customWidth="1"/>
    <col min="262" max="262" width="14.81640625" style="5" bestFit="1" customWidth="1"/>
    <col min="263" max="263" width="2.26953125" style="5" customWidth="1"/>
    <col min="264" max="264" width="16" style="5" bestFit="1" customWidth="1"/>
    <col min="265" max="265" width="2.26953125" style="5" customWidth="1"/>
    <col min="266" max="266" width="13.1796875" style="5" bestFit="1" customWidth="1"/>
    <col min="267" max="267" width="2.26953125" style="5" customWidth="1"/>
    <col min="268" max="268" width="16" style="5" bestFit="1" customWidth="1"/>
    <col min="269" max="269" width="2.26953125" style="5" customWidth="1"/>
    <col min="270" max="512" width="9.1796875" style="5"/>
    <col min="513" max="513" width="4.453125" style="5" bestFit="1" customWidth="1"/>
    <col min="514" max="514" width="2.26953125" style="5" customWidth="1"/>
    <col min="515" max="515" width="3.7265625" style="5" customWidth="1"/>
    <col min="516" max="516" width="43.453125" style="5" bestFit="1" customWidth="1"/>
    <col min="517" max="517" width="2.26953125" style="5" customWidth="1"/>
    <col min="518" max="518" width="14.81640625" style="5" bestFit="1" customWidth="1"/>
    <col min="519" max="519" width="2.26953125" style="5" customWidth="1"/>
    <col min="520" max="520" width="16" style="5" bestFit="1" customWidth="1"/>
    <col min="521" max="521" width="2.26953125" style="5" customWidth="1"/>
    <col min="522" max="522" width="13.1796875" style="5" bestFit="1" customWidth="1"/>
    <col min="523" max="523" width="2.26953125" style="5" customWidth="1"/>
    <col min="524" max="524" width="16" style="5" bestFit="1" customWidth="1"/>
    <col min="525" max="525" width="2.26953125" style="5" customWidth="1"/>
    <col min="526" max="768" width="9.1796875" style="5"/>
    <col min="769" max="769" width="4.453125" style="5" bestFit="1" customWidth="1"/>
    <col min="770" max="770" width="2.26953125" style="5" customWidth="1"/>
    <col min="771" max="771" width="3.7265625" style="5" customWidth="1"/>
    <col min="772" max="772" width="43.453125" style="5" bestFit="1" customWidth="1"/>
    <col min="773" max="773" width="2.26953125" style="5" customWidth="1"/>
    <col min="774" max="774" width="14.81640625" style="5" bestFit="1" customWidth="1"/>
    <col min="775" max="775" width="2.26953125" style="5" customWidth="1"/>
    <col min="776" max="776" width="16" style="5" bestFit="1" customWidth="1"/>
    <col min="777" max="777" width="2.26953125" style="5" customWidth="1"/>
    <col min="778" max="778" width="13.1796875" style="5" bestFit="1" customWidth="1"/>
    <col min="779" max="779" width="2.26953125" style="5" customWidth="1"/>
    <col min="780" max="780" width="16" style="5" bestFit="1" customWidth="1"/>
    <col min="781" max="781" width="2.26953125" style="5" customWidth="1"/>
    <col min="782" max="1024" width="9.1796875" style="5"/>
    <col min="1025" max="1025" width="4.453125" style="5" bestFit="1" customWidth="1"/>
    <col min="1026" max="1026" width="2.26953125" style="5" customWidth="1"/>
    <col min="1027" max="1027" width="3.7265625" style="5" customWidth="1"/>
    <col min="1028" max="1028" width="43.453125" style="5" bestFit="1" customWidth="1"/>
    <col min="1029" max="1029" width="2.26953125" style="5" customWidth="1"/>
    <col min="1030" max="1030" width="14.81640625" style="5" bestFit="1" customWidth="1"/>
    <col min="1031" max="1031" width="2.26953125" style="5" customWidth="1"/>
    <col min="1032" max="1032" width="16" style="5" bestFit="1" customWidth="1"/>
    <col min="1033" max="1033" width="2.26953125" style="5" customWidth="1"/>
    <col min="1034" max="1034" width="13.1796875" style="5" bestFit="1" customWidth="1"/>
    <col min="1035" max="1035" width="2.26953125" style="5" customWidth="1"/>
    <col min="1036" max="1036" width="16" style="5" bestFit="1" customWidth="1"/>
    <col min="1037" max="1037" width="2.26953125" style="5" customWidth="1"/>
    <col min="1038" max="1280" width="9.1796875" style="5"/>
    <col min="1281" max="1281" width="4.453125" style="5" bestFit="1" customWidth="1"/>
    <col min="1282" max="1282" width="2.26953125" style="5" customWidth="1"/>
    <col min="1283" max="1283" width="3.7265625" style="5" customWidth="1"/>
    <col min="1284" max="1284" width="43.453125" style="5" bestFit="1" customWidth="1"/>
    <col min="1285" max="1285" width="2.26953125" style="5" customWidth="1"/>
    <col min="1286" max="1286" width="14.81640625" style="5" bestFit="1" customWidth="1"/>
    <col min="1287" max="1287" width="2.26953125" style="5" customWidth="1"/>
    <col min="1288" max="1288" width="16" style="5" bestFit="1" customWidth="1"/>
    <col min="1289" max="1289" width="2.26953125" style="5" customWidth="1"/>
    <col min="1290" max="1290" width="13.1796875" style="5" bestFit="1" customWidth="1"/>
    <col min="1291" max="1291" width="2.26953125" style="5" customWidth="1"/>
    <col min="1292" max="1292" width="16" style="5" bestFit="1" customWidth="1"/>
    <col min="1293" max="1293" width="2.26953125" style="5" customWidth="1"/>
    <col min="1294" max="1536" width="9.1796875" style="5"/>
    <col min="1537" max="1537" width="4.453125" style="5" bestFit="1" customWidth="1"/>
    <col min="1538" max="1538" width="2.26953125" style="5" customWidth="1"/>
    <col min="1539" max="1539" width="3.7265625" style="5" customWidth="1"/>
    <col min="1540" max="1540" width="43.453125" style="5" bestFit="1" customWidth="1"/>
    <col min="1541" max="1541" width="2.26953125" style="5" customWidth="1"/>
    <col min="1542" max="1542" width="14.81640625" style="5" bestFit="1" customWidth="1"/>
    <col min="1543" max="1543" width="2.26953125" style="5" customWidth="1"/>
    <col min="1544" max="1544" width="16" style="5" bestFit="1" customWidth="1"/>
    <col min="1545" max="1545" width="2.26953125" style="5" customWidth="1"/>
    <col min="1546" max="1546" width="13.1796875" style="5" bestFit="1" customWidth="1"/>
    <col min="1547" max="1547" width="2.26953125" style="5" customWidth="1"/>
    <col min="1548" max="1548" width="16" style="5" bestFit="1" customWidth="1"/>
    <col min="1549" max="1549" width="2.26953125" style="5" customWidth="1"/>
    <col min="1550" max="1792" width="9.1796875" style="5"/>
    <col min="1793" max="1793" width="4.453125" style="5" bestFit="1" customWidth="1"/>
    <col min="1794" max="1794" width="2.26953125" style="5" customWidth="1"/>
    <col min="1795" max="1795" width="3.7265625" style="5" customWidth="1"/>
    <col min="1796" max="1796" width="43.453125" style="5" bestFit="1" customWidth="1"/>
    <col min="1797" max="1797" width="2.26953125" style="5" customWidth="1"/>
    <col min="1798" max="1798" width="14.81640625" style="5" bestFit="1" customWidth="1"/>
    <col min="1799" max="1799" width="2.26953125" style="5" customWidth="1"/>
    <col min="1800" max="1800" width="16" style="5" bestFit="1" customWidth="1"/>
    <col min="1801" max="1801" width="2.26953125" style="5" customWidth="1"/>
    <col min="1802" max="1802" width="13.1796875" style="5" bestFit="1" customWidth="1"/>
    <col min="1803" max="1803" width="2.26953125" style="5" customWidth="1"/>
    <col min="1804" max="1804" width="16" style="5" bestFit="1" customWidth="1"/>
    <col min="1805" max="1805" width="2.26953125" style="5" customWidth="1"/>
    <col min="1806" max="2048" width="9.1796875" style="5"/>
    <col min="2049" max="2049" width="4.453125" style="5" bestFit="1" customWidth="1"/>
    <col min="2050" max="2050" width="2.26953125" style="5" customWidth="1"/>
    <col min="2051" max="2051" width="3.7265625" style="5" customWidth="1"/>
    <col min="2052" max="2052" width="43.453125" style="5" bestFit="1" customWidth="1"/>
    <col min="2053" max="2053" width="2.26953125" style="5" customWidth="1"/>
    <col min="2054" max="2054" width="14.81640625" style="5" bestFit="1" customWidth="1"/>
    <col min="2055" max="2055" width="2.26953125" style="5" customWidth="1"/>
    <col min="2056" max="2056" width="16" style="5" bestFit="1" customWidth="1"/>
    <col min="2057" max="2057" width="2.26953125" style="5" customWidth="1"/>
    <col min="2058" max="2058" width="13.1796875" style="5" bestFit="1" customWidth="1"/>
    <col min="2059" max="2059" width="2.26953125" style="5" customWidth="1"/>
    <col min="2060" max="2060" width="16" style="5" bestFit="1" customWidth="1"/>
    <col min="2061" max="2061" width="2.26953125" style="5" customWidth="1"/>
    <col min="2062" max="2304" width="9.1796875" style="5"/>
    <col min="2305" max="2305" width="4.453125" style="5" bestFit="1" customWidth="1"/>
    <col min="2306" max="2306" width="2.26953125" style="5" customWidth="1"/>
    <col min="2307" max="2307" width="3.7265625" style="5" customWidth="1"/>
    <col min="2308" max="2308" width="43.453125" style="5" bestFit="1" customWidth="1"/>
    <col min="2309" max="2309" width="2.26953125" style="5" customWidth="1"/>
    <col min="2310" max="2310" width="14.81640625" style="5" bestFit="1" customWidth="1"/>
    <col min="2311" max="2311" width="2.26953125" style="5" customWidth="1"/>
    <col min="2312" max="2312" width="16" style="5" bestFit="1" customWidth="1"/>
    <col min="2313" max="2313" width="2.26953125" style="5" customWidth="1"/>
    <col min="2314" max="2314" width="13.1796875" style="5" bestFit="1" customWidth="1"/>
    <col min="2315" max="2315" width="2.26953125" style="5" customWidth="1"/>
    <col min="2316" max="2316" width="16" style="5" bestFit="1" customWidth="1"/>
    <col min="2317" max="2317" width="2.26953125" style="5" customWidth="1"/>
    <col min="2318" max="2560" width="9.1796875" style="5"/>
    <col min="2561" max="2561" width="4.453125" style="5" bestFit="1" customWidth="1"/>
    <col min="2562" max="2562" width="2.26953125" style="5" customWidth="1"/>
    <col min="2563" max="2563" width="3.7265625" style="5" customWidth="1"/>
    <col min="2564" max="2564" width="43.453125" style="5" bestFit="1" customWidth="1"/>
    <col min="2565" max="2565" width="2.26953125" style="5" customWidth="1"/>
    <col min="2566" max="2566" width="14.81640625" style="5" bestFit="1" customWidth="1"/>
    <col min="2567" max="2567" width="2.26953125" style="5" customWidth="1"/>
    <col min="2568" max="2568" width="16" style="5" bestFit="1" customWidth="1"/>
    <col min="2569" max="2569" width="2.26953125" style="5" customWidth="1"/>
    <col min="2570" max="2570" width="13.1796875" style="5" bestFit="1" customWidth="1"/>
    <col min="2571" max="2571" width="2.26953125" style="5" customWidth="1"/>
    <col min="2572" max="2572" width="16" style="5" bestFit="1" customWidth="1"/>
    <col min="2573" max="2573" width="2.26953125" style="5" customWidth="1"/>
    <col min="2574" max="2816" width="9.1796875" style="5"/>
    <col min="2817" max="2817" width="4.453125" style="5" bestFit="1" customWidth="1"/>
    <col min="2818" max="2818" width="2.26953125" style="5" customWidth="1"/>
    <col min="2819" max="2819" width="3.7265625" style="5" customWidth="1"/>
    <col min="2820" max="2820" width="43.453125" style="5" bestFit="1" customWidth="1"/>
    <col min="2821" max="2821" width="2.26953125" style="5" customWidth="1"/>
    <col min="2822" max="2822" width="14.81640625" style="5" bestFit="1" customWidth="1"/>
    <col min="2823" max="2823" width="2.26953125" style="5" customWidth="1"/>
    <col min="2824" max="2824" width="16" style="5" bestFit="1" customWidth="1"/>
    <col min="2825" max="2825" width="2.26953125" style="5" customWidth="1"/>
    <col min="2826" max="2826" width="13.1796875" style="5" bestFit="1" customWidth="1"/>
    <col min="2827" max="2827" width="2.26953125" style="5" customWidth="1"/>
    <col min="2828" max="2828" width="16" style="5" bestFit="1" customWidth="1"/>
    <col min="2829" max="2829" width="2.26953125" style="5" customWidth="1"/>
    <col min="2830" max="3072" width="9.1796875" style="5"/>
    <col min="3073" max="3073" width="4.453125" style="5" bestFit="1" customWidth="1"/>
    <col min="3074" max="3074" width="2.26953125" style="5" customWidth="1"/>
    <col min="3075" max="3075" width="3.7265625" style="5" customWidth="1"/>
    <col min="3076" max="3076" width="43.453125" style="5" bestFit="1" customWidth="1"/>
    <col min="3077" max="3077" width="2.26953125" style="5" customWidth="1"/>
    <col min="3078" max="3078" width="14.81640625" style="5" bestFit="1" customWidth="1"/>
    <col min="3079" max="3079" width="2.26953125" style="5" customWidth="1"/>
    <col min="3080" max="3080" width="16" style="5" bestFit="1" customWidth="1"/>
    <col min="3081" max="3081" width="2.26953125" style="5" customWidth="1"/>
    <col min="3082" max="3082" width="13.1796875" style="5" bestFit="1" customWidth="1"/>
    <col min="3083" max="3083" width="2.26953125" style="5" customWidth="1"/>
    <col min="3084" max="3084" width="16" style="5" bestFit="1" customWidth="1"/>
    <col min="3085" max="3085" width="2.26953125" style="5" customWidth="1"/>
    <col min="3086" max="3328" width="9.1796875" style="5"/>
    <col min="3329" max="3329" width="4.453125" style="5" bestFit="1" customWidth="1"/>
    <col min="3330" max="3330" width="2.26953125" style="5" customWidth="1"/>
    <col min="3331" max="3331" width="3.7265625" style="5" customWidth="1"/>
    <col min="3332" max="3332" width="43.453125" style="5" bestFit="1" customWidth="1"/>
    <col min="3333" max="3333" width="2.26953125" style="5" customWidth="1"/>
    <col min="3334" max="3334" width="14.81640625" style="5" bestFit="1" customWidth="1"/>
    <col min="3335" max="3335" width="2.26953125" style="5" customWidth="1"/>
    <col min="3336" max="3336" width="16" style="5" bestFit="1" customWidth="1"/>
    <col min="3337" max="3337" width="2.26953125" style="5" customWidth="1"/>
    <col min="3338" max="3338" width="13.1796875" style="5" bestFit="1" customWidth="1"/>
    <col min="3339" max="3339" width="2.26953125" style="5" customWidth="1"/>
    <col min="3340" max="3340" width="16" style="5" bestFit="1" customWidth="1"/>
    <col min="3341" max="3341" width="2.26953125" style="5" customWidth="1"/>
    <col min="3342" max="3584" width="9.1796875" style="5"/>
    <col min="3585" max="3585" width="4.453125" style="5" bestFit="1" customWidth="1"/>
    <col min="3586" max="3586" width="2.26953125" style="5" customWidth="1"/>
    <col min="3587" max="3587" width="3.7265625" style="5" customWidth="1"/>
    <col min="3588" max="3588" width="43.453125" style="5" bestFit="1" customWidth="1"/>
    <col min="3589" max="3589" width="2.26953125" style="5" customWidth="1"/>
    <col min="3590" max="3590" width="14.81640625" style="5" bestFit="1" customWidth="1"/>
    <col min="3591" max="3591" width="2.26953125" style="5" customWidth="1"/>
    <col min="3592" max="3592" width="16" style="5" bestFit="1" customWidth="1"/>
    <col min="3593" max="3593" width="2.26953125" style="5" customWidth="1"/>
    <col min="3594" max="3594" width="13.1796875" style="5" bestFit="1" customWidth="1"/>
    <col min="3595" max="3595" width="2.26953125" style="5" customWidth="1"/>
    <col min="3596" max="3596" width="16" style="5" bestFit="1" customWidth="1"/>
    <col min="3597" max="3597" width="2.26953125" style="5" customWidth="1"/>
    <col min="3598" max="3840" width="9.1796875" style="5"/>
    <col min="3841" max="3841" width="4.453125" style="5" bestFit="1" customWidth="1"/>
    <col min="3842" max="3842" width="2.26953125" style="5" customWidth="1"/>
    <col min="3843" max="3843" width="3.7265625" style="5" customWidth="1"/>
    <col min="3844" max="3844" width="43.453125" style="5" bestFit="1" customWidth="1"/>
    <col min="3845" max="3845" width="2.26953125" style="5" customWidth="1"/>
    <col min="3846" max="3846" width="14.81640625" style="5" bestFit="1" customWidth="1"/>
    <col min="3847" max="3847" width="2.26953125" style="5" customWidth="1"/>
    <col min="3848" max="3848" width="16" style="5" bestFit="1" customWidth="1"/>
    <col min="3849" max="3849" width="2.26953125" style="5" customWidth="1"/>
    <col min="3850" max="3850" width="13.1796875" style="5" bestFit="1" customWidth="1"/>
    <col min="3851" max="3851" width="2.26953125" style="5" customWidth="1"/>
    <col min="3852" max="3852" width="16" style="5" bestFit="1" customWidth="1"/>
    <col min="3853" max="3853" width="2.26953125" style="5" customWidth="1"/>
    <col min="3854" max="4096" width="9.1796875" style="5"/>
    <col min="4097" max="4097" width="4.453125" style="5" bestFit="1" customWidth="1"/>
    <col min="4098" max="4098" width="2.26953125" style="5" customWidth="1"/>
    <col min="4099" max="4099" width="3.7265625" style="5" customWidth="1"/>
    <col min="4100" max="4100" width="43.453125" style="5" bestFit="1" customWidth="1"/>
    <col min="4101" max="4101" width="2.26953125" style="5" customWidth="1"/>
    <col min="4102" max="4102" width="14.81640625" style="5" bestFit="1" customWidth="1"/>
    <col min="4103" max="4103" width="2.26953125" style="5" customWidth="1"/>
    <col min="4104" max="4104" width="16" style="5" bestFit="1" customWidth="1"/>
    <col min="4105" max="4105" width="2.26953125" style="5" customWidth="1"/>
    <col min="4106" max="4106" width="13.1796875" style="5" bestFit="1" customWidth="1"/>
    <col min="4107" max="4107" width="2.26953125" style="5" customWidth="1"/>
    <col min="4108" max="4108" width="16" style="5" bestFit="1" customWidth="1"/>
    <col min="4109" max="4109" width="2.26953125" style="5" customWidth="1"/>
    <col min="4110" max="4352" width="9.1796875" style="5"/>
    <col min="4353" max="4353" width="4.453125" style="5" bestFit="1" customWidth="1"/>
    <col min="4354" max="4354" width="2.26953125" style="5" customWidth="1"/>
    <col min="4355" max="4355" width="3.7265625" style="5" customWidth="1"/>
    <col min="4356" max="4356" width="43.453125" style="5" bestFit="1" customWidth="1"/>
    <col min="4357" max="4357" width="2.26953125" style="5" customWidth="1"/>
    <col min="4358" max="4358" width="14.81640625" style="5" bestFit="1" customWidth="1"/>
    <col min="4359" max="4359" width="2.26953125" style="5" customWidth="1"/>
    <col min="4360" max="4360" width="16" style="5" bestFit="1" customWidth="1"/>
    <col min="4361" max="4361" width="2.26953125" style="5" customWidth="1"/>
    <col min="4362" max="4362" width="13.1796875" style="5" bestFit="1" customWidth="1"/>
    <col min="4363" max="4363" width="2.26953125" style="5" customWidth="1"/>
    <col min="4364" max="4364" width="16" style="5" bestFit="1" customWidth="1"/>
    <col min="4365" max="4365" width="2.26953125" style="5" customWidth="1"/>
    <col min="4366" max="4608" width="9.1796875" style="5"/>
    <col min="4609" max="4609" width="4.453125" style="5" bestFit="1" customWidth="1"/>
    <col min="4610" max="4610" width="2.26953125" style="5" customWidth="1"/>
    <col min="4611" max="4611" width="3.7265625" style="5" customWidth="1"/>
    <col min="4612" max="4612" width="43.453125" style="5" bestFit="1" customWidth="1"/>
    <col min="4613" max="4613" width="2.26953125" style="5" customWidth="1"/>
    <col min="4614" max="4614" width="14.81640625" style="5" bestFit="1" customWidth="1"/>
    <col min="4615" max="4615" width="2.26953125" style="5" customWidth="1"/>
    <col min="4616" max="4616" width="16" style="5" bestFit="1" customWidth="1"/>
    <col min="4617" max="4617" width="2.26953125" style="5" customWidth="1"/>
    <col min="4618" max="4618" width="13.1796875" style="5" bestFit="1" customWidth="1"/>
    <col min="4619" max="4619" width="2.26953125" style="5" customWidth="1"/>
    <col min="4620" max="4620" width="16" style="5" bestFit="1" customWidth="1"/>
    <col min="4621" max="4621" width="2.26953125" style="5" customWidth="1"/>
    <col min="4622" max="4864" width="9.1796875" style="5"/>
    <col min="4865" max="4865" width="4.453125" style="5" bestFit="1" customWidth="1"/>
    <col min="4866" max="4866" width="2.26953125" style="5" customWidth="1"/>
    <col min="4867" max="4867" width="3.7265625" style="5" customWidth="1"/>
    <col min="4868" max="4868" width="43.453125" style="5" bestFit="1" customWidth="1"/>
    <col min="4869" max="4869" width="2.26953125" style="5" customWidth="1"/>
    <col min="4870" max="4870" width="14.81640625" style="5" bestFit="1" customWidth="1"/>
    <col min="4871" max="4871" width="2.26953125" style="5" customWidth="1"/>
    <col min="4872" max="4872" width="16" style="5" bestFit="1" customWidth="1"/>
    <col min="4873" max="4873" width="2.26953125" style="5" customWidth="1"/>
    <col min="4874" max="4874" width="13.1796875" style="5" bestFit="1" customWidth="1"/>
    <col min="4875" max="4875" width="2.26953125" style="5" customWidth="1"/>
    <col min="4876" max="4876" width="16" style="5" bestFit="1" customWidth="1"/>
    <col min="4877" max="4877" width="2.26953125" style="5" customWidth="1"/>
    <col min="4878" max="5120" width="9.1796875" style="5"/>
    <col min="5121" max="5121" width="4.453125" style="5" bestFit="1" customWidth="1"/>
    <col min="5122" max="5122" width="2.26953125" style="5" customWidth="1"/>
    <col min="5123" max="5123" width="3.7265625" style="5" customWidth="1"/>
    <col min="5124" max="5124" width="43.453125" style="5" bestFit="1" customWidth="1"/>
    <col min="5125" max="5125" width="2.26953125" style="5" customWidth="1"/>
    <col min="5126" max="5126" width="14.81640625" style="5" bestFit="1" customWidth="1"/>
    <col min="5127" max="5127" width="2.26953125" style="5" customWidth="1"/>
    <col min="5128" max="5128" width="16" style="5" bestFit="1" customWidth="1"/>
    <col min="5129" max="5129" width="2.26953125" style="5" customWidth="1"/>
    <col min="5130" max="5130" width="13.1796875" style="5" bestFit="1" customWidth="1"/>
    <col min="5131" max="5131" width="2.26953125" style="5" customWidth="1"/>
    <col min="5132" max="5132" width="16" style="5" bestFit="1" customWidth="1"/>
    <col min="5133" max="5133" width="2.26953125" style="5" customWidth="1"/>
    <col min="5134" max="5376" width="9.1796875" style="5"/>
    <col min="5377" max="5377" width="4.453125" style="5" bestFit="1" customWidth="1"/>
    <col min="5378" max="5378" width="2.26953125" style="5" customWidth="1"/>
    <col min="5379" max="5379" width="3.7265625" style="5" customWidth="1"/>
    <col min="5380" max="5380" width="43.453125" style="5" bestFit="1" customWidth="1"/>
    <col min="5381" max="5381" width="2.26953125" style="5" customWidth="1"/>
    <col min="5382" max="5382" width="14.81640625" style="5" bestFit="1" customWidth="1"/>
    <col min="5383" max="5383" width="2.26953125" style="5" customWidth="1"/>
    <col min="5384" max="5384" width="16" style="5" bestFit="1" customWidth="1"/>
    <col min="5385" max="5385" width="2.26953125" style="5" customWidth="1"/>
    <col min="5386" max="5386" width="13.1796875" style="5" bestFit="1" customWidth="1"/>
    <col min="5387" max="5387" width="2.26953125" style="5" customWidth="1"/>
    <col min="5388" max="5388" width="16" style="5" bestFit="1" customWidth="1"/>
    <col min="5389" max="5389" width="2.26953125" style="5" customWidth="1"/>
    <col min="5390" max="5632" width="9.1796875" style="5"/>
    <col min="5633" max="5633" width="4.453125" style="5" bestFit="1" customWidth="1"/>
    <col min="5634" max="5634" width="2.26953125" style="5" customWidth="1"/>
    <col min="5635" max="5635" width="3.7265625" style="5" customWidth="1"/>
    <col min="5636" max="5636" width="43.453125" style="5" bestFit="1" customWidth="1"/>
    <col min="5637" max="5637" width="2.26953125" style="5" customWidth="1"/>
    <col min="5638" max="5638" width="14.81640625" style="5" bestFit="1" customWidth="1"/>
    <col min="5639" max="5639" width="2.26953125" style="5" customWidth="1"/>
    <col min="5640" max="5640" width="16" style="5" bestFit="1" customWidth="1"/>
    <col min="5641" max="5641" width="2.26953125" style="5" customWidth="1"/>
    <col min="5642" max="5642" width="13.1796875" style="5" bestFit="1" customWidth="1"/>
    <col min="5643" max="5643" width="2.26953125" style="5" customWidth="1"/>
    <col min="5644" max="5644" width="16" style="5" bestFit="1" customWidth="1"/>
    <col min="5645" max="5645" width="2.26953125" style="5" customWidth="1"/>
    <col min="5646" max="5888" width="9.1796875" style="5"/>
    <col min="5889" max="5889" width="4.453125" style="5" bestFit="1" customWidth="1"/>
    <col min="5890" max="5890" width="2.26953125" style="5" customWidth="1"/>
    <col min="5891" max="5891" width="3.7265625" style="5" customWidth="1"/>
    <col min="5892" max="5892" width="43.453125" style="5" bestFit="1" customWidth="1"/>
    <col min="5893" max="5893" width="2.26953125" style="5" customWidth="1"/>
    <col min="5894" max="5894" width="14.81640625" style="5" bestFit="1" customWidth="1"/>
    <col min="5895" max="5895" width="2.26953125" style="5" customWidth="1"/>
    <col min="5896" max="5896" width="16" style="5" bestFit="1" customWidth="1"/>
    <col min="5897" max="5897" width="2.26953125" style="5" customWidth="1"/>
    <col min="5898" max="5898" width="13.1796875" style="5" bestFit="1" customWidth="1"/>
    <col min="5899" max="5899" width="2.26953125" style="5" customWidth="1"/>
    <col min="5900" max="5900" width="16" style="5" bestFit="1" customWidth="1"/>
    <col min="5901" max="5901" width="2.26953125" style="5" customWidth="1"/>
    <col min="5902" max="6144" width="9.1796875" style="5"/>
    <col min="6145" max="6145" width="4.453125" style="5" bestFit="1" customWidth="1"/>
    <col min="6146" max="6146" width="2.26953125" style="5" customWidth="1"/>
    <col min="6147" max="6147" width="3.7265625" style="5" customWidth="1"/>
    <col min="6148" max="6148" width="43.453125" style="5" bestFit="1" customWidth="1"/>
    <col min="6149" max="6149" width="2.26953125" style="5" customWidth="1"/>
    <col min="6150" max="6150" width="14.81640625" style="5" bestFit="1" customWidth="1"/>
    <col min="6151" max="6151" width="2.26953125" style="5" customWidth="1"/>
    <col min="6152" max="6152" width="16" style="5" bestFit="1" customWidth="1"/>
    <col min="6153" max="6153" width="2.26953125" style="5" customWidth="1"/>
    <col min="6154" max="6154" width="13.1796875" style="5" bestFit="1" customWidth="1"/>
    <col min="6155" max="6155" width="2.26953125" style="5" customWidth="1"/>
    <col min="6156" max="6156" width="16" style="5" bestFit="1" customWidth="1"/>
    <col min="6157" max="6157" width="2.26953125" style="5" customWidth="1"/>
    <col min="6158" max="6400" width="9.1796875" style="5"/>
    <col min="6401" max="6401" width="4.453125" style="5" bestFit="1" customWidth="1"/>
    <col min="6402" max="6402" width="2.26953125" style="5" customWidth="1"/>
    <col min="6403" max="6403" width="3.7265625" style="5" customWidth="1"/>
    <col min="6404" max="6404" width="43.453125" style="5" bestFit="1" customWidth="1"/>
    <col min="6405" max="6405" width="2.26953125" style="5" customWidth="1"/>
    <col min="6406" max="6406" width="14.81640625" style="5" bestFit="1" customWidth="1"/>
    <col min="6407" max="6407" width="2.26953125" style="5" customWidth="1"/>
    <col min="6408" max="6408" width="16" style="5" bestFit="1" customWidth="1"/>
    <col min="6409" max="6409" width="2.26953125" style="5" customWidth="1"/>
    <col min="6410" max="6410" width="13.1796875" style="5" bestFit="1" customWidth="1"/>
    <col min="6411" max="6411" width="2.26953125" style="5" customWidth="1"/>
    <col min="6412" max="6412" width="16" style="5" bestFit="1" customWidth="1"/>
    <col min="6413" max="6413" width="2.26953125" style="5" customWidth="1"/>
    <col min="6414" max="6656" width="9.1796875" style="5"/>
    <col min="6657" max="6657" width="4.453125" style="5" bestFit="1" customWidth="1"/>
    <col min="6658" max="6658" width="2.26953125" style="5" customWidth="1"/>
    <col min="6659" max="6659" width="3.7265625" style="5" customWidth="1"/>
    <col min="6660" max="6660" width="43.453125" style="5" bestFit="1" customWidth="1"/>
    <col min="6661" max="6661" width="2.26953125" style="5" customWidth="1"/>
    <col min="6662" max="6662" width="14.81640625" style="5" bestFit="1" customWidth="1"/>
    <col min="6663" max="6663" width="2.26953125" style="5" customWidth="1"/>
    <col min="6664" max="6664" width="16" style="5" bestFit="1" customWidth="1"/>
    <col min="6665" max="6665" width="2.26953125" style="5" customWidth="1"/>
    <col min="6666" max="6666" width="13.1796875" style="5" bestFit="1" customWidth="1"/>
    <col min="6667" max="6667" width="2.26953125" style="5" customWidth="1"/>
    <col min="6668" max="6668" width="16" style="5" bestFit="1" customWidth="1"/>
    <col min="6669" max="6669" width="2.26953125" style="5" customWidth="1"/>
    <col min="6670" max="6912" width="9.1796875" style="5"/>
    <col min="6913" max="6913" width="4.453125" style="5" bestFit="1" customWidth="1"/>
    <col min="6914" max="6914" width="2.26953125" style="5" customWidth="1"/>
    <col min="6915" max="6915" width="3.7265625" style="5" customWidth="1"/>
    <col min="6916" max="6916" width="43.453125" style="5" bestFit="1" customWidth="1"/>
    <col min="6917" max="6917" width="2.26953125" style="5" customWidth="1"/>
    <col min="6918" max="6918" width="14.81640625" style="5" bestFit="1" customWidth="1"/>
    <col min="6919" max="6919" width="2.26953125" style="5" customWidth="1"/>
    <col min="6920" max="6920" width="16" style="5" bestFit="1" customWidth="1"/>
    <col min="6921" max="6921" width="2.26953125" style="5" customWidth="1"/>
    <col min="6922" max="6922" width="13.1796875" style="5" bestFit="1" customWidth="1"/>
    <col min="6923" max="6923" width="2.26953125" style="5" customWidth="1"/>
    <col min="6924" max="6924" width="16" style="5" bestFit="1" customWidth="1"/>
    <col min="6925" max="6925" width="2.26953125" style="5" customWidth="1"/>
    <col min="6926" max="7168" width="9.1796875" style="5"/>
    <col min="7169" max="7169" width="4.453125" style="5" bestFit="1" customWidth="1"/>
    <col min="7170" max="7170" width="2.26953125" style="5" customWidth="1"/>
    <col min="7171" max="7171" width="3.7265625" style="5" customWidth="1"/>
    <col min="7172" max="7172" width="43.453125" style="5" bestFit="1" customWidth="1"/>
    <col min="7173" max="7173" width="2.26953125" style="5" customWidth="1"/>
    <col min="7174" max="7174" width="14.81640625" style="5" bestFit="1" customWidth="1"/>
    <col min="7175" max="7175" width="2.26953125" style="5" customWidth="1"/>
    <col min="7176" max="7176" width="16" style="5" bestFit="1" customWidth="1"/>
    <col min="7177" max="7177" width="2.26953125" style="5" customWidth="1"/>
    <col min="7178" max="7178" width="13.1796875" style="5" bestFit="1" customWidth="1"/>
    <col min="7179" max="7179" width="2.26953125" style="5" customWidth="1"/>
    <col min="7180" max="7180" width="16" style="5" bestFit="1" customWidth="1"/>
    <col min="7181" max="7181" width="2.26953125" style="5" customWidth="1"/>
    <col min="7182" max="7424" width="9.1796875" style="5"/>
    <col min="7425" max="7425" width="4.453125" style="5" bestFit="1" customWidth="1"/>
    <col min="7426" max="7426" width="2.26953125" style="5" customWidth="1"/>
    <col min="7427" max="7427" width="3.7265625" style="5" customWidth="1"/>
    <col min="7428" max="7428" width="43.453125" style="5" bestFit="1" customWidth="1"/>
    <col min="7429" max="7429" width="2.26953125" style="5" customWidth="1"/>
    <col min="7430" max="7430" width="14.81640625" style="5" bestFit="1" customWidth="1"/>
    <col min="7431" max="7431" width="2.26953125" style="5" customWidth="1"/>
    <col min="7432" max="7432" width="16" style="5" bestFit="1" customWidth="1"/>
    <col min="7433" max="7433" width="2.26953125" style="5" customWidth="1"/>
    <col min="7434" max="7434" width="13.1796875" style="5" bestFit="1" customWidth="1"/>
    <col min="7435" max="7435" width="2.26953125" style="5" customWidth="1"/>
    <col min="7436" max="7436" width="16" style="5" bestFit="1" customWidth="1"/>
    <col min="7437" max="7437" width="2.26953125" style="5" customWidth="1"/>
    <col min="7438" max="7680" width="9.1796875" style="5"/>
    <col min="7681" max="7681" width="4.453125" style="5" bestFit="1" customWidth="1"/>
    <col min="7682" max="7682" width="2.26953125" style="5" customWidth="1"/>
    <col min="7683" max="7683" width="3.7265625" style="5" customWidth="1"/>
    <col min="7684" max="7684" width="43.453125" style="5" bestFit="1" customWidth="1"/>
    <col min="7685" max="7685" width="2.26953125" style="5" customWidth="1"/>
    <col min="7686" max="7686" width="14.81640625" style="5" bestFit="1" customWidth="1"/>
    <col min="7687" max="7687" width="2.26953125" style="5" customWidth="1"/>
    <col min="7688" max="7688" width="16" style="5" bestFit="1" customWidth="1"/>
    <col min="7689" max="7689" width="2.26953125" style="5" customWidth="1"/>
    <col min="7690" max="7690" width="13.1796875" style="5" bestFit="1" customWidth="1"/>
    <col min="7691" max="7691" width="2.26953125" style="5" customWidth="1"/>
    <col min="7692" max="7692" width="16" style="5" bestFit="1" customWidth="1"/>
    <col min="7693" max="7693" width="2.26953125" style="5" customWidth="1"/>
    <col min="7694" max="7936" width="9.1796875" style="5"/>
    <col min="7937" max="7937" width="4.453125" style="5" bestFit="1" customWidth="1"/>
    <col min="7938" max="7938" width="2.26953125" style="5" customWidth="1"/>
    <col min="7939" max="7939" width="3.7265625" style="5" customWidth="1"/>
    <col min="7940" max="7940" width="43.453125" style="5" bestFit="1" customWidth="1"/>
    <col min="7941" max="7941" width="2.26953125" style="5" customWidth="1"/>
    <col min="7942" max="7942" width="14.81640625" style="5" bestFit="1" customWidth="1"/>
    <col min="7943" max="7943" width="2.26953125" style="5" customWidth="1"/>
    <col min="7944" max="7944" width="16" style="5" bestFit="1" customWidth="1"/>
    <col min="7945" max="7945" width="2.26953125" style="5" customWidth="1"/>
    <col min="7946" max="7946" width="13.1796875" style="5" bestFit="1" customWidth="1"/>
    <col min="7947" max="7947" width="2.26953125" style="5" customWidth="1"/>
    <col min="7948" max="7948" width="16" style="5" bestFit="1" customWidth="1"/>
    <col min="7949" max="7949" width="2.26953125" style="5" customWidth="1"/>
    <col min="7950" max="8192" width="9.1796875" style="5"/>
    <col min="8193" max="8193" width="4.453125" style="5" bestFit="1" customWidth="1"/>
    <col min="8194" max="8194" width="2.26953125" style="5" customWidth="1"/>
    <col min="8195" max="8195" width="3.7265625" style="5" customWidth="1"/>
    <col min="8196" max="8196" width="43.453125" style="5" bestFit="1" customWidth="1"/>
    <col min="8197" max="8197" width="2.26953125" style="5" customWidth="1"/>
    <col min="8198" max="8198" width="14.81640625" style="5" bestFit="1" customWidth="1"/>
    <col min="8199" max="8199" width="2.26953125" style="5" customWidth="1"/>
    <col min="8200" max="8200" width="16" style="5" bestFit="1" customWidth="1"/>
    <col min="8201" max="8201" width="2.26953125" style="5" customWidth="1"/>
    <col min="8202" max="8202" width="13.1796875" style="5" bestFit="1" customWidth="1"/>
    <col min="8203" max="8203" width="2.26953125" style="5" customWidth="1"/>
    <col min="8204" max="8204" width="16" style="5" bestFit="1" customWidth="1"/>
    <col min="8205" max="8205" width="2.26953125" style="5" customWidth="1"/>
    <col min="8206" max="8448" width="9.1796875" style="5"/>
    <col min="8449" max="8449" width="4.453125" style="5" bestFit="1" customWidth="1"/>
    <col min="8450" max="8450" width="2.26953125" style="5" customWidth="1"/>
    <col min="8451" max="8451" width="3.7265625" style="5" customWidth="1"/>
    <col min="8452" max="8452" width="43.453125" style="5" bestFit="1" customWidth="1"/>
    <col min="8453" max="8453" width="2.26953125" style="5" customWidth="1"/>
    <col min="8454" max="8454" width="14.81640625" style="5" bestFit="1" customWidth="1"/>
    <col min="8455" max="8455" width="2.26953125" style="5" customWidth="1"/>
    <col min="8456" max="8456" width="16" style="5" bestFit="1" customWidth="1"/>
    <col min="8457" max="8457" width="2.26953125" style="5" customWidth="1"/>
    <col min="8458" max="8458" width="13.1796875" style="5" bestFit="1" customWidth="1"/>
    <col min="8459" max="8459" width="2.26953125" style="5" customWidth="1"/>
    <col min="8460" max="8460" width="16" style="5" bestFit="1" customWidth="1"/>
    <col min="8461" max="8461" width="2.26953125" style="5" customWidth="1"/>
    <col min="8462" max="8704" width="9.1796875" style="5"/>
    <col min="8705" max="8705" width="4.453125" style="5" bestFit="1" customWidth="1"/>
    <col min="8706" max="8706" width="2.26953125" style="5" customWidth="1"/>
    <col min="8707" max="8707" width="3.7265625" style="5" customWidth="1"/>
    <col min="8708" max="8708" width="43.453125" style="5" bestFit="1" customWidth="1"/>
    <col min="8709" max="8709" width="2.26953125" style="5" customWidth="1"/>
    <col min="8710" max="8710" width="14.81640625" style="5" bestFit="1" customWidth="1"/>
    <col min="8711" max="8711" width="2.26953125" style="5" customWidth="1"/>
    <col min="8712" max="8712" width="16" style="5" bestFit="1" customWidth="1"/>
    <col min="8713" max="8713" width="2.26953125" style="5" customWidth="1"/>
    <col min="8714" max="8714" width="13.1796875" style="5" bestFit="1" customWidth="1"/>
    <col min="8715" max="8715" width="2.26953125" style="5" customWidth="1"/>
    <col min="8716" max="8716" width="16" style="5" bestFit="1" customWidth="1"/>
    <col min="8717" max="8717" width="2.26953125" style="5" customWidth="1"/>
    <col min="8718" max="8960" width="9.1796875" style="5"/>
    <col min="8961" max="8961" width="4.453125" style="5" bestFit="1" customWidth="1"/>
    <col min="8962" max="8962" width="2.26953125" style="5" customWidth="1"/>
    <col min="8963" max="8963" width="3.7265625" style="5" customWidth="1"/>
    <col min="8964" max="8964" width="43.453125" style="5" bestFit="1" customWidth="1"/>
    <col min="8965" max="8965" width="2.26953125" style="5" customWidth="1"/>
    <col min="8966" max="8966" width="14.81640625" style="5" bestFit="1" customWidth="1"/>
    <col min="8967" max="8967" width="2.26953125" style="5" customWidth="1"/>
    <col min="8968" max="8968" width="16" style="5" bestFit="1" customWidth="1"/>
    <col min="8969" max="8969" width="2.26953125" style="5" customWidth="1"/>
    <col min="8970" max="8970" width="13.1796875" style="5" bestFit="1" customWidth="1"/>
    <col min="8971" max="8971" width="2.26953125" style="5" customWidth="1"/>
    <col min="8972" max="8972" width="16" style="5" bestFit="1" customWidth="1"/>
    <col min="8973" max="8973" width="2.26953125" style="5" customWidth="1"/>
    <col min="8974" max="9216" width="9.1796875" style="5"/>
    <col min="9217" max="9217" width="4.453125" style="5" bestFit="1" customWidth="1"/>
    <col min="9218" max="9218" width="2.26953125" style="5" customWidth="1"/>
    <col min="9219" max="9219" width="3.7265625" style="5" customWidth="1"/>
    <col min="9220" max="9220" width="43.453125" style="5" bestFit="1" customWidth="1"/>
    <col min="9221" max="9221" width="2.26953125" style="5" customWidth="1"/>
    <col min="9222" max="9222" width="14.81640625" style="5" bestFit="1" customWidth="1"/>
    <col min="9223" max="9223" width="2.26953125" style="5" customWidth="1"/>
    <col min="9224" max="9224" width="16" style="5" bestFit="1" customWidth="1"/>
    <col min="9225" max="9225" width="2.26953125" style="5" customWidth="1"/>
    <col min="9226" max="9226" width="13.1796875" style="5" bestFit="1" customWidth="1"/>
    <col min="9227" max="9227" width="2.26953125" style="5" customWidth="1"/>
    <col min="9228" max="9228" width="16" style="5" bestFit="1" customWidth="1"/>
    <col min="9229" max="9229" width="2.26953125" style="5" customWidth="1"/>
    <col min="9230" max="9472" width="9.1796875" style="5"/>
    <col min="9473" max="9473" width="4.453125" style="5" bestFit="1" customWidth="1"/>
    <col min="9474" max="9474" width="2.26953125" style="5" customWidth="1"/>
    <col min="9475" max="9475" width="3.7265625" style="5" customWidth="1"/>
    <col min="9476" max="9476" width="43.453125" style="5" bestFit="1" customWidth="1"/>
    <col min="9477" max="9477" width="2.26953125" style="5" customWidth="1"/>
    <col min="9478" max="9478" width="14.81640625" style="5" bestFit="1" customWidth="1"/>
    <col min="9479" max="9479" width="2.26953125" style="5" customWidth="1"/>
    <col min="9480" max="9480" width="16" style="5" bestFit="1" customWidth="1"/>
    <col min="9481" max="9481" width="2.26953125" style="5" customWidth="1"/>
    <col min="9482" max="9482" width="13.1796875" style="5" bestFit="1" customWidth="1"/>
    <col min="9483" max="9483" width="2.26953125" style="5" customWidth="1"/>
    <col min="9484" max="9484" width="16" style="5" bestFit="1" customWidth="1"/>
    <col min="9485" max="9485" width="2.26953125" style="5" customWidth="1"/>
    <col min="9486" max="9728" width="9.1796875" style="5"/>
    <col min="9729" max="9729" width="4.453125" style="5" bestFit="1" customWidth="1"/>
    <col min="9730" max="9730" width="2.26953125" style="5" customWidth="1"/>
    <col min="9731" max="9731" width="3.7265625" style="5" customWidth="1"/>
    <col min="9732" max="9732" width="43.453125" style="5" bestFit="1" customWidth="1"/>
    <col min="9733" max="9733" width="2.26953125" style="5" customWidth="1"/>
    <col min="9734" max="9734" width="14.81640625" style="5" bestFit="1" customWidth="1"/>
    <col min="9735" max="9735" width="2.26953125" style="5" customWidth="1"/>
    <col min="9736" max="9736" width="16" style="5" bestFit="1" customWidth="1"/>
    <col min="9737" max="9737" width="2.26953125" style="5" customWidth="1"/>
    <col min="9738" max="9738" width="13.1796875" style="5" bestFit="1" customWidth="1"/>
    <col min="9739" max="9739" width="2.26953125" style="5" customWidth="1"/>
    <col min="9740" max="9740" width="16" style="5" bestFit="1" customWidth="1"/>
    <col min="9741" max="9741" width="2.26953125" style="5" customWidth="1"/>
    <col min="9742" max="9984" width="9.1796875" style="5"/>
    <col min="9985" max="9985" width="4.453125" style="5" bestFit="1" customWidth="1"/>
    <col min="9986" max="9986" width="2.26953125" style="5" customWidth="1"/>
    <col min="9987" max="9987" width="3.7265625" style="5" customWidth="1"/>
    <col min="9988" max="9988" width="43.453125" style="5" bestFit="1" customWidth="1"/>
    <col min="9989" max="9989" width="2.26953125" style="5" customWidth="1"/>
    <col min="9990" max="9990" width="14.81640625" style="5" bestFit="1" customWidth="1"/>
    <col min="9991" max="9991" width="2.26953125" style="5" customWidth="1"/>
    <col min="9992" max="9992" width="16" style="5" bestFit="1" customWidth="1"/>
    <col min="9993" max="9993" width="2.26953125" style="5" customWidth="1"/>
    <col min="9994" max="9994" width="13.1796875" style="5" bestFit="1" customWidth="1"/>
    <col min="9995" max="9995" width="2.26953125" style="5" customWidth="1"/>
    <col min="9996" max="9996" width="16" style="5" bestFit="1" customWidth="1"/>
    <col min="9997" max="9997" width="2.26953125" style="5" customWidth="1"/>
    <col min="9998" max="10240" width="9.1796875" style="5"/>
    <col min="10241" max="10241" width="4.453125" style="5" bestFit="1" customWidth="1"/>
    <col min="10242" max="10242" width="2.26953125" style="5" customWidth="1"/>
    <col min="10243" max="10243" width="3.7265625" style="5" customWidth="1"/>
    <col min="10244" max="10244" width="43.453125" style="5" bestFit="1" customWidth="1"/>
    <col min="10245" max="10245" width="2.26953125" style="5" customWidth="1"/>
    <col min="10246" max="10246" width="14.81640625" style="5" bestFit="1" customWidth="1"/>
    <col min="10247" max="10247" width="2.26953125" style="5" customWidth="1"/>
    <col min="10248" max="10248" width="16" style="5" bestFit="1" customWidth="1"/>
    <col min="10249" max="10249" width="2.26953125" style="5" customWidth="1"/>
    <col min="10250" max="10250" width="13.1796875" style="5" bestFit="1" customWidth="1"/>
    <col min="10251" max="10251" width="2.26953125" style="5" customWidth="1"/>
    <col min="10252" max="10252" width="16" style="5" bestFit="1" customWidth="1"/>
    <col min="10253" max="10253" width="2.26953125" style="5" customWidth="1"/>
    <col min="10254" max="10496" width="9.1796875" style="5"/>
    <col min="10497" max="10497" width="4.453125" style="5" bestFit="1" customWidth="1"/>
    <col min="10498" max="10498" width="2.26953125" style="5" customWidth="1"/>
    <col min="10499" max="10499" width="3.7265625" style="5" customWidth="1"/>
    <col min="10500" max="10500" width="43.453125" style="5" bestFit="1" customWidth="1"/>
    <col min="10501" max="10501" width="2.26953125" style="5" customWidth="1"/>
    <col min="10502" max="10502" width="14.81640625" style="5" bestFit="1" customWidth="1"/>
    <col min="10503" max="10503" width="2.26953125" style="5" customWidth="1"/>
    <col min="10504" max="10504" width="16" style="5" bestFit="1" customWidth="1"/>
    <col min="10505" max="10505" width="2.26953125" style="5" customWidth="1"/>
    <col min="10506" max="10506" width="13.1796875" style="5" bestFit="1" customWidth="1"/>
    <col min="10507" max="10507" width="2.26953125" style="5" customWidth="1"/>
    <col min="10508" max="10508" width="16" style="5" bestFit="1" customWidth="1"/>
    <col min="10509" max="10509" width="2.26953125" style="5" customWidth="1"/>
    <col min="10510" max="10752" width="9.1796875" style="5"/>
    <col min="10753" max="10753" width="4.453125" style="5" bestFit="1" customWidth="1"/>
    <col min="10754" max="10754" width="2.26953125" style="5" customWidth="1"/>
    <col min="10755" max="10755" width="3.7265625" style="5" customWidth="1"/>
    <col min="10756" max="10756" width="43.453125" style="5" bestFit="1" customWidth="1"/>
    <col min="10757" max="10757" width="2.26953125" style="5" customWidth="1"/>
    <col min="10758" max="10758" width="14.81640625" style="5" bestFit="1" customWidth="1"/>
    <col min="10759" max="10759" width="2.26953125" style="5" customWidth="1"/>
    <col min="10760" max="10760" width="16" style="5" bestFit="1" customWidth="1"/>
    <col min="10761" max="10761" width="2.26953125" style="5" customWidth="1"/>
    <col min="10762" max="10762" width="13.1796875" style="5" bestFit="1" customWidth="1"/>
    <col min="10763" max="10763" width="2.26953125" style="5" customWidth="1"/>
    <col min="10764" max="10764" width="16" style="5" bestFit="1" customWidth="1"/>
    <col min="10765" max="10765" width="2.26953125" style="5" customWidth="1"/>
    <col min="10766" max="11008" width="9.1796875" style="5"/>
    <col min="11009" max="11009" width="4.453125" style="5" bestFit="1" customWidth="1"/>
    <col min="11010" max="11010" width="2.26953125" style="5" customWidth="1"/>
    <col min="11011" max="11011" width="3.7265625" style="5" customWidth="1"/>
    <col min="11012" max="11012" width="43.453125" style="5" bestFit="1" customWidth="1"/>
    <col min="11013" max="11013" width="2.26953125" style="5" customWidth="1"/>
    <col min="11014" max="11014" width="14.81640625" style="5" bestFit="1" customWidth="1"/>
    <col min="11015" max="11015" width="2.26953125" style="5" customWidth="1"/>
    <col min="11016" max="11016" width="16" style="5" bestFit="1" customWidth="1"/>
    <col min="11017" max="11017" width="2.26953125" style="5" customWidth="1"/>
    <col min="11018" max="11018" width="13.1796875" style="5" bestFit="1" customWidth="1"/>
    <col min="11019" max="11019" width="2.26953125" style="5" customWidth="1"/>
    <col min="11020" max="11020" width="16" style="5" bestFit="1" customWidth="1"/>
    <col min="11021" max="11021" width="2.26953125" style="5" customWidth="1"/>
    <col min="11022" max="11264" width="9.1796875" style="5"/>
    <col min="11265" max="11265" width="4.453125" style="5" bestFit="1" customWidth="1"/>
    <col min="11266" max="11266" width="2.26953125" style="5" customWidth="1"/>
    <col min="11267" max="11267" width="3.7265625" style="5" customWidth="1"/>
    <col min="11268" max="11268" width="43.453125" style="5" bestFit="1" customWidth="1"/>
    <col min="11269" max="11269" width="2.26953125" style="5" customWidth="1"/>
    <col min="11270" max="11270" width="14.81640625" style="5" bestFit="1" customWidth="1"/>
    <col min="11271" max="11271" width="2.26953125" style="5" customWidth="1"/>
    <col min="11272" max="11272" width="16" style="5" bestFit="1" customWidth="1"/>
    <col min="11273" max="11273" width="2.26953125" style="5" customWidth="1"/>
    <col min="11274" max="11274" width="13.1796875" style="5" bestFit="1" customWidth="1"/>
    <col min="11275" max="11275" width="2.26953125" style="5" customWidth="1"/>
    <col min="11276" max="11276" width="16" style="5" bestFit="1" customWidth="1"/>
    <col min="11277" max="11277" width="2.26953125" style="5" customWidth="1"/>
    <col min="11278" max="11520" width="9.1796875" style="5"/>
    <col min="11521" max="11521" width="4.453125" style="5" bestFit="1" customWidth="1"/>
    <col min="11522" max="11522" width="2.26953125" style="5" customWidth="1"/>
    <col min="11523" max="11523" width="3.7265625" style="5" customWidth="1"/>
    <col min="11524" max="11524" width="43.453125" style="5" bestFit="1" customWidth="1"/>
    <col min="11525" max="11525" width="2.26953125" style="5" customWidth="1"/>
    <col min="11526" max="11526" width="14.81640625" style="5" bestFit="1" customWidth="1"/>
    <col min="11527" max="11527" width="2.26953125" style="5" customWidth="1"/>
    <col min="11528" max="11528" width="16" style="5" bestFit="1" customWidth="1"/>
    <col min="11529" max="11529" width="2.26953125" style="5" customWidth="1"/>
    <col min="11530" max="11530" width="13.1796875" style="5" bestFit="1" customWidth="1"/>
    <col min="11531" max="11531" width="2.26953125" style="5" customWidth="1"/>
    <col min="11532" max="11532" width="16" style="5" bestFit="1" customWidth="1"/>
    <col min="11533" max="11533" width="2.26953125" style="5" customWidth="1"/>
    <col min="11534" max="11776" width="9.1796875" style="5"/>
    <col min="11777" max="11777" width="4.453125" style="5" bestFit="1" customWidth="1"/>
    <col min="11778" max="11778" width="2.26953125" style="5" customWidth="1"/>
    <col min="11779" max="11779" width="3.7265625" style="5" customWidth="1"/>
    <col min="11780" max="11780" width="43.453125" style="5" bestFit="1" customWidth="1"/>
    <col min="11781" max="11781" width="2.26953125" style="5" customWidth="1"/>
    <col min="11782" max="11782" width="14.81640625" style="5" bestFit="1" customWidth="1"/>
    <col min="11783" max="11783" width="2.26953125" style="5" customWidth="1"/>
    <col min="11784" max="11784" width="16" style="5" bestFit="1" customWidth="1"/>
    <col min="11785" max="11785" width="2.26953125" style="5" customWidth="1"/>
    <col min="11786" max="11786" width="13.1796875" style="5" bestFit="1" customWidth="1"/>
    <col min="11787" max="11787" width="2.26953125" style="5" customWidth="1"/>
    <col min="11788" max="11788" width="16" style="5" bestFit="1" customWidth="1"/>
    <col min="11789" max="11789" width="2.26953125" style="5" customWidth="1"/>
    <col min="11790" max="12032" width="9.1796875" style="5"/>
    <col min="12033" max="12033" width="4.453125" style="5" bestFit="1" customWidth="1"/>
    <col min="12034" max="12034" width="2.26953125" style="5" customWidth="1"/>
    <col min="12035" max="12035" width="3.7265625" style="5" customWidth="1"/>
    <col min="12036" max="12036" width="43.453125" style="5" bestFit="1" customWidth="1"/>
    <col min="12037" max="12037" width="2.26953125" style="5" customWidth="1"/>
    <col min="12038" max="12038" width="14.81640625" style="5" bestFit="1" customWidth="1"/>
    <col min="12039" max="12039" width="2.26953125" style="5" customWidth="1"/>
    <col min="12040" max="12040" width="16" style="5" bestFit="1" customWidth="1"/>
    <col min="12041" max="12041" width="2.26953125" style="5" customWidth="1"/>
    <col min="12042" max="12042" width="13.1796875" style="5" bestFit="1" customWidth="1"/>
    <col min="12043" max="12043" width="2.26953125" style="5" customWidth="1"/>
    <col min="12044" max="12044" width="16" style="5" bestFit="1" customWidth="1"/>
    <col min="12045" max="12045" width="2.26953125" style="5" customWidth="1"/>
    <col min="12046" max="12288" width="9.1796875" style="5"/>
    <col min="12289" max="12289" width="4.453125" style="5" bestFit="1" customWidth="1"/>
    <col min="12290" max="12290" width="2.26953125" style="5" customWidth="1"/>
    <col min="12291" max="12291" width="3.7265625" style="5" customWidth="1"/>
    <col min="12292" max="12292" width="43.453125" style="5" bestFit="1" customWidth="1"/>
    <col min="12293" max="12293" width="2.26953125" style="5" customWidth="1"/>
    <col min="12294" max="12294" width="14.81640625" style="5" bestFit="1" customWidth="1"/>
    <col min="12295" max="12295" width="2.26953125" style="5" customWidth="1"/>
    <col min="12296" max="12296" width="16" style="5" bestFit="1" customWidth="1"/>
    <col min="12297" max="12297" width="2.26953125" style="5" customWidth="1"/>
    <col min="12298" max="12298" width="13.1796875" style="5" bestFit="1" customWidth="1"/>
    <col min="12299" max="12299" width="2.26953125" style="5" customWidth="1"/>
    <col min="12300" max="12300" width="16" style="5" bestFit="1" customWidth="1"/>
    <col min="12301" max="12301" width="2.26953125" style="5" customWidth="1"/>
    <col min="12302" max="12544" width="9.1796875" style="5"/>
    <col min="12545" max="12545" width="4.453125" style="5" bestFit="1" customWidth="1"/>
    <col min="12546" max="12546" width="2.26953125" style="5" customWidth="1"/>
    <col min="12547" max="12547" width="3.7265625" style="5" customWidth="1"/>
    <col min="12548" max="12548" width="43.453125" style="5" bestFit="1" customWidth="1"/>
    <col min="12549" max="12549" width="2.26953125" style="5" customWidth="1"/>
    <col min="12550" max="12550" width="14.81640625" style="5" bestFit="1" customWidth="1"/>
    <col min="12551" max="12551" width="2.26953125" style="5" customWidth="1"/>
    <col min="12552" max="12552" width="16" style="5" bestFit="1" customWidth="1"/>
    <col min="12553" max="12553" width="2.26953125" style="5" customWidth="1"/>
    <col min="12554" max="12554" width="13.1796875" style="5" bestFit="1" customWidth="1"/>
    <col min="12555" max="12555" width="2.26953125" style="5" customWidth="1"/>
    <col min="12556" max="12556" width="16" style="5" bestFit="1" customWidth="1"/>
    <col min="12557" max="12557" width="2.26953125" style="5" customWidth="1"/>
    <col min="12558" max="12800" width="9.1796875" style="5"/>
    <col min="12801" max="12801" width="4.453125" style="5" bestFit="1" customWidth="1"/>
    <col min="12802" max="12802" width="2.26953125" style="5" customWidth="1"/>
    <col min="12803" max="12803" width="3.7265625" style="5" customWidth="1"/>
    <col min="12804" max="12804" width="43.453125" style="5" bestFit="1" customWidth="1"/>
    <col min="12805" max="12805" width="2.26953125" style="5" customWidth="1"/>
    <col min="12806" max="12806" width="14.81640625" style="5" bestFit="1" customWidth="1"/>
    <col min="12807" max="12807" width="2.26953125" style="5" customWidth="1"/>
    <col min="12808" max="12808" width="16" style="5" bestFit="1" customWidth="1"/>
    <col min="12809" max="12809" width="2.26953125" style="5" customWidth="1"/>
    <col min="12810" max="12810" width="13.1796875" style="5" bestFit="1" customWidth="1"/>
    <col min="12811" max="12811" width="2.26953125" style="5" customWidth="1"/>
    <col min="12812" max="12812" width="16" style="5" bestFit="1" customWidth="1"/>
    <col min="12813" max="12813" width="2.26953125" style="5" customWidth="1"/>
    <col min="12814" max="13056" width="9.1796875" style="5"/>
    <col min="13057" max="13057" width="4.453125" style="5" bestFit="1" customWidth="1"/>
    <col min="13058" max="13058" width="2.26953125" style="5" customWidth="1"/>
    <col min="13059" max="13059" width="3.7265625" style="5" customWidth="1"/>
    <col min="13060" max="13060" width="43.453125" style="5" bestFit="1" customWidth="1"/>
    <col min="13061" max="13061" width="2.26953125" style="5" customWidth="1"/>
    <col min="13062" max="13062" width="14.81640625" style="5" bestFit="1" customWidth="1"/>
    <col min="13063" max="13063" width="2.26953125" style="5" customWidth="1"/>
    <col min="13064" max="13064" width="16" style="5" bestFit="1" customWidth="1"/>
    <col min="13065" max="13065" width="2.26953125" style="5" customWidth="1"/>
    <col min="13066" max="13066" width="13.1796875" style="5" bestFit="1" customWidth="1"/>
    <col min="13067" max="13067" width="2.26953125" style="5" customWidth="1"/>
    <col min="13068" max="13068" width="16" style="5" bestFit="1" customWidth="1"/>
    <col min="13069" max="13069" width="2.26953125" style="5" customWidth="1"/>
    <col min="13070" max="13312" width="9.1796875" style="5"/>
    <col min="13313" max="13313" width="4.453125" style="5" bestFit="1" customWidth="1"/>
    <col min="13314" max="13314" width="2.26953125" style="5" customWidth="1"/>
    <col min="13315" max="13315" width="3.7265625" style="5" customWidth="1"/>
    <col min="13316" max="13316" width="43.453125" style="5" bestFit="1" customWidth="1"/>
    <col min="13317" max="13317" width="2.26953125" style="5" customWidth="1"/>
    <col min="13318" max="13318" width="14.81640625" style="5" bestFit="1" customWidth="1"/>
    <col min="13319" max="13319" width="2.26953125" style="5" customWidth="1"/>
    <col min="13320" max="13320" width="16" style="5" bestFit="1" customWidth="1"/>
    <col min="13321" max="13321" width="2.26953125" style="5" customWidth="1"/>
    <col min="13322" max="13322" width="13.1796875" style="5" bestFit="1" customWidth="1"/>
    <col min="13323" max="13323" width="2.26953125" style="5" customWidth="1"/>
    <col min="13324" max="13324" width="16" style="5" bestFit="1" customWidth="1"/>
    <col min="13325" max="13325" width="2.26953125" style="5" customWidth="1"/>
    <col min="13326" max="13568" width="9.1796875" style="5"/>
    <col min="13569" max="13569" width="4.453125" style="5" bestFit="1" customWidth="1"/>
    <col min="13570" max="13570" width="2.26953125" style="5" customWidth="1"/>
    <col min="13571" max="13571" width="3.7265625" style="5" customWidth="1"/>
    <col min="13572" max="13572" width="43.453125" style="5" bestFit="1" customWidth="1"/>
    <col min="13573" max="13573" width="2.26953125" style="5" customWidth="1"/>
    <col min="13574" max="13574" width="14.81640625" style="5" bestFit="1" customWidth="1"/>
    <col min="13575" max="13575" width="2.26953125" style="5" customWidth="1"/>
    <col min="13576" max="13576" width="16" style="5" bestFit="1" customWidth="1"/>
    <col min="13577" max="13577" width="2.26953125" style="5" customWidth="1"/>
    <col min="13578" max="13578" width="13.1796875" style="5" bestFit="1" customWidth="1"/>
    <col min="13579" max="13579" width="2.26953125" style="5" customWidth="1"/>
    <col min="13580" max="13580" width="16" style="5" bestFit="1" customWidth="1"/>
    <col min="13581" max="13581" width="2.26953125" style="5" customWidth="1"/>
    <col min="13582" max="13824" width="9.1796875" style="5"/>
    <col min="13825" max="13825" width="4.453125" style="5" bestFit="1" customWidth="1"/>
    <col min="13826" max="13826" width="2.26953125" style="5" customWidth="1"/>
    <col min="13827" max="13827" width="3.7265625" style="5" customWidth="1"/>
    <col min="13828" max="13828" width="43.453125" style="5" bestFit="1" customWidth="1"/>
    <col min="13829" max="13829" width="2.26953125" style="5" customWidth="1"/>
    <col min="13830" max="13830" width="14.81640625" style="5" bestFit="1" customWidth="1"/>
    <col min="13831" max="13831" width="2.26953125" style="5" customWidth="1"/>
    <col min="13832" max="13832" width="16" style="5" bestFit="1" customWidth="1"/>
    <col min="13833" max="13833" width="2.26953125" style="5" customWidth="1"/>
    <col min="13834" max="13834" width="13.1796875" style="5" bestFit="1" customWidth="1"/>
    <col min="13835" max="13835" width="2.26953125" style="5" customWidth="1"/>
    <col min="13836" max="13836" width="16" style="5" bestFit="1" customWidth="1"/>
    <col min="13837" max="13837" width="2.26953125" style="5" customWidth="1"/>
    <col min="13838" max="14080" width="9.1796875" style="5"/>
    <col min="14081" max="14081" width="4.453125" style="5" bestFit="1" customWidth="1"/>
    <col min="14082" max="14082" width="2.26953125" style="5" customWidth="1"/>
    <col min="14083" max="14083" width="3.7265625" style="5" customWidth="1"/>
    <col min="14084" max="14084" width="43.453125" style="5" bestFit="1" customWidth="1"/>
    <col min="14085" max="14085" width="2.26953125" style="5" customWidth="1"/>
    <col min="14086" max="14086" width="14.81640625" style="5" bestFit="1" customWidth="1"/>
    <col min="14087" max="14087" width="2.26953125" style="5" customWidth="1"/>
    <col min="14088" max="14088" width="16" style="5" bestFit="1" customWidth="1"/>
    <col min="14089" max="14089" width="2.26953125" style="5" customWidth="1"/>
    <col min="14090" max="14090" width="13.1796875" style="5" bestFit="1" customWidth="1"/>
    <col min="14091" max="14091" width="2.26953125" style="5" customWidth="1"/>
    <col min="14092" max="14092" width="16" style="5" bestFit="1" customWidth="1"/>
    <col min="14093" max="14093" width="2.26953125" style="5" customWidth="1"/>
    <col min="14094" max="14336" width="9.1796875" style="5"/>
    <col min="14337" max="14337" width="4.453125" style="5" bestFit="1" customWidth="1"/>
    <col min="14338" max="14338" width="2.26953125" style="5" customWidth="1"/>
    <col min="14339" max="14339" width="3.7265625" style="5" customWidth="1"/>
    <col min="14340" max="14340" width="43.453125" style="5" bestFit="1" customWidth="1"/>
    <col min="14341" max="14341" width="2.26953125" style="5" customWidth="1"/>
    <col min="14342" max="14342" width="14.81640625" style="5" bestFit="1" customWidth="1"/>
    <col min="14343" max="14343" width="2.26953125" style="5" customWidth="1"/>
    <col min="14344" max="14344" width="16" style="5" bestFit="1" customWidth="1"/>
    <col min="14345" max="14345" width="2.26953125" style="5" customWidth="1"/>
    <col min="14346" max="14346" width="13.1796875" style="5" bestFit="1" customWidth="1"/>
    <col min="14347" max="14347" width="2.26953125" style="5" customWidth="1"/>
    <col min="14348" max="14348" width="16" style="5" bestFit="1" customWidth="1"/>
    <col min="14349" max="14349" width="2.26953125" style="5" customWidth="1"/>
    <col min="14350" max="14592" width="9.1796875" style="5"/>
    <col min="14593" max="14593" width="4.453125" style="5" bestFit="1" customWidth="1"/>
    <col min="14594" max="14594" width="2.26953125" style="5" customWidth="1"/>
    <col min="14595" max="14595" width="3.7265625" style="5" customWidth="1"/>
    <col min="14596" max="14596" width="43.453125" style="5" bestFit="1" customWidth="1"/>
    <col min="14597" max="14597" width="2.26953125" style="5" customWidth="1"/>
    <col min="14598" max="14598" width="14.81640625" style="5" bestFit="1" customWidth="1"/>
    <col min="14599" max="14599" width="2.26953125" style="5" customWidth="1"/>
    <col min="14600" max="14600" width="16" style="5" bestFit="1" customWidth="1"/>
    <col min="14601" max="14601" width="2.26953125" style="5" customWidth="1"/>
    <col min="14602" max="14602" width="13.1796875" style="5" bestFit="1" customWidth="1"/>
    <col min="14603" max="14603" width="2.26953125" style="5" customWidth="1"/>
    <col min="14604" max="14604" width="16" style="5" bestFit="1" customWidth="1"/>
    <col min="14605" max="14605" width="2.26953125" style="5" customWidth="1"/>
    <col min="14606" max="14848" width="9.1796875" style="5"/>
    <col min="14849" max="14849" width="4.453125" style="5" bestFit="1" customWidth="1"/>
    <col min="14850" max="14850" width="2.26953125" style="5" customWidth="1"/>
    <col min="14851" max="14851" width="3.7265625" style="5" customWidth="1"/>
    <col min="14852" max="14852" width="43.453125" style="5" bestFit="1" customWidth="1"/>
    <col min="14853" max="14853" width="2.26953125" style="5" customWidth="1"/>
    <col min="14854" max="14854" width="14.81640625" style="5" bestFit="1" customWidth="1"/>
    <col min="14855" max="14855" width="2.26953125" style="5" customWidth="1"/>
    <col min="14856" max="14856" width="16" style="5" bestFit="1" customWidth="1"/>
    <col min="14857" max="14857" width="2.26953125" style="5" customWidth="1"/>
    <col min="14858" max="14858" width="13.1796875" style="5" bestFit="1" customWidth="1"/>
    <col min="14859" max="14859" width="2.26953125" style="5" customWidth="1"/>
    <col min="14860" max="14860" width="16" style="5" bestFit="1" customWidth="1"/>
    <col min="14861" max="14861" width="2.26953125" style="5" customWidth="1"/>
    <col min="14862" max="15104" width="9.1796875" style="5"/>
    <col min="15105" max="15105" width="4.453125" style="5" bestFit="1" customWidth="1"/>
    <col min="15106" max="15106" width="2.26953125" style="5" customWidth="1"/>
    <col min="15107" max="15107" width="3.7265625" style="5" customWidth="1"/>
    <col min="15108" max="15108" width="43.453125" style="5" bestFit="1" customWidth="1"/>
    <col min="15109" max="15109" width="2.26953125" style="5" customWidth="1"/>
    <col min="15110" max="15110" width="14.81640625" style="5" bestFit="1" customWidth="1"/>
    <col min="15111" max="15111" width="2.26953125" style="5" customWidth="1"/>
    <col min="15112" max="15112" width="16" style="5" bestFit="1" customWidth="1"/>
    <col min="15113" max="15113" width="2.26953125" style="5" customWidth="1"/>
    <col min="15114" max="15114" width="13.1796875" style="5" bestFit="1" customWidth="1"/>
    <col min="15115" max="15115" width="2.26953125" style="5" customWidth="1"/>
    <col min="15116" max="15116" width="16" style="5" bestFit="1" customWidth="1"/>
    <col min="15117" max="15117" width="2.26953125" style="5" customWidth="1"/>
    <col min="15118" max="15360" width="9.1796875" style="5"/>
    <col min="15361" max="15361" width="4.453125" style="5" bestFit="1" customWidth="1"/>
    <col min="15362" max="15362" width="2.26953125" style="5" customWidth="1"/>
    <col min="15363" max="15363" width="3.7265625" style="5" customWidth="1"/>
    <col min="15364" max="15364" width="43.453125" style="5" bestFit="1" customWidth="1"/>
    <col min="15365" max="15365" width="2.26953125" style="5" customWidth="1"/>
    <col min="15366" max="15366" width="14.81640625" style="5" bestFit="1" customWidth="1"/>
    <col min="15367" max="15367" width="2.26953125" style="5" customWidth="1"/>
    <col min="15368" max="15368" width="16" style="5" bestFit="1" customWidth="1"/>
    <col min="15369" max="15369" width="2.26953125" style="5" customWidth="1"/>
    <col min="15370" max="15370" width="13.1796875" style="5" bestFit="1" customWidth="1"/>
    <col min="15371" max="15371" width="2.26953125" style="5" customWidth="1"/>
    <col min="15372" max="15372" width="16" style="5" bestFit="1" customWidth="1"/>
    <col min="15373" max="15373" width="2.26953125" style="5" customWidth="1"/>
    <col min="15374" max="15616" width="9.1796875" style="5"/>
    <col min="15617" max="15617" width="4.453125" style="5" bestFit="1" customWidth="1"/>
    <col min="15618" max="15618" width="2.26953125" style="5" customWidth="1"/>
    <col min="15619" max="15619" width="3.7265625" style="5" customWidth="1"/>
    <col min="15620" max="15620" width="43.453125" style="5" bestFit="1" customWidth="1"/>
    <col min="15621" max="15621" width="2.26953125" style="5" customWidth="1"/>
    <col min="15622" max="15622" width="14.81640625" style="5" bestFit="1" customWidth="1"/>
    <col min="15623" max="15623" width="2.26953125" style="5" customWidth="1"/>
    <col min="15624" max="15624" width="16" style="5" bestFit="1" customWidth="1"/>
    <col min="15625" max="15625" width="2.26953125" style="5" customWidth="1"/>
    <col min="15626" max="15626" width="13.1796875" style="5" bestFit="1" customWidth="1"/>
    <col min="15627" max="15627" width="2.26953125" style="5" customWidth="1"/>
    <col min="15628" max="15628" width="16" style="5" bestFit="1" customWidth="1"/>
    <col min="15629" max="15629" width="2.26953125" style="5" customWidth="1"/>
    <col min="15630" max="15872" width="9.1796875" style="5"/>
    <col min="15873" max="15873" width="4.453125" style="5" bestFit="1" customWidth="1"/>
    <col min="15874" max="15874" width="2.26953125" style="5" customWidth="1"/>
    <col min="15875" max="15875" width="3.7265625" style="5" customWidth="1"/>
    <col min="15876" max="15876" width="43.453125" style="5" bestFit="1" customWidth="1"/>
    <col min="15877" max="15877" width="2.26953125" style="5" customWidth="1"/>
    <col min="15878" max="15878" width="14.81640625" style="5" bestFit="1" customWidth="1"/>
    <col min="15879" max="15879" width="2.26953125" style="5" customWidth="1"/>
    <col min="15880" max="15880" width="16" style="5" bestFit="1" customWidth="1"/>
    <col min="15881" max="15881" width="2.26953125" style="5" customWidth="1"/>
    <col min="15882" max="15882" width="13.1796875" style="5" bestFit="1" customWidth="1"/>
    <col min="15883" max="15883" width="2.26953125" style="5" customWidth="1"/>
    <col min="15884" max="15884" width="16" style="5" bestFit="1" customWidth="1"/>
    <col min="15885" max="15885" width="2.26953125" style="5" customWidth="1"/>
    <col min="15886" max="16128" width="9.1796875" style="5"/>
    <col min="16129" max="16129" width="4.453125" style="5" bestFit="1" customWidth="1"/>
    <col min="16130" max="16130" width="2.26953125" style="5" customWidth="1"/>
    <col min="16131" max="16131" width="3.7265625" style="5" customWidth="1"/>
    <col min="16132" max="16132" width="43.453125" style="5" bestFit="1" customWidth="1"/>
    <col min="16133" max="16133" width="2.26953125" style="5" customWidth="1"/>
    <col min="16134" max="16134" width="14.81640625" style="5" bestFit="1" customWidth="1"/>
    <col min="16135" max="16135" width="2.26953125" style="5" customWidth="1"/>
    <col min="16136" max="16136" width="16" style="5" bestFit="1" customWidth="1"/>
    <col min="16137" max="16137" width="2.26953125" style="5" customWidth="1"/>
    <col min="16138" max="16138" width="13.1796875" style="5" bestFit="1" customWidth="1"/>
    <col min="16139" max="16139" width="2.26953125" style="5" customWidth="1"/>
    <col min="16140" max="16140" width="16" style="5" bestFit="1" customWidth="1"/>
    <col min="16141" max="16141" width="2.26953125" style="5" customWidth="1"/>
    <col min="16142" max="16384" width="9.1796875" style="5"/>
  </cols>
  <sheetData>
    <row r="1" spans="1:18">
      <c r="B1" s="114"/>
      <c r="C1" s="114"/>
      <c r="D1" s="162" t="s">
        <v>12</v>
      </c>
      <c r="E1" s="114"/>
      <c r="F1" s="114"/>
      <c r="G1" s="95"/>
      <c r="H1" s="95"/>
      <c r="I1" s="95"/>
      <c r="J1" s="95"/>
      <c r="K1" s="95"/>
      <c r="L1" s="116" t="s">
        <v>233</v>
      </c>
    </row>
    <row r="2" spans="1:18">
      <c r="B2" s="114"/>
      <c r="C2" s="114"/>
      <c r="D2" s="162" t="s">
        <v>319</v>
      </c>
      <c r="E2" s="114"/>
      <c r="F2" s="115"/>
      <c r="G2" s="95"/>
      <c r="H2" s="95"/>
      <c r="I2" s="95"/>
      <c r="J2" s="95"/>
      <c r="K2" s="95"/>
      <c r="L2" s="116" t="s">
        <v>233</v>
      </c>
    </row>
    <row r="3" spans="1:18">
      <c r="B3" s="114"/>
      <c r="C3" s="114"/>
      <c r="D3" s="162" t="s">
        <v>308</v>
      </c>
      <c r="E3" s="114"/>
      <c r="F3" s="114"/>
      <c r="G3" s="95"/>
      <c r="H3" s="95"/>
      <c r="I3" s="95"/>
      <c r="J3" s="4"/>
      <c r="K3" s="4"/>
      <c r="L3" s="116"/>
    </row>
    <row r="4" spans="1:18">
      <c r="B4" s="114"/>
      <c r="C4" s="114"/>
      <c r="D4" s="162" t="s">
        <v>766</v>
      </c>
      <c r="E4" s="114"/>
      <c r="F4" s="114"/>
      <c r="G4" s="95"/>
      <c r="H4" s="95"/>
      <c r="I4" s="95"/>
      <c r="J4" s="95"/>
      <c r="K4" s="95"/>
      <c r="L4" s="114"/>
    </row>
    <row r="6" spans="1:18" ht="50">
      <c r="A6" s="19" t="s">
        <v>0</v>
      </c>
      <c r="B6" s="19"/>
      <c r="D6" s="14" t="s">
        <v>309</v>
      </c>
      <c r="F6" s="19" t="s">
        <v>767</v>
      </c>
      <c r="H6" s="117" t="s">
        <v>610</v>
      </c>
      <c r="J6" s="117" t="s">
        <v>310</v>
      </c>
      <c r="L6" s="19" t="s">
        <v>771</v>
      </c>
    </row>
    <row r="7" spans="1:18">
      <c r="A7" s="134">
        <v>-1</v>
      </c>
      <c r="B7" s="19"/>
      <c r="D7" s="20">
        <f>+A7-1</f>
        <v>-2</v>
      </c>
      <c r="F7" s="20">
        <f>+D7-1</f>
        <v>-3</v>
      </c>
      <c r="H7" s="119">
        <f>+F7-1</f>
        <v>-4</v>
      </c>
      <c r="J7" s="119">
        <f>+H7-1</f>
        <v>-5</v>
      </c>
      <c r="L7" s="20">
        <f>+H7-1</f>
        <v>-5</v>
      </c>
      <c r="O7" s="71"/>
    </row>
    <row r="8" spans="1:18">
      <c r="A8" s="134"/>
      <c r="B8" s="19"/>
      <c r="D8" s="20"/>
      <c r="F8" s="20"/>
      <c r="H8" s="119"/>
      <c r="J8" s="119"/>
      <c r="L8" s="20" t="s">
        <v>311</v>
      </c>
    </row>
    <row r="9" spans="1:18">
      <c r="A9" s="19"/>
      <c r="B9" s="19"/>
      <c r="K9" s="13"/>
    </row>
    <row r="10" spans="1:18">
      <c r="A10" s="20"/>
      <c r="B10" s="20"/>
      <c r="C10" s="13" t="s">
        <v>44</v>
      </c>
      <c r="G10" s="13"/>
      <c r="H10" s="13"/>
      <c r="I10" s="13"/>
      <c r="J10" s="13"/>
      <c r="K10" s="13"/>
    </row>
    <row r="11" spans="1:18">
      <c r="A11" s="20">
        <v>1</v>
      </c>
      <c r="B11" s="20"/>
      <c r="D11" s="13" t="s">
        <v>633</v>
      </c>
      <c r="F11" s="86">
        <v>3153501704.6100001</v>
      </c>
      <c r="G11" s="43"/>
      <c r="H11" s="43">
        <v>-44726344.719999999</v>
      </c>
      <c r="I11" s="13"/>
      <c r="J11" s="86">
        <v>-328628780</v>
      </c>
      <c r="K11" s="13"/>
      <c r="L11" s="43">
        <f>+F11+H11+J11</f>
        <v>2780146579.8900003</v>
      </c>
    </row>
    <row r="12" spans="1:18">
      <c r="A12" s="20">
        <f>A11+1</f>
        <v>2</v>
      </c>
      <c r="B12" s="20"/>
      <c r="D12" s="13" t="s">
        <v>49</v>
      </c>
      <c r="F12" s="86">
        <v>801671.21</v>
      </c>
      <c r="G12" s="43"/>
      <c r="H12" s="43">
        <v>-801</v>
      </c>
      <c r="I12" s="13"/>
      <c r="J12" s="32">
        <v>0</v>
      </c>
      <c r="K12" s="13"/>
      <c r="L12" s="43">
        <f t="shared" ref="L12:L14" si="0">+F12+H12+J12</f>
        <v>800870.21</v>
      </c>
      <c r="R12" s="163"/>
    </row>
    <row r="13" spans="1:18">
      <c r="A13" s="20">
        <f t="shared" ref="A13:A22" si="1">A12+1</f>
        <v>3</v>
      </c>
      <c r="B13" s="20"/>
      <c r="D13" s="13" t="s">
        <v>50</v>
      </c>
      <c r="F13" s="86">
        <v>140385500.63000005</v>
      </c>
      <c r="G13" s="43"/>
      <c r="H13" s="43">
        <v>-2126864.83</v>
      </c>
      <c r="I13" s="13"/>
      <c r="J13" s="32">
        <v>0</v>
      </c>
      <c r="K13" s="13"/>
      <c r="L13" s="43">
        <f t="shared" si="0"/>
        <v>138258635.80000004</v>
      </c>
      <c r="Q13" s="163"/>
      <c r="R13" s="163"/>
    </row>
    <row r="14" spans="1:18">
      <c r="A14" s="20">
        <f t="shared" si="1"/>
        <v>4</v>
      </c>
      <c r="B14" s="20"/>
      <c r="D14" s="13" t="s">
        <v>51</v>
      </c>
      <c r="F14" s="173">
        <v>144447403.51499999</v>
      </c>
      <c r="G14" s="43"/>
      <c r="H14" s="43">
        <v>-3433814.47</v>
      </c>
      <c r="I14" s="13"/>
      <c r="J14" s="12">
        <f>-(11100396+5259538)</f>
        <v>-16359934</v>
      </c>
      <c r="K14" s="13"/>
      <c r="L14" s="43">
        <f t="shared" si="0"/>
        <v>124653655.04499999</v>
      </c>
    </row>
    <row r="15" spans="1:18">
      <c r="A15" s="20"/>
      <c r="B15" s="20"/>
      <c r="F15" s="128" t="s">
        <v>45</v>
      </c>
      <c r="G15" s="43"/>
      <c r="H15" s="45" t="s">
        <v>45</v>
      </c>
      <c r="I15" s="13"/>
      <c r="J15" s="45" t="s">
        <v>312</v>
      </c>
      <c r="K15" s="13"/>
      <c r="L15" s="45" t="s">
        <v>45</v>
      </c>
    </row>
    <row r="16" spans="1:18">
      <c r="A16" s="20">
        <f>A14+1</f>
        <v>5</v>
      </c>
      <c r="B16" s="20"/>
      <c r="D16" s="13" t="s">
        <v>313</v>
      </c>
      <c r="F16" s="86">
        <f>SUM(F11:F15)</f>
        <v>3439136279.9650002</v>
      </c>
      <c r="G16" s="43"/>
      <c r="H16" s="43">
        <f>SUM(H11:H15)</f>
        <v>-50287825.019999996</v>
      </c>
      <c r="I16" s="13"/>
      <c r="J16" s="43">
        <f>SUM(J11:J15)</f>
        <v>-344988714</v>
      </c>
      <c r="K16" s="13"/>
      <c r="L16" s="43">
        <f>SUM(L11:L15)</f>
        <v>3043859740.9450006</v>
      </c>
      <c r="N16" s="71"/>
    </row>
    <row r="17" spans="1:16">
      <c r="A17" s="20"/>
      <c r="B17" s="20"/>
      <c r="F17" s="86"/>
      <c r="G17" s="43"/>
      <c r="H17" s="43"/>
      <c r="I17" s="13"/>
      <c r="J17" s="43"/>
      <c r="K17" s="13"/>
      <c r="L17" s="43"/>
      <c r="O17" s="84"/>
    </row>
    <row r="18" spans="1:16">
      <c r="A18" s="20">
        <f>A16+1</f>
        <v>6</v>
      </c>
      <c r="B18" s="20"/>
      <c r="D18" s="13" t="s">
        <v>46</v>
      </c>
      <c r="F18" s="86"/>
      <c r="G18" s="43"/>
      <c r="H18" s="43"/>
      <c r="I18" s="13"/>
      <c r="J18" s="43"/>
      <c r="K18" s="13"/>
      <c r="L18" s="43"/>
      <c r="O18" s="84"/>
    </row>
    <row r="19" spans="1:16">
      <c r="A19" s="20">
        <f t="shared" si="1"/>
        <v>7</v>
      </c>
      <c r="B19" s="20"/>
      <c r="D19" s="13" t="s">
        <v>47</v>
      </c>
      <c r="F19" s="33">
        <v>-1219488341.1829996</v>
      </c>
      <c r="G19" s="43"/>
      <c r="H19" s="43">
        <v>19182130.18</v>
      </c>
      <c r="I19" s="13"/>
      <c r="J19" s="43">
        <v>150195274</v>
      </c>
      <c r="K19" s="13"/>
      <c r="L19" s="43">
        <f>+F19+H19+J19</f>
        <v>-1050110937.0029995</v>
      </c>
      <c r="O19" s="84"/>
    </row>
    <row r="20" spans="1:16">
      <c r="A20" s="20">
        <f t="shared" si="1"/>
        <v>8</v>
      </c>
      <c r="B20" s="20"/>
      <c r="D20" s="13" t="s">
        <v>48</v>
      </c>
      <c r="F20" s="33"/>
      <c r="G20" s="43"/>
      <c r="H20" s="43"/>
      <c r="I20" s="13"/>
      <c r="J20" s="43"/>
      <c r="K20" s="13"/>
      <c r="L20" s="43"/>
      <c r="O20" s="84"/>
    </row>
    <row r="21" spans="1:16">
      <c r="A21" s="20">
        <f t="shared" si="1"/>
        <v>9</v>
      </c>
      <c r="B21" s="20"/>
      <c r="D21" s="13" t="s">
        <v>47</v>
      </c>
      <c r="F21" s="33">
        <v>-29094430.41</v>
      </c>
      <c r="G21" s="43"/>
      <c r="H21" s="43">
        <v>436410.40000000224</v>
      </c>
      <c r="I21" s="13"/>
      <c r="J21" s="12">
        <v>1974726</v>
      </c>
      <c r="K21" s="13"/>
      <c r="L21" s="43">
        <f t="shared" ref="L21:L22" si="2">+F21+H21+J21</f>
        <v>-26683294.009999998</v>
      </c>
      <c r="O21" s="84"/>
    </row>
    <row r="22" spans="1:16">
      <c r="A22" s="20">
        <f t="shared" si="1"/>
        <v>10</v>
      </c>
      <c r="B22" s="20"/>
      <c r="D22" s="13" t="s">
        <v>747</v>
      </c>
      <c r="F22" s="174">
        <v>4435007.2</v>
      </c>
      <c r="G22" s="43"/>
      <c r="H22" s="43">
        <f>-F22</f>
        <v>-4435007.2</v>
      </c>
      <c r="I22" s="13"/>
      <c r="J22" s="32">
        <v>0</v>
      </c>
      <c r="K22" s="13"/>
      <c r="L22" s="32">
        <f t="shared" si="2"/>
        <v>0</v>
      </c>
      <c r="M22" s="13"/>
      <c r="O22" s="84"/>
    </row>
    <row r="23" spans="1:16" s="13" customFormat="1">
      <c r="A23" s="20"/>
      <c r="B23" s="20"/>
      <c r="F23" s="128" t="s">
        <v>45</v>
      </c>
      <c r="G23" s="43"/>
      <c r="H23" s="45" t="s">
        <v>45</v>
      </c>
      <c r="J23" s="45" t="s">
        <v>312</v>
      </c>
      <c r="L23" s="45" t="s">
        <v>45</v>
      </c>
      <c r="O23" s="84"/>
    </row>
    <row r="24" spans="1:16">
      <c r="A24" s="20">
        <f>A22+1</f>
        <v>11</v>
      </c>
      <c r="B24" s="20"/>
      <c r="D24" s="13" t="s">
        <v>52</v>
      </c>
      <c r="F24" s="128">
        <f>+F16+F19+F21+F22</f>
        <v>2194988515.5720005</v>
      </c>
      <c r="G24" s="43"/>
      <c r="H24" s="31">
        <f>+H16+H19+H21+H22</f>
        <v>-35104291.639999993</v>
      </c>
      <c r="I24" s="13"/>
      <c r="J24" s="31">
        <f>+J16+J19+J21+J22</f>
        <v>-192818714</v>
      </c>
      <c r="K24" s="13"/>
      <c r="L24" s="31">
        <f>+L16+L19+L21+L22</f>
        <v>1967065509.9320011</v>
      </c>
      <c r="O24" s="84"/>
      <c r="P24" s="164"/>
    </row>
    <row r="25" spans="1:16" s="13" customFormat="1">
      <c r="A25" s="20"/>
      <c r="B25" s="20"/>
      <c r="F25" s="128" t="s">
        <v>45</v>
      </c>
      <c r="G25" s="43"/>
      <c r="H25" s="45" t="s">
        <v>45</v>
      </c>
      <c r="J25" s="45" t="s">
        <v>312</v>
      </c>
      <c r="L25" s="45" t="s">
        <v>45</v>
      </c>
      <c r="O25" s="84"/>
    </row>
    <row r="26" spans="1:16">
      <c r="A26" s="20"/>
      <c r="B26" s="20"/>
      <c r="F26" s="86"/>
      <c r="G26" s="43"/>
      <c r="H26" s="43"/>
      <c r="I26" s="13"/>
      <c r="J26" s="43"/>
      <c r="K26" s="13"/>
      <c r="L26" s="43"/>
      <c r="O26" s="84"/>
    </row>
    <row r="27" spans="1:16">
      <c r="A27" s="20"/>
      <c r="B27" s="20"/>
      <c r="C27" s="13" t="s">
        <v>59</v>
      </c>
      <c r="F27" s="86"/>
      <c r="G27" s="43"/>
      <c r="H27" s="43"/>
      <c r="I27" s="13"/>
      <c r="J27" s="43"/>
      <c r="K27" s="13"/>
      <c r="L27" s="43"/>
      <c r="O27" s="84"/>
    </row>
    <row r="28" spans="1:16">
      <c r="A28" s="20">
        <f>A24+1</f>
        <v>12</v>
      </c>
      <c r="B28" s="20"/>
      <c r="D28" s="13" t="s">
        <v>53</v>
      </c>
      <c r="F28" s="175">
        <v>571711.48</v>
      </c>
      <c r="G28" s="12"/>
      <c r="H28" s="12">
        <f>-F28</f>
        <v>-571711.48</v>
      </c>
      <c r="I28" s="13"/>
      <c r="J28" s="32">
        <v>0</v>
      </c>
      <c r="K28" s="32"/>
      <c r="L28" s="32">
        <f>+F28+H28+J28</f>
        <v>0</v>
      </c>
      <c r="O28" s="84"/>
    </row>
    <row r="29" spans="1:16">
      <c r="A29" s="20">
        <f>A28+1</f>
        <v>13</v>
      </c>
      <c r="B29" s="20"/>
      <c r="D29" s="13" t="s">
        <v>54</v>
      </c>
      <c r="F29" s="174"/>
      <c r="G29" s="12"/>
      <c r="H29" s="12"/>
      <c r="I29" s="13"/>
      <c r="J29" s="32"/>
      <c r="K29" s="32"/>
      <c r="L29" s="32"/>
      <c r="O29" s="84"/>
    </row>
    <row r="30" spans="1:16">
      <c r="A30" s="20">
        <f>A29+1</f>
        <v>14</v>
      </c>
      <c r="B30" s="20"/>
      <c r="D30" s="13" t="s">
        <v>55</v>
      </c>
      <c r="F30" s="175">
        <v>-237247.66</v>
      </c>
      <c r="G30" s="12"/>
      <c r="H30" s="12">
        <f t="shared" ref="H30:H34" si="3">-F30</f>
        <v>237247.66</v>
      </c>
      <c r="I30" s="13"/>
      <c r="J30" s="32">
        <v>0</v>
      </c>
      <c r="K30" s="32"/>
      <c r="L30" s="32">
        <f t="shared" ref="L30:L34" si="4">+F30+H30+J30</f>
        <v>0</v>
      </c>
      <c r="O30" s="84"/>
    </row>
    <row r="31" spans="1:16">
      <c r="A31" s="20">
        <f>A30+1</f>
        <v>15</v>
      </c>
      <c r="B31" s="20"/>
      <c r="D31" s="13" t="s">
        <v>56</v>
      </c>
      <c r="F31" s="175">
        <v>747384.1</v>
      </c>
      <c r="G31" s="12"/>
      <c r="H31" s="12">
        <f t="shared" si="3"/>
        <v>-747384.1</v>
      </c>
      <c r="I31" s="13"/>
      <c r="J31" s="32">
        <v>0</v>
      </c>
      <c r="K31" s="32"/>
      <c r="L31" s="32">
        <f t="shared" si="4"/>
        <v>0</v>
      </c>
      <c r="O31" s="84"/>
    </row>
    <row r="32" spans="1:16">
      <c r="A32" s="20">
        <f t="shared" ref="A32:A34" si="5">A31+1</f>
        <v>16</v>
      </c>
      <c r="B32" s="20"/>
      <c r="D32" s="13" t="s">
        <v>584</v>
      </c>
      <c r="F32" s="175">
        <v>20999603.359999996</v>
      </c>
      <c r="G32" s="12"/>
      <c r="H32" s="12">
        <f t="shared" si="3"/>
        <v>-20999603.359999996</v>
      </c>
      <c r="I32" s="13"/>
      <c r="J32" s="32"/>
      <c r="K32" s="32"/>
      <c r="L32" s="32">
        <f t="shared" si="4"/>
        <v>0</v>
      </c>
      <c r="O32" s="84"/>
    </row>
    <row r="33" spans="1:15">
      <c r="A33" s="20">
        <f t="shared" si="5"/>
        <v>17</v>
      </c>
      <c r="B33" s="20"/>
      <c r="D33" s="13" t="s">
        <v>738</v>
      </c>
      <c r="F33" s="175">
        <v>8385838.2300000004</v>
      </c>
      <c r="G33" s="12"/>
      <c r="H33" s="12">
        <f>-F33*(1-0.986)</f>
        <v>-117401.7352200001</v>
      </c>
      <c r="I33" s="13"/>
      <c r="J33" s="32">
        <v>0</v>
      </c>
      <c r="K33" s="32"/>
      <c r="L33" s="12">
        <f t="shared" si="4"/>
        <v>8268436.4947800003</v>
      </c>
      <c r="O33" s="84"/>
    </row>
    <row r="34" spans="1:15">
      <c r="A34" s="20">
        <f t="shared" si="5"/>
        <v>18</v>
      </c>
      <c r="B34" s="20"/>
      <c r="D34" s="13" t="s">
        <v>739</v>
      </c>
      <c r="F34" s="174">
        <v>0.10000000000000003</v>
      </c>
      <c r="G34" s="12"/>
      <c r="H34" s="12">
        <f t="shared" si="3"/>
        <v>-0.10000000000000003</v>
      </c>
      <c r="I34" s="13"/>
      <c r="J34" s="32">
        <v>0</v>
      </c>
      <c r="K34" s="32"/>
      <c r="L34" s="12">
        <f t="shared" si="4"/>
        <v>0</v>
      </c>
    </row>
    <row r="35" spans="1:15">
      <c r="A35" s="20"/>
      <c r="B35" s="20"/>
      <c r="F35" s="121" t="s">
        <v>45</v>
      </c>
      <c r="G35" s="12"/>
      <c r="H35" s="138" t="s">
        <v>45</v>
      </c>
      <c r="I35" s="13"/>
      <c r="J35" s="145" t="s">
        <v>312</v>
      </c>
      <c r="K35" s="32"/>
      <c r="L35" s="138" t="s">
        <v>45</v>
      </c>
    </row>
    <row r="36" spans="1:15">
      <c r="A36" s="20">
        <f>A34+1</f>
        <v>19</v>
      </c>
      <c r="B36" s="20"/>
      <c r="D36" s="13" t="s">
        <v>57</v>
      </c>
      <c r="F36" s="174">
        <f>SUM(F28:F35)</f>
        <v>30467289.609999996</v>
      </c>
      <c r="G36" s="12"/>
      <c r="H36" s="12">
        <f>SUM(H28:H35)</f>
        <v>-22198853.115219995</v>
      </c>
      <c r="I36" s="13"/>
      <c r="J36" s="32">
        <f>SUM(J28:J35)</f>
        <v>0</v>
      </c>
      <c r="K36" s="32"/>
      <c r="L36" s="12">
        <f>SUM(L28:L35)</f>
        <v>8268436.4947800003</v>
      </c>
    </row>
    <row r="37" spans="1:15">
      <c r="A37" s="20"/>
      <c r="B37" s="20"/>
      <c r="F37" s="121" t="s">
        <v>45</v>
      </c>
      <c r="G37" s="12"/>
      <c r="H37" s="138" t="s">
        <v>45</v>
      </c>
      <c r="I37" s="13"/>
      <c r="J37" s="145" t="s">
        <v>312</v>
      </c>
      <c r="K37" s="32"/>
      <c r="L37" s="145" t="s">
        <v>45</v>
      </c>
    </row>
    <row r="38" spans="1:15">
      <c r="A38" s="20"/>
      <c r="B38" s="20"/>
      <c r="C38" s="13" t="s">
        <v>58</v>
      </c>
      <c r="F38" s="174"/>
      <c r="G38" s="12"/>
      <c r="H38" s="12"/>
      <c r="I38" s="13"/>
      <c r="J38" s="32"/>
      <c r="K38" s="32"/>
      <c r="L38" s="32"/>
    </row>
    <row r="39" spans="1:15">
      <c r="A39" s="20">
        <f>A36+1</f>
        <v>20</v>
      </c>
      <c r="B39" s="20"/>
      <c r="D39" s="13" t="s">
        <v>60</v>
      </c>
      <c r="F39" s="173">
        <v>1828262.0500000003</v>
      </c>
      <c r="G39" s="12"/>
      <c r="H39" s="12">
        <f>-F39</f>
        <v>-1828262.0500000003</v>
      </c>
      <c r="I39" s="13"/>
      <c r="J39" s="32">
        <v>0</v>
      </c>
      <c r="K39" s="32"/>
      <c r="L39" s="32">
        <f>+F39+H39+J39</f>
        <v>0</v>
      </c>
    </row>
    <row r="40" spans="1:15">
      <c r="A40" s="20">
        <f>A39+1</f>
        <v>21</v>
      </c>
      <c r="B40" s="20"/>
      <c r="D40" s="172" t="s">
        <v>743</v>
      </c>
      <c r="F40" s="182">
        <v>3055766.2919999999</v>
      </c>
      <c r="G40" s="12"/>
      <c r="H40" s="12">
        <v>-55763.63</v>
      </c>
      <c r="I40" s="12"/>
      <c r="J40" s="12">
        <v>0</v>
      </c>
      <c r="K40" s="12"/>
      <c r="L40" s="12">
        <f>+F40+H40+J40</f>
        <v>3000002.662</v>
      </c>
      <c r="M40" s="12"/>
    </row>
    <row r="41" spans="1:15">
      <c r="A41" s="20">
        <f t="shared" ref="A41:A45" si="6">A40+1</f>
        <v>22</v>
      </c>
      <c r="B41" s="20"/>
      <c r="D41" s="13" t="s">
        <v>62</v>
      </c>
      <c r="F41" s="174"/>
      <c r="G41" s="12"/>
      <c r="H41" s="12"/>
      <c r="I41" s="13"/>
      <c r="J41" s="32"/>
      <c r="K41" s="32"/>
      <c r="L41" s="32"/>
    </row>
    <row r="42" spans="1:15">
      <c r="A42" s="20">
        <f t="shared" si="6"/>
        <v>23</v>
      </c>
      <c r="B42" s="20"/>
      <c r="D42" s="13" t="s">
        <v>61</v>
      </c>
      <c r="F42" s="16">
        <v>41579165.010999992</v>
      </c>
      <c r="G42" s="12"/>
      <c r="H42" s="12">
        <f>-F42</f>
        <v>-41579165.010999992</v>
      </c>
      <c r="I42" s="13"/>
      <c r="J42" s="32">
        <v>0</v>
      </c>
      <c r="K42" s="32"/>
      <c r="L42" s="32">
        <f>+F42+H42+J42</f>
        <v>0</v>
      </c>
    </row>
    <row r="43" spans="1:15">
      <c r="A43" s="20">
        <f t="shared" si="6"/>
        <v>24</v>
      </c>
      <c r="B43" s="20"/>
      <c r="D43" s="13" t="s">
        <v>67</v>
      </c>
      <c r="F43" s="175">
        <v>44690.42</v>
      </c>
      <c r="G43" s="12"/>
      <c r="H43" s="12">
        <f>-F43</f>
        <v>-44690.42</v>
      </c>
      <c r="I43" s="13"/>
      <c r="J43" s="32">
        <v>0</v>
      </c>
      <c r="K43" s="32"/>
      <c r="L43" s="32">
        <f>+F43+H43+J43</f>
        <v>0</v>
      </c>
    </row>
    <row r="44" spans="1:15">
      <c r="A44" s="20">
        <f t="shared" si="6"/>
        <v>25</v>
      </c>
      <c r="B44" s="20"/>
      <c r="D44" s="13" t="s">
        <v>68</v>
      </c>
      <c r="F44" s="175">
        <v>-704477.5399999998</v>
      </c>
      <c r="G44" s="12"/>
      <c r="H44" s="12">
        <f>-F44</f>
        <v>704477.5399999998</v>
      </c>
      <c r="I44" s="13"/>
      <c r="J44" s="32">
        <v>0</v>
      </c>
      <c r="K44" s="32"/>
      <c r="L44" s="32">
        <f>+F44+H44+J44</f>
        <v>0</v>
      </c>
    </row>
    <row r="45" spans="1:15">
      <c r="A45" s="20">
        <f t="shared" si="6"/>
        <v>26</v>
      </c>
      <c r="B45" s="20"/>
      <c r="D45" s="13" t="s">
        <v>69</v>
      </c>
      <c r="F45" s="175">
        <v>12845311.788999991</v>
      </c>
      <c r="G45" s="12"/>
      <c r="H45" s="12">
        <f>-F45</f>
        <v>-12845311.788999991</v>
      </c>
      <c r="I45" s="13"/>
      <c r="J45" s="32">
        <v>0</v>
      </c>
      <c r="K45" s="32"/>
      <c r="L45" s="32">
        <f>+F45+H45+J45</f>
        <v>0</v>
      </c>
    </row>
    <row r="46" spans="1:15">
      <c r="A46" s="20"/>
      <c r="B46" s="20"/>
      <c r="F46" s="121" t="s">
        <v>45</v>
      </c>
      <c r="G46" s="12"/>
      <c r="H46" s="138" t="s">
        <v>45</v>
      </c>
      <c r="I46" s="13"/>
      <c r="J46" s="145" t="s">
        <v>312</v>
      </c>
      <c r="K46" s="32"/>
      <c r="L46" s="145" t="s">
        <v>45</v>
      </c>
    </row>
    <row r="47" spans="1:15">
      <c r="A47" s="20">
        <f>A45+1</f>
        <v>27</v>
      </c>
      <c r="B47" s="20"/>
      <c r="D47" s="13" t="s">
        <v>63</v>
      </c>
      <c r="F47" s="121">
        <f>SUM(F42:F46)</f>
        <v>53764689.679999985</v>
      </c>
      <c r="G47" s="12"/>
      <c r="H47" s="138">
        <f>SUM(H42:H46)</f>
        <v>-53764689.679999985</v>
      </c>
      <c r="I47" s="13"/>
      <c r="J47" s="145">
        <f>SUM(J42:J46)</f>
        <v>0</v>
      </c>
      <c r="K47" s="32"/>
      <c r="L47" s="145">
        <f>SUM(L42:L46)</f>
        <v>0</v>
      </c>
    </row>
    <row r="48" spans="1:15">
      <c r="A48" s="20"/>
      <c r="B48" s="20"/>
      <c r="F48" s="128" t="s">
        <v>45</v>
      </c>
      <c r="G48" s="43"/>
      <c r="H48" s="45" t="s">
        <v>45</v>
      </c>
      <c r="I48" s="13"/>
      <c r="J48" s="45" t="s">
        <v>312</v>
      </c>
      <c r="K48" s="13"/>
      <c r="L48" s="45" t="s">
        <v>45</v>
      </c>
    </row>
    <row r="49" spans="1:16">
      <c r="A49" s="20"/>
      <c r="B49" s="20"/>
      <c r="D49" s="13" t="s">
        <v>64</v>
      </c>
      <c r="F49" s="86"/>
      <c r="G49" s="43"/>
      <c r="H49" s="43"/>
      <c r="I49" s="13"/>
      <c r="J49" s="43"/>
      <c r="K49" s="13"/>
      <c r="L49" s="43"/>
    </row>
    <row r="50" spans="1:16">
      <c r="A50" s="20">
        <f>A47+1</f>
        <v>28</v>
      </c>
      <c r="B50" s="20"/>
      <c r="D50" s="13" t="s">
        <v>65</v>
      </c>
      <c r="F50" s="86">
        <v>40015624.734000012</v>
      </c>
      <c r="G50" s="43"/>
      <c r="H50" s="12">
        <f>-F50*(1-0.986)</f>
        <v>-560218.74627600063</v>
      </c>
      <c r="I50" s="12"/>
      <c r="J50" s="12">
        <v>-16290160</v>
      </c>
      <c r="K50" s="12"/>
      <c r="L50" s="12">
        <f>+F50+H50+J50</f>
        <v>23165245.987724014</v>
      </c>
      <c r="N50" s="13"/>
    </row>
    <row r="51" spans="1:16">
      <c r="A51" s="20">
        <f>A50+1</f>
        <v>29</v>
      </c>
      <c r="B51" s="20"/>
      <c r="D51" s="13" t="s">
        <v>66</v>
      </c>
      <c r="F51" s="173">
        <v>103068.95</v>
      </c>
      <c r="G51" s="43"/>
      <c r="H51" s="12">
        <f>-F51*(1-0.986)</f>
        <v>-1442.9653000000012</v>
      </c>
      <c r="I51" s="12"/>
      <c r="J51" s="12">
        <v>0</v>
      </c>
      <c r="K51" s="12"/>
      <c r="L51" s="12">
        <f>+F51+H51+J51</f>
        <v>101625.9847</v>
      </c>
      <c r="N51" s="43"/>
    </row>
    <row r="52" spans="1:16">
      <c r="A52" s="20">
        <f>A51+1</f>
        <v>30</v>
      </c>
      <c r="B52" s="20"/>
      <c r="D52" s="13" t="s">
        <v>740</v>
      </c>
      <c r="F52" s="173">
        <v>22829560.698999997</v>
      </c>
      <c r="G52" s="43"/>
      <c r="H52" s="12">
        <v>-237602.69899999999</v>
      </c>
      <c r="I52" s="12"/>
      <c r="J52" s="12">
        <v>-1844518</v>
      </c>
      <c r="K52" s="12"/>
      <c r="L52" s="12">
        <f>+F52+H52+J52</f>
        <v>20747439.999999996</v>
      </c>
      <c r="M52" s="13"/>
      <c r="N52" s="13"/>
    </row>
    <row r="53" spans="1:16">
      <c r="A53" s="20"/>
      <c r="B53" s="20"/>
      <c r="F53" s="128" t="s">
        <v>45</v>
      </c>
      <c r="G53" s="43"/>
      <c r="H53" s="138" t="s">
        <v>45</v>
      </c>
      <c r="I53" s="12"/>
      <c r="J53" s="138" t="s">
        <v>312</v>
      </c>
      <c r="K53" s="12"/>
      <c r="L53" s="138" t="s">
        <v>45</v>
      </c>
      <c r="O53" s="13"/>
      <c r="P53" s="13"/>
    </row>
    <row r="54" spans="1:16">
      <c r="A54" s="20">
        <f>A52</f>
        <v>30</v>
      </c>
      <c r="B54" s="20"/>
      <c r="D54" s="13" t="s">
        <v>70</v>
      </c>
      <c r="F54" s="86">
        <f>SUM(F50:F53)</f>
        <v>62948254.383000016</v>
      </c>
      <c r="G54" s="43"/>
      <c r="H54" s="12">
        <f>SUM(H50:H53)</f>
        <v>-799264.41057600069</v>
      </c>
      <c r="I54" s="12"/>
      <c r="J54" s="138">
        <f>SUM(J50:J53)</f>
        <v>-18134678</v>
      </c>
      <c r="K54" s="12"/>
      <c r="L54" s="12">
        <f>SUM(L50:L53)</f>
        <v>44014311.972424015</v>
      </c>
      <c r="O54" s="13"/>
      <c r="P54" s="13"/>
    </row>
    <row r="55" spans="1:16">
      <c r="A55" s="20"/>
      <c r="B55" s="20"/>
      <c r="F55" s="128"/>
      <c r="G55" s="43"/>
      <c r="H55" s="12"/>
      <c r="I55" s="12"/>
      <c r="J55" s="138"/>
      <c r="K55" s="12"/>
      <c r="L55" s="12"/>
      <c r="O55" s="13"/>
      <c r="P55" s="13"/>
    </row>
    <row r="56" spans="1:16">
      <c r="A56" s="20">
        <f>A54+1</f>
        <v>31</v>
      </c>
      <c r="B56" s="20"/>
      <c r="D56" s="13" t="s">
        <v>32</v>
      </c>
      <c r="F56" s="173">
        <v>1147845.5429999959</v>
      </c>
      <c r="G56" s="43"/>
      <c r="H56" s="131">
        <f>-(F56-(F56*0.986))</f>
        <v>-16069.837601999985</v>
      </c>
      <c r="I56" s="12"/>
      <c r="J56" s="12">
        <v>0</v>
      </c>
      <c r="K56" s="12"/>
      <c r="L56" s="12">
        <f>+F56+H56+J56</f>
        <v>1131775.7053979959</v>
      </c>
      <c r="O56" s="13"/>
      <c r="P56" s="13"/>
    </row>
    <row r="57" spans="1:16">
      <c r="A57" s="20">
        <f>A56+1</f>
        <v>32</v>
      </c>
      <c r="B57" s="20"/>
      <c r="D57" s="13" t="s">
        <v>741</v>
      </c>
      <c r="F57" s="174">
        <v>3289721.89</v>
      </c>
      <c r="G57" s="12"/>
      <c r="H57" s="12">
        <f>-F57</f>
        <v>-3289721.89</v>
      </c>
      <c r="I57" s="12"/>
      <c r="J57" s="32">
        <v>0</v>
      </c>
      <c r="K57" s="12"/>
      <c r="L57" s="12">
        <f t="shared" ref="L57:L59" si="7">+F57+H57+J57</f>
        <v>0</v>
      </c>
      <c r="O57" s="13"/>
      <c r="P57" s="13"/>
    </row>
    <row r="58" spans="1:16">
      <c r="A58" s="20">
        <f t="shared" ref="A58:A59" si="8">A57+1</f>
        <v>33</v>
      </c>
      <c r="B58" s="20"/>
      <c r="D58" s="13" t="s">
        <v>71</v>
      </c>
      <c r="F58" s="33">
        <v>19060495.619999997</v>
      </c>
      <c r="G58" s="43"/>
      <c r="H58" s="12">
        <f>-F58</f>
        <v>-19060495.619999997</v>
      </c>
      <c r="I58" s="12"/>
      <c r="J58" s="32">
        <v>0</v>
      </c>
      <c r="K58" s="12"/>
      <c r="L58" s="12">
        <f t="shared" si="7"/>
        <v>0</v>
      </c>
      <c r="O58" s="13"/>
      <c r="P58" s="13"/>
    </row>
    <row r="59" spans="1:16">
      <c r="A59" s="20">
        <f t="shared" si="8"/>
        <v>34</v>
      </c>
      <c r="B59" s="20"/>
      <c r="D59" s="13" t="s">
        <v>742</v>
      </c>
      <c r="F59" s="33">
        <v>1810583.8600000013</v>
      </c>
      <c r="G59" s="43"/>
      <c r="H59" s="12">
        <f>-F59</f>
        <v>-1810583.8600000013</v>
      </c>
      <c r="I59" s="12"/>
      <c r="J59" s="32">
        <v>0</v>
      </c>
      <c r="K59" s="12"/>
      <c r="L59" s="12">
        <f t="shared" si="7"/>
        <v>0</v>
      </c>
      <c r="N59" s="44"/>
    </row>
    <row r="60" spans="1:16" s="13" customFormat="1">
      <c r="A60" s="20"/>
      <c r="B60" s="20"/>
      <c r="F60" s="128" t="s">
        <v>45</v>
      </c>
      <c r="G60" s="43"/>
      <c r="H60" s="138" t="s">
        <v>45</v>
      </c>
      <c r="I60" s="12"/>
      <c r="J60" s="138" t="s">
        <v>312</v>
      </c>
      <c r="K60" s="12"/>
      <c r="L60" s="138" t="s">
        <v>45</v>
      </c>
    </row>
    <row r="61" spans="1:16">
      <c r="A61" s="20">
        <f>A59+1</f>
        <v>35</v>
      </c>
      <c r="B61" s="20"/>
      <c r="D61" s="13" t="s">
        <v>72</v>
      </c>
      <c r="F61" s="86">
        <f>+F39+F40+F47+F54+F58+F59+F56+F57</f>
        <v>146905619.31799999</v>
      </c>
      <c r="G61" s="43"/>
      <c r="H61" s="43">
        <f>+H39+H40+H47+H54+H58+H59+H56+H57</f>
        <v>-80624850.97817798</v>
      </c>
      <c r="I61" s="13"/>
      <c r="J61" s="43">
        <f>+J39+J40+J47+J54+J58+J59+J56+J57</f>
        <v>-18134678</v>
      </c>
      <c r="K61" s="13"/>
      <c r="L61" s="43">
        <f>+L39+L40+L47+L54+L58+L59+L56+L57</f>
        <v>48146090.339822009</v>
      </c>
    </row>
    <row r="62" spans="1:16" s="13" customFormat="1">
      <c r="A62" s="20"/>
      <c r="B62" s="20"/>
      <c r="F62" s="128" t="s">
        <v>45</v>
      </c>
      <c r="G62" s="43"/>
      <c r="H62" s="45" t="s">
        <v>45</v>
      </c>
      <c r="J62" s="45" t="s">
        <v>312</v>
      </c>
      <c r="L62" s="45" t="s">
        <v>45</v>
      </c>
    </row>
    <row r="63" spans="1:16" s="13" customFormat="1">
      <c r="A63" s="20"/>
      <c r="B63" s="20"/>
      <c r="F63" s="128"/>
      <c r="G63" s="43"/>
      <c r="H63" s="43"/>
      <c r="J63" s="43"/>
      <c r="L63" s="43"/>
    </row>
    <row r="64" spans="1:16">
      <c r="A64" s="20">
        <f>A61+1</f>
        <v>36</v>
      </c>
      <c r="B64" s="20"/>
      <c r="D64" s="13" t="s">
        <v>73</v>
      </c>
      <c r="F64" s="173">
        <v>642868338.06200004</v>
      </c>
      <c r="G64" s="43"/>
      <c r="H64" s="12">
        <f>-F64</f>
        <v>-642868338.06200004</v>
      </c>
      <c r="I64" s="12"/>
      <c r="J64" s="12">
        <v>0</v>
      </c>
      <c r="K64" s="12"/>
      <c r="L64" s="12">
        <f>+F64+H64+J64</f>
        <v>0</v>
      </c>
    </row>
    <row r="65" spans="1:18" ht="13">
      <c r="A65" s="20">
        <f>A64+1</f>
        <v>37</v>
      </c>
      <c r="B65" s="20"/>
      <c r="D65" s="13" t="s">
        <v>74</v>
      </c>
      <c r="F65" s="173">
        <v>21157114.687000003</v>
      </c>
      <c r="G65" s="43"/>
      <c r="H65" s="12">
        <f>-F65</f>
        <v>-21157114.687000003</v>
      </c>
      <c r="I65" s="12"/>
      <c r="J65" s="12">
        <v>0</v>
      </c>
      <c r="K65" s="12"/>
      <c r="L65" s="12">
        <v>0</v>
      </c>
      <c r="N65" s="167"/>
    </row>
    <row r="66" spans="1:18" ht="13">
      <c r="A66" s="20">
        <f>A65+1</f>
        <v>38</v>
      </c>
      <c r="B66" s="20"/>
      <c r="D66" s="13" t="s">
        <v>746</v>
      </c>
      <c r="F66" s="173">
        <v>83704944.901000008</v>
      </c>
      <c r="G66" s="43"/>
      <c r="H66" s="12">
        <f>-F66</f>
        <v>-83704944.901000008</v>
      </c>
      <c r="I66" s="12"/>
      <c r="J66" s="12">
        <v>0</v>
      </c>
      <c r="K66" s="12"/>
      <c r="L66" s="12">
        <v>0</v>
      </c>
      <c r="N66" s="189"/>
      <c r="O66" s="188"/>
      <c r="P66" s="188"/>
      <c r="Q66" s="188"/>
      <c r="R66" s="188"/>
    </row>
    <row r="67" spans="1:18" s="13" customFormat="1">
      <c r="A67" s="20"/>
      <c r="B67" s="20"/>
      <c r="F67" s="128" t="s">
        <v>45</v>
      </c>
      <c r="G67" s="43"/>
      <c r="H67" s="45" t="s">
        <v>45</v>
      </c>
      <c r="J67" s="45" t="s">
        <v>312</v>
      </c>
      <c r="L67" s="45" t="s">
        <v>45</v>
      </c>
    </row>
    <row r="68" spans="1:18" ht="25">
      <c r="A68" s="20">
        <f>A66+1</f>
        <v>39</v>
      </c>
      <c r="B68" s="20"/>
      <c r="D68" s="172" t="s">
        <v>75</v>
      </c>
      <c r="F68" s="86">
        <f>SUM(F64:F67)</f>
        <v>747730397.6500001</v>
      </c>
      <c r="G68" s="43"/>
      <c r="H68" s="43">
        <f>SUM(H64:H67)</f>
        <v>-747730397.6500001</v>
      </c>
      <c r="I68" s="13"/>
      <c r="J68" s="32">
        <f>SUM(J64:J67)</f>
        <v>0</v>
      </c>
      <c r="K68" s="13"/>
      <c r="L68" s="43">
        <f>SUM(L64:L67)</f>
        <v>0</v>
      </c>
      <c r="O68" s="12"/>
      <c r="P68" s="166"/>
    </row>
    <row r="69" spans="1:18" s="13" customFormat="1">
      <c r="A69" s="20"/>
      <c r="B69" s="20"/>
      <c r="F69" s="128" t="s">
        <v>45</v>
      </c>
      <c r="G69" s="43"/>
      <c r="H69" s="45" t="s">
        <v>45</v>
      </c>
      <c r="J69" s="45" t="s">
        <v>312</v>
      </c>
      <c r="L69" s="45" t="s">
        <v>45</v>
      </c>
      <c r="O69" s="32"/>
    </row>
    <row r="70" spans="1:18" s="13" customFormat="1">
      <c r="A70" s="20"/>
      <c r="B70" s="20"/>
      <c r="F70" s="86"/>
      <c r="G70" s="43"/>
      <c r="H70" s="43"/>
      <c r="J70" s="43"/>
      <c r="L70" s="43"/>
    </row>
    <row r="71" spans="1:18" ht="13">
      <c r="A71" s="20">
        <f>A68+1</f>
        <v>40</v>
      </c>
      <c r="B71" s="20"/>
      <c r="D71" s="13" t="s">
        <v>76</v>
      </c>
      <c r="F71" s="121">
        <f>+F24+F36+F61+F68</f>
        <v>3120091822.1500006</v>
      </c>
      <c r="G71" s="158"/>
      <c r="H71" s="171">
        <f>+H24+H36+H61+H68</f>
        <v>-885658393.38339806</v>
      </c>
      <c r="I71" s="158"/>
      <c r="J71" s="171">
        <f>+J24+J36+J61+J68</f>
        <v>-210953392</v>
      </c>
      <c r="K71" s="158"/>
      <c r="L71" s="171">
        <f>+L24+L36+L61+L68</f>
        <v>2023480036.7666032</v>
      </c>
      <c r="O71" s="165"/>
      <c r="P71" s="164"/>
    </row>
    <row r="72" spans="1:18" s="13" customFormat="1">
      <c r="A72" s="20"/>
      <c r="B72" s="20"/>
      <c r="F72" s="116" t="s">
        <v>206</v>
      </c>
      <c r="G72" s="43"/>
      <c r="H72" s="116" t="s">
        <v>206</v>
      </c>
      <c r="J72" s="116" t="s">
        <v>23</v>
      </c>
      <c r="L72" s="116" t="s">
        <v>206</v>
      </c>
      <c r="O72" s="43"/>
      <c r="P72" s="166"/>
    </row>
    <row r="73" spans="1:18" s="13" customFormat="1">
      <c r="A73" s="20"/>
      <c r="B73" s="20"/>
      <c r="F73" s="43"/>
      <c r="G73" s="43"/>
      <c r="H73" s="43"/>
      <c r="J73" s="43"/>
    </row>
    <row r="74" spans="1:18" s="13" customFormat="1">
      <c r="A74" s="20"/>
      <c r="B74" s="20"/>
      <c r="D74" s="13" t="s">
        <v>314</v>
      </c>
      <c r="F74" s="43"/>
      <c r="G74" s="43"/>
      <c r="H74" s="43"/>
    </row>
    <row r="75" spans="1:18" s="13" customFormat="1">
      <c r="A75" s="20"/>
      <c r="B75" s="20"/>
      <c r="F75" s="43"/>
      <c r="G75" s="43"/>
      <c r="H75" s="43"/>
    </row>
    <row r="76" spans="1:18">
      <c r="A76" s="20">
        <f>A71+1</f>
        <v>41</v>
      </c>
      <c r="B76" s="20"/>
      <c r="D76" s="13" t="s">
        <v>759</v>
      </c>
      <c r="F76" s="43"/>
      <c r="G76" s="43"/>
      <c r="H76" s="43"/>
      <c r="I76" s="13"/>
      <c r="J76" s="13"/>
      <c r="K76" s="13"/>
      <c r="L76" s="158">
        <f>+L71</f>
        <v>2023480036.7666032</v>
      </c>
      <c r="M76" s="13"/>
    </row>
    <row r="77" spans="1:18">
      <c r="A77" s="20">
        <f t="shared" ref="A77:A82" si="9">A76+1</f>
        <v>42</v>
      </c>
      <c r="B77" s="20"/>
      <c r="D77" s="13" t="s">
        <v>315</v>
      </c>
      <c r="F77" s="43"/>
      <c r="G77" s="43"/>
      <c r="H77" s="43"/>
      <c r="I77" s="13"/>
      <c r="J77" s="13"/>
      <c r="K77" s="13"/>
      <c r="M77" s="13"/>
    </row>
    <row r="78" spans="1:18">
      <c r="A78" s="20">
        <f t="shared" si="9"/>
        <v>43</v>
      </c>
      <c r="B78" s="20"/>
      <c r="D78" s="13" t="s">
        <v>606</v>
      </c>
      <c r="F78" s="43"/>
      <c r="G78" s="43"/>
      <c r="H78" s="43"/>
      <c r="I78" s="13"/>
      <c r="J78" s="13"/>
      <c r="K78" s="13"/>
      <c r="L78" s="43">
        <v>7686462.1945622414</v>
      </c>
      <c r="M78" s="13"/>
      <c r="O78" s="131"/>
    </row>
    <row r="79" spans="1:18">
      <c r="A79" s="20"/>
      <c r="B79" s="20"/>
      <c r="D79" s="13" t="s">
        <v>758</v>
      </c>
      <c r="F79" s="43"/>
      <c r="G79" s="43"/>
      <c r="H79" s="43"/>
      <c r="I79" s="13"/>
      <c r="J79" s="13"/>
      <c r="K79" s="13"/>
      <c r="L79" s="43">
        <v>41081399</v>
      </c>
      <c r="M79" s="13"/>
      <c r="O79" s="131"/>
    </row>
    <row r="80" spans="1:18">
      <c r="A80" s="20">
        <f>A78+1</f>
        <v>44</v>
      </c>
      <c r="B80" s="20"/>
      <c r="D80" s="13" t="s">
        <v>298</v>
      </c>
      <c r="F80" s="43"/>
      <c r="G80" s="43"/>
      <c r="H80" s="43"/>
      <c r="I80" s="13"/>
      <c r="J80" s="13"/>
      <c r="K80" s="13"/>
      <c r="L80" s="43"/>
      <c r="M80" s="13"/>
    </row>
    <row r="81" spans="1:13">
      <c r="A81" s="20">
        <f t="shared" si="9"/>
        <v>45</v>
      </c>
      <c r="B81" s="20"/>
      <c r="D81" s="13" t="s">
        <v>607</v>
      </c>
      <c r="F81" s="43"/>
      <c r="G81" s="43"/>
      <c r="H81" s="43"/>
      <c r="I81" s="13"/>
      <c r="J81" s="13"/>
      <c r="K81" s="13"/>
      <c r="L81" s="43">
        <f>-('P4'!L41+'P4'!L52)</f>
        <v>-40439809.399999999</v>
      </c>
      <c r="M81" s="13"/>
    </row>
    <row r="82" spans="1:13">
      <c r="A82" s="20">
        <f t="shared" si="9"/>
        <v>46</v>
      </c>
      <c r="B82" s="20"/>
      <c r="D82" s="13" t="s">
        <v>608</v>
      </c>
      <c r="F82" s="43"/>
      <c r="G82" s="43"/>
      <c r="H82" s="43"/>
      <c r="I82" s="13"/>
      <c r="J82" s="13"/>
      <c r="K82" s="13"/>
      <c r="L82" s="43">
        <v>-238320232.57006299</v>
      </c>
      <c r="M82" s="13"/>
    </row>
    <row r="83" spans="1:13">
      <c r="A83" s="20"/>
      <c r="B83" s="20"/>
      <c r="F83" s="43"/>
      <c r="G83" s="43"/>
      <c r="H83" s="43"/>
      <c r="I83" s="13"/>
      <c r="J83" s="13"/>
      <c r="K83" s="13"/>
      <c r="L83" s="45" t="s">
        <v>45</v>
      </c>
      <c r="M83" s="13"/>
    </row>
    <row r="84" spans="1:13">
      <c r="A84" s="20">
        <f>A82+1</f>
        <v>47</v>
      </c>
      <c r="B84" s="20"/>
      <c r="D84" s="13" t="s">
        <v>609</v>
      </c>
      <c r="F84" s="43"/>
      <c r="G84" s="43"/>
      <c r="H84" s="43"/>
      <c r="I84" s="13"/>
      <c r="J84" s="13"/>
      <c r="K84" s="13"/>
      <c r="L84" s="158">
        <f>SUM(L76:L82)</f>
        <v>1793487855.9911022</v>
      </c>
      <c r="M84" s="13"/>
    </row>
    <row r="85" spans="1:13">
      <c r="A85" s="20"/>
      <c r="B85" s="20"/>
      <c r="F85" s="43"/>
      <c r="G85" s="43"/>
      <c r="H85" s="43"/>
      <c r="I85" s="13"/>
      <c r="J85" s="13"/>
      <c r="K85" s="13"/>
      <c r="L85" s="116" t="s">
        <v>206</v>
      </c>
      <c r="M85" s="13"/>
    </row>
    <row r="86" spans="1:13">
      <c r="A86" s="20"/>
      <c r="B86" s="20"/>
      <c r="F86" s="43"/>
      <c r="G86" s="43"/>
      <c r="H86" s="43"/>
      <c r="I86" s="13"/>
      <c r="J86" s="13"/>
      <c r="K86" s="13"/>
      <c r="M86" s="13"/>
    </row>
    <row r="87" spans="1:13">
      <c r="A87" s="20"/>
      <c r="B87" s="20"/>
      <c r="F87" s="43"/>
      <c r="G87" s="44"/>
      <c r="H87" s="44"/>
      <c r="L87" s="12"/>
    </row>
    <row r="88" spans="1:13">
      <c r="A88" s="20"/>
      <c r="B88" s="20"/>
      <c r="F88" s="43"/>
      <c r="G88" s="44"/>
      <c r="H88" s="44"/>
      <c r="J88" s="44"/>
      <c r="L88" s="158"/>
    </row>
    <row r="89" spans="1:13">
      <c r="A89" s="20"/>
      <c r="B89" s="20"/>
      <c r="F89" s="43"/>
      <c r="G89" s="44"/>
      <c r="H89" s="44"/>
      <c r="J89" s="44"/>
      <c r="L89" s="158"/>
    </row>
    <row r="90" spans="1:13">
      <c r="A90" s="20"/>
      <c r="B90" s="20"/>
      <c r="F90" s="43"/>
      <c r="G90" s="44"/>
      <c r="H90" s="44"/>
      <c r="L90" s="158"/>
    </row>
    <row r="91" spans="1:13">
      <c r="A91" s="20"/>
      <c r="B91" s="20"/>
      <c r="L91" s="158"/>
    </row>
    <row r="92" spans="1:13">
      <c r="F92" s="43"/>
      <c r="J92" s="44"/>
    </row>
    <row r="93" spans="1:13">
      <c r="L93" s="158"/>
    </row>
    <row r="94" spans="1:13">
      <c r="F94" s="43"/>
      <c r="H94" s="44"/>
    </row>
    <row r="95" spans="1:13">
      <c r="F95" s="43"/>
    </row>
    <row r="96" spans="1:13">
      <c r="F96" s="43"/>
    </row>
    <row r="98" spans="6:6">
      <c r="F98" s="43"/>
    </row>
  </sheetData>
  <printOptions horizontalCentered="1"/>
  <pageMargins left="0.5" right="0" top="0.5" bottom="0" header="0" footer="0"/>
  <pageSetup scale="6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4"/>
  <sheetViews>
    <sheetView view="pageBreakPreview" zoomScale="120" zoomScaleNormal="90" zoomScaleSheetLayoutView="120" workbookViewId="0">
      <pane ySplit="9" topLeftCell="A58" activePane="bottomLeft" state="frozen"/>
      <selection activeCell="C71" sqref="C71:I72"/>
      <selection pane="bottomLeft" activeCell="L15" sqref="L15"/>
    </sheetView>
  </sheetViews>
  <sheetFormatPr defaultRowHeight="12.5"/>
  <cols>
    <col min="1" max="1" width="4.453125" style="14" bestFit="1" customWidth="1"/>
    <col min="2" max="2" width="2.26953125" style="14" customWidth="1"/>
    <col min="3" max="3" width="3.7265625" style="13" customWidth="1"/>
    <col min="4" max="4" width="65.81640625" style="13" bestFit="1" customWidth="1"/>
    <col min="5" max="5" width="2.26953125" style="13" customWidth="1"/>
    <col min="6" max="6" width="19.54296875" style="13" bestFit="1" customWidth="1"/>
    <col min="7" max="7" width="2.26953125" style="5" customWidth="1"/>
    <col min="8" max="8" width="17" style="5" bestFit="1" customWidth="1"/>
    <col min="9" max="9" width="2.54296875" style="5" bestFit="1" customWidth="1"/>
    <col min="10" max="10" width="17" style="5" customWidth="1"/>
    <col min="11" max="11" width="2.54296875" style="5" customWidth="1"/>
    <col min="12" max="12" width="17" style="5" bestFit="1" customWidth="1"/>
    <col min="13" max="13" width="2.26953125" style="5" customWidth="1"/>
    <col min="14" max="252" width="8.81640625" style="5"/>
    <col min="253" max="253" width="4.453125" style="5" bestFit="1" customWidth="1"/>
    <col min="254" max="254" width="2.26953125" style="5" customWidth="1"/>
    <col min="255" max="255" width="3.7265625" style="5" customWidth="1"/>
    <col min="256" max="256" width="58" style="5" bestFit="1" customWidth="1"/>
    <col min="257" max="257" width="2.26953125" style="5" customWidth="1"/>
    <col min="258" max="258" width="15" style="5" bestFit="1" customWidth="1"/>
    <col min="259" max="259" width="2.26953125" style="5" customWidth="1"/>
    <col min="260" max="260" width="13.453125" style="5" bestFit="1" customWidth="1"/>
    <col min="261" max="261" width="2.54296875" style="5" bestFit="1" customWidth="1"/>
    <col min="262" max="262" width="13.54296875" style="5" bestFit="1" customWidth="1"/>
    <col min="263" max="263" width="2.54296875" style="5" customWidth="1"/>
    <col min="264" max="264" width="15" style="5" bestFit="1" customWidth="1"/>
    <col min="265" max="265" width="2.26953125" style="5" customWidth="1"/>
    <col min="266" max="508" width="8.81640625" style="5"/>
    <col min="509" max="509" width="4.453125" style="5" bestFit="1" customWidth="1"/>
    <col min="510" max="510" width="2.26953125" style="5" customWidth="1"/>
    <col min="511" max="511" width="3.7265625" style="5" customWidth="1"/>
    <col min="512" max="512" width="58" style="5" bestFit="1" customWidth="1"/>
    <col min="513" max="513" width="2.26953125" style="5" customWidth="1"/>
    <col min="514" max="514" width="15" style="5" bestFit="1" customWidth="1"/>
    <col min="515" max="515" width="2.26953125" style="5" customWidth="1"/>
    <col min="516" max="516" width="13.453125" style="5" bestFit="1" customWidth="1"/>
    <col min="517" max="517" width="2.54296875" style="5" bestFit="1" customWidth="1"/>
    <col min="518" max="518" width="13.54296875" style="5" bestFit="1" customWidth="1"/>
    <col min="519" max="519" width="2.54296875" style="5" customWidth="1"/>
    <col min="520" max="520" width="15" style="5" bestFit="1" customWidth="1"/>
    <col min="521" max="521" width="2.26953125" style="5" customWidth="1"/>
    <col min="522" max="764" width="8.81640625" style="5"/>
    <col min="765" max="765" width="4.453125" style="5" bestFit="1" customWidth="1"/>
    <col min="766" max="766" width="2.26953125" style="5" customWidth="1"/>
    <col min="767" max="767" width="3.7265625" style="5" customWidth="1"/>
    <col min="768" max="768" width="58" style="5" bestFit="1" customWidth="1"/>
    <col min="769" max="769" width="2.26953125" style="5" customWidth="1"/>
    <col min="770" max="770" width="15" style="5" bestFit="1" customWidth="1"/>
    <col min="771" max="771" width="2.26953125" style="5" customWidth="1"/>
    <col min="772" max="772" width="13.453125" style="5" bestFit="1" customWidth="1"/>
    <col min="773" max="773" width="2.54296875" style="5" bestFit="1" customWidth="1"/>
    <col min="774" max="774" width="13.54296875" style="5" bestFit="1" customWidth="1"/>
    <col min="775" max="775" width="2.54296875" style="5" customWidth="1"/>
    <col min="776" max="776" width="15" style="5" bestFit="1" customWidth="1"/>
    <col min="777" max="777" width="2.26953125" style="5" customWidth="1"/>
    <col min="778" max="1020" width="8.81640625" style="5"/>
    <col min="1021" max="1021" width="4.453125" style="5" bestFit="1" customWidth="1"/>
    <col min="1022" max="1022" width="2.26953125" style="5" customWidth="1"/>
    <col min="1023" max="1023" width="3.7265625" style="5" customWidth="1"/>
    <col min="1024" max="1024" width="58" style="5" bestFit="1" customWidth="1"/>
    <col min="1025" max="1025" width="2.26953125" style="5" customWidth="1"/>
    <col min="1026" max="1026" width="15" style="5" bestFit="1" customWidth="1"/>
    <col min="1027" max="1027" width="2.26953125" style="5" customWidth="1"/>
    <col min="1028" max="1028" width="13.453125" style="5" bestFit="1" customWidth="1"/>
    <col min="1029" max="1029" width="2.54296875" style="5" bestFit="1" customWidth="1"/>
    <col min="1030" max="1030" width="13.54296875" style="5" bestFit="1" customWidth="1"/>
    <col min="1031" max="1031" width="2.54296875" style="5" customWidth="1"/>
    <col min="1032" max="1032" width="15" style="5" bestFit="1" customWidth="1"/>
    <col min="1033" max="1033" width="2.26953125" style="5" customWidth="1"/>
    <col min="1034" max="1276" width="8.81640625" style="5"/>
    <col min="1277" max="1277" width="4.453125" style="5" bestFit="1" customWidth="1"/>
    <col min="1278" max="1278" width="2.26953125" style="5" customWidth="1"/>
    <col min="1279" max="1279" width="3.7265625" style="5" customWidth="1"/>
    <col min="1280" max="1280" width="58" style="5" bestFit="1" customWidth="1"/>
    <col min="1281" max="1281" width="2.26953125" style="5" customWidth="1"/>
    <col min="1282" max="1282" width="15" style="5" bestFit="1" customWidth="1"/>
    <col min="1283" max="1283" width="2.26953125" style="5" customWidth="1"/>
    <col min="1284" max="1284" width="13.453125" style="5" bestFit="1" customWidth="1"/>
    <col min="1285" max="1285" width="2.54296875" style="5" bestFit="1" customWidth="1"/>
    <col min="1286" max="1286" width="13.54296875" style="5" bestFit="1" customWidth="1"/>
    <col min="1287" max="1287" width="2.54296875" style="5" customWidth="1"/>
    <col min="1288" max="1288" width="15" style="5" bestFit="1" customWidth="1"/>
    <col min="1289" max="1289" width="2.26953125" style="5" customWidth="1"/>
    <col min="1290" max="1532" width="8.81640625" style="5"/>
    <col min="1533" max="1533" width="4.453125" style="5" bestFit="1" customWidth="1"/>
    <col min="1534" max="1534" width="2.26953125" style="5" customWidth="1"/>
    <col min="1535" max="1535" width="3.7265625" style="5" customWidth="1"/>
    <col min="1536" max="1536" width="58" style="5" bestFit="1" customWidth="1"/>
    <col min="1537" max="1537" width="2.26953125" style="5" customWidth="1"/>
    <col min="1538" max="1538" width="15" style="5" bestFit="1" customWidth="1"/>
    <col min="1539" max="1539" width="2.26953125" style="5" customWidth="1"/>
    <col min="1540" max="1540" width="13.453125" style="5" bestFit="1" customWidth="1"/>
    <col min="1541" max="1541" width="2.54296875" style="5" bestFit="1" customWidth="1"/>
    <col min="1542" max="1542" width="13.54296875" style="5" bestFit="1" customWidth="1"/>
    <col min="1543" max="1543" width="2.54296875" style="5" customWidth="1"/>
    <col min="1544" max="1544" width="15" style="5" bestFit="1" customWidth="1"/>
    <col min="1545" max="1545" width="2.26953125" style="5" customWidth="1"/>
    <col min="1546" max="1788" width="8.81640625" style="5"/>
    <col min="1789" max="1789" width="4.453125" style="5" bestFit="1" customWidth="1"/>
    <col min="1790" max="1790" width="2.26953125" style="5" customWidth="1"/>
    <col min="1791" max="1791" width="3.7265625" style="5" customWidth="1"/>
    <col min="1792" max="1792" width="58" style="5" bestFit="1" customWidth="1"/>
    <col min="1793" max="1793" width="2.26953125" style="5" customWidth="1"/>
    <col min="1794" max="1794" width="15" style="5" bestFit="1" customWidth="1"/>
    <col min="1795" max="1795" width="2.26953125" style="5" customWidth="1"/>
    <col min="1796" max="1796" width="13.453125" style="5" bestFit="1" customWidth="1"/>
    <col min="1797" max="1797" width="2.54296875" style="5" bestFit="1" customWidth="1"/>
    <col min="1798" max="1798" width="13.54296875" style="5" bestFit="1" customWidth="1"/>
    <col min="1799" max="1799" width="2.54296875" style="5" customWidth="1"/>
    <col min="1800" max="1800" width="15" style="5" bestFit="1" customWidth="1"/>
    <col min="1801" max="1801" width="2.26953125" style="5" customWidth="1"/>
    <col min="1802" max="2044" width="8.81640625" style="5"/>
    <col min="2045" max="2045" width="4.453125" style="5" bestFit="1" customWidth="1"/>
    <col min="2046" max="2046" width="2.26953125" style="5" customWidth="1"/>
    <col min="2047" max="2047" width="3.7265625" style="5" customWidth="1"/>
    <col min="2048" max="2048" width="58" style="5" bestFit="1" customWidth="1"/>
    <col min="2049" max="2049" width="2.26953125" style="5" customWidth="1"/>
    <col min="2050" max="2050" width="15" style="5" bestFit="1" customWidth="1"/>
    <col min="2051" max="2051" width="2.26953125" style="5" customWidth="1"/>
    <col min="2052" max="2052" width="13.453125" style="5" bestFit="1" customWidth="1"/>
    <col min="2053" max="2053" width="2.54296875" style="5" bestFit="1" customWidth="1"/>
    <col min="2054" max="2054" width="13.54296875" style="5" bestFit="1" customWidth="1"/>
    <col min="2055" max="2055" width="2.54296875" style="5" customWidth="1"/>
    <col min="2056" max="2056" width="15" style="5" bestFit="1" customWidth="1"/>
    <col min="2057" max="2057" width="2.26953125" style="5" customWidth="1"/>
    <col min="2058" max="2300" width="8.81640625" style="5"/>
    <col min="2301" max="2301" width="4.453125" style="5" bestFit="1" customWidth="1"/>
    <col min="2302" max="2302" width="2.26953125" style="5" customWidth="1"/>
    <col min="2303" max="2303" width="3.7265625" style="5" customWidth="1"/>
    <col min="2304" max="2304" width="58" style="5" bestFit="1" customWidth="1"/>
    <col min="2305" max="2305" width="2.26953125" style="5" customWidth="1"/>
    <col min="2306" max="2306" width="15" style="5" bestFit="1" customWidth="1"/>
    <col min="2307" max="2307" width="2.26953125" style="5" customWidth="1"/>
    <col min="2308" max="2308" width="13.453125" style="5" bestFit="1" customWidth="1"/>
    <col min="2309" max="2309" width="2.54296875" style="5" bestFit="1" customWidth="1"/>
    <col min="2310" max="2310" width="13.54296875" style="5" bestFit="1" customWidth="1"/>
    <col min="2311" max="2311" width="2.54296875" style="5" customWidth="1"/>
    <col min="2312" max="2312" width="15" style="5" bestFit="1" customWidth="1"/>
    <col min="2313" max="2313" width="2.26953125" style="5" customWidth="1"/>
    <col min="2314" max="2556" width="8.81640625" style="5"/>
    <col min="2557" max="2557" width="4.453125" style="5" bestFit="1" customWidth="1"/>
    <col min="2558" max="2558" width="2.26953125" style="5" customWidth="1"/>
    <col min="2559" max="2559" width="3.7265625" style="5" customWidth="1"/>
    <col min="2560" max="2560" width="58" style="5" bestFit="1" customWidth="1"/>
    <col min="2561" max="2561" width="2.26953125" style="5" customWidth="1"/>
    <col min="2562" max="2562" width="15" style="5" bestFit="1" customWidth="1"/>
    <col min="2563" max="2563" width="2.26953125" style="5" customWidth="1"/>
    <col min="2564" max="2564" width="13.453125" style="5" bestFit="1" customWidth="1"/>
    <col min="2565" max="2565" width="2.54296875" style="5" bestFit="1" customWidth="1"/>
    <col min="2566" max="2566" width="13.54296875" style="5" bestFit="1" customWidth="1"/>
    <col min="2567" max="2567" width="2.54296875" style="5" customWidth="1"/>
    <col min="2568" max="2568" width="15" style="5" bestFit="1" customWidth="1"/>
    <col min="2569" max="2569" width="2.26953125" style="5" customWidth="1"/>
    <col min="2570" max="2812" width="8.81640625" style="5"/>
    <col min="2813" max="2813" width="4.453125" style="5" bestFit="1" customWidth="1"/>
    <col min="2814" max="2814" width="2.26953125" style="5" customWidth="1"/>
    <col min="2815" max="2815" width="3.7265625" style="5" customWidth="1"/>
    <col min="2816" max="2816" width="58" style="5" bestFit="1" customWidth="1"/>
    <col min="2817" max="2817" width="2.26953125" style="5" customWidth="1"/>
    <col min="2818" max="2818" width="15" style="5" bestFit="1" customWidth="1"/>
    <col min="2819" max="2819" width="2.26953125" style="5" customWidth="1"/>
    <col min="2820" max="2820" width="13.453125" style="5" bestFit="1" customWidth="1"/>
    <col min="2821" max="2821" width="2.54296875" style="5" bestFit="1" customWidth="1"/>
    <col min="2822" max="2822" width="13.54296875" style="5" bestFit="1" customWidth="1"/>
    <col min="2823" max="2823" width="2.54296875" style="5" customWidth="1"/>
    <col min="2824" max="2824" width="15" style="5" bestFit="1" customWidth="1"/>
    <col min="2825" max="2825" width="2.26953125" style="5" customWidth="1"/>
    <col min="2826" max="3068" width="8.81640625" style="5"/>
    <col min="3069" max="3069" width="4.453125" style="5" bestFit="1" customWidth="1"/>
    <col min="3070" max="3070" width="2.26953125" style="5" customWidth="1"/>
    <col min="3071" max="3071" width="3.7265625" style="5" customWidth="1"/>
    <col min="3072" max="3072" width="58" style="5" bestFit="1" customWidth="1"/>
    <col min="3073" max="3073" width="2.26953125" style="5" customWidth="1"/>
    <col min="3074" max="3074" width="15" style="5" bestFit="1" customWidth="1"/>
    <col min="3075" max="3075" width="2.26953125" style="5" customWidth="1"/>
    <col min="3076" max="3076" width="13.453125" style="5" bestFit="1" customWidth="1"/>
    <col min="3077" max="3077" width="2.54296875" style="5" bestFit="1" customWidth="1"/>
    <col min="3078" max="3078" width="13.54296875" style="5" bestFit="1" customWidth="1"/>
    <col min="3079" max="3079" width="2.54296875" style="5" customWidth="1"/>
    <col min="3080" max="3080" width="15" style="5" bestFit="1" customWidth="1"/>
    <col min="3081" max="3081" width="2.26953125" style="5" customWidth="1"/>
    <col min="3082" max="3324" width="8.81640625" style="5"/>
    <col min="3325" max="3325" width="4.453125" style="5" bestFit="1" customWidth="1"/>
    <col min="3326" max="3326" width="2.26953125" style="5" customWidth="1"/>
    <col min="3327" max="3327" width="3.7265625" style="5" customWidth="1"/>
    <col min="3328" max="3328" width="58" style="5" bestFit="1" customWidth="1"/>
    <col min="3329" max="3329" width="2.26953125" style="5" customWidth="1"/>
    <col min="3330" max="3330" width="15" style="5" bestFit="1" customWidth="1"/>
    <col min="3331" max="3331" width="2.26953125" style="5" customWidth="1"/>
    <col min="3332" max="3332" width="13.453125" style="5" bestFit="1" customWidth="1"/>
    <col min="3333" max="3333" width="2.54296875" style="5" bestFit="1" customWidth="1"/>
    <col min="3334" max="3334" width="13.54296875" style="5" bestFit="1" customWidth="1"/>
    <col min="3335" max="3335" width="2.54296875" style="5" customWidth="1"/>
    <col min="3336" max="3336" width="15" style="5" bestFit="1" customWidth="1"/>
    <col min="3337" max="3337" width="2.26953125" style="5" customWidth="1"/>
    <col min="3338" max="3580" width="8.81640625" style="5"/>
    <col min="3581" max="3581" width="4.453125" style="5" bestFit="1" customWidth="1"/>
    <col min="3582" max="3582" width="2.26953125" style="5" customWidth="1"/>
    <col min="3583" max="3583" width="3.7265625" style="5" customWidth="1"/>
    <col min="3584" max="3584" width="58" style="5" bestFit="1" customWidth="1"/>
    <col min="3585" max="3585" width="2.26953125" style="5" customWidth="1"/>
    <col min="3586" max="3586" width="15" style="5" bestFit="1" customWidth="1"/>
    <col min="3587" max="3587" width="2.26953125" style="5" customWidth="1"/>
    <col min="3588" max="3588" width="13.453125" style="5" bestFit="1" customWidth="1"/>
    <col min="3589" max="3589" width="2.54296875" style="5" bestFit="1" customWidth="1"/>
    <col min="3590" max="3590" width="13.54296875" style="5" bestFit="1" customWidth="1"/>
    <col min="3591" max="3591" width="2.54296875" style="5" customWidth="1"/>
    <col min="3592" max="3592" width="15" style="5" bestFit="1" customWidth="1"/>
    <col min="3593" max="3593" width="2.26953125" style="5" customWidth="1"/>
    <col min="3594" max="3836" width="8.81640625" style="5"/>
    <col min="3837" max="3837" width="4.453125" style="5" bestFit="1" customWidth="1"/>
    <col min="3838" max="3838" width="2.26953125" style="5" customWidth="1"/>
    <col min="3839" max="3839" width="3.7265625" style="5" customWidth="1"/>
    <col min="3840" max="3840" width="58" style="5" bestFit="1" customWidth="1"/>
    <col min="3841" max="3841" width="2.26953125" style="5" customWidth="1"/>
    <col min="3842" max="3842" width="15" style="5" bestFit="1" customWidth="1"/>
    <col min="3843" max="3843" width="2.26953125" style="5" customWidth="1"/>
    <col min="3844" max="3844" width="13.453125" style="5" bestFit="1" customWidth="1"/>
    <col min="3845" max="3845" width="2.54296875" style="5" bestFit="1" customWidth="1"/>
    <col min="3846" max="3846" width="13.54296875" style="5" bestFit="1" customWidth="1"/>
    <col min="3847" max="3847" width="2.54296875" style="5" customWidth="1"/>
    <col min="3848" max="3848" width="15" style="5" bestFit="1" customWidth="1"/>
    <col min="3849" max="3849" width="2.26953125" style="5" customWidth="1"/>
    <col min="3850" max="4092" width="8.81640625" style="5"/>
    <col min="4093" max="4093" width="4.453125" style="5" bestFit="1" customWidth="1"/>
    <col min="4094" max="4094" width="2.26953125" style="5" customWidth="1"/>
    <col min="4095" max="4095" width="3.7265625" style="5" customWidth="1"/>
    <col min="4096" max="4096" width="58" style="5" bestFit="1" customWidth="1"/>
    <col min="4097" max="4097" width="2.26953125" style="5" customWidth="1"/>
    <col min="4098" max="4098" width="15" style="5" bestFit="1" customWidth="1"/>
    <col min="4099" max="4099" width="2.26953125" style="5" customWidth="1"/>
    <col min="4100" max="4100" width="13.453125" style="5" bestFit="1" customWidth="1"/>
    <col min="4101" max="4101" width="2.54296875" style="5" bestFit="1" customWidth="1"/>
    <col min="4102" max="4102" width="13.54296875" style="5" bestFit="1" customWidth="1"/>
    <col min="4103" max="4103" width="2.54296875" style="5" customWidth="1"/>
    <col min="4104" max="4104" width="15" style="5" bestFit="1" customWidth="1"/>
    <col min="4105" max="4105" width="2.26953125" style="5" customWidth="1"/>
    <col min="4106" max="4348" width="8.81640625" style="5"/>
    <col min="4349" max="4349" width="4.453125" style="5" bestFit="1" customWidth="1"/>
    <col min="4350" max="4350" width="2.26953125" style="5" customWidth="1"/>
    <col min="4351" max="4351" width="3.7265625" style="5" customWidth="1"/>
    <col min="4352" max="4352" width="58" style="5" bestFit="1" customWidth="1"/>
    <col min="4353" max="4353" width="2.26953125" style="5" customWidth="1"/>
    <col min="4354" max="4354" width="15" style="5" bestFit="1" customWidth="1"/>
    <col min="4355" max="4355" width="2.26953125" style="5" customWidth="1"/>
    <col min="4356" max="4356" width="13.453125" style="5" bestFit="1" customWidth="1"/>
    <col min="4357" max="4357" width="2.54296875" style="5" bestFit="1" customWidth="1"/>
    <col min="4358" max="4358" width="13.54296875" style="5" bestFit="1" customWidth="1"/>
    <col min="4359" max="4359" width="2.54296875" style="5" customWidth="1"/>
    <col min="4360" max="4360" width="15" style="5" bestFit="1" customWidth="1"/>
    <col min="4361" max="4361" width="2.26953125" style="5" customWidth="1"/>
    <col min="4362" max="4604" width="8.81640625" style="5"/>
    <col min="4605" max="4605" width="4.453125" style="5" bestFit="1" customWidth="1"/>
    <col min="4606" max="4606" width="2.26953125" style="5" customWidth="1"/>
    <col min="4607" max="4607" width="3.7265625" style="5" customWidth="1"/>
    <col min="4608" max="4608" width="58" style="5" bestFit="1" customWidth="1"/>
    <col min="4609" max="4609" width="2.26953125" style="5" customWidth="1"/>
    <col min="4610" max="4610" width="15" style="5" bestFit="1" customWidth="1"/>
    <col min="4611" max="4611" width="2.26953125" style="5" customWidth="1"/>
    <col min="4612" max="4612" width="13.453125" style="5" bestFit="1" customWidth="1"/>
    <col min="4613" max="4613" width="2.54296875" style="5" bestFit="1" customWidth="1"/>
    <col min="4614" max="4614" width="13.54296875" style="5" bestFit="1" customWidth="1"/>
    <col min="4615" max="4615" width="2.54296875" style="5" customWidth="1"/>
    <col min="4616" max="4616" width="15" style="5" bestFit="1" customWidth="1"/>
    <col min="4617" max="4617" width="2.26953125" style="5" customWidth="1"/>
    <col min="4618" max="4860" width="8.81640625" style="5"/>
    <col min="4861" max="4861" width="4.453125" style="5" bestFit="1" customWidth="1"/>
    <col min="4862" max="4862" width="2.26953125" style="5" customWidth="1"/>
    <col min="4863" max="4863" width="3.7265625" style="5" customWidth="1"/>
    <col min="4864" max="4864" width="58" style="5" bestFit="1" customWidth="1"/>
    <col min="4865" max="4865" width="2.26953125" style="5" customWidth="1"/>
    <col min="4866" max="4866" width="15" style="5" bestFit="1" customWidth="1"/>
    <col min="4867" max="4867" width="2.26953125" style="5" customWidth="1"/>
    <col min="4868" max="4868" width="13.453125" style="5" bestFit="1" customWidth="1"/>
    <col min="4869" max="4869" width="2.54296875" style="5" bestFit="1" customWidth="1"/>
    <col min="4870" max="4870" width="13.54296875" style="5" bestFit="1" customWidth="1"/>
    <col min="4871" max="4871" width="2.54296875" style="5" customWidth="1"/>
    <col min="4872" max="4872" width="15" style="5" bestFit="1" customWidth="1"/>
    <col min="4873" max="4873" width="2.26953125" style="5" customWidth="1"/>
    <col min="4874" max="5116" width="8.81640625" style="5"/>
    <col min="5117" max="5117" width="4.453125" style="5" bestFit="1" customWidth="1"/>
    <col min="5118" max="5118" width="2.26953125" style="5" customWidth="1"/>
    <col min="5119" max="5119" width="3.7265625" style="5" customWidth="1"/>
    <col min="5120" max="5120" width="58" style="5" bestFit="1" customWidth="1"/>
    <col min="5121" max="5121" width="2.26953125" style="5" customWidth="1"/>
    <col min="5122" max="5122" width="15" style="5" bestFit="1" customWidth="1"/>
    <col min="5123" max="5123" width="2.26953125" style="5" customWidth="1"/>
    <col min="5124" max="5124" width="13.453125" style="5" bestFit="1" customWidth="1"/>
    <col min="5125" max="5125" width="2.54296875" style="5" bestFit="1" customWidth="1"/>
    <col min="5126" max="5126" width="13.54296875" style="5" bestFit="1" customWidth="1"/>
    <col min="5127" max="5127" width="2.54296875" style="5" customWidth="1"/>
    <col min="5128" max="5128" width="15" style="5" bestFit="1" customWidth="1"/>
    <col min="5129" max="5129" width="2.26953125" style="5" customWidth="1"/>
    <col min="5130" max="5372" width="8.81640625" style="5"/>
    <col min="5373" max="5373" width="4.453125" style="5" bestFit="1" customWidth="1"/>
    <col min="5374" max="5374" width="2.26953125" style="5" customWidth="1"/>
    <col min="5375" max="5375" width="3.7265625" style="5" customWidth="1"/>
    <col min="5376" max="5376" width="58" style="5" bestFit="1" customWidth="1"/>
    <col min="5377" max="5377" width="2.26953125" style="5" customWidth="1"/>
    <col min="5378" max="5378" width="15" style="5" bestFit="1" customWidth="1"/>
    <col min="5379" max="5379" width="2.26953125" style="5" customWidth="1"/>
    <col min="5380" max="5380" width="13.453125" style="5" bestFit="1" customWidth="1"/>
    <col min="5381" max="5381" width="2.54296875" style="5" bestFit="1" customWidth="1"/>
    <col min="5382" max="5382" width="13.54296875" style="5" bestFit="1" customWidth="1"/>
    <col min="5383" max="5383" width="2.54296875" style="5" customWidth="1"/>
    <col min="5384" max="5384" width="15" style="5" bestFit="1" customWidth="1"/>
    <col min="5385" max="5385" width="2.26953125" style="5" customWidth="1"/>
    <col min="5386" max="5628" width="8.81640625" style="5"/>
    <col min="5629" max="5629" width="4.453125" style="5" bestFit="1" customWidth="1"/>
    <col min="5630" max="5630" width="2.26953125" style="5" customWidth="1"/>
    <col min="5631" max="5631" width="3.7265625" style="5" customWidth="1"/>
    <col min="5632" max="5632" width="58" style="5" bestFit="1" customWidth="1"/>
    <col min="5633" max="5633" width="2.26953125" style="5" customWidth="1"/>
    <col min="5634" max="5634" width="15" style="5" bestFit="1" customWidth="1"/>
    <col min="5635" max="5635" width="2.26953125" style="5" customWidth="1"/>
    <col min="5636" max="5636" width="13.453125" style="5" bestFit="1" customWidth="1"/>
    <col min="5637" max="5637" width="2.54296875" style="5" bestFit="1" customWidth="1"/>
    <col min="5638" max="5638" width="13.54296875" style="5" bestFit="1" customWidth="1"/>
    <col min="5639" max="5639" width="2.54296875" style="5" customWidth="1"/>
    <col min="5640" max="5640" width="15" style="5" bestFit="1" customWidth="1"/>
    <col min="5641" max="5641" width="2.26953125" style="5" customWidth="1"/>
    <col min="5642" max="5884" width="8.81640625" style="5"/>
    <col min="5885" max="5885" width="4.453125" style="5" bestFit="1" customWidth="1"/>
    <col min="5886" max="5886" width="2.26953125" style="5" customWidth="1"/>
    <col min="5887" max="5887" width="3.7265625" style="5" customWidth="1"/>
    <col min="5888" max="5888" width="58" style="5" bestFit="1" customWidth="1"/>
    <col min="5889" max="5889" width="2.26953125" style="5" customWidth="1"/>
    <col min="5890" max="5890" width="15" style="5" bestFit="1" customWidth="1"/>
    <col min="5891" max="5891" width="2.26953125" style="5" customWidth="1"/>
    <col min="5892" max="5892" width="13.453125" style="5" bestFit="1" customWidth="1"/>
    <col min="5893" max="5893" width="2.54296875" style="5" bestFit="1" customWidth="1"/>
    <col min="5894" max="5894" width="13.54296875" style="5" bestFit="1" customWidth="1"/>
    <col min="5895" max="5895" width="2.54296875" style="5" customWidth="1"/>
    <col min="5896" max="5896" width="15" style="5" bestFit="1" customWidth="1"/>
    <col min="5897" max="5897" width="2.26953125" style="5" customWidth="1"/>
    <col min="5898" max="6140" width="8.81640625" style="5"/>
    <col min="6141" max="6141" width="4.453125" style="5" bestFit="1" customWidth="1"/>
    <col min="6142" max="6142" width="2.26953125" style="5" customWidth="1"/>
    <col min="6143" max="6143" width="3.7265625" style="5" customWidth="1"/>
    <col min="6144" max="6144" width="58" style="5" bestFit="1" customWidth="1"/>
    <col min="6145" max="6145" width="2.26953125" style="5" customWidth="1"/>
    <col min="6146" max="6146" width="15" style="5" bestFit="1" customWidth="1"/>
    <col min="6147" max="6147" width="2.26953125" style="5" customWidth="1"/>
    <col min="6148" max="6148" width="13.453125" style="5" bestFit="1" customWidth="1"/>
    <col min="6149" max="6149" width="2.54296875" style="5" bestFit="1" customWidth="1"/>
    <col min="6150" max="6150" width="13.54296875" style="5" bestFit="1" customWidth="1"/>
    <col min="6151" max="6151" width="2.54296875" style="5" customWidth="1"/>
    <col min="6152" max="6152" width="15" style="5" bestFit="1" customWidth="1"/>
    <col min="6153" max="6153" width="2.26953125" style="5" customWidth="1"/>
    <col min="6154" max="6396" width="8.81640625" style="5"/>
    <col min="6397" max="6397" width="4.453125" style="5" bestFit="1" customWidth="1"/>
    <col min="6398" max="6398" width="2.26953125" style="5" customWidth="1"/>
    <col min="6399" max="6399" width="3.7265625" style="5" customWidth="1"/>
    <col min="6400" max="6400" width="58" style="5" bestFit="1" customWidth="1"/>
    <col min="6401" max="6401" width="2.26953125" style="5" customWidth="1"/>
    <col min="6402" max="6402" width="15" style="5" bestFit="1" customWidth="1"/>
    <col min="6403" max="6403" width="2.26953125" style="5" customWidth="1"/>
    <col min="6404" max="6404" width="13.453125" style="5" bestFit="1" customWidth="1"/>
    <col min="6405" max="6405" width="2.54296875" style="5" bestFit="1" customWidth="1"/>
    <col min="6406" max="6406" width="13.54296875" style="5" bestFit="1" customWidth="1"/>
    <col min="6407" max="6407" width="2.54296875" style="5" customWidth="1"/>
    <col min="6408" max="6408" width="15" style="5" bestFit="1" customWidth="1"/>
    <col min="6409" max="6409" width="2.26953125" style="5" customWidth="1"/>
    <col min="6410" max="6652" width="8.81640625" style="5"/>
    <col min="6653" max="6653" width="4.453125" style="5" bestFit="1" customWidth="1"/>
    <col min="6654" max="6654" width="2.26953125" style="5" customWidth="1"/>
    <col min="6655" max="6655" width="3.7265625" style="5" customWidth="1"/>
    <col min="6656" max="6656" width="58" style="5" bestFit="1" customWidth="1"/>
    <col min="6657" max="6657" width="2.26953125" style="5" customWidth="1"/>
    <col min="6658" max="6658" width="15" style="5" bestFit="1" customWidth="1"/>
    <col min="6659" max="6659" width="2.26953125" style="5" customWidth="1"/>
    <col min="6660" max="6660" width="13.453125" style="5" bestFit="1" customWidth="1"/>
    <col min="6661" max="6661" width="2.54296875" style="5" bestFit="1" customWidth="1"/>
    <col min="6662" max="6662" width="13.54296875" style="5" bestFit="1" customWidth="1"/>
    <col min="6663" max="6663" width="2.54296875" style="5" customWidth="1"/>
    <col min="6664" max="6664" width="15" style="5" bestFit="1" customWidth="1"/>
    <col min="6665" max="6665" width="2.26953125" style="5" customWidth="1"/>
    <col min="6666" max="6908" width="8.81640625" style="5"/>
    <col min="6909" max="6909" width="4.453125" style="5" bestFit="1" customWidth="1"/>
    <col min="6910" max="6910" width="2.26953125" style="5" customWidth="1"/>
    <col min="6911" max="6911" width="3.7265625" style="5" customWidth="1"/>
    <col min="6912" max="6912" width="58" style="5" bestFit="1" customWidth="1"/>
    <col min="6913" max="6913" width="2.26953125" style="5" customWidth="1"/>
    <col min="6914" max="6914" width="15" style="5" bestFit="1" customWidth="1"/>
    <col min="6915" max="6915" width="2.26953125" style="5" customWidth="1"/>
    <col min="6916" max="6916" width="13.453125" style="5" bestFit="1" customWidth="1"/>
    <col min="6917" max="6917" width="2.54296875" style="5" bestFit="1" customWidth="1"/>
    <col min="6918" max="6918" width="13.54296875" style="5" bestFit="1" customWidth="1"/>
    <col min="6919" max="6919" width="2.54296875" style="5" customWidth="1"/>
    <col min="6920" max="6920" width="15" style="5" bestFit="1" customWidth="1"/>
    <col min="6921" max="6921" width="2.26953125" style="5" customWidth="1"/>
    <col min="6922" max="7164" width="8.81640625" style="5"/>
    <col min="7165" max="7165" width="4.453125" style="5" bestFit="1" customWidth="1"/>
    <col min="7166" max="7166" width="2.26953125" style="5" customWidth="1"/>
    <col min="7167" max="7167" width="3.7265625" style="5" customWidth="1"/>
    <col min="7168" max="7168" width="58" style="5" bestFit="1" customWidth="1"/>
    <col min="7169" max="7169" width="2.26953125" style="5" customWidth="1"/>
    <col min="7170" max="7170" width="15" style="5" bestFit="1" customWidth="1"/>
    <col min="7171" max="7171" width="2.26953125" style="5" customWidth="1"/>
    <col min="7172" max="7172" width="13.453125" style="5" bestFit="1" customWidth="1"/>
    <col min="7173" max="7173" width="2.54296875" style="5" bestFit="1" customWidth="1"/>
    <col min="7174" max="7174" width="13.54296875" style="5" bestFit="1" customWidth="1"/>
    <col min="7175" max="7175" width="2.54296875" style="5" customWidth="1"/>
    <col min="7176" max="7176" width="15" style="5" bestFit="1" customWidth="1"/>
    <col min="7177" max="7177" width="2.26953125" style="5" customWidth="1"/>
    <col min="7178" max="7420" width="8.81640625" style="5"/>
    <col min="7421" max="7421" width="4.453125" style="5" bestFit="1" customWidth="1"/>
    <col min="7422" max="7422" width="2.26953125" style="5" customWidth="1"/>
    <col min="7423" max="7423" width="3.7265625" style="5" customWidth="1"/>
    <col min="7424" max="7424" width="58" style="5" bestFit="1" customWidth="1"/>
    <col min="7425" max="7425" width="2.26953125" style="5" customWidth="1"/>
    <col min="7426" max="7426" width="15" style="5" bestFit="1" customWidth="1"/>
    <col min="7427" max="7427" width="2.26953125" style="5" customWidth="1"/>
    <col min="7428" max="7428" width="13.453125" style="5" bestFit="1" customWidth="1"/>
    <col min="7429" max="7429" width="2.54296875" style="5" bestFit="1" customWidth="1"/>
    <col min="7430" max="7430" width="13.54296875" style="5" bestFit="1" customWidth="1"/>
    <col min="7431" max="7431" width="2.54296875" style="5" customWidth="1"/>
    <col min="7432" max="7432" width="15" style="5" bestFit="1" customWidth="1"/>
    <col min="7433" max="7433" width="2.26953125" style="5" customWidth="1"/>
    <col min="7434" max="7676" width="8.81640625" style="5"/>
    <col min="7677" max="7677" width="4.453125" style="5" bestFit="1" customWidth="1"/>
    <col min="7678" max="7678" width="2.26953125" style="5" customWidth="1"/>
    <col min="7679" max="7679" width="3.7265625" style="5" customWidth="1"/>
    <col min="7680" max="7680" width="58" style="5" bestFit="1" customWidth="1"/>
    <col min="7681" max="7681" width="2.26953125" style="5" customWidth="1"/>
    <col min="7682" max="7682" width="15" style="5" bestFit="1" customWidth="1"/>
    <col min="7683" max="7683" width="2.26953125" style="5" customWidth="1"/>
    <col min="7684" max="7684" width="13.453125" style="5" bestFit="1" customWidth="1"/>
    <col min="7685" max="7685" width="2.54296875" style="5" bestFit="1" customWidth="1"/>
    <col min="7686" max="7686" width="13.54296875" style="5" bestFit="1" customWidth="1"/>
    <col min="7687" max="7687" width="2.54296875" style="5" customWidth="1"/>
    <col min="7688" max="7688" width="15" style="5" bestFit="1" customWidth="1"/>
    <col min="7689" max="7689" width="2.26953125" style="5" customWidth="1"/>
    <col min="7690" max="7932" width="8.81640625" style="5"/>
    <col min="7933" max="7933" width="4.453125" style="5" bestFit="1" customWidth="1"/>
    <col min="7934" max="7934" width="2.26953125" style="5" customWidth="1"/>
    <col min="7935" max="7935" width="3.7265625" style="5" customWidth="1"/>
    <col min="7936" max="7936" width="58" style="5" bestFit="1" customWidth="1"/>
    <col min="7937" max="7937" width="2.26953125" style="5" customWidth="1"/>
    <col min="7938" max="7938" width="15" style="5" bestFit="1" customWidth="1"/>
    <col min="7939" max="7939" width="2.26953125" style="5" customWidth="1"/>
    <col min="7940" max="7940" width="13.453125" style="5" bestFit="1" customWidth="1"/>
    <col min="7941" max="7941" width="2.54296875" style="5" bestFit="1" customWidth="1"/>
    <col min="7942" max="7942" width="13.54296875" style="5" bestFit="1" customWidth="1"/>
    <col min="7943" max="7943" width="2.54296875" style="5" customWidth="1"/>
    <col min="7944" max="7944" width="15" style="5" bestFit="1" customWidth="1"/>
    <col min="7945" max="7945" width="2.26953125" style="5" customWidth="1"/>
    <col min="7946" max="8188" width="8.81640625" style="5"/>
    <col min="8189" max="8189" width="4.453125" style="5" bestFit="1" customWidth="1"/>
    <col min="8190" max="8190" width="2.26953125" style="5" customWidth="1"/>
    <col min="8191" max="8191" width="3.7265625" style="5" customWidth="1"/>
    <col min="8192" max="8192" width="58" style="5" bestFit="1" customWidth="1"/>
    <col min="8193" max="8193" width="2.26953125" style="5" customWidth="1"/>
    <col min="8194" max="8194" width="15" style="5" bestFit="1" customWidth="1"/>
    <col min="8195" max="8195" width="2.26953125" style="5" customWidth="1"/>
    <col min="8196" max="8196" width="13.453125" style="5" bestFit="1" customWidth="1"/>
    <col min="8197" max="8197" width="2.54296875" style="5" bestFit="1" customWidth="1"/>
    <col min="8198" max="8198" width="13.54296875" style="5" bestFit="1" customWidth="1"/>
    <col min="8199" max="8199" width="2.54296875" style="5" customWidth="1"/>
    <col min="8200" max="8200" width="15" style="5" bestFit="1" customWidth="1"/>
    <col min="8201" max="8201" width="2.26953125" style="5" customWidth="1"/>
    <col min="8202" max="8444" width="8.81640625" style="5"/>
    <col min="8445" max="8445" width="4.453125" style="5" bestFit="1" customWidth="1"/>
    <col min="8446" max="8446" width="2.26953125" style="5" customWidth="1"/>
    <col min="8447" max="8447" width="3.7265625" style="5" customWidth="1"/>
    <col min="8448" max="8448" width="58" style="5" bestFit="1" customWidth="1"/>
    <col min="8449" max="8449" width="2.26953125" style="5" customWidth="1"/>
    <col min="8450" max="8450" width="15" style="5" bestFit="1" customWidth="1"/>
    <col min="8451" max="8451" width="2.26953125" style="5" customWidth="1"/>
    <col min="8452" max="8452" width="13.453125" style="5" bestFit="1" customWidth="1"/>
    <col min="8453" max="8453" width="2.54296875" style="5" bestFit="1" customWidth="1"/>
    <col min="8454" max="8454" width="13.54296875" style="5" bestFit="1" customWidth="1"/>
    <col min="8455" max="8455" width="2.54296875" style="5" customWidth="1"/>
    <col min="8456" max="8456" width="15" style="5" bestFit="1" customWidth="1"/>
    <col min="8457" max="8457" width="2.26953125" style="5" customWidth="1"/>
    <col min="8458" max="8700" width="8.81640625" style="5"/>
    <col min="8701" max="8701" width="4.453125" style="5" bestFit="1" customWidth="1"/>
    <col min="8702" max="8702" width="2.26953125" style="5" customWidth="1"/>
    <col min="8703" max="8703" width="3.7265625" style="5" customWidth="1"/>
    <col min="8704" max="8704" width="58" style="5" bestFit="1" customWidth="1"/>
    <col min="8705" max="8705" width="2.26953125" style="5" customWidth="1"/>
    <col min="8706" max="8706" width="15" style="5" bestFit="1" customWidth="1"/>
    <col min="8707" max="8707" width="2.26953125" style="5" customWidth="1"/>
    <col min="8708" max="8708" width="13.453125" style="5" bestFit="1" customWidth="1"/>
    <col min="8709" max="8709" width="2.54296875" style="5" bestFit="1" customWidth="1"/>
    <col min="8710" max="8710" width="13.54296875" style="5" bestFit="1" customWidth="1"/>
    <col min="8711" max="8711" width="2.54296875" style="5" customWidth="1"/>
    <col min="8712" max="8712" width="15" style="5" bestFit="1" customWidth="1"/>
    <col min="8713" max="8713" width="2.26953125" style="5" customWidth="1"/>
    <col min="8714" max="8956" width="8.81640625" style="5"/>
    <col min="8957" max="8957" width="4.453125" style="5" bestFit="1" customWidth="1"/>
    <col min="8958" max="8958" width="2.26953125" style="5" customWidth="1"/>
    <col min="8959" max="8959" width="3.7265625" style="5" customWidth="1"/>
    <col min="8960" max="8960" width="58" style="5" bestFit="1" customWidth="1"/>
    <col min="8961" max="8961" width="2.26953125" style="5" customWidth="1"/>
    <col min="8962" max="8962" width="15" style="5" bestFit="1" customWidth="1"/>
    <col min="8963" max="8963" width="2.26953125" style="5" customWidth="1"/>
    <col min="8964" max="8964" width="13.453125" style="5" bestFit="1" customWidth="1"/>
    <col min="8965" max="8965" width="2.54296875" style="5" bestFit="1" customWidth="1"/>
    <col min="8966" max="8966" width="13.54296875" style="5" bestFit="1" customWidth="1"/>
    <col min="8967" max="8967" width="2.54296875" style="5" customWidth="1"/>
    <col min="8968" max="8968" width="15" style="5" bestFit="1" customWidth="1"/>
    <col min="8969" max="8969" width="2.26953125" style="5" customWidth="1"/>
    <col min="8970" max="9212" width="8.81640625" style="5"/>
    <col min="9213" max="9213" width="4.453125" style="5" bestFit="1" customWidth="1"/>
    <col min="9214" max="9214" width="2.26953125" style="5" customWidth="1"/>
    <col min="9215" max="9215" width="3.7265625" style="5" customWidth="1"/>
    <col min="9216" max="9216" width="58" style="5" bestFit="1" customWidth="1"/>
    <col min="9217" max="9217" width="2.26953125" style="5" customWidth="1"/>
    <col min="9218" max="9218" width="15" style="5" bestFit="1" customWidth="1"/>
    <col min="9219" max="9219" width="2.26953125" style="5" customWidth="1"/>
    <col min="9220" max="9220" width="13.453125" style="5" bestFit="1" customWidth="1"/>
    <col min="9221" max="9221" width="2.54296875" style="5" bestFit="1" customWidth="1"/>
    <col min="9222" max="9222" width="13.54296875" style="5" bestFit="1" customWidth="1"/>
    <col min="9223" max="9223" width="2.54296875" style="5" customWidth="1"/>
    <col min="9224" max="9224" width="15" style="5" bestFit="1" customWidth="1"/>
    <col min="9225" max="9225" width="2.26953125" style="5" customWidth="1"/>
    <col min="9226" max="9468" width="8.81640625" style="5"/>
    <col min="9469" max="9469" width="4.453125" style="5" bestFit="1" customWidth="1"/>
    <col min="9470" max="9470" width="2.26953125" style="5" customWidth="1"/>
    <col min="9471" max="9471" width="3.7265625" style="5" customWidth="1"/>
    <col min="9472" max="9472" width="58" style="5" bestFit="1" customWidth="1"/>
    <col min="9473" max="9473" width="2.26953125" style="5" customWidth="1"/>
    <col min="9474" max="9474" width="15" style="5" bestFit="1" customWidth="1"/>
    <col min="9475" max="9475" width="2.26953125" style="5" customWidth="1"/>
    <col min="9476" max="9476" width="13.453125" style="5" bestFit="1" customWidth="1"/>
    <col min="9477" max="9477" width="2.54296875" style="5" bestFit="1" customWidth="1"/>
    <col min="9478" max="9478" width="13.54296875" style="5" bestFit="1" customWidth="1"/>
    <col min="9479" max="9479" width="2.54296875" style="5" customWidth="1"/>
    <col min="9480" max="9480" width="15" style="5" bestFit="1" customWidth="1"/>
    <col min="9481" max="9481" width="2.26953125" style="5" customWidth="1"/>
    <col min="9482" max="9724" width="8.81640625" style="5"/>
    <col min="9725" max="9725" width="4.453125" style="5" bestFit="1" customWidth="1"/>
    <col min="9726" max="9726" width="2.26953125" style="5" customWidth="1"/>
    <col min="9727" max="9727" width="3.7265625" style="5" customWidth="1"/>
    <col min="9728" max="9728" width="58" style="5" bestFit="1" customWidth="1"/>
    <col min="9729" max="9729" width="2.26953125" style="5" customWidth="1"/>
    <col min="9730" max="9730" width="15" style="5" bestFit="1" customWidth="1"/>
    <col min="9731" max="9731" width="2.26953125" style="5" customWidth="1"/>
    <col min="9732" max="9732" width="13.453125" style="5" bestFit="1" customWidth="1"/>
    <col min="9733" max="9733" width="2.54296875" style="5" bestFit="1" customWidth="1"/>
    <col min="9734" max="9734" width="13.54296875" style="5" bestFit="1" customWidth="1"/>
    <col min="9735" max="9735" width="2.54296875" style="5" customWidth="1"/>
    <col min="9736" max="9736" width="15" style="5" bestFit="1" customWidth="1"/>
    <col min="9737" max="9737" width="2.26953125" style="5" customWidth="1"/>
    <col min="9738" max="9980" width="8.81640625" style="5"/>
    <col min="9981" max="9981" width="4.453125" style="5" bestFit="1" customWidth="1"/>
    <col min="9982" max="9982" width="2.26953125" style="5" customWidth="1"/>
    <col min="9983" max="9983" width="3.7265625" style="5" customWidth="1"/>
    <col min="9984" max="9984" width="58" style="5" bestFit="1" customWidth="1"/>
    <col min="9985" max="9985" width="2.26953125" style="5" customWidth="1"/>
    <col min="9986" max="9986" width="15" style="5" bestFit="1" customWidth="1"/>
    <col min="9987" max="9987" width="2.26953125" style="5" customWidth="1"/>
    <col min="9988" max="9988" width="13.453125" style="5" bestFit="1" customWidth="1"/>
    <col min="9989" max="9989" width="2.54296875" style="5" bestFit="1" customWidth="1"/>
    <col min="9990" max="9990" width="13.54296875" style="5" bestFit="1" customWidth="1"/>
    <col min="9991" max="9991" width="2.54296875" style="5" customWidth="1"/>
    <col min="9992" max="9992" width="15" style="5" bestFit="1" customWidth="1"/>
    <col min="9993" max="9993" width="2.26953125" style="5" customWidth="1"/>
    <col min="9994" max="10236" width="8.81640625" style="5"/>
    <col min="10237" max="10237" width="4.453125" style="5" bestFit="1" customWidth="1"/>
    <col min="10238" max="10238" width="2.26953125" style="5" customWidth="1"/>
    <col min="10239" max="10239" width="3.7265625" style="5" customWidth="1"/>
    <col min="10240" max="10240" width="58" style="5" bestFit="1" customWidth="1"/>
    <col min="10241" max="10241" width="2.26953125" style="5" customWidth="1"/>
    <col min="10242" max="10242" width="15" style="5" bestFit="1" customWidth="1"/>
    <col min="10243" max="10243" width="2.26953125" style="5" customWidth="1"/>
    <col min="10244" max="10244" width="13.453125" style="5" bestFit="1" customWidth="1"/>
    <col min="10245" max="10245" width="2.54296875" style="5" bestFit="1" customWidth="1"/>
    <col min="10246" max="10246" width="13.54296875" style="5" bestFit="1" customWidth="1"/>
    <col min="10247" max="10247" width="2.54296875" style="5" customWidth="1"/>
    <col min="10248" max="10248" width="15" style="5" bestFit="1" customWidth="1"/>
    <col min="10249" max="10249" width="2.26953125" style="5" customWidth="1"/>
    <col min="10250" max="10492" width="8.81640625" style="5"/>
    <col min="10493" max="10493" width="4.453125" style="5" bestFit="1" customWidth="1"/>
    <col min="10494" max="10494" width="2.26953125" style="5" customWidth="1"/>
    <col min="10495" max="10495" width="3.7265625" style="5" customWidth="1"/>
    <col min="10496" max="10496" width="58" style="5" bestFit="1" customWidth="1"/>
    <col min="10497" max="10497" width="2.26953125" style="5" customWidth="1"/>
    <col min="10498" max="10498" width="15" style="5" bestFit="1" customWidth="1"/>
    <col min="10499" max="10499" width="2.26953125" style="5" customWidth="1"/>
    <col min="10500" max="10500" width="13.453125" style="5" bestFit="1" customWidth="1"/>
    <col min="10501" max="10501" width="2.54296875" style="5" bestFit="1" customWidth="1"/>
    <col min="10502" max="10502" width="13.54296875" style="5" bestFit="1" customWidth="1"/>
    <col min="10503" max="10503" width="2.54296875" style="5" customWidth="1"/>
    <col min="10504" max="10504" width="15" style="5" bestFit="1" customWidth="1"/>
    <col min="10505" max="10505" width="2.26953125" style="5" customWidth="1"/>
    <col min="10506" max="10748" width="8.81640625" style="5"/>
    <col min="10749" max="10749" width="4.453125" style="5" bestFit="1" customWidth="1"/>
    <col min="10750" max="10750" width="2.26953125" style="5" customWidth="1"/>
    <col min="10751" max="10751" width="3.7265625" style="5" customWidth="1"/>
    <col min="10752" max="10752" width="58" style="5" bestFit="1" customWidth="1"/>
    <col min="10753" max="10753" width="2.26953125" style="5" customWidth="1"/>
    <col min="10754" max="10754" width="15" style="5" bestFit="1" customWidth="1"/>
    <col min="10755" max="10755" width="2.26953125" style="5" customWidth="1"/>
    <col min="10756" max="10756" width="13.453125" style="5" bestFit="1" customWidth="1"/>
    <col min="10757" max="10757" width="2.54296875" style="5" bestFit="1" customWidth="1"/>
    <col min="10758" max="10758" width="13.54296875" style="5" bestFit="1" customWidth="1"/>
    <col min="10759" max="10759" width="2.54296875" style="5" customWidth="1"/>
    <col min="10760" max="10760" width="15" style="5" bestFit="1" customWidth="1"/>
    <col min="10761" max="10761" width="2.26953125" style="5" customWidth="1"/>
    <col min="10762" max="11004" width="8.81640625" style="5"/>
    <col min="11005" max="11005" width="4.453125" style="5" bestFit="1" customWidth="1"/>
    <col min="11006" max="11006" width="2.26953125" style="5" customWidth="1"/>
    <col min="11007" max="11007" width="3.7265625" style="5" customWidth="1"/>
    <col min="11008" max="11008" width="58" style="5" bestFit="1" customWidth="1"/>
    <col min="11009" max="11009" width="2.26953125" style="5" customWidth="1"/>
    <col min="11010" max="11010" width="15" style="5" bestFit="1" customWidth="1"/>
    <col min="11011" max="11011" width="2.26953125" style="5" customWidth="1"/>
    <col min="11012" max="11012" width="13.453125" style="5" bestFit="1" customWidth="1"/>
    <col min="11013" max="11013" width="2.54296875" style="5" bestFit="1" customWidth="1"/>
    <col min="11014" max="11014" width="13.54296875" style="5" bestFit="1" customWidth="1"/>
    <col min="11015" max="11015" width="2.54296875" style="5" customWidth="1"/>
    <col min="11016" max="11016" width="15" style="5" bestFit="1" customWidth="1"/>
    <col min="11017" max="11017" width="2.26953125" style="5" customWidth="1"/>
    <col min="11018" max="11260" width="8.81640625" style="5"/>
    <col min="11261" max="11261" width="4.453125" style="5" bestFit="1" customWidth="1"/>
    <col min="11262" max="11262" width="2.26953125" style="5" customWidth="1"/>
    <col min="11263" max="11263" width="3.7265625" style="5" customWidth="1"/>
    <col min="11264" max="11264" width="58" style="5" bestFit="1" customWidth="1"/>
    <col min="11265" max="11265" width="2.26953125" style="5" customWidth="1"/>
    <col min="11266" max="11266" width="15" style="5" bestFit="1" customWidth="1"/>
    <col min="11267" max="11267" width="2.26953125" style="5" customWidth="1"/>
    <col min="11268" max="11268" width="13.453125" style="5" bestFit="1" customWidth="1"/>
    <col min="11269" max="11269" width="2.54296875" style="5" bestFit="1" customWidth="1"/>
    <col min="11270" max="11270" width="13.54296875" style="5" bestFit="1" customWidth="1"/>
    <col min="11271" max="11271" width="2.54296875" style="5" customWidth="1"/>
    <col min="11272" max="11272" width="15" style="5" bestFit="1" customWidth="1"/>
    <col min="11273" max="11273" width="2.26953125" style="5" customWidth="1"/>
    <col min="11274" max="11516" width="8.81640625" style="5"/>
    <col min="11517" max="11517" width="4.453125" style="5" bestFit="1" customWidth="1"/>
    <col min="11518" max="11518" width="2.26953125" style="5" customWidth="1"/>
    <col min="11519" max="11519" width="3.7265625" style="5" customWidth="1"/>
    <col min="11520" max="11520" width="58" style="5" bestFit="1" customWidth="1"/>
    <col min="11521" max="11521" width="2.26953125" style="5" customWidth="1"/>
    <col min="11522" max="11522" width="15" style="5" bestFit="1" customWidth="1"/>
    <col min="11523" max="11523" width="2.26953125" style="5" customWidth="1"/>
    <col min="11524" max="11524" width="13.453125" style="5" bestFit="1" customWidth="1"/>
    <col min="11525" max="11525" width="2.54296875" style="5" bestFit="1" customWidth="1"/>
    <col min="11526" max="11526" width="13.54296875" style="5" bestFit="1" customWidth="1"/>
    <col min="11527" max="11527" width="2.54296875" style="5" customWidth="1"/>
    <col min="11528" max="11528" width="15" style="5" bestFit="1" customWidth="1"/>
    <col min="11529" max="11529" width="2.26953125" style="5" customWidth="1"/>
    <col min="11530" max="11772" width="8.81640625" style="5"/>
    <col min="11773" max="11773" width="4.453125" style="5" bestFit="1" customWidth="1"/>
    <col min="11774" max="11774" width="2.26953125" style="5" customWidth="1"/>
    <col min="11775" max="11775" width="3.7265625" style="5" customWidth="1"/>
    <col min="11776" max="11776" width="58" style="5" bestFit="1" customWidth="1"/>
    <col min="11777" max="11777" width="2.26953125" style="5" customWidth="1"/>
    <col min="11778" max="11778" width="15" style="5" bestFit="1" customWidth="1"/>
    <col min="11779" max="11779" width="2.26953125" style="5" customWidth="1"/>
    <col min="11780" max="11780" width="13.453125" style="5" bestFit="1" customWidth="1"/>
    <col min="11781" max="11781" width="2.54296875" style="5" bestFit="1" customWidth="1"/>
    <col min="11782" max="11782" width="13.54296875" style="5" bestFit="1" customWidth="1"/>
    <col min="11783" max="11783" width="2.54296875" style="5" customWidth="1"/>
    <col min="11784" max="11784" width="15" style="5" bestFit="1" customWidth="1"/>
    <col min="11785" max="11785" width="2.26953125" style="5" customWidth="1"/>
    <col min="11786" max="12028" width="8.81640625" style="5"/>
    <col min="12029" max="12029" width="4.453125" style="5" bestFit="1" customWidth="1"/>
    <col min="12030" max="12030" width="2.26953125" style="5" customWidth="1"/>
    <col min="12031" max="12031" width="3.7265625" style="5" customWidth="1"/>
    <col min="12032" max="12032" width="58" style="5" bestFit="1" customWidth="1"/>
    <col min="12033" max="12033" width="2.26953125" style="5" customWidth="1"/>
    <col min="12034" max="12034" width="15" style="5" bestFit="1" customWidth="1"/>
    <col min="12035" max="12035" width="2.26953125" style="5" customWidth="1"/>
    <col min="12036" max="12036" width="13.453125" style="5" bestFit="1" customWidth="1"/>
    <col min="12037" max="12037" width="2.54296875" style="5" bestFit="1" customWidth="1"/>
    <col min="12038" max="12038" width="13.54296875" style="5" bestFit="1" customWidth="1"/>
    <col min="12039" max="12039" width="2.54296875" style="5" customWidth="1"/>
    <col min="12040" max="12040" width="15" style="5" bestFit="1" customWidth="1"/>
    <col min="12041" max="12041" width="2.26953125" style="5" customWidth="1"/>
    <col min="12042" max="12284" width="8.81640625" style="5"/>
    <col min="12285" max="12285" width="4.453125" style="5" bestFit="1" customWidth="1"/>
    <col min="12286" max="12286" width="2.26953125" style="5" customWidth="1"/>
    <col min="12287" max="12287" width="3.7265625" style="5" customWidth="1"/>
    <col min="12288" max="12288" width="58" style="5" bestFit="1" customWidth="1"/>
    <col min="12289" max="12289" width="2.26953125" style="5" customWidth="1"/>
    <col min="12290" max="12290" width="15" style="5" bestFit="1" customWidth="1"/>
    <col min="12291" max="12291" width="2.26953125" style="5" customWidth="1"/>
    <col min="12292" max="12292" width="13.453125" style="5" bestFit="1" customWidth="1"/>
    <col min="12293" max="12293" width="2.54296875" style="5" bestFit="1" customWidth="1"/>
    <col min="12294" max="12294" width="13.54296875" style="5" bestFit="1" customWidth="1"/>
    <col min="12295" max="12295" width="2.54296875" style="5" customWidth="1"/>
    <col min="12296" max="12296" width="15" style="5" bestFit="1" customWidth="1"/>
    <col min="12297" max="12297" width="2.26953125" style="5" customWidth="1"/>
    <col min="12298" max="12540" width="8.81640625" style="5"/>
    <col min="12541" max="12541" width="4.453125" style="5" bestFit="1" customWidth="1"/>
    <col min="12542" max="12542" width="2.26953125" style="5" customWidth="1"/>
    <col min="12543" max="12543" width="3.7265625" style="5" customWidth="1"/>
    <col min="12544" max="12544" width="58" style="5" bestFit="1" customWidth="1"/>
    <col min="12545" max="12545" width="2.26953125" style="5" customWidth="1"/>
    <col min="12546" max="12546" width="15" style="5" bestFit="1" customWidth="1"/>
    <col min="12547" max="12547" width="2.26953125" style="5" customWidth="1"/>
    <col min="12548" max="12548" width="13.453125" style="5" bestFit="1" customWidth="1"/>
    <col min="12549" max="12549" width="2.54296875" style="5" bestFit="1" customWidth="1"/>
    <col min="12550" max="12550" width="13.54296875" style="5" bestFit="1" customWidth="1"/>
    <col min="12551" max="12551" width="2.54296875" style="5" customWidth="1"/>
    <col min="12552" max="12552" width="15" style="5" bestFit="1" customWidth="1"/>
    <col min="12553" max="12553" width="2.26953125" style="5" customWidth="1"/>
    <col min="12554" max="12796" width="8.81640625" style="5"/>
    <col min="12797" max="12797" width="4.453125" style="5" bestFit="1" customWidth="1"/>
    <col min="12798" max="12798" width="2.26953125" style="5" customWidth="1"/>
    <col min="12799" max="12799" width="3.7265625" style="5" customWidth="1"/>
    <col min="12800" max="12800" width="58" style="5" bestFit="1" customWidth="1"/>
    <col min="12801" max="12801" width="2.26953125" style="5" customWidth="1"/>
    <col min="12802" max="12802" width="15" style="5" bestFit="1" customWidth="1"/>
    <col min="12803" max="12803" width="2.26953125" style="5" customWidth="1"/>
    <col min="12804" max="12804" width="13.453125" style="5" bestFit="1" customWidth="1"/>
    <col min="12805" max="12805" width="2.54296875" style="5" bestFit="1" customWidth="1"/>
    <col min="12806" max="12806" width="13.54296875" style="5" bestFit="1" customWidth="1"/>
    <col min="12807" max="12807" width="2.54296875" style="5" customWidth="1"/>
    <col min="12808" max="12808" width="15" style="5" bestFit="1" customWidth="1"/>
    <col min="12809" max="12809" width="2.26953125" style="5" customWidth="1"/>
    <col min="12810" max="13052" width="8.81640625" style="5"/>
    <col min="13053" max="13053" width="4.453125" style="5" bestFit="1" customWidth="1"/>
    <col min="13054" max="13054" width="2.26953125" style="5" customWidth="1"/>
    <col min="13055" max="13055" width="3.7265625" style="5" customWidth="1"/>
    <col min="13056" max="13056" width="58" style="5" bestFit="1" customWidth="1"/>
    <col min="13057" max="13057" width="2.26953125" style="5" customWidth="1"/>
    <col min="13058" max="13058" width="15" style="5" bestFit="1" customWidth="1"/>
    <col min="13059" max="13059" width="2.26953125" style="5" customWidth="1"/>
    <col min="13060" max="13060" width="13.453125" style="5" bestFit="1" customWidth="1"/>
    <col min="13061" max="13061" width="2.54296875" style="5" bestFit="1" customWidth="1"/>
    <col min="13062" max="13062" width="13.54296875" style="5" bestFit="1" customWidth="1"/>
    <col min="13063" max="13063" width="2.54296875" style="5" customWidth="1"/>
    <col min="13064" max="13064" width="15" style="5" bestFit="1" customWidth="1"/>
    <col min="13065" max="13065" width="2.26953125" style="5" customWidth="1"/>
    <col min="13066" max="13308" width="8.81640625" style="5"/>
    <col min="13309" max="13309" width="4.453125" style="5" bestFit="1" customWidth="1"/>
    <col min="13310" max="13310" width="2.26953125" style="5" customWidth="1"/>
    <col min="13311" max="13311" width="3.7265625" style="5" customWidth="1"/>
    <col min="13312" max="13312" width="58" style="5" bestFit="1" customWidth="1"/>
    <col min="13313" max="13313" width="2.26953125" style="5" customWidth="1"/>
    <col min="13314" max="13314" width="15" style="5" bestFit="1" customWidth="1"/>
    <col min="13315" max="13315" width="2.26953125" style="5" customWidth="1"/>
    <col min="13316" max="13316" width="13.453125" style="5" bestFit="1" customWidth="1"/>
    <col min="13317" max="13317" width="2.54296875" style="5" bestFit="1" customWidth="1"/>
    <col min="13318" max="13318" width="13.54296875" style="5" bestFit="1" customWidth="1"/>
    <col min="13319" max="13319" width="2.54296875" style="5" customWidth="1"/>
    <col min="13320" max="13320" width="15" style="5" bestFit="1" customWidth="1"/>
    <col min="13321" max="13321" width="2.26953125" style="5" customWidth="1"/>
    <col min="13322" max="13564" width="8.81640625" style="5"/>
    <col min="13565" max="13565" width="4.453125" style="5" bestFit="1" customWidth="1"/>
    <col min="13566" max="13566" width="2.26953125" style="5" customWidth="1"/>
    <col min="13567" max="13567" width="3.7265625" style="5" customWidth="1"/>
    <col min="13568" max="13568" width="58" style="5" bestFit="1" customWidth="1"/>
    <col min="13569" max="13569" width="2.26953125" style="5" customWidth="1"/>
    <col min="13570" max="13570" width="15" style="5" bestFit="1" customWidth="1"/>
    <col min="13571" max="13571" width="2.26953125" style="5" customWidth="1"/>
    <col min="13572" max="13572" width="13.453125" style="5" bestFit="1" customWidth="1"/>
    <col min="13573" max="13573" width="2.54296875" style="5" bestFit="1" customWidth="1"/>
    <col min="13574" max="13574" width="13.54296875" style="5" bestFit="1" customWidth="1"/>
    <col min="13575" max="13575" width="2.54296875" style="5" customWidth="1"/>
    <col min="13576" max="13576" width="15" style="5" bestFit="1" customWidth="1"/>
    <col min="13577" max="13577" width="2.26953125" style="5" customWidth="1"/>
    <col min="13578" max="13820" width="8.81640625" style="5"/>
    <col min="13821" max="13821" width="4.453125" style="5" bestFit="1" customWidth="1"/>
    <col min="13822" max="13822" width="2.26953125" style="5" customWidth="1"/>
    <col min="13823" max="13823" width="3.7265625" style="5" customWidth="1"/>
    <col min="13824" max="13824" width="58" style="5" bestFit="1" customWidth="1"/>
    <col min="13825" max="13825" width="2.26953125" style="5" customWidth="1"/>
    <col min="13826" max="13826" width="15" style="5" bestFit="1" customWidth="1"/>
    <col min="13827" max="13827" width="2.26953125" style="5" customWidth="1"/>
    <col min="13828" max="13828" width="13.453125" style="5" bestFit="1" customWidth="1"/>
    <col min="13829" max="13829" width="2.54296875" style="5" bestFit="1" customWidth="1"/>
    <col min="13830" max="13830" width="13.54296875" style="5" bestFit="1" customWidth="1"/>
    <col min="13831" max="13831" width="2.54296875" style="5" customWidth="1"/>
    <col min="13832" max="13832" width="15" style="5" bestFit="1" customWidth="1"/>
    <col min="13833" max="13833" width="2.26953125" style="5" customWidth="1"/>
    <col min="13834" max="14076" width="8.81640625" style="5"/>
    <col min="14077" max="14077" width="4.453125" style="5" bestFit="1" customWidth="1"/>
    <col min="14078" max="14078" width="2.26953125" style="5" customWidth="1"/>
    <col min="14079" max="14079" width="3.7265625" style="5" customWidth="1"/>
    <col min="14080" max="14080" width="58" style="5" bestFit="1" customWidth="1"/>
    <col min="14081" max="14081" width="2.26953125" style="5" customWidth="1"/>
    <col min="14082" max="14082" width="15" style="5" bestFit="1" customWidth="1"/>
    <col min="14083" max="14083" width="2.26953125" style="5" customWidth="1"/>
    <col min="14084" max="14084" width="13.453125" style="5" bestFit="1" customWidth="1"/>
    <col min="14085" max="14085" width="2.54296875" style="5" bestFit="1" customWidth="1"/>
    <col min="14086" max="14086" width="13.54296875" style="5" bestFit="1" customWidth="1"/>
    <col min="14087" max="14087" width="2.54296875" style="5" customWidth="1"/>
    <col min="14088" max="14088" width="15" style="5" bestFit="1" customWidth="1"/>
    <col min="14089" max="14089" width="2.26953125" style="5" customWidth="1"/>
    <col min="14090" max="14332" width="8.81640625" style="5"/>
    <col min="14333" max="14333" width="4.453125" style="5" bestFit="1" customWidth="1"/>
    <col min="14334" max="14334" width="2.26953125" style="5" customWidth="1"/>
    <col min="14335" max="14335" width="3.7265625" style="5" customWidth="1"/>
    <col min="14336" max="14336" width="58" style="5" bestFit="1" customWidth="1"/>
    <col min="14337" max="14337" width="2.26953125" style="5" customWidth="1"/>
    <col min="14338" max="14338" width="15" style="5" bestFit="1" customWidth="1"/>
    <col min="14339" max="14339" width="2.26953125" style="5" customWidth="1"/>
    <col min="14340" max="14340" width="13.453125" style="5" bestFit="1" customWidth="1"/>
    <col min="14341" max="14341" width="2.54296875" style="5" bestFit="1" customWidth="1"/>
    <col min="14342" max="14342" width="13.54296875" style="5" bestFit="1" customWidth="1"/>
    <col min="14343" max="14343" width="2.54296875" style="5" customWidth="1"/>
    <col min="14344" max="14344" width="15" style="5" bestFit="1" customWidth="1"/>
    <col min="14345" max="14345" width="2.26953125" style="5" customWidth="1"/>
    <col min="14346" max="14588" width="8.81640625" style="5"/>
    <col min="14589" max="14589" width="4.453125" style="5" bestFit="1" customWidth="1"/>
    <col min="14590" max="14590" width="2.26953125" style="5" customWidth="1"/>
    <col min="14591" max="14591" width="3.7265625" style="5" customWidth="1"/>
    <col min="14592" max="14592" width="58" style="5" bestFit="1" customWidth="1"/>
    <col min="14593" max="14593" width="2.26953125" style="5" customWidth="1"/>
    <col min="14594" max="14594" width="15" style="5" bestFit="1" customWidth="1"/>
    <col min="14595" max="14595" width="2.26953125" style="5" customWidth="1"/>
    <col min="14596" max="14596" width="13.453125" style="5" bestFit="1" customWidth="1"/>
    <col min="14597" max="14597" width="2.54296875" style="5" bestFit="1" customWidth="1"/>
    <col min="14598" max="14598" width="13.54296875" style="5" bestFit="1" customWidth="1"/>
    <col min="14599" max="14599" width="2.54296875" style="5" customWidth="1"/>
    <col min="14600" max="14600" width="15" style="5" bestFit="1" customWidth="1"/>
    <col min="14601" max="14601" width="2.26953125" style="5" customWidth="1"/>
    <col min="14602" max="14844" width="8.81640625" style="5"/>
    <col min="14845" max="14845" width="4.453125" style="5" bestFit="1" customWidth="1"/>
    <col min="14846" max="14846" width="2.26953125" style="5" customWidth="1"/>
    <col min="14847" max="14847" width="3.7265625" style="5" customWidth="1"/>
    <col min="14848" max="14848" width="58" style="5" bestFit="1" customWidth="1"/>
    <col min="14849" max="14849" width="2.26953125" style="5" customWidth="1"/>
    <col min="14850" max="14850" width="15" style="5" bestFit="1" customWidth="1"/>
    <col min="14851" max="14851" width="2.26953125" style="5" customWidth="1"/>
    <col min="14852" max="14852" width="13.453125" style="5" bestFit="1" customWidth="1"/>
    <col min="14853" max="14853" width="2.54296875" style="5" bestFit="1" customWidth="1"/>
    <col min="14854" max="14854" width="13.54296875" style="5" bestFit="1" customWidth="1"/>
    <col min="14855" max="14855" width="2.54296875" style="5" customWidth="1"/>
    <col min="14856" max="14856" width="15" style="5" bestFit="1" customWidth="1"/>
    <col min="14857" max="14857" width="2.26953125" style="5" customWidth="1"/>
    <col min="14858" max="15100" width="8.81640625" style="5"/>
    <col min="15101" max="15101" width="4.453125" style="5" bestFit="1" customWidth="1"/>
    <col min="15102" max="15102" width="2.26953125" style="5" customWidth="1"/>
    <col min="15103" max="15103" width="3.7265625" style="5" customWidth="1"/>
    <col min="15104" max="15104" width="58" style="5" bestFit="1" customWidth="1"/>
    <col min="15105" max="15105" width="2.26953125" style="5" customWidth="1"/>
    <col min="15106" max="15106" width="15" style="5" bestFit="1" customWidth="1"/>
    <col min="15107" max="15107" width="2.26953125" style="5" customWidth="1"/>
    <col min="15108" max="15108" width="13.453125" style="5" bestFit="1" customWidth="1"/>
    <col min="15109" max="15109" width="2.54296875" style="5" bestFit="1" customWidth="1"/>
    <col min="15110" max="15110" width="13.54296875" style="5" bestFit="1" customWidth="1"/>
    <col min="15111" max="15111" width="2.54296875" style="5" customWidth="1"/>
    <col min="15112" max="15112" width="15" style="5" bestFit="1" customWidth="1"/>
    <col min="15113" max="15113" width="2.26953125" style="5" customWidth="1"/>
    <col min="15114" max="15356" width="8.81640625" style="5"/>
    <col min="15357" max="15357" width="4.453125" style="5" bestFit="1" customWidth="1"/>
    <col min="15358" max="15358" width="2.26953125" style="5" customWidth="1"/>
    <col min="15359" max="15359" width="3.7265625" style="5" customWidth="1"/>
    <col min="15360" max="15360" width="58" style="5" bestFit="1" customWidth="1"/>
    <col min="15361" max="15361" width="2.26953125" style="5" customWidth="1"/>
    <col min="15362" max="15362" width="15" style="5" bestFit="1" customWidth="1"/>
    <col min="15363" max="15363" width="2.26953125" style="5" customWidth="1"/>
    <col min="15364" max="15364" width="13.453125" style="5" bestFit="1" customWidth="1"/>
    <col min="15365" max="15365" width="2.54296875" style="5" bestFit="1" customWidth="1"/>
    <col min="15366" max="15366" width="13.54296875" style="5" bestFit="1" customWidth="1"/>
    <col min="15367" max="15367" width="2.54296875" style="5" customWidth="1"/>
    <col min="15368" max="15368" width="15" style="5" bestFit="1" customWidth="1"/>
    <col min="15369" max="15369" width="2.26953125" style="5" customWidth="1"/>
    <col min="15370" max="15612" width="8.81640625" style="5"/>
    <col min="15613" max="15613" width="4.453125" style="5" bestFit="1" customWidth="1"/>
    <col min="15614" max="15614" width="2.26953125" style="5" customWidth="1"/>
    <col min="15615" max="15615" width="3.7265625" style="5" customWidth="1"/>
    <col min="15616" max="15616" width="58" style="5" bestFit="1" customWidth="1"/>
    <col min="15617" max="15617" width="2.26953125" style="5" customWidth="1"/>
    <col min="15618" max="15618" width="15" style="5" bestFit="1" customWidth="1"/>
    <col min="15619" max="15619" width="2.26953125" style="5" customWidth="1"/>
    <col min="15620" max="15620" width="13.453125" style="5" bestFit="1" customWidth="1"/>
    <col min="15621" max="15621" width="2.54296875" style="5" bestFit="1" customWidth="1"/>
    <col min="15622" max="15622" width="13.54296875" style="5" bestFit="1" customWidth="1"/>
    <col min="15623" max="15623" width="2.54296875" style="5" customWidth="1"/>
    <col min="15624" max="15624" width="15" style="5" bestFit="1" customWidth="1"/>
    <col min="15625" max="15625" width="2.26953125" style="5" customWidth="1"/>
    <col min="15626" max="15868" width="8.81640625" style="5"/>
    <col min="15869" max="15869" width="4.453125" style="5" bestFit="1" customWidth="1"/>
    <col min="15870" max="15870" width="2.26953125" style="5" customWidth="1"/>
    <col min="15871" max="15871" width="3.7265625" style="5" customWidth="1"/>
    <col min="15872" max="15872" width="58" style="5" bestFit="1" customWidth="1"/>
    <col min="15873" max="15873" width="2.26953125" style="5" customWidth="1"/>
    <col min="15874" max="15874" width="15" style="5" bestFit="1" customWidth="1"/>
    <col min="15875" max="15875" width="2.26953125" style="5" customWidth="1"/>
    <col min="15876" max="15876" width="13.453125" style="5" bestFit="1" customWidth="1"/>
    <col min="15877" max="15877" width="2.54296875" style="5" bestFit="1" customWidth="1"/>
    <col min="15878" max="15878" width="13.54296875" style="5" bestFit="1" customWidth="1"/>
    <col min="15879" max="15879" width="2.54296875" style="5" customWidth="1"/>
    <col min="15880" max="15880" width="15" style="5" bestFit="1" customWidth="1"/>
    <col min="15881" max="15881" width="2.26953125" style="5" customWidth="1"/>
    <col min="15882" max="16124" width="8.81640625" style="5"/>
    <col min="16125" max="16125" width="4.453125" style="5" bestFit="1" customWidth="1"/>
    <col min="16126" max="16126" width="2.26953125" style="5" customWidth="1"/>
    <col min="16127" max="16127" width="3.7265625" style="5" customWidth="1"/>
    <col min="16128" max="16128" width="58" style="5" bestFit="1" customWidth="1"/>
    <col min="16129" max="16129" width="2.26953125" style="5" customWidth="1"/>
    <col min="16130" max="16130" width="15" style="5" bestFit="1" customWidth="1"/>
    <col min="16131" max="16131" width="2.26953125" style="5" customWidth="1"/>
    <col min="16132" max="16132" width="13.453125" style="5" bestFit="1" customWidth="1"/>
    <col min="16133" max="16133" width="2.54296875" style="5" bestFit="1" customWidth="1"/>
    <col min="16134" max="16134" width="13.54296875" style="5" bestFit="1" customWidth="1"/>
    <col min="16135" max="16135" width="2.54296875" style="5" customWidth="1"/>
    <col min="16136" max="16136" width="15" style="5" bestFit="1" customWidth="1"/>
    <col min="16137" max="16137" width="2.26953125" style="5" customWidth="1"/>
    <col min="16138" max="16384" width="8.81640625" style="5"/>
  </cols>
  <sheetData>
    <row r="1" spans="1:12">
      <c r="B1" s="114"/>
      <c r="C1" s="114"/>
      <c r="D1" s="162" t="s">
        <v>12</v>
      </c>
      <c r="E1" s="114"/>
      <c r="F1" s="114"/>
      <c r="G1" s="95"/>
      <c r="H1" s="95"/>
      <c r="I1" s="95"/>
      <c r="J1" s="95"/>
      <c r="K1" s="95"/>
      <c r="L1" s="4" t="s">
        <v>233</v>
      </c>
    </row>
    <row r="2" spans="1:12">
      <c r="B2" s="114"/>
      <c r="C2" s="114"/>
      <c r="D2" s="162" t="s">
        <v>318</v>
      </c>
      <c r="E2" s="114"/>
      <c r="F2" s="114"/>
      <c r="G2" s="95"/>
      <c r="H2" s="95"/>
      <c r="I2" s="95"/>
      <c r="J2" s="95"/>
      <c r="K2" s="95"/>
      <c r="L2" s="4" t="s">
        <v>233</v>
      </c>
    </row>
    <row r="3" spans="1:12">
      <c r="B3" s="114"/>
      <c r="C3" s="114"/>
      <c r="D3" s="162" t="s">
        <v>316</v>
      </c>
      <c r="E3" s="114"/>
      <c r="F3" s="114"/>
      <c r="G3" s="95"/>
      <c r="H3" s="95"/>
      <c r="I3" s="95"/>
      <c r="J3" s="4"/>
      <c r="K3" s="4"/>
      <c r="L3" s="4"/>
    </row>
    <row r="4" spans="1:12">
      <c r="B4" s="114"/>
      <c r="C4" s="114"/>
      <c r="D4" s="162" t="s">
        <v>766</v>
      </c>
      <c r="E4" s="114"/>
      <c r="F4" s="114"/>
      <c r="G4" s="95"/>
      <c r="H4" s="95"/>
      <c r="I4" s="95"/>
      <c r="J4" s="95"/>
      <c r="K4" s="95"/>
      <c r="L4" s="95"/>
    </row>
    <row r="6" spans="1:12" ht="37.5">
      <c r="A6" s="19" t="s">
        <v>0</v>
      </c>
      <c r="B6" s="19"/>
      <c r="D6" s="14" t="s">
        <v>309</v>
      </c>
      <c r="F6" s="19" t="s">
        <v>767</v>
      </c>
      <c r="G6" s="117"/>
      <c r="H6" s="117" t="s">
        <v>610</v>
      </c>
      <c r="I6" s="117"/>
      <c r="J6" s="117" t="s">
        <v>732</v>
      </c>
      <c r="K6" s="117"/>
      <c r="L6" s="117" t="s">
        <v>768</v>
      </c>
    </row>
    <row r="7" spans="1:12">
      <c r="A7" s="134">
        <v>-1</v>
      </c>
      <c r="B7" s="19"/>
      <c r="D7" s="20">
        <f>+A7-1</f>
        <v>-2</v>
      </c>
      <c r="F7" s="20">
        <f>+D7-1</f>
        <v>-3</v>
      </c>
      <c r="G7" s="119"/>
      <c r="H7" s="119">
        <f>+F7-1</f>
        <v>-4</v>
      </c>
      <c r="I7" s="119"/>
      <c r="J7" s="119">
        <f>+H7-1</f>
        <v>-5</v>
      </c>
      <c r="K7" s="119"/>
      <c r="L7" s="119">
        <f>+J7-1</f>
        <v>-6</v>
      </c>
    </row>
    <row r="8" spans="1:12">
      <c r="A8" s="19"/>
      <c r="B8" s="19"/>
      <c r="L8" s="156" t="s">
        <v>311</v>
      </c>
    </row>
    <row r="9" spans="1:12">
      <c r="A9" s="19"/>
      <c r="B9" s="19"/>
      <c r="L9" s="156"/>
    </row>
    <row r="10" spans="1:12">
      <c r="A10" s="20"/>
      <c r="B10" s="20"/>
      <c r="C10" s="13" t="s">
        <v>78</v>
      </c>
      <c r="H10" s="159"/>
      <c r="J10" s="157"/>
    </row>
    <row r="11" spans="1:12">
      <c r="A11" s="20">
        <v>1</v>
      </c>
      <c r="B11" s="20"/>
      <c r="D11" s="13" t="s">
        <v>79</v>
      </c>
      <c r="F11" s="86"/>
      <c r="G11" s="84"/>
      <c r="H11" s="159"/>
      <c r="I11" s="84"/>
      <c r="J11" s="157"/>
      <c r="K11" s="84"/>
      <c r="L11" s="84"/>
    </row>
    <row r="12" spans="1:12">
      <c r="A12" s="20">
        <f>+A11+1</f>
        <v>2</v>
      </c>
      <c r="B12" s="20"/>
      <c r="D12" s="13" t="s">
        <v>229</v>
      </c>
      <c r="F12" s="43"/>
      <c r="G12" s="44"/>
      <c r="H12" s="159"/>
      <c r="I12" s="43"/>
      <c r="J12" s="32"/>
      <c r="K12" s="43"/>
      <c r="L12" s="43"/>
    </row>
    <row r="13" spans="1:12">
      <c r="A13" s="20">
        <f>+A12+1</f>
        <v>3</v>
      </c>
      <c r="B13" s="20"/>
      <c r="D13" s="13" t="s">
        <v>80</v>
      </c>
      <c r="F13" s="33">
        <v>50450000</v>
      </c>
      <c r="G13" s="86"/>
      <c r="H13" s="158">
        <f>-(F13-(F13*(0.986)))</f>
        <v>-706300</v>
      </c>
      <c r="I13" s="86"/>
      <c r="J13" s="43">
        <f>-(F13/$F$17)*157618497.56</f>
        <v>-8596949.4076609891</v>
      </c>
      <c r="K13" s="86"/>
      <c r="L13" s="86">
        <f>+F13+H13+J13</f>
        <v>41146750.592339009</v>
      </c>
    </row>
    <row r="14" spans="1:12">
      <c r="A14" s="20">
        <f>+A13+1</f>
        <v>4</v>
      </c>
      <c r="B14" s="20"/>
      <c r="D14" s="13" t="s">
        <v>81</v>
      </c>
      <c r="F14" s="33">
        <f>'P 5'!H26</f>
        <v>526286962.23999995</v>
      </c>
      <c r="G14" s="43"/>
      <c r="H14" s="158">
        <f>-(F14-(F14*(0.986)))</f>
        <v>-7368017.4713600278</v>
      </c>
      <c r="I14" s="43"/>
      <c r="J14" s="43">
        <f>-(F14/$F$17)*157618497.56</f>
        <v>-89682108.786697105</v>
      </c>
      <c r="K14" s="43"/>
      <c r="L14" s="43">
        <f>+F14+H14+J14</f>
        <v>429236835.98194283</v>
      </c>
    </row>
    <row r="15" spans="1:12">
      <c r="A15" s="20">
        <f>+A14+1</f>
        <v>5</v>
      </c>
      <c r="B15" s="20"/>
      <c r="D15" s="13" t="s">
        <v>82</v>
      </c>
      <c r="F15" s="33">
        <f>'P 5'!H18</f>
        <v>348225233.63099986</v>
      </c>
      <c r="G15" s="43"/>
      <c r="H15" s="158">
        <f>-(F15-(F15*(0.986)))</f>
        <v>-4875153.2708340287</v>
      </c>
      <c r="I15" s="43"/>
      <c r="J15" s="43">
        <f>-(F15/$F$17)*157618497.56</f>
        <v>-59339439.365641899</v>
      </c>
      <c r="K15" s="43"/>
      <c r="L15" s="43">
        <f>+F15+H15+J15</f>
        <v>284010640.99452394</v>
      </c>
    </row>
    <row r="16" spans="1:12" s="13" customFormat="1">
      <c r="A16" s="20"/>
      <c r="B16" s="20"/>
      <c r="F16" s="128" t="s">
        <v>317</v>
      </c>
      <c r="G16" s="45"/>
      <c r="H16" s="45" t="s">
        <v>317</v>
      </c>
      <c r="I16" s="45"/>
      <c r="J16" s="45" t="s">
        <v>317</v>
      </c>
      <c r="K16" s="45"/>
      <c r="L16" s="45" t="s">
        <v>317</v>
      </c>
    </row>
    <row r="17" spans="1:14">
      <c r="A17" s="20">
        <f>+A15+1</f>
        <v>6</v>
      </c>
      <c r="B17" s="20"/>
      <c r="D17" s="13" t="s">
        <v>83</v>
      </c>
      <c r="F17" s="86">
        <f>SUM(F11:F16)</f>
        <v>924962195.87099981</v>
      </c>
      <c r="G17" s="43"/>
      <c r="H17" s="43">
        <f>SUM(H11:H16)</f>
        <v>-12949470.742194057</v>
      </c>
      <c r="I17" s="43"/>
      <c r="J17" s="43">
        <f>SUM(J13:J16)</f>
        <v>-157618497.56</v>
      </c>
      <c r="K17" s="43"/>
      <c r="L17" s="43">
        <f>SUM(L11:L16)</f>
        <v>754394227.56880569</v>
      </c>
    </row>
    <row r="18" spans="1:14" s="13" customFormat="1">
      <c r="A18" s="20"/>
      <c r="B18" s="20"/>
      <c r="F18" s="128" t="s">
        <v>317</v>
      </c>
      <c r="G18" s="45"/>
      <c r="H18" s="45" t="s">
        <v>317</v>
      </c>
      <c r="I18" s="45"/>
      <c r="J18" s="45" t="s">
        <v>317</v>
      </c>
      <c r="K18" s="45"/>
      <c r="L18" s="45" t="s">
        <v>317</v>
      </c>
    </row>
    <row r="19" spans="1:14" s="13" customFormat="1">
      <c r="A19" s="20"/>
      <c r="B19" s="20"/>
      <c r="F19" s="86"/>
      <c r="G19" s="43"/>
      <c r="H19" s="43"/>
      <c r="I19" s="43"/>
      <c r="J19" s="43"/>
      <c r="K19" s="43"/>
      <c r="L19" s="43"/>
    </row>
    <row r="20" spans="1:14">
      <c r="A20" s="20">
        <f>+A17+1</f>
        <v>7</v>
      </c>
      <c r="B20" s="20"/>
      <c r="D20" s="13" t="s">
        <v>84</v>
      </c>
      <c r="F20" s="174">
        <v>0</v>
      </c>
      <c r="G20" s="32"/>
      <c r="H20" s="32">
        <v>0</v>
      </c>
      <c r="I20" s="32"/>
      <c r="J20" s="32">
        <v>0</v>
      </c>
      <c r="K20" s="32"/>
      <c r="L20" s="32">
        <f>+F20+H20+J20</f>
        <v>0</v>
      </c>
      <c r="M20" s="32"/>
      <c r="N20" s="32"/>
    </row>
    <row r="21" spans="1:14">
      <c r="A21" s="20">
        <f>+A20+1</f>
        <v>8</v>
      </c>
      <c r="B21" s="20"/>
      <c r="D21" s="13" t="s">
        <v>85</v>
      </c>
      <c r="F21" s="33">
        <v>1180000000</v>
      </c>
      <c r="G21" s="43"/>
      <c r="H21" s="158">
        <f>-(F21-(F21*(0.986)))</f>
        <v>-16520000</v>
      </c>
      <c r="I21" s="43"/>
      <c r="J21" s="43">
        <v>-201078301.30833727</v>
      </c>
      <c r="K21" s="43"/>
      <c r="L21" s="43">
        <f>+F21+H21+J21</f>
        <v>962401698.69166279</v>
      </c>
    </row>
    <row r="22" spans="1:14" s="13" customFormat="1">
      <c r="A22" s="20"/>
      <c r="B22" s="20"/>
      <c r="F22" s="128" t="s">
        <v>317</v>
      </c>
      <c r="G22" s="45"/>
      <c r="H22" s="45" t="s">
        <v>317</v>
      </c>
      <c r="I22" s="45"/>
      <c r="J22" s="45" t="s">
        <v>317</v>
      </c>
      <c r="K22" s="45"/>
      <c r="L22" s="45" t="s">
        <v>317</v>
      </c>
    </row>
    <row r="23" spans="1:14">
      <c r="A23" s="20">
        <f>A21+1</f>
        <v>9</v>
      </c>
      <c r="B23" s="20"/>
      <c r="D23" s="13" t="s">
        <v>86</v>
      </c>
      <c r="F23" s="128">
        <f>SUM(F20:F21)</f>
        <v>1180000000</v>
      </c>
      <c r="G23" s="31"/>
      <c r="H23" s="128">
        <f>SUM(H20:H21)</f>
        <v>-16520000</v>
      </c>
      <c r="I23" s="31"/>
      <c r="J23" s="128">
        <f>SUM(J20:J21)</f>
        <v>-201078301.30833727</v>
      </c>
      <c r="K23" s="31"/>
      <c r="L23" s="128">
        <f>SUM(L20:L21)</f>
        <v>962401698.69166279</v>
      </c>
    </row>
    <row r="24" spans="1:14" s="13" customFormat="1">
      <c r="A24" s="20"/>
      <c r="B24" s="20"/>
      <c r="F24" s="128" t="s">
        <v>317</v>
      </c>
      <c r="G24" s="45"/>
      <c r="H24" s="45" t="s">
        <v>317</v>
      </c>
      <c r="I24" s="45"/>
      <c r="J24" s="45" t="s">
        <v>317</v>
      </c>
      <c r="K24" s="45"/>
      <c r="L24" s="45" t="s">
        <v>317</v>
      </c>
    </row>
    <row r="25" spans="1:14" s="13" customFormat="1">
      <c r="A25" s="20"/>
      <c r="B25" s="20"/>
      <c r="F25" s="128"/>
      <c r="G25" s="45"/>
      <c r="H25" s="45"/>
      <c r="I25" s="45"/>
      <c r="J25" s="45"/>
      <c r="K25" s="45"/>
      <c r="L25" s="45"/>
    </row>
    <row r="26" spans="1:14">
      <c r="A26" s="20">
        <f>+A23+1</f>
        <v>10</v>
      </c>
      <c r="B26" s="20"/>
      <c r="D26" s="14" t="s">
        <v>87</v>
      </c>
      <c r="F26" s="128">
        <f>+F17+F23</f>
        <v>2104962195.8709998</v>
      </c>
      <c r="G26" s="31"/>
      <c r="H26" s="31">
        <f>+H17+H23</f>
        <v>-29469470.742194057</v>
      </c>
      <c r="I26" s="31"/>
      <c r="J26" s="31">
        <f>+J17+J23</f>
        <v>-358696798.86833727</v>
      </c>
      <c r="K26" s="31" t="s">
        <v>611</v>
      </c>
      <c r="L26" s="31">
        <f>+L17+L23</f>
        <v>1716795926.2604685</v>
      </c>
    </row>
    <row r="27" spans="1:14" s="13" customFormat="1">
      <c r="A27" s="20"/>
      <c r="B27" s="20"/>
      <c r="F27" s="128" t="s">
        <v>317</v>
      </c>
      <c r="G27" s="45"/>
      <c r="H27" s="45" t="s">
        <v>317</v>
      </c>
      <c r="I27" s="45"/>
      <c r="J27" s="45" t="s">
        <v>317</v>
      </c>
      <c r="K27" s="45"/>
      <c r="L27" s="45" t="s">
        <v>317</v>
      </c>
    </row>
    <row r="28" spans="1:14" s="13" customFormat="1">
      <c r="A28" s="20"/>
      <c r="B28" s="20"/>
      <c r="F28" s="86"/>
      <c r="G28" s="43"/>
      <c r="H28" s="43"/>
      <c r="I28" s="43"/>
      <c r="J28" s="43"/>
      <c r="K28" s="43"/>
      <c r="L28" s="43"/>
    </row>
    <row r="29" spans="1:14" s="13" customFormat="1">
      <c r="A29" s="20"/>
      <c r="B29" s="20"/>
      <c r="C29" s="13" t="s">
        <v>88</v>
      </c>
      <c r="F29" s="86"/>
      <c r="G29" s="43"/>
      <c r="H29" s="43"/>
      <c r="I29" s="43"/>
      <c r="J29" s="43"/>
      <c r="K29" s="43"/>
      <c r="L29" s="43"/>
    </row>
    <row r="30" spans="1:14">
      <c r="A30" s="20">
        <f>A26+1</f>
        <v>11</v>
      </c>
      <c r="B30" s="20"/>
      <c r="D30" s="26" t="s">
        <v>168</v>
      </c>
      <c r="E30" s="26"/>
      <c r="F30" s="33">
        <v>707671.23</v>
      </c>
      <c r="G30" s="34"/>
      <c r="H30" s="12">
        <f>-F30</f>
        <v>-707671.23</v>
      </c>
      <c r="I30" s="32"/>
      <c r="J30" s="32">
        <v>0</v>
      </c>
      <c r="K30" s="32"/>
      <c r="L30" s="32">
        <f>+F30+H30+J30</f>
        <v>0</v>
      </c>
    </row>
    <row r="31" spans="1:14">
      <c r="A31" s="20">
        <f>+A30+1</f>
        <v>12</v>
      </c>
      <c r="B31" s="20"/>
      <c r="D31" s="26" t="s">
        <v>89</v>
      </c>
      <c r="E31" s="26"/>
      <c r="F31" s="33">
        <v>6748933.6299999999</v>
      </c>
      <c r="G31" s="34"/>
      <c r="H31" s="32">
        <f t="shared" ref="H31:H33" si="0">-F31</f>
        <v>-6748933.6299999999</v>
      </c>
      <c r="I31" s="32"/>
      <c r="J31" s="32">
        <v>0</v>
      </c>
      <c r="K31" s="32"/>
      <c r="L31" s="32">
        <f>+F31+H31+J31</f>
        <v>0</v>
      </c>
    </row>
    <row r="32" spans="1:14">
      <c r="A32" s="20">
        <f>+A31+1</f>
        <v>13</v>
      </c>
      <c r="B32" s="20"/>
      <c r="D32" s="13" t="s">
        <v>770</v>
      </c>
      <c r="E32" s="26"/>
      <c r="F32" s="33">
        <v>1564659.3</v>
      </c>
      <c r="G32" s="34"/>
      <c r="H32" s="32">
        <f t="shared" si="0"/>
        <v>-1564659.3</v>
      </c>
      <c r="I32" s="145"/>
      <c r="J32" s="32">
        <v>0</v>
      </c>
      <c r="K32" s="32"/>
      <c r="L32" s="32">
        <f>+F32+H32+J32</f>
        <v>0</v>
      </c>
      <c r="M32" s="5" t="s">
        <v>233</v>
      </c>
    </row>
    <row r="33" spans="1:12">
      <c r="A33" s="20">
        <f>+A32+1</f>
        <v>14</v>
      </c>
      <c r="B33" s="20"/>
      <c r="D33" s="13" t="s">
        <v>285</v>
      </c>
      <c r="E33" s="26"/>
      <c r="F33" s="33">
        <v>18594013.600000001</v>
      </c>
      <c r="G33" s="34"/>
      <c r="H33" s="32">
        <f t="shared" si="0"/>
        <v>-18594013.600000001</v>
      </c>
      <c r="I33" s="145"/>
      <c r="J33" s="32">
        <v>0</v>
      </c>
      <c r="K33" s="32"/>
      <c r="L33" s="32">
        <f>+F33+H33+J33</f>
        <v>0</v>
      </c>
    </row>
    <row r="34" spans="1:12">
      <c r="A34" s="20"/>
      <c r="B34" s="20"/>
      <c r="D34" s="26"/>
      <c r="E34" s="26"/>
      <c r="F34" s="128" t="s">
        <v>317</v>
      </c>
      <c r="G34" s="45"/>
      <c r="H34" s="45" t="s">
        <v>317</v>
      </c>
      <c r="I34" s="45"/>
      <c r="J34" s="45" t="s">
        <v>317</v>
      </c>
      <c r="K34" s="45"/>
      <c r="L34" s="45" t="s">
        <v>317</v>
      </c>
    </row>
    <row r="35" spans="1:12">
      <c r="A35" s="20">
        <f>A33+1</f>
        <v>15</v>
      </c>
      <c r="B35" s="20"/>
      <c r="D35" s="13" t="s">
        <v>181</v>
      </c>
      <c r="F35" s="86">
        <f>SUM(F30:F33)</f>
        <v>27615277.760000002</v>
      </c>
      <c r="G35" s="43"/>
      <c r="H35" s="43">
        <f>SUM(H30:H33)</f>
        <v>-27615277.760000002</v>
      </c>
      <c r="I35" s="43"/>
      <c r="J35" s="32">
        <f>SUM(J30:J32)</f>
        <v>0</v>
      </c>
      <c r="K35" s="32"/>
      <c r="L35" s="32">
        <f>SUM(L30:L32)</f>
        <v>0</v>
      </c>
    </row>
    <row r="36" spans="1:12">
      <c r="A36" s="20"/>
      <c r="B36" s="20"/>
      <c r="F36" s="128" t="s">
        <v>317</v>
      </c>
      <c r="G36" s="45"/>
      <c r="H36" s="45" t="s">
        <v>317</v>
      </c>
      <c r="I36" s="45"/>
      <c r="J36" s="45" t="s">
        <v>317</v>
      </c>
      <c r="K36" s="45"/>
      <c r="L36" s="45" t="s">
        <v>317</v>
      </c>
    </row>
    <row r="37" spans="1:12">
      <c r="A37" s="20"/>
      <c r="B37" s="20"/>
      <c r="C37" s="13" t="s">
        <v>180</v>
      </c>
      <c r="F37" s="86"/>
      <c r="G37" s="43"/>
      <c r="H37" s="43"/>
      <c r="I37" s="43"/>
      <c r="J37" s="43"/>
      <c r="K37" s="43"/>
      <c r="L37" s="43"/>
    </row>
    <row r="38" spans="1:12">
      <c r="A38" s="20">
        <f>A35+1</f>
        <v>16</v>
      </c>
      <c r="B38" s="20"/>
      <c r="D38" s="13" t="s">
        <v>169</v>
      </c>
      <c r="F38" s="174">
        <v>38093936.509000003</v>
      </c>
      <c r="G38" s="12"/>
      <c r="H38" s="12">
        <f>-F38</f>
        <v>-38093936.509000003</v>
      </c>
      <c r="I38" s="12"/>
      <c r="J38" s="12">
        <v>0</v>
      </c>
      <c r="K38" s="12"/>
      <c r="L38" s="12">
        <f t="shared" ref="L38:L47" si="1">+F38+H38+J38</f>
        <v>0</v>
      </c>
    </row>
    <row r="39" spans="1:12">
      <c r="A39" s="20">
        <f t="shared" ref="A39:A47" si="2">A38+1</f>
        <v>17</v>
      </c>
      <c r="B39" s="20"/>
      <c r="D39" s="13" t="s">
        <v>733</v>
      </c>
      <c r="F39" s="121">
        <v>113624551.78</v>
      </c>
      <c r="G39" s="138"/>
      <c r="H39" s="12">
        <v>-1590743.72</v>
      </c>
      <c r="I39" s="138"/>
      <c r="J39" s="12">
        <v>-16290160.056765083</v>
      </c>
      <c r="K39" s="138"/>
      <c r="L39" s="12">
        <f t="shared" si="1"/>
        <v>95743648.003234923</v>
      </c>
    </row>
    <row r="40" spans="1:12">
      <c r="A40" s="20">
        <f t="shared" si="2"/>
        <v>18</v>
      </c>
      <c r="B40" s="20"/>
      <c r="D40" s="13" t="s">
        <v>170</v>
      </c>
      <c r="F40" s="121">
        <v>43455925.325000003</v>
      </c>
      <c r="G40" s="138"/>
      <c r="H40" s="12">
        <f>-F40</f>
        <v>-43455925.325000003</v>
      </c>
      <c r="I40" s="138"/>
      <c r="J40" s="12">
        <v>0</v>
      </c>
      <c r="K40" s="138"/>
      <c r="L40" s="12">
        <f t="shared" si="1"/>
        <v>0</v>
      </c>
    </row>
    <row r="41" spans="1:12">
      <c r="A41" s="20">
        <f t="shared" si="2"/>
        <v>19</v>
      </c>
      <c r="B41" s="20"/>
      <c r="D41" s="13" t="s">
        <v>171</v>
      </c>
      <c r="F41" s="174">
        <v>39624580.350000001</v>
      </c>
      <c r="G41" s="12"/>
      <c r="H41" s="12">
        <v>-209262</v>
      </c>
      <c r="I41" s="12"/>
      <c r="J41" s="12">
        <v>0</v>
      </c>
      <c r="K41" s="12"/>
      <c r="L41" s="12">
        <f>+F41+H41+J41</f>
        <v>39415318.350000001</v>
      </c>
    </row>
    <row r="42" spans="1:12">
      <c r="A42" s="20">
        <f t="shared" si="2"/>
        <v>20</v>
      </c>
      <c r="B42" s="20"/>
      <c r="D42" s="13" t="s">
        <v>172</v>
      </c>
      <c r="F42" s="174">
        <v>28990384.052999999</v>
      </c>
      <c r="G42" s="12"/>
      <c r="H42" s="12">
        <f>-F42</f>
        <v>-28990384.052999999</v>
      </c>
      <c r="I42" s="12"/>
      <c r="J42" s="12">
        <v>0</v>
      </c>
      <c r="K42" s="12"/>
      <c r="L42" s="12">
        <f t="shared" si="1"/>
        <v>0</v>
      </c>
    </row>
    <row r="43" spans="1:12">
      <c r="A43" s="20">
        <f t="shared" si="2"/>
        <v>21</v>
      </c>
      <c r="B43" s="20"/>
      <c r="D43" s="172" t="s">
        <v>173</v>
      </c>
      <c r="F43" s="174">
        <v>9204285.0940000005</v>
      </c>
      <c r="G43" s="12"/>
      <c r="H43" s="12">
        <f t="shared" ref="H43:H47" si="3">-F43</f>
        <v>-9204285.0940000005</v>
      </c>
      <c r="I43" s="12"/>
      <c r="J43" s="12">
        <v>0</v>
      </c>
      <c r="K43" s="12"/>
      <c r="L43" s="12">
        <f t="shared" si="1"/>
        <v>0</v>
      </c>
    </row>
    <row r="44" spans="1:12">
      <c r="A44" s="20">
        <f t="shared" si="2"/>
        <v>22</v>
      </c>
      <c r="B44" s="20"/>
      <c r="D44" s="13" t="s">
        <v>168</v>
      </c>
      <c r="F44" s="174">
        <v>198798.14</v>
      </c>
      <c r="G44" s="12"/>
      <c r="H44" s="12">
        <f t="shared" si="3"/>
        <v>-198798.14</v>
      </c>
      <c r="I44" s="12"/>
      <c r="J44" s="12">
        <v>0</v>
      </c>
      <c r="K44" s="12"/>
      <c r="L44" s="12">
        <f t="shared" si="1"/>
        <v>0</v>
      </c>
    </row>
    <row r="45" spans="1:12">
      <c r="A45" s="20">
        <f t="shared" si="2"/>
        <v>23</v>
      </c>
      <c r="B45" s="20"/>
      <c r="D45" s="13" t="s">
        <v>174</v>
      </c>
      <c r="F45" s="174">
        <v>795717.6</v>
      </c>
      <c r="G45" s="12"/>
      <c r="H45" s="12">
        <f t="shared" si="3"/>
        <v>-795717.6</v>
      </c>
      <c r="I45" s="32"/>
      <c r="J45" s="32">
        <v>0</v>
      </c>
      <c r="K45" s="32"/>
      <c r="L45" s="32">
        <f t="shared" si="1"/>
        <v>0</v>
      </c>
    </row>
    <row r="46" spans="1:12">
      <c r="A46" s="20">
        <f t="shared" si="2"/>
        <v>24</v>
      </c>
      <c r="B46" s="20"/>
      <c r="D46" s="13" t="s">
        <v>735</v>
      </c>
      <c r="F46" s="174">
        <v>1809698.85</v>
      </c>
      <c r="G46" s="12"/>
      <c r="H46" s="12">
        <f t="shared" si="3"/>
        <v>-1809698.85</v>
      </c>
      <c r="I46" s="32"/>
      <c r="J46" s="32">
        <v>0</v>
      </c>
      <c r="K46" s="32"/>
      <c r="L46" s="32">
        <v>0</v>
      </c>
    </row>
    <row r="47" spans="1:12">
      <c r="A47" s="20">
        <f t="shared" si="2"/>
        <v>25</v>
      </c>
      <c r="B47" s="20"/>
      <c r="D47" s="13" t="s">
        <v>734</v>
      </c>
      <c r="F47" s="174">
        <v>10462872.209000001</v>
      </c>
      <c r="G47" s="12"/>
      <c r="H47" s="12">
        <f t="shared" si="3"/>
        <v>-10462872.209000001</v>
      </c>
      <c r="I47" s="12"/>
      <c r="J47" s="12">
        <v>0</v>
      </c>
      <c r="K47" s="12"/>
      <c r="L47" s="12">
        <f t="shared" si="1"/>
        <v>0</v>
      </c>
    </row>
    <row r="48" spans="1:12" s="13" customFormat="1">
      <c r="A48" s="20"/>
      <c r="B48" s="20"/>
      <c r="F48" s="128" t="s">
        <v>317</v>
      </c>
      <c r="G48" s="45"/>
      <c r="H48" s="45" t="s">
        <v>317</v>
      </c>
      <c r="I48" s="45"/>
      <c r="J48" s="45" t="s">
        <v>317</v>
      </c>
      <c r="K48" s="45"/>
      <c r="L48" s="45" t="s">
        <v>317</v>
      </c>
    </row>
    <row r="49" spans="1:19">
      <c r="A49" s="20">
        <f>+A47+1</f>
        <v>26</v>
      </c>
      <c r="B49" s="20"/>
      <c r="D49" s="180" t="s">
        <v>182</v>
      </c>
      <c r="F49" s="128">
        <f>SUM(F38:F48)</f>
        <v>286260749.91000003</v>
      </c>
      <c r="G49" s="31"/>
      <c r="H49" s="31">
        <f>SUM(H38:H48)</f>
        <v>-134811623.5</v>
      </c>
      <c r="I49" s="31"/>
      <c r="J49" s="31">
        <f>SUM(J38:J48)</f>
        <v>-16290160.056765083</v>
      </c>
      <c r="K49" s="31"/>
      <c r="L49" s="31">
        <f>SUM(L38:L48)</f>
        <v>135158966.35323492</v>
      </c>
    </row>
    <row r="50" spans="1:19">
      <c r="A50" s="20"/>
      <c r="B50" s="20"/>
      <c r="F50" s="128" t="s">
        <v>317</v>
      </c>
      <c r="G50" s="45"/>
      <c r="H50" s="45" t="s">
        <v>317</v>
      </c>
      <c r="I50" s="45"/>
      <c r="J50" s="45" t="s">
        <v>317</v>
      </c>
      <c r="K50" s="45"/>
      <c r="L50" s="45" t="s">
        <v>317</v>
      </c>
    </row>
    <row r="51" spans="1:19">
      <c r="A51" s="20"/>
      <c r="B51" s="20"/>
      <c r="C51" s="13" t="s">
        <v>178</v>
      </c>
      <c r="F51" s="128"/>
      <c r="G51" s="31"/>
      <c r="H51" s="31"/>
      <c r="I51" s="31"/>
      <c r="J51" s="31"/>
      <c r="K51" s="31"/>
      <c r="L51" s="31"/>
      <c r="Q51" s="147"/>
    </row>
    <row r="52" spans="1:19">
      <c r="A52" s="20">
        <f>+A49+1</f>
        <v>27</v>
      </c>
      <c r="B52" s="20"/>
      <c r="D52" s="13" t="s">
        <v>175</v>
      </c>
      <c r="F52" s="174">
        <v>1024491.05</v>
      </c>
      <c r="G52" s="12"/>
      <c r="H52" s="12">
        <v>0</v>
      </c>
      <c r="I52" s="12"/>
      <c r="J52" s="12">
        <v>0</v>
      </c>
      <c r="K52" s="12"/>
      <c r="L52" s="12">
        <f t="shared" ref="L52:L56" si="4">+F52+H52+J52</f>
        <v>1024491.05</v>
      </c>
    </row>
    <row r="53" spans="1:19">
      <c r="A53" s="20">
        <f>+A52+1</f>
        <v>28</v>
      </c>
      <c r="B53" s="20"/>
      <c r="D53" s="26" t="s">
        <v>176</v>
      </c>
      <c r="F53" s="174">
        <v>7842042.1639999999</v>
      </c>
      <c r="G53" s="43"/>
      <c r="H53" s="43">
        <f>-F53</f>
        <v>-7842042.1639999999</v>
      </c>
      <c r="I53" s="162"/>
      <c r="J53" s="161">
        <v>0</v>
      </c>
      <c r="K53" s="162"/>
      <c r="L53" s="12">
        <f t="shared" si="4"/>
        <v>0</v>
      </c>
    </row>
    <row r="54" spans="1:19">
      <c r="A54" s="20">
        <f>+A53+1</f>
        <v>29</v>
      </c>
      <c r="B54" s="20"/>
      <c r="D54" s="26" t="s">
        <v>736</v>
      </c>
      <c r="F54" s="174">
        <v>157225419.176</v>
      </c>
      <c r="G54" s="43"/>
      <c r="H54" s="43">
        <f t="shared" ref="H54:H55" si="5">-F54</f>
        <v>-157225419.176</v>
      </c>
      <c r="I54" s="43"/>
      <c r="J54" s="161">
        <v>0</v>
      </c>
      <c r="K54" s="43"/>
      <c r="L54" s="12">
        <f t="shared" si="4"/>
        <v>0</v>
      </c>
    </row>
    <row r="55" spans="1:19">
      <c r="A55" s="20">
        <f>+A54+1</f>
        <v>30</v>
      </c>
      <c r="B55" s="20"/>
      <c r="D55" s="26" t="s">
        <v>737</v>
      </c>
      <c r="F55" s="174">
        <v>-0.38</v>
      </c>
      <c r="G55" s="12"/>
      <c r="H55" s="12">
        <f t="shared" si="5"/>
        <v>0.38</v>
      </c>
      <c r="I55" s="12"/>
      <c r="J55" s="12">
        <v>0</v>
      </c>
      <c r="K55" s="12"/>
      <c r="L55" s="12">
        <f t="shared" si="4"/>
        <v>0</v>
      </c>
    </row>
    <row r="56" spans="1:19" ht="13">
      <c r="A56" s="20">
        <f>+A55+1</f>
        <v>31</v>
      </c>
      <c r="B56" s="20"/>
      <c r="D56" s="26" t="s">
        <v>177</v>
      </c>
      <c r="F56" s="174">
        <v>535161646.06400001</v>
      </c>
      <c r="G56" s="43"/>
      <c r="H56" s="43">
        <f>-F56</f>
        <v>-535161646.06400001</v>
      </c>
      <c r="I56" s="43"/>
      <c r="J56" s="145">
        <v>0</v>
      </c>
      <c r="K56" s="43"/>
      <c r="L56" s="12">
        <f t="shared" si="4"/>
        <v>0</v>
      </c>
      <c r="N56" s="189"/>
      <c r="O56" s="188"/>
      <c r="P56" s="188"/>
      <c r="Q56" s="188"/>
      <c r="R56" s="188"/>
      <c r="S56" s="167"/>
    </row>
    <row r="57" spans="1:19" s="13" customFormat="1">
      <c r="A57" s="20"/>
      <c r="B57" s="20"/>
      <c r="F57" s="128" t="s">
        <v>317</v>
      </c>
      <c r="G57" s="45"/>
      <c r="H57" s="45" t="s">
        <v>317</v>
      </c>
      <c r="I57" s="45"/>
      <c r="J57" s="45" t="s">
        <v>317</v>
      </c>
      <c r="K57" s="45"/>
      <c r="L57" s="45" t="s">
        <v>317</v>
      </c>
    </row>
    <row r="58" spans="1:19">
      <c r="A58" s="20">
        <f>A56+1</f>
        <v>32</v>
      </c>
      <c r="B58" s="20"/>
      <c r="D58" s="180" t="s">
        <v>183</v>
      </c>
      <c r="F58" s="128">
        <f>SUM(F52:F57)</f>
        <v>701253598.074</v>
      </c>
      <c r="G58" s="31"/>
      <c r="H58" s="31">
        <f>SUM(H52:H57)</f>
        <v>-700229107.02400005</v>
      </c>
      <c r="I58" s="31"/>
      <c r="J58" s="145">
        <f>SUM(J52:J57)</f>
        <v>0</v>
      </c>
      <c r="K58" s="31"/>
      <c r="L58" s="31">
        <f>SUM(L52:L57)</f>
        <v>1024491.05</v>
      </c>
    </row>
    <row r="59" spans="1:19" s="13" customFormat="1">
      <c r="A59" s="20"/>
      <c r="B59" s="20"/>
      <c r="F59" s="128" t="s">
        <v>317</v>
      </c>
      <c r="G59" s="45"/>
      <c r="H59" s="45" t="s">
        <v>317</v>
      </c>
      <c r="I59" s="45"/>
      <c r="J59" s="45" t="s">
        <v>317</v>
      </c>
      <c r="K59" s="45"/>
      <c r="L59" s="45" t="s">
        <v>317</v>
      </c>
    </row>
    <row r="60" spans="1:19" s="13" customFormat="1">
      <c r="A60" s="20"/>
      <c r="B60" s="20"/>
      <c r="F60" s="128"/>
      <c r="G60" s="31"/>
      <c r="H60" s="31"/>
      <c r="I60" s="31"/>
      <c r="J60" s="31"/>
      <c r="K60" s="31"/>
      <c r="L60" s="31"/>
    </row>
    <row r="61" spans="1:19">
      <c r="A61" s="20">
        <f>+A58+1</f>
        <v>33</v>
      </c>
      <c r="B61" s="20"/>
      <c r="D61" s="14" t="s">
        <v>179</v>
      </c>
      <c r="F61" s="86">
        <f>+F26+F35+F49+F58</f>
        <v>3120091821.6149998</v>
      </c>
      <c r="G61" s="86"/>
      <c r="H61" s="86">
        <f>+H26+H35+H49+H58</f>
        <v>-892125479.0261941</v>
      </c>
      <c r="I61" s="86"/>
      <c r="J61" s="86">
        <f>+J26+J35+J49+J58</f>
        <v>-374986958.92510235</v>
      </c>
      <c r="K61" s="86"/>
      <c r="L61" s="86">
        <f>+L26+L35+L49+L58</f>
        <v>1852979383.6637034</v>
      </c>
    </row>
    <row r="62" spans="1:19" s="13" customFormat="1">
      <c r="A62" s="20"/>
      <c r="B62" s="20"/>
      <c r="F62" s="177" t="s">
        <v>77</v>
      </c>
      <c r="G62" s="116"/>
      <c r="H62" s="116" t="s">
        <v>23</v>
      </c>
      <c r="I62" s="116"/>
      <c r="J62" s="116" t="s">
        <v>23</v>
      </c>
      <c r="K62" s="116"/>
      <c r="L62" s="116" t="s">
        <v>77</v>
      </c>
    </row>
    <row r="63" spans="1:19">
      <c r="A63" s="20"/>
      <c r="B63" s="20"/>
      <c r="F63" s="116"/>
      <c r="G63" s="4"/>
      <c r="H63" s="4"/>
      <c r="I63" s="4"/>
      <c r="J63" s="4"/>
      <c r="K63" s="4"/>
      <c r="L63" s="34"/>
    </row>
    <row r="64" spans="1:19">
      <c r="A64" s="20"/>
      <c r="B64" s="20"/>
      <c r="D64" s="13" t="s">
        <v>634</v>
      </c>
      <c r="F64" s="116"/>
      <c r="G64" s="4"/>
      <c r="H64" s="4"/>
      <c r="I64" s="4"/>
      <c r="J64" s="4"/>
      <c r="K64" s="4"/>
      <c r="L64" s="121"/>
    </row>
    <row r="65" spans="1:12">
      <c r="A65" s="20"/>
      <c r="B65" s="20"/>
      <c r="F65" s="31"/>
      <c r="G65" s="120"/>
      <c r="H65" s="120"/>
      <c r="I65" s="120"/>
      <c r="J65" s="120"/>
      <c r="K65" s="120"/>
      <c r="L65" s="120"/>
    </row>
    <row r="66" spans="1:12">
      <c r="A66" s="20"/>
      <c r="B66" s="20"/>
      <c r="C66" s="162"/>
      <c r="F66" s="178"/>
      <c r="G66" s="44"/>
      <c r="H66" s="44"/>
      <c r="I66" s="44"/>
      <c r="J66" s="44"/>
      <c r="K66" s="44"/>
      <c r="L66" s="44"/>
    </row>
    <row r="67" spans="1:12">
      <c r="A67" s="20"/>
      <c r="B67" s="20"/>
      <c r="F67" s="31"/>
      <c r="G67" s="120"/>
      <c r="H67" s="120"/>
      <c r="I67" s="120"/>
      <c r="J67" s="120"/>
      <c r="K67" s="120"/>
      <c r="L67" s="120"/>
    </row>
    <row r="68" spans="1:12">
      <c r="A68" s="20"/>
      <c r="B68" s="20"/>
      <c r="C68" s="162"/>
      <c r="F68" s="31"/>
      <c r="G68" s="120"/>
      <c r="H68" s="120"/>
      <c r="I68" s="120"/>
      <c r="J68" s="120"/>
      <c r="K68" s="120"/>
      <c r="L68" s="120"/>
    </row>
    <row r="69" spans="1:12">
      <c r="A69" s="20"/>
      <c r="B69" s="20"/>
      <c r="F69" s="43"/>
      <c r="G69" s="44"/>
      <c r="H69" s="44"/>
      <c r="I69" s="44"/>
      <c r="J69" s="44"/>
      <c r="K69" s="44"/>
      <c r="L69" s="44"/>
    </row>
    <row r="70" spans="1:12">
      <c r="A70" s="20"/>
      <c r="B70" s="20"/>
      <c r="C70" s="162"/>
      <c r="F70" s="43"/>
      <c r="G70" s="44"/>
      <c r="H70" s="44"/>
      <c r="I70" s="44"/>
      <c r="J70" s="44"/>
      <c r="K70" s="44"/>
      <c r="L70" s="44"/>
    </row>
    <row r="71" spans="1:12">
      <c r="A71" s="20"/>
      <c r="B71" s="20"/>
      <c r="F71" s="43"/>
      <c r="G71" s="44"/>
      <c r="H71" s="44"/>
      <c r="I71" s="44"/>
      <c r="J71" s="44"/>
      <c r="K71" s="44"/>
      <c r="L71" s="44"/>
    </row>
    <row r="72" spans="1:12">
      <c r="A72" s="20"/>
      <c r="B72" s="20"/>
      <c r="F72" s="43"/>
      <c r="G72" s="44"/>
      <c r="H72" s="44"/>
      <c r="I72" s="44"/>
      <c r="J72" s="44"/>
      <c r="K72" s="44"/>
      <c r="L72" s="44"/>
    </row>
    <row r="73" spans="1:12">
      <c r="A73" s="20"/>
      <c r="B73" s="20"/>
      <c r="F73" s="43"/>
      <c r="G73" s="44"/>
      <c r="H73" s="44"/>
      <c r="I73" s="44"/>
      <c r="J73" s="44"/>
      <c r="K73" s="44"/>
      <c r="L73" s="44"/>
    </row>
    <row r="74" spans="1:12">
      <c r="A74" s="20"/>
      <c r="B74" s="20"/>
      <c r="F74" s="31"/>
      <c r="G74" s="120"/>
      <c r="H74" s="120"/>
      <c r="I74" s="120"/>
      <c r="J74" s="120"/>
      <c r="K74" s="120"/>
      <c r="L74" s="120"/>
    </row>
    <row r="75" spans="1:12">
      <c r="A75" s="20"/>
      <c r="B75" s="20"/>
      <c r="D75" s="172"/>
      <c r="F75" s="43"/>
      <c r="G75" s="44"/>
      <c r="H75" s="44"/>
      <c r="I75" s="44"/>
      <c r="J75" s="44"/>
      <c r="K75" s="44"/>
      <c r="L75" s="44"/>
    </row>
    <row r="76" spans="1:12">
      <c r="A76" s="20"/>
      <c r="B76" s="20"/>
      <c r="F76" s="31"/>
      <c r="G76" s="120"/>
      <c r="H76" s="120"/>
      <c r="I76" s="120"/>
      <c r="J76" s="120"/>
      <c r="K76" s="120"/>
      <c r="L76" s="120"/>
    </row>
    <row r="77" spans="1:12">
      <c r="A77" s="20"/>
      <c r="B77" s="20"/>
      <c r="F77" s="43"/>
      <c r="G77" s="44"/>
      <c r="H77" s="44"/>
      <c r="I77" s="44"/>
      <c r="J77" s="44"/>
      <c r="K77" s="44"/>
      <c r="L77" s="44"/>
    </row>
    <row r="78" spans="1:12">
      <c r="A78" s="20"/>
      <c r="B78" s="20"/>
      <c r="F78" s="122"/>
      <c r="G78" s="123"/>
      <c r="H78" s="123"/>
      <c r="I78" s="123"/>
      <c r="J78" s="123"/>
      <c r="K78" s="123"/>
      <c r="L78" s="123"/>
    </row>
    <row r="79" spans="1:12">
      <c r="A79" s="20"/>
      <c r="B79" s="20"/>
      <c r="F79" s="122"/>
      <c r="G79" s="123"/>
      <c r="H79" s="123"/>
      <c r="I79" s="123"/>
      <c r="J79" s="123"/>
      <c r="K79" s="123"/>
      <c r="L79" s="123"/>
    </row>
    <row r="80" spans="1:12">
      <c r="A80" s="20"/>
      <c r="B80" s="20"/>
      <c r="F80" s="43"/>
      <c r="G80" s="44"/>
      <c r="H80" s="44"/>
      <c r="I80" s="44"/>
      <c r="J80" s="44"/>
      <c r="K80" s="44"/>
      <c r="L80" s="44"/>
    </row>
    <row r="81" spans="1:12">
      <c r="A81" s="20"/>
      <c r="B81" s="20"/>
      <c r="F81" s="43"/>
      <c r="G81" s="44"/>
      <c r="H81" s="44"/>
      <c r="I81" s="44"/>
      <c r="J81" s="44"/>
      <c r="K81" s="44"/>
      <c r="L81" s="44"/>
    </row>
    <row r="82" spans="1:12">
      <c r="A82" s="20"/>
      <c r="B82" s="20"/>
      <c r="F82" s="43"/>
      <c r="G82" s="44"/>
      <c r="H82" s="44"/>
      <c r="I82" s="44"/>
      <c r="J82" s="44"/>
      <c r="K82" s="44"/>
      <c r="L82" s="44"/>
    </row>
    <row r="83" spans="1:12">
      <c r="A83" s="20"/>
      <c r="B83" s="20"/>
      <c r="F83" s="43"/>
      <c r="G83" s="44"/>
      <c r="H83" s="44"/>
      <c r="I83" s="44"/>
      <c r="J83" s="44"/>
      <c r="K83" s="44"/>
      <c r="L83" s="44"/>
    </row>
    <row r="84" spans="1:12">
      <c r="A84" s="20"/>
      <c r="B84" s="20"/>
      <c r="F84" s="43"/>
      <c r="G84" s="44"/>
      <c r="H84" s="44"/>
      <c r="I84" s="44"/>
      <c r="J84" s="44"/>
      <c r="K84" s="44"/>
      <c r="L84" s="44"/>
    </row>
    <row r="85" spans="1:12">
      <c r="A85" s="20"/>
      <c r="B85" s="20"/>
      <c r="F85" s="43"/>
      <c r="G85" s="44"/>
      <c r="H85" s="44"/>
      <c r="I85" s="44"/>
      <c r="J85" s="44"/>
      <c r="K85" s="44"/>
      <c r="L85" s="44"/>
    </row>
    <row r="86" spans="1:12">
      <c r="A86" s="20"/>
      <c r="B86" s="20"/>
      <c r="F86" s="43"/>
      <c r="G86" s="44"/>
      <c r="H86" s="44"/>
      <c r="I86" s="44"/>
      <c r="J86" s="44"/>
      <c r="K86" s="44"/>
      <c r="L86" s="44"/>
    </row>
    <row r="87" spans="1:12">
      <c r="A87" s="20"/>
      <c r="B87" s="20"/>
      <c r="F87" s="43"/>
      <c r="G87" s="44"/>
      <c r="H87" s="44"/>
      <c r="I87" s="44"/>
      <c r="J87" s="44"/>
      <c r="K87" s="44"/>
      <c r="L87" s="44"/>
    </row>
    <row r="88" spans="1:12">
      <c r="A88" s="20"/>
      <c r="B88" s="20"/>
      <c r="F88" s="43"/>
      <c r="G88" s="44"/>
      <c r="H88" s="44"/>
      <c r="I88" s="44"/>
      <c r="J88" s="44"/>
      <c r="K88" s="44"/>
      <c r="L88" s="44"/>
    </row>
    <row r="89" spans="1:12">
      <c r="A89" s="20"/>
      <c r="B89" s="20"/>
      <c r="F89" s="43"/>
      <c r="G89" s="44"/>
      <c r="H89" s="44"/>
      <c r="I89" s="44"/>
      <c r="J89" s="44"/>
      <c r="K89" s="44"/>
      <c r="L89" s="44"/>
    </row>
    <row r="90" spans="1:12">
      <c r="A90" s="20"/>
      <c r="B90" s="20"/>
      <c r="F90" s="43"/>
      <c r="G90" s="44"/>
      <c r="H90" s="44"/>
      <c r="I90" s="44"/>
      <c r="J90" s="44"/>
      <c r="K90" s="44"/>
      <c r="L90" s="44"/>
    </row>
    <row r="91" spans="1:12">
      <c r="A91" s="20"/>
      <c r="B91" s="20"/>
      <c r="F91" s="43"/>
      <c r="G91" s="44"/>
      <c r="H91" s="44"/>
      <c r="I91" s="44"/>
      <c r="J91" s="44"/>
      <c r="K91" s="44"/>
      <c r="L91" s="44"/>
    </row>
    <row r="92" spans="1:12">
      <c r="A92" s="20"/>
      <c r="B92" s="20"/>
      <c r="F92" s="43"/>
      <c r="G92" s="44"/>
      <c r="H92" s="44"/>
      <c r="I92" s="44"/>
      <c r="J92" s="44"/>
      <c r="K92" s="44"/>
      <c r="L92" s="44"/>
    </row>
    <row r="93" spans="1:12">
      <c r="A93" s="20"/>
      <c r="B93" s="20"/>
      <c r="F93" s="43"/>
      <c r="G93" s="44"/>
      <c r="H93" s="44"/>
      <c r="I93" s="44"/>
      <c r="J93" s="44"/>
      <c r="K93" s="44"/>
      <c r="L93" s="44"/>
    </row>
    <row r="94" spans="1:12">
      <c r="A94" s="20"/>
      <c r="B94" s="20"/>
      <c r="F94" s="43"/>
      <c r="G94" s="44"/>
      <c r="H94" s="44"/>
      <c r="I94" s="44"/>
      <c r="J94" s="44"/>
      <c r="K94" s="44"/>
      <c r="L94" s="44"/>
    </row>
    <row r="95" spans="1:12">
      <c r="A95" s="20"/>
      <c r="B95" s="20"/>
      <c r="F95" s="43"/>
      <c r="G95" s="44"/>
      <c r="H95" s="44"/>
      <c r="I95" s="44"/>
      <c r="J95" s="44"/>
      <c r="K95" s="44"/>
      <c r="L95" s="44"/>
    </row>
    <row r="96" spans="1:12">
      <c r="A96" s="20"/>
      <c r="B96" s="20"/>
      <c r="F96" s="43"/>
      <c r="G96" s="44"/>
      <c r="H96" s="44"/>
      <c r="I96" s="44"/>
      <c r="J96" s="44"/>
      <c r="K96" s="44"/>
      <c r="L96" s="44"/>
    </row>
    <row r="97" spans="1:12">
      <c r="A97" s="20"/>
      <c r="B97" s="20"/>
      <c r="F97" s="43"/>
      <c r="G97" s="44"/>
      <c r="H97" s="44"/>
      <c r="I97" s="44"/>
      <c r="J97" s="44"/>
      <c r="K97" s="44"/>
      <c r="L97" s="44"/>
    </row>
    <row r="98" spans="1:12">
      <c r="F98" s="43"/>
      <c r="G98" s="44"/>
      <c r="H98" s="44"/>
      <c r="I98" s="44"/>
      <c r="J98" s="44"/>
      <c r="K98" s="44"/>
      <c r="L98" s="44"/>
    </row>
    <row r="99" spans="1:12">
      <c r="F99" s="43"/>
      <c r="G99" s="44"/>
      <c r="H99" s="44"/>
      <c r="I99" s="44"/>
      <c r="J99" s="44"/>
      <c r="K99" s="44"/>
      <c r="L99" s="44"/>
    </row>
    <row r="100" spans="1:12">
      <c r="F100" s="43"/>
      <c r="G100" s="44"/>
      <c r="H100" s="44"/>
      <c r="I100" s="44"/>
      <c r="J100" s="44"/>
      <c r="K100" s="44"/>
      <c r="L100" s="44"/>
    </row>
    <row r="101" spans="1:12">
      <c r="F101" s="43"/>
      <c r="G101" s="44"/>
      <c r="H101" s="44"/>
      <c r="I101" s="44"/>
      <c r="J101" s="44"/>
      <c r="K101" s="44"/>
      <c r="L101" s="44"/>
    </row>
    <row r="102" spans="1:12">
      <c r="F102" s="43"/>
      <c r="G102" s="44"/>
      <c r="H102" s="44"/>
      <c r="I102" s="44"/>
      <c r="J102" s="44"/>
      <c r="K102" s="44"/>
      <c r="L102" s="44"/>
    </row>
    <row r="103" spans="1:12">
      <c r="F103" s="43"/>
      <c r="G103" s="44"/>
      <c r="H103" s="44"/>
      <c r="I103" s="44"/>
      <c r="J103" s="44"/>
      <c r="K103" s="44"/>
      <c r="L103" s="44"/>
    </row>
    <row r="104" spans="1:12">
      <c r="F104" s="43"/>
      <c r="G104" s="44"/>
      <c r="H104" s="44"/>
      <c r="I104" s="44"/>
      <c r="J104" s="44"/>
      <c r="K104" s="44"/>
      <c r="L104" s="44"/>
    </row>
  </sheetData>
  <printOptions horizontalCentered="1"/>
  <pageMargins left="0.5" right="0" top="0.5" bottom="0" header="0" footer="0"/>
  <pageSetup scale="6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Q95"/>
  <sheetViews>
    <sheetView view="pageBreakPreview" zoomScaleNormal="100" zoomScaleSheetLayoutView="100" workbookViewId="0">
      <pane ySplit="6" topLeftCell="A7" activePane="bottomLeft" state="frozen"/>
      <selection activeCell="C71" sqref="C71:I72"/>
      <selection pane="bottomLeft" activeCell="H26" sqref="H26"/>
    </sheetView>
  </sheetViews>
  <sheetFormatPr defaultColWidth="9.1796875" defaultRowHeight="12.5"/>
  <cols>
    <col min="1" max="1" width="4.453125" style="23" bestFit="1" customWidth="1"/>
    <col min="2" max="2" width="2.26953125" style="23" customWidth="1"/>
    <col min="3" max="3" width="3.7265625" style="3" customWidth="1"/>
    <col min="4" max="4" width="47.7265625" style="3" bestFit="1" customWidth="1"/>
    <col min="5" max="5" width="2.26953125" style="3" customWidth="1"/>
    <col min="6" max="6" width="8.7265625" style="124" customWidth="1"/>
    <col min="7" max="7" width="2.26953125" style="3" customWidth="1"/>
    <col min="8" max="8" width="16.453125" style="3" bestFit="1" customWidth="1"/>
    <col min="9" max="9" width="2.26953125" style="3" customWidth="1"/>
    <col min="10" max="10" width="13.54296875" style="3" customWidth="1"/>
    <col min="11" max="11" width="10.7265625" style="3" bestFit="1" customWidth="1"/>
    <col min="12" max="13" width="9.1796875" style="3"/>
    <col min="14" max="14" width="10.7265625" style="3" bestFit="1" customWidth="1"/>
    <col min="15" max="16" width="9.1796875" style="3"/>
    <col min="17" max="17" width="13.453125" style="3" bestFit="1" customWidth="1"/>
    <col min="18" max="16384" width="9.1796875" style="3"/>
  </cols>
  <sheetData>
    <row r="1" spans="1:17">
      <c r="D1" s="23" t="s">
        <v>12</v>
      </c>
      <c r="H1" s="125" t="s">
        <v>233</v>
      </c>
    </row>
    <row r="2" spans="1:17">
      <c r="D2" s="23" t="s">
        <v>96</v>
      </c>
      <c r="H2" s="15" t="s">
        <v>233</v>
      </c>
    </row>
    <row r="3" spans="1:17">
      <c r="D3" s="23" t="s">
        <v>97</v>
      </c>
    </row>
    <row r="4" spans="1:17">
      <c r="D4" s="23" t="s">
        <v>760</v>
      </c>
    </row>
    <row r="5" spans="1:17">
      <c r="D5" s="23"/>
    </row>
    <row r="6" spans="1:17" ht="25">
      <c r="A6" s="68" t="s">
        <v>0</v>
      </c>
      <c r="B6" s="68"/>
    </row>
    <row r="7" spans="1:17">
      <c r="A7" s="68"/>
      <c r="B7" s="68"/>
    </row>
    <row r="8" spans="1:17">
      <c r="A8" s="48"/>
      <c r="B8" s="48"/>
      <c r="C8" s="3" t="s">
        <v>93</v>
      </c>
    </row>
    <row r="9" spans="1:17">
      <c r="A9" s="48">
        <v>1</v>
      </c>
      <c r="B9" s="48"/>
      <c r="D9" s="3" t="s">
        <v>764</v>
      </c>
      <c r="G9" s="70"/>
      <c r="H9" s="33">
        <v>321940998.08100009</v>
      </c>
    </row>
    <row r="10" spans="1:17">
      <c r="A10" s="48">
        <f>+A9+1</f>
        <v>2</v>
      </c>
      <c r="B10" s="48"/>
      <c r="D10" s="3" t="s">
        <v>94</v>
      </c>
      <c r="G10" s="70"/>
      <c r="H10" s="128">
        <f>'P 7'!F44</f>
        <v>26284235.549999796</v>
      </c>
    </row>
    <row r="11" spans="1:17">
      <c r="A11" s="48"/>
      <c r="B11" s="48"/>
      <c r="G11" s="70"/>
      <c r="H11" s="179"/>
      <c r="Q11" s="126"/>
    </row>
    <row r="12" spans="1:17">
      <c r="A12" s="48">
        <f>+A10+1</f>
        <v>3</v>
      </c>
      <c r="B12" s="48"/>
      <c r="D12" s="3" t="s">
        <v>95</v>
      </c>
      <c r="G12" s="70"/>
      <c r="H12" s="33">
        <f>SUM(H9:H11)</f>
        <v>348225233.63099986</v>
      </c>
    </row>
    <row r="13" spans="1:17">
      <c r="A13" s="48"/>
      <c r="B13" s="48"/>
      <c r="G13" s="70"/>
      <c r="H13" s="128" t="s">
        <v>11</v>
      </c>
    </row>
    <row r="14" spans="1:17">
      <c r="A14" s="48"/>
      <c r="B14" s="48"/>
      <c r="G14" s="70"/>
      <c r="H14" s="128"/>
    </row>
    <row r="15" spans="1:17">
      <c r="A15" s="48">
        <f>+A12+1</f>
        <v>4</v>
      </c>
      <c r="B15" s="48"/>
      <c r="D15" s="3" t="s">
        <v>98</v>
      </c>
      <c r="G15" s="70"/>
      <c r="H15" s="33">
        <v>0</v>
      </c>
    </row>
    <row r="16" spans="1:17">
      <c r="A16" s="48"/>
      <c r="B16" s="48"/>
      <c r="G16" s="70"/>
      <c r="H16" s="128" t="s">
        <v>11</v>
      </c>
    </row>
    <row r="17" spans="1:14">
      <c r="A17" s="48"/>
      <c r="B17" s="48"/>
      <c r="G17" s="70"/>
      <c r="H17" s="72"/>
    </row>
    <row r="18" spans="1:14">
      <c r="A18" s="48">
        <f>+A15+1</f>
        <v>5</v>
      </c>
      <c r="B18" s="48"/>
      <c r="D18" s="3" t="s">
        <v>765</v>
      </c>
      <c r="G18" s="70"/>
      <c r="H18" s="33">
        <f>+H12-H15</f>
        <v>348225233.63099986</v>
      </c>
      <c r="K18" s="72"/>
    </row>
    <row r="19" spans="1:14">
      <c r="A19" s="48"/>
      <c r="B19" s="48"/>
      <c r="G19" s="70"/>
      <c r="H19" s="130" t="s">
        <v>23</v>
      </c>
      <c r="N19" s="70"/>
    </row>
    <row r="20" spans="1:14">
      <c r="A20" s="48"/>
      <c r="B20" s="48"/>
      <c r="G20" s="70"/>
      <c r="H20" s="72"/>
    </row>
    <row r="21" spans="1:14">
      <c r="A21" s="48"/>
      <c r="B21" s="48"/>
      <c r="G21" s="70"/>
      <c r="H21" s="33"/>
    </row>
    <row r="22" spans="1:14">
      <c r="A22" s="48"/>
      <c r="B22" s="48"/>
      <c r="C22" s="3" t="s">
        <v>99</v>
      </c>
      <c r="F22" s="127"/>
      <c r="G22" s="70"/>
      <c r="H22" s="128"/>
    </row>
    <row r="23" spans="1:14">
      <c r="A23" s="48">
        <f>+A18+1</f>
        <v>6</v>
      </c>
      <c r="B23" s="48"/>
      <c r="D23" s="3" t="s">
        <v>100</v>
      </c>
      <c r="F23" s="127"/>
      <c r="G23" s="70"/>
      <c r="H23" s="128">
        <v>523324094.20999998</v>
      </c>
    </row>
    <row r="24" spans="1:14">
      <c r="A24" s="181">
        <f>A23+1</f>
        <v>7</v>
      </c>
      <c r="B24" s="181"/>
      <c r="D24" s="3" t="s">
        <v>590</v>
      </c>
      <c r="F24" s="127"/>
      <c r="G24" s="70"/>
      <c r="H24" s="128">
        <v>2962868.0300000003</v>
      </c>
    </row>
    <row r="25" spans="1:14">
      <c r="A25" s="48"/>
      <c r="B25" s="48"/>
      <c r="G25" s="70"/>
      <c r="H25" s="128" t="s">
        <v>11</v>
      </c>
    </row>
    <row r="26" spans="1:14">
      <c r="A26" s="48">
        <f>A24+1</f>
        <v>8</v>
      </c>
      <c r="B26" s="48"/>
      <c r="D26" s="3" t="s">
        <v>101</v>
      </c>
      <c r="G26" s="70"/>
      <c r="H26" s="128">
        <f>SUM(H23:H24)</f>
        <v>526286962.23999995</v>
      </c>
    </row>
    <row r="27" spans="1:14">
      <c r="A27" s="48"/>
      <c r="B27" s="48"/>
      <c r="G27" s="70"/>
      <c r="H27" s="15" t="s">
        <v>207</v>
      </c>
    </row>
    <row r="28" spans="1:14">
      <c r="A28" s="48"/>
      <c r="B28" s="48"/>
      <c r="G28" s="70"/>
      <c r="H28" s="11"/>
    </row>
    <row r="29" spans="1:14">
      <c r="A29" s="48"/>
      <c r="B29" s="48"/>
      <c r="G29" s="70"/>
      <c r="H29" s="70"/>
    </row>
    <row r="30" spans="1:14">
      <c r="A30" s="48"/>
      <c r="B30" s="48"/>
      <c r="G30" s="70"/>
      <c r="H30" s="70"/>
    </row>
    <row r="31" spans="1:14">
      <c r="A31" s="48"/>
      <c r="B31" s="48"/>
      <c r="G31" s="70"/>
      <c r="H31" s="70"/>
    </row>
    <row r="32" spans="1:14">
      <c r="A32" s="48"/>
      <c r="B32" s="48"/>
      <c r="G32" s="70"/>
      <c r="H32" s="70"/>
    </row>
    <row r="33" spans="1:8">
      <c r="A33" s="48"/>
      <c r="B33" s="48"/>
      <c r="G33" s="70"/>
      <c r="H33" s="11"/>
    </row>
    <row r="34" spans="1:8">
      <c r="A34" s="48"/>
      <c r="B34" s="48"/>
      <c r="G34" s="70"/>
      <c r="H34" s="70"/>
    </row>
    <row r="35" spans="1:8">
      <c r="A35" s="48"/>
      <c r="B35" s="48"/>
      <c r="G35" s="70"/>
      <c r="H35" s="11"/>
    </row>
    <row r="36" spans="1:8">
      <c r="A36" s="48"/>
      <c r="B36" s="48"/>
      <c r="G36" s="70"/>
      <c r="H36" s="70"/>
    </row>
    <row r="37" spans="1:8">
      <c r="A37" s="48"/>
      <c r="B37" s="48"/>
      <c r="G37" s="70"/>
      <c r="H37" s="129"/>
    </row>
    <row r="38" spans="1:8">
      <c r="A38" s="48"/>
      <c r="B38" s="48"/>
      <c r="G38" s="70"/>
      <c r="H38" s="70"/>
    </row>
    <row r="39" spans="1:8">
      <c r="A39" s="48"/>
      <c r="B39" s="48"/>
      <c r="G39" s="70"/>
      <c r="H39" s="11"/>
    </row>
    <row r="40" spans="1:8">
      <c r="A40" s="48"/>
      <c r="B40" s="48"/>
      <c r="G40" s="70"/>
      <c r="H40" s="70"/>
    </row>
    <row r="41" spans="1:8">
      <c r="A41" s="48"/>
      <c r="B41" s="48"/>
      <c r="G41" s="70"/>
      <c r="H41" s="70"/>
    </row>
    <row r="42" spans="1:8">
      <c r="A42" s="48"/>
      <c r="B42" s="48"/>
      <c r="D42" s="8"/>
      <c r="G42" s="70"/>
      <c r="H42" s="70"/>
    </row>
    <row r="43" spans="1:8">
      <c r="A43" s="48"/>
      <c r="B43" s="48"/>
      <c r="G43" s="70"/>
      <c r="H43" s="70"/>
    </row>
    <row r="44" spans="1:8">
      <c r="A44" s="48"/>
      <c r="B44" s="48"/>
      <c r="G44" s="70"/>
      <c r="H44" s="70"/>
    </row>
    <row r="45" spans="1:8">
      <c r="A45" s="48"/>
      <c r="B45" s="48"/>
      <c r="G45" s="70"/>
      <c r="H45" s="70"/>
    </row>
    <row r="46" spans="1:8">
      <c r="A46" s="48"/>
      <c r="B46" s="48"/>
      <c r="G46" s="70"/>
      <c r="H46" s="70"/>
    </row>
    <row r="47" spans="1:8">
      <c r="A47" s="48"/>
      <c r="B47" s="48"/>
      <c r="G47" s="70"/>
      <c r="H47" s="70"/>
    </row>
    <row r="48" spans="1:8">
      <c r="A48" s="48"/>
      <c r="B48" s="48"/>
      <c r="G48" s="70"/>
      <c r="H48" s="11"/>
    </row>
    <row r="49" spans="1:8">
      <c r="A49" s="48"/>
      <c r="B49" s="48"/>
      <c r="G49" s="70"/>
      <c r="H49" s="120"/>
    </row>
    <row r="50" spans="1:8">
      <c r="A50" s="48"/>
      <c r="B50" s="48"/>
      <c r="G50" s="70"/>
      <c r="H50" s="11"/>
    </row>
    <row r="51" spans="1:8">
      <c r="A51" s="48"/>
      <c r="B51" s="48"/>
      <c r="G51" s="70"/>
      <c r="H51" s="70"/>
    </row>
    <row r="52" spans="1:8">
      <c r="A52" s="48"/>
      <c r="B52" s="48"/>
      <c r="G52" s="70"/>
      <c r="H52" s="70"/>
    </row>
    <row r="53" spans="1:8">
      <c r="A53" s="48"/>
      <c r="B53" s="48"/>
      <c r="G53" s="70"/>
      <c r="H53" s="70"/>
    </row>
    <row r="54" spans="1:8">
      <c r="A54" s="48"/>
      <c r="B54" s="48"/>
      <c r="G54" s="70"/>
      <c r="H54" s="70"/>
    </row>
    <row r="55" spans="1:8">
      <c r="A55" s="48"/>
      <c r="B55" s="48"/>
      <c r="G55" s="70"/>
      <c r="H55" s="70"/>
    </row>
    <row r="56" spans="1:8">
      <c r="A56" s="48"/>
      <c r="B56" s="48"/>
      <c r="G56" s="70"/>
      <c r="H56" s="70"/>
    </row>
    <row r="57" spans="1:8">
      <c r="A57" s="48"/>
      <c r="B57" s="48"/>
      <c r="G57" s="70"/>
      <c r="H57" s="11"/>
    </row>
    <row r="58" spans="1:8">
      <c r="A58" s="48"/>
      <c r="B58" s="48"/>
      <c r="G58" s="70"/>
      <c r="H58" s="70"/>
    </row>
    <row r="59" spans="1:8">
      <c r="A59" s="48"/>
      <c r="B59" s="48"/>
      <c r="G59" s="70"/>
      <c r="H59" s="11"/>
    </row>
    <row r="60" spans="1:8">
      <c r="A60" s="48"/>
      <c r="B60" s="48"/>
      <c r="G60" s="70"/>
      <c r="H60" s="70"/>
    </row>
    <row r="61" spans="1:8">
      <c r="A61" s="48"/>
      <c r="B61" s="48"/>
      <c r="G61" s="70"/>
      <c r="H61" s="70"/>
    </row>
    <row r="62" spans="1:8">
      <c r="A62" s="48"/>
      <c r="B62" s="48"/>
      <c r="G62" s="70"/>
      <c r="H62" s="70"/>
    </row>
    <row r="63" spans="1:8">
      <c r="A63" s="48"/>
      <c r="B63" s="48"/>
      <c r="G63" s="70"/>
      <c r="H63" s="11"/>
    </row>
    <row r="64" spans="1:8">
      <c r="A64" s="48"/>
      <c r="B64" s="48"/>
      <c r="G64" s="70"/>
      <c r="H64" s="70"/>
    </row>
    <row r="65" spans="1:8">
      <c r="A65" s="48"/>
      <c r="B65" s="48"/>
      <c r="G65" s="70"/>
      <c r="H65" s="11"/>
    </row>
    <row r="66" spans="1:8">
      <c r="A66" s="48"/>
      <c r="B66" s="48"/>
      <c r="G66" s="70"/>
      <c r="H66" s="11"/>
    </row>
    <row r="67" spans="1:8">
      <c r="A67" s="48"/>
      <c r="B67" s="48"/>
      <c r="G67" s="70"/>
      <c r="H67" s="70"/>
    </row>
    <row r="68" spans="1:8">
      <c r="A68" s="48"/>
      <c r="B68" s="48"/>
      <c r="G68" s="70"/>
      <c r="H68" s="70"/>
    </row>
    <row r="69" spans="1:8">
      <c r="A69" s="48"/>
      <c r="B69" s="48"/>
      <c r="G69" s="70"/>
      <c r="H69" s="70"/>
    </row>
    <row r="70" spans="1:8">
      <c r="A70" s="48"/>
      <c r="B70" s="48"/>
      <c r="G70" s="70"/>
      <c r="H70" s="70"/>
    </row>
    <row r="71" spans="1:8">
      <c r="A71" s="48"/>
      <c r="B71" s="48"/>
      <c r="G71" s="70"/>
      <c r="H71" s="70"/>
    </row>
    <row r="72" spans="1:8">
      <c r="A72" s="48"/>
      <c r="B72" s="48"/>
      <c r="G72" s="70"/>
      <c r="H72" s="11"/>
    </row>
    <row r="73" spans="1:8">
      <c r="A73" s="48"/>
      <c r="B73" s="48"/>
      <c r="D73" s="8"/>
      <c r="G73" s="70"/>
      <c r="H73" s="70"/>
    </row>
    <row r="74" spans="1:8">
      <c r="A74" s="48"/>
      <c r="B74" s="48"/>
      <c r="G74" s="70"/>
      <c r="H74" s="11"/>
    </row>
    <row r="75" spans="1:8">
      <c r="A75" s="48"/>
      <c r="B75" s="48"/>
      <c r="G75" s="70"/>
      <c r="H75" s="70"/>
    </row>
    <row r="76" spans="1:8">
      <c r="A76" s="48"/>
      <c r="B76" s="48"/>
      <c r="G76" s="70"/>
      <c r="H76" s="130"/>
    </row>
    <row r="77" spans="1:8">
      <c r="A77" s="48"/>
      <c r="B77" s="48"/>
      <c r="G77" s="70"/>
      <c r="H77" s="15"/>
    </row>
    <row r="78" spans="1:8">
      <c r="A78" s="48"/>
      <c r="B78" s="48"/>
      <c r="G78" s="70"/>
      <c r="H78" s="70"/>
    </row>
    <row r="79" spans="1:8">
      <c r="A79" s="48"/>
      <c r="B79" s="48"/>
      <c r="G79" s="70"/>
      <c r="H79" s="70"/>
    </row>
    <row r="80" spans="1:8">
      <c r="A80" s="48"/>
      <c r="B80" s="48"/>
      <c r="G80" s="70"/>
      <c r="H80" s="70"/>
    </row>
    <row r="81" spans="1:8">
      <c r="A81" s="48"/>
      <c r="B81" s="48"/>
      <c r="G81" s="70"/>
      <c r="H81" s="70"/>
    </row>
    <row r="82" spans="1:8">
      <c r="A82" s="48"/>
      <c r="B82" s="48"/>
      <c r="G82" s="70"/>
      <c r="H82" s="70"/>
    </row>
    <row r="83" spans="1:8">
      <c r="A83" s="48"/>
      <c r="B83" s="48"/>
      <c r="G83" s="70"/>
      <c r="H83" s="70"/>
    </row>
    <row r="84" spans="1:8">
      <c r="A84" s="48"/>
      <c r="B84" s="48"/>
      <c r="G84" s="70"/>
      <c r="H84" s="70"/>
    </row>
    <row r="85" spans="1:8">
      <c r="A85" s="48"/>
      <c r="B85" s="48"/>
      <c r="G85" s="70"/>
      <c r="H85" s="70"/>
    </row>
    <row r="86" spans="1:8">
      <c r="A86" s="48"/>
      <c r="B86" s="48"/>
      <c r="G86" s="70"/>
      <c r="H86" s="70"/>
    </row>
    <row r="87" spans="1:8">
      <c r="A87" s="48"/>
      <c r="B87" s="48"/>
      <c r="G87" s="70"/>
      <c r="H87" s="70"/>
    </row>
    <row r="88" spans="1:8">
      <c r="A88" s="48"/>
      <c r="B88" s="48"/>
      <c r="G88" s="70"/>
      <c r="H88" s="70"/>
    </row>
    <row r="89" spans="1:8">
      <c r="A89" s="48"/>
      <c r="B89" s="48"/>
      <c r="G89" s="70"/>
      <c r="H89" s="70"/>
    </row>
    <row r="90" spans="1:8">
      <c r="A90" s="48"/>
      <c r="B90" s="48"/>
      <c r="G90" s="70"/>
      <c r="H90" s="70"/>
    </row>
    <row r="91" spans="1:8">
      <c r="A91" s="48"/>
      <c r="B91" s="48"/>
      <c r="G91" s="70"/>
      <c r="H91" s="70"/>
    </row>
    <row r="92" spans="1:8">
      <c r="A92" s="48"/>
      <c r="B92" s="48"/>
      <c r="G92" s="70"/>
      <c r="H92" s="70"/>
    </row>
    <row r="93" spans="1:8">
      <c r="A93" s="48"/>
      <c r="B93" s="48"/>
      <c r="G93" s="70"/>
      <c r="H93" s="70"/>
    </row>
    <row r="94" spans="1:8">
      <c r="A94" s="48"/>
      <c r="B94" s="48"/>
      <c r="G94" s="70"/>
      <c r="H94" s="70"/>
    </row>
    <row r="95" spans="1:8">
      <c r="A95" s="48"/>
      <c r="B95" s="48"/>
    </row>
  </sheetData>
  <phoneticPr fontId="0" type="noConversion"/>
  <printOptions horizontalCentered="1"/>
  <pageMargins left="0" right="0" top="1" bottom="0.5" header="0" footer="0"/>
  <pageSetup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83"/>
  <sheetViews>
    <sheetView view="pageBreakPreview" zoomScaleNormal="100" zoomScaleSheetLayoutView="100" workbookViewId="0">
      <selection activeCell="C71" sqref="C71:I72"/>
    </sheetView>
  </sheetViews>
  <sheetFormatPr defaultColWidth="8.81640625" defaultRowHeight="12.5"/>
  <cols>
    <col min="1" max="1" width="4.453125" style="58" bestFit="1" customWidth="1"/>
    <col min="2" max="2" width="1.7265625" style="58" customWidth="1"/>
    <col min="3" max="3" width="19.7265625" style="58" customWidth="1"/>
    <col min="4" max="4" width="1.7265625" style="58" customWidth="1"/>
    <col min="5" max="5" width="37.81640625" style="26" customWidth="1"/>
    <col min="6" max="6" width="1.7265625" style="26" customWidth="1"/>
    <col min="7" max="7" width="21.453125" style="26" customWidth="1"/>
    <col min="8" max="8" width="15" style="26" bestFit="1" customWidth="1"/>
    <col min="9" max="16384" width="8.81640625" style="26"/>
  </cols>
  <sheetData>
    <row r="1" spans="1:7">
      <c r="C1" s="300" t="s">
        <v>12</v>
      </c>
      <c r="D1" s="300"/>
      <c r="E1" s="300"/>
      <c r="G1" s="27" t="s">
        <v>233</v>
      </c>
    </row>
    <row r="2" spans="1:7">
      <c r="C2" s="300" t="s">
        <v>120</v>
      </c>
      <c r="D2" s="300"/>
      <c r="E2" s="300"/>
      <c r="G2" s="28" t="s">
        <v>233</v>
      </c>
    </row>
    <row r="3" spans="1:7">
      <c r="C3" s="300" t="s">
        <v>760</v>
      </c>
      <c r="D3" s="300"/>
      <c r="E3" s="300"/>
    </row>
    <row r="4" spans="1:7">
      <c r="E4" s="58"/>
    </row>
    <row r="6" spans="1:7" ht="25">
      <c r="A6" s="142" t="s">
        <v>0</v>
      </c>
      <c r="B6" s="142"/>
      <c r="C6" s="94" t="s">
        <v>122</v>
      </c>
      <c r="D6" s="142"/>
      <c r="E6" s="94" t="s">
        <v>123</v>
      </c>
      <c r="F6" s="143"/>
      <c r="G6" s="144" t="s">
        <v>761</v>
      </c>
    </row>
    <row r="7" spans="1:7">
      <c r="A7" s="118">
        <v>-1</v>
      </c>
      <c r="B7" s="30"/>
      <c r="C7" s="118">
        <v>-2</v>
      </c>
      <c r="D7" s="30"/>
      <c r="E7" s="118">
        <v>-3</v>
      </c>
      <c r="G7" s="118">
        <v>-4</v>
      </c>
    </row>
    <row r="8" spans="1:7">
      <c r="A8" s="118"/>
      <c r="B8" s="30"/>
      <c r="C8" s="118"/>
      <c r="D8" s="30"/>
      <c r="E8" s="118"/>
      <c r="G8" s="118"/>
    </row>
    <row r="9" spans="1:7" ht="13">
      <c r="A9" s="30"/>
      <c r="B9" s="30"/>
      <c r="C9" s="118"/>
      <c r="D9" s="30"/>
      <c r="E9" s="141" t="s">
        <v>121</v>
      </c>
    </row>
    <row r="10" spans="1:7">
      <c r="A10" s="62">
        <v>1</v>
      </c>
      <c r="B10" s="62"/>
      <c r="C10" s="62">
        <v>440</v>
      </c>
      <c r="D10" s="62"/>
      <c r="E10" s="26" t="s">
        <v>124</v>
      </c>
      <c r="F10" s="34"/>
      <c r="G10" s="33">
        <v>307168643.94999999</v>
      </c>
    </row>
    <row r="11" spans="1:7">
      <c r="A11" s="62">
        <v>2</v>
      </c>
      <c r="B11" s="62"/>
      <c r="C11" s="62">
        <v>442</v>
      </c>
      <c r="D11" s="62"/>
      <c r="E11" s="26" t="s">
        <v>125</v>
      </c>
      <c r="F11" s="34"/>
      <c r="G11" s="33"/>
    </row>
    <row r="12" spans="1:7">
      <c r="A12" s="62">
        <v>3</v>
      </c>
      <c r="B12" s="62"/>
      <c r="C12" s="62"/>
      <c r="D12" s="62"/>
      <c r="E12" s="26" t="s">
        <v>126</v>
      </c>
      <c r="F12" s="34"/>
      <c r="G12" s="128">
        <v>195732073.75999999</v>
      </c>
    </row>
    <row r="13" spans="1:7">
      <c r="A13" s="62">
        <v>4</v>
      </c>
      <c r="B13" s="62"/>
      <c r="C13" s="62"/>
      <c r="D13" s="62"/>
      <c r="E13" s="29" t="s">
        <v>127</v>
      </c>
      <c r="F13" s="34"/>
      <c r="G13" s="33">
        <v>186446623.18000001</v>
      </c>
    </row>
    <row r="14" spans="1:7">
      <c r="A14" s="62">
        <v>5</v>
      </c>
      <c r="B14" s="62"/>
      <c r="C14" s="62">
        <v>444</v>
      </c>
      <c r="D14" s="62"/>
      <c r="E14" s="26" t="s">
        <v>128</v>
      </c>
      <c r="F14" s="34"/>
      <c r="G14" s="128">
        <v>2202874.83</v>
      </c>
    </row>
    <row r="15" spans="1:7">
      <c r="A15" s="62">
        <v>6</v>
      </c>
      <c r="B15" s="62"/>
      <c r="C15" s="62">
        <v>445</v>
      </c>
      <c r="D15" s="26"/>
      <c r="E15" s="26" t="s">
        <v>129</v>
      </c>
      <c r="F15" s="34"/>
      <c r="G15" s="121">
        <v>0</v>
      </c>
    </row>
    <row r="16" spans="1:7">
      <c r="A16" s="62"/>
      <c r="B16" s="62"/>
      <c r="C16" s="62"/>
      <c r="D16" s="26"/>
      <c r="E16" s="29"/>
      <c r="F16" s="34"/>
      <c r="G16" s="128" t="s">
        <v>11</v>
      </c>
    </row>
    <row r="17" spans="1:8">
      <c r="A17" s="62">
        <f>+A15+1</f>
        <v>7</v>
      </c>
      <c r="B17" s="62"/>
      <c r="C17" s="62"/>
      <c r="D17" s="26"/>
      <c r="E17" s="29" t="s">
        <v>130</v>
      </c>
      <c r="F17" s="34"/>
      <c r="G17" s="133">
        <f>SUM(G10:G16)</f>
        <v>691550215.72000003</v>
      </c>
    </row>
    <row r="18" spans="1:8">
      <c r="A18" s="26"/>
      <c r="B18" s="26"/>
      <c r="C18" s="26"/>
      <c r="D18" s="26"/>
      <c r="E18" s="29"/>
      <c r="F18" s="34"/>
      <c r="G18" s="128"/>
    </row>
    <row r="19" spans="1:8">
      <c r="A19" s="62">
        <f>+A17+1</f>
        <v>8</v>
      </c>
      <c r="B19" s="62"/>
      <c r="C19" s="62">
        <v>447</v>
      </c>
      <c r="D19" s="26"/>
      <c r="E19" s="29" t="s">
        <v>131</v>
      </c>
      <c r="F19" s="34"/>
      <c r="G19" s="33">
        <v>53668804.990000002</v>
      </c>
      <c r="H19" s="32" t="s">
        <v>233</v>
      </c>
    </row>
    <row r="20" spans="1:8">
      <c r="A20" s="62"/>
      <c r="B20" s="62"/>
      <c r="C20" s="62"/>
      <c r="D20" s="62"/>
      <c r="F20" s="34"/>
      <c r="G20" s="128" t="s">
        <v>11</v>
      </c>
    </row>
    <row r="21" spans="1:8">
      <c r="A21" s="62">
        <f>+A19+1</f>
        <v>9</v>
      </c>
      <c r="B21" s="62"/>
      <c r="C21" s="62"/>
      <c r="D21" s="62"/>
      <c r="E21" s="132" t="s">
        <v>228</v>
      </c>
      <c r="F21" s="34"/>
      <c r="G21" s="174">
        <f>+G17+G19</f>
        <v>745219020.71000004</v>
      </c>
    </row>
    <row r="22" spans="1:8">
      <c r="A22" s="62"/>
      <c r="B22" s="62"/>
      <c r="C22" s="62"/>
      <c r="D22" s="62"/>
      <c r="E22" s="29"/>
      <c r="F22" s="34"/>
      <c r="G22" s="128"/>
    </row>
    <row r="23" spans="1:8">
      <c r="A23" s="62">
        <f>+A21+1</f>
        <v>10</v>
      </c>
      <c r="B23" s="62"/>
      <c r="C23" s="62">
        <v>449</v>
      </c>
      <c r="D23" s="62"/>
      <c r="E23" s="29" t="s">
        <v>223</v>
      </c>
      <c r="F23" s="34"/>
      <c r="G23" s="174">
        <v>-5103445</v>
      </c>
    </row>
    <row r="24" spans="1:8">
      <c r="A24" s="62"/>
      <c r="B24" s="62"/>
      <c r="C24" s="62"/>
      <c r="D24" s="62"/>
      <c r="E24" s="29"/>
      <c r="F24" s="34"/>
      <c r="G24" s="128" t="s">
        <v>11</v>
      </c>
    </row>
    <row r="25" spans="1:8">
      <c r="A25" s="62">
        <f>+A23+1</f>
        <v>11</v>
      </c>
      <c r="B25" s="62"/>
      <c r="C25" s="62"/>
      <c r="D25" s="62"/>
      <c r="E25" s="29" t="s">
        <v>132</v>
      </c>
      <c r="F25" s="34"/>
      <c r="G25" s="33">
        <f>+G21+G23</f>
        <v>740115575.71000004</v>
      </c>
    </row>
    <row r="26" spans="1:8">
      <c r="A26" s="62"/>
      <c r="B26" s="62"/>
      <c r="C26" s="62"/>
      <c r="D26" s="62"/>
      <c r="E26" s="29"/>
      <c r="F26" s="34"/>
      <c r="G26" s="133" t="s">
        <v>207</v>
      </c>
    </row>
    <row r="27" spans="1:8" ht="13">
      <c r="A27" s="62"/>
      <c r="B27" s="62"/>
      <c r="C27" s="62"/>
      <c r="D27" s="62"/>
      <c r="E27" s="141" t="s">
        <v>133</v>
      </c>
      <c r="F27" s="34"/>
      <c r="G27" s="33"/>
    </row>
    <row r="28" spans="1:8">
      <c r="A28" s="62">
        <f>A25+1</f>
        <v>12</v>
      </c>
      <c r="B28" s="62"/>
      <c r="C28" s="62">
        <v>450</v>
      </c>
      <c r="D28" s="62"/>
      <c r="E28" s="29" t="s">
        <v>134</v>
      </c>
      <c r="F28" s="34"/>
      <c r="G28" s="133">
        <v>1803105.37</v>
      </c>
    </row>
    <row r="29" spans="1:8">
      <c r="A29" s="62">
        <f>+A28+1</f>
        <v>13</v>
      </c>
      <c r="B29" s="62"/>
      <c r="C29" s="62">
        <v>451</v>
      </c>
      <c r="D29" s="62"/>
      <c r="E29" s="26" t="s">
        <v>135</v>
      </c>
      <c r="F29" s="34"/>
      <c r="G29" s="128">
        <v>158578.51</v>
      </c>
    </row>
    <row r="30" spans="1:8">
      <c r="A30" s="62">
        <f>+A29+1</f>
        <v>14</v>
      </c>
      <c r="B30" s="62"/>
      <c r="C30" s="62">
        <v>454</v>
      </c>
      <c r="D30" s="62"/>
      <c r="E30" s="29" t="s">
        <v>136</v>
      </c>
      <c r="F30" s="34"/>
      <c r="G30" s="33">
        <v>6917831.1299999999</v>
      </c>
    </row>
    <row r="31" spans="1:8">
      <c r="A31" s="62">
        <f>+A30+1</f>
        <v>15</v>
      </c>
      <c r="B31" s="62"/>
      <c r="C31" s="62">
        <v>456</v>
      </c>
      <c r="D31" s="62"/>
      <c r="E31" s="29" t="s">
        <v>137</v>
      </c>
      <c r="F31" s="34"/>
      <c r="G31" s="128">
        <v>38018363.850000001</v>
      </c>
    </row>
    <row r="32" spans="1:8">
      <c r="A32" s="62"/>
      <c r="B32" s="62"/>
      <c r="C32" s="62"/>
      <c r="D32" s="62"/>
      <c r="F32" s="34"/>
      <c r="G32" s="128" t="s">
        <v>11</v>
      </c>
    </row>
    <row r="33" spans="1:8">
      <c r="A33" s="62">
        <f>+A31+1</f>
        <v>16</v>
      </c>
      <c r="B33" s="62"/>
      <c r="C33" s="62"/>
      <c r="D33" s="62"/>
      <c r="E33" s="29" t="s">
        <v>138</v>
      </c>
      <c r="F33" s="34"/>
      <c r="G33" s="133">
        <f>SUM(G28:G32)</f>
        <v>46897878.859999999</v>
      </c>
    </row>
    <row r="34" spans="1:8">
      <c r="A34" s="62"/>
      <c r="B34" s="62"/>
      <c r="C34" s="62"/>
      <c r="D34" s="62"/>
      <c r="F34" s="34"/>
      <c r="G34" s="176" t="s">
        <v>207</v>
      </c>
    </row>
    <row r="35" spans="1:8">
      <c r="A35" s="62"/>
      <c r="B35" s="62"/>
      <c r="C35" s="62"/>
      <c r="D35" s="62"/>
      <c r="F35" s="34"/>
      <c r="G35" s="34"/>
      <c r="H35" s="26" t="s">
        <v>233</v>
      </c>
    </row>
    <row r="36" spans="1:8">
      <c r="A36" s="62"/>
      <c r="B36" s="62"/>
      <c r="C36" s="62"/>
      <c r="D36" s="62"/>
      <c r="F36" s="34"/>
      <c r="G36" s="31"/>
    </row>
    <row r="37" spans="1:8">
      <c r="A37" s="62"/>
      <c r="B37" s="62"/>
      <c r="C37" s="62"/>
      <c r="D37" s="62"/>
      <c r="E37" s="28" t="s">
        <v>752</v>
      </c>
      <c r="F37" s="34"/>
      <c r="G37" s="34">
        <f>G25+G33-'P 7'!F13</f>
        <v>0</v>
      </c>
    </row>
    <row r="38" spans="1:8">
      <c r="A38" s="62"/>
      <c r="B38" s="62"/>
      <c r="C38" s="62"/>
      <c r="D38" s="62"/>
      <c r="E38" s="28" t="s">
        <v>753</v>
      </c>
      <c r="F38" s="34"/>
      <c r="G38" s="31">
        <f>G23-'P 7'!F11</f>
        <v>0</v>
      </c>
    </row>
    <row r="39" spans="1:8">
      <c r="A39" s="62"/>
      <c r="B39" s="62"/>
      <c r="C39" s="62"/>
      <c r="D39" s="62"/>
      <c r="E39" s="21"/>
      <c r="F39" s="34"/>
      <c r="G39" s="34"/>
    </row>
    <row r="40" spans="1:8">
      <c r="A40" s="62"/>
      <c r="B40" s="62"/>
      <c r="C40" s="62"/>
      <c r="D40" s="62"/>
      <c r="F40" s="34"/>
      <c r="G40" s="34"/>
    </row>
    <row r="41" spans="1:8">
      <c r="A41" s="62"/>
      <c r="B41" s="62"/>
      <c r="C41" s="62"/>
      <c r="D41" s="62"/>
      <c r="F41" s="34"/>
      <c r="G41" s="31"/>
    </row>
    <row r="42" spans="1:8">
      <c r="A42" s="62"/>
      <c r="B42" s="62"/>
      <c r="C42" s="62"/>
      <c r="D42" s="62"/>
      <c r="F42" s="34"/>
      <c r="G42" s="34"/>
    </row>
    <row r="43" spans="1:8">
      <c r="A43" s="62"/>
      <c r="B43" s="62"/>
      <c r="C43" s="62"/>
      <c r="D43" s="62"/>
      <c r="E43" s="21"/>
      <c r="F43" s="34"/>
      <c r="G43" s="34"/>
    </row>
    <row r="44" spans="1:8">
      <c r="A44" s="62"/>
      <c r="B44" s="62"/>
      <c r="C44" s="62"/>
      <c r="D44" s="62"/>
      <c r="F44" s="34"/>
      <c r="G44" s="31"/>
    </row>
    <row r="45" spans="1:8">
      <c r="A45" s="62"/>
      <c r="B45" s="62"/>
      <c r="C45" s="62"/>
      <c r="D45" s="62"/>
      <c r="E45" s="29"/>
      <c r="F45" s="34"/>
      <c r="G45" s="31"/>
    </row>
    <row r="46" spans="1:8">
      <c r="A46" s="62"/>
      <c r="B46" s="62"/>
      <c r="C46" s="62"/>
      <c r="D46" s="62"/>
      <c r="F46" s="34"/>
      <c r="G46" s="31"/>
    </row>
    <row r="47" spans="1:8">
      <c r="A47" s="62"/>
      <c r="B47" s="62"/>
      <c r="C47" s="62"/>
      <c r="D47" s="62"/>
      <c r="F47" s="34"/>
      <c r="G47" s="34"/>
    </row>
    <row r="48" spans="1:8">
      <c r="A48" s="62"/>
      <c r="B48" s="62"/>
      <c r="C48" s="62"/>
      <c r="D48" s="62"/>
      <c r="F48" s="34"/>
      <c r="G48" s="31"/>
    </row>
    <row r="49" spans="1:7">
      <c r="A49" s="62"/>
      <c r="B49" s="62"/>
      <c r="C49" s="62"/>
      <c r="D49" s="62"/>
      <c r="F49" s="34"/>
      <c r="G49" s="34"/>
    </row>
    <row r="50" spans="1:7">
      <c r="A50" s="62"/>
      <c r="B50" s="62"/>
      <c r="C50" s="62"/>
      <c r="D50" s="62"/>
      <c r="F50" s="34"/>
      <c r="G50" s="31"/>
    </row>
    <row r="51" spans="1:7">
      <c r="A51" s="62"/>
      <c r="B51" s="62"/>
      <c r="C51" s="62"/>
      <c r="D51" s="62"/>
      <c r="F51" s="34"/>
      <c r="G51" s="31"/>
    </row>
    <row r="52" spans="1:7">
      <c r="A52" s="62"/>
      <c r="B52" s="62"/>
      <c r="C52" s="62"/>
      <c r="D52" s="62"/>
      <c r="F52" s="34"/>
      <c r="G52" s="131"/>
    </row>
    <row r="53" spans="1:7">
      <c r="A53" s="62"/>
      <c r="B53" s="62"/>
      <c r="C53" s="62"/>
      <c r="D53" s="62"/>
      <c r="F53" s="34"/>
      <c r="G53" s="31"/>
    </row>
    <row r="54" spans="1:7">
      <c r="A54" s="62"/>
      <c r="B54" s="62"/>
      <c r="C54" s="62"/>
      <c r="D54" s="62"/>
      <c r="F54" s="34"/>
      <c r="G54" s="31"/>
    </row>
    <row r="55" spans="1:7">
      <c r="A55" s="62"/>
      <c r="B55" s="62"/>
      <c r="C55" s="62"/>
      <c r="D55" s="62"/>
      <c r="F55" s="34"/>
      <c r="G55" s="34"/>
    </row>
    <row r="56" spans="1:7">
      <c r="A56" s="62"/>
      <c r="B56" s="62"/>
      <c r="C56" s="62"/>
      <c r="D56" s="62"/>
      <c r="F56" s="34"/>
      <c r="G56" s="34"/>
    </row>
    <row r="57" spans="1:7">
      <c r="A57" s="62"/>
      <c r="B57" s="62"/>
      <c r="C57" s="62"/>
      <c r="D57" s="62"/>
      <c r="F57" s="34"/>
      <c r="G57" s="34"/>
    </row>
    <row r="58" spans="1:7">
      <c r="A58" s="62"/>
      <c r="B58" s="62"/>
      <c r="C58" s="62"/>
      <c r="D58" s="62"/>
      <c r="F58" s="34"/>
      <c r="G58" s="34"/>
    </row>
    <row r="59" spans="1:7">
      <c r="A59" s="62"/>
      <c r="B59" s="62"/>
      <c r="C59" s="62"/>
      <c r="D59" s="62"/>
      <c r="F59" s="34"/>
      <c r="G59" s="34"/>
    </row>
    <row r="60" spans="1:7">
      <c r="A60" s="62"/>
      <c r="B60" s="62"/>
      <c r="C60" s="62"/>
      <c r="D60" s="62"/>
      <c r="F60" s="34"/>
      <c r="G60" s="31"/>
    </row>
    <row r="61" spans="1:7">
      <c r="A61" s="62"/>
      <c r="B61" s="62"/>
      <c r="C61" s="62"/>
      <c r="D61" s="62"/>
      <c r="E61" s="21"/>
      <c r="F61" s="34"/>
      <c r="G61" s="34"/>
    </row>
    <row r="62" spans="1:7">
      <c r="A62" s="62"/>
      <c r="B62" s="62"/>
      <c r="C62" s="62"/>
      <c r="D62" s="62"/>
      <c r="F62" s="34"/>
      <c r="G62" s="31"/>
    </row>
    <row r="63" spans="1:7">
      <c r="A63" s="62"/>
      <c r="B63" s="62"/>
      <c r="C63" s="62"/>
      <c r="D63" s="62"/>
      <c r="F63" s="34"/>
      <c r="G63" s="34"/>
    </row>
    <row r="64" spans="1:7">
      <c r="A64" s="62"/>
      <c r="B64" s="62"/>
      <c r="C64" s="62"/>
      <c r="D64" s="62"/>
      <c r="F64" s="34"/>
      <c r="G64" s="131"/>
    </row>
    <row r="65" spans="1:7">
      <c r="A65" s="62"/>
      <c r="B65" s="62"/>
      <c r="C65" s="62"/>
      <c r="D65" s="62"/>
      <c r="F65" s="34"/>
      <c r="G65" s="131"/>
    </row>
    <row r="66" spans="1:7">
      <c r="A66" s="62"/>
      <c r="B66" s="62"/>
      <c r="C66" s="62"/>
      <c r="D66" s="62"/>
      <c r="F66" s="34"/>
      <c r="G66" s="34"/>
    </row>
    <row r="67" spans="1:7">
      <c r="A67" s="62"/>
      <c r="B67" s="62"/>
      <c r="C67" s="62"/>
      <c r="D67" s="62"/>
      <c r="F67" s="34"/>
      <c r="G67" s="34"/>
    </row>
    <row r="68" spans="1:7">
      <c r="A68" s="62"/>
      <c r="B68" s="62"/>
      <c r="C68" s="62"/>
      <c r="D68" s="62"/>
      <c r="F68" s="34"/>
      <c r="G68" s="34"/>
    </row>
    <row r="69" spans="1:7">
      <c r="A69" s="62"/>
      <c r="B69" s="62"/>
      <c r="C69" s="62"/>
      <c r="D69" s="62"/>
      <c r="F69" s="34"/>
      <c r="G69" s="34"/>
    </row>
    <row r="70" spans="1:7">
      <c r="A70" s="62"/>
      <c r="B70" s="62"/>
      <c r="C70" s="62"/>
      <c r="D70" s="62"/>
      <c r="F70" s="34"/>
      <c r="G70" s="34"/>
    </row>
    <row r="71" spans="1:7">
      <c r="A71" s="62"/>
      <c r="B71" s="62"/>
      <c r="C71" s="62"/>
      <c r="D71" s="62"/>
      <c r="F71" s="34"/>
      <c r="G71" s="34"/>
    </row>
    <row r="72" spans="1:7">
      <c r="A72" s="62"/>
      <c r="B72" s="62"/>
      <c r="C72" s="62"/>
      <c r="D72" s="62"/>
      <c r="F72" s="34"/>
      <c r="G72" s="34"/>
    </row>
    <row r="73" spans="1:7">
      <c r="A73" s="62"/>
      <c r="B73" s="62"/>
      <c r="C73" s="62"/>
      <c r="D73" s="62"/>
      <c r="F73" s="34"/>
      <c r="G73" s="34"/>
    </row>
    <row r="74" spans="1:7">
      <c r="A74" s="62"/>
      <c r="B74" s="62"/>
      <c r="C74" s="62"/>
      <c r="D74" s="62"/>
      <c r="F74" s="34"/>
      <c r="G74" s="34"/>
    </row>
    <row r="75" spans="1:7">
      <c r="A75" s="62"/>
      <c r="B75" s="62"/>
      <c r="C75" s="62"/>
      <c r="D75" s="62"/>
      <c r="F75" s="34"/>
      <c r="G75" s="34"/>
    </row>
    <row r="76" spans="1:7">
      <c r="A76" s="62"/>
      <c r="B76" s="62"/>
      <c r="C76" s="62"/>
      <c r="D76" s="62"/>
      <c r="F76" s="34"/>
      <c r="G76" s="34"/>
    </row>
    <row r="77" spans="1:7">
      <c r="A77" s="62"/>
      <c r="B77" s="62"/>
      <c r="C77" s="62"/>
      <c r="D77" s="62"/>
      <c r="F77" s="34"/>
      <c r="G77" s="34"/>
    </row>
    <row r="78" spans="1:7">
      <c r="A78" s="62"/>
      <c r="B78" s="62"/>
      <c r="C78" s="62"/>
      <c r="D78" s="62"/>
      <c r="F78" s="34"/>
      <c r="G78" s="34"/>
    </row>
    <row r="79" spans="1:7">
      <c r="A79" s="62"/>
      <c r="B79" s="62"/>
      <c r="C79" s="62"/>
      <c r="D79" s="62"/>
      <c r="F79" s="34"/>
      <c r="G79" s="34"/>
    </row>
    <row r="80" spans="1:7">
      <c r="A80" s="62"/>
      <c r="B80" s="62"/>
      <c r="C80" s="62"/>
      <c r="D80" s="62"/>
      <c r="F80" s="34"/>
      <c r="G80" s="34"/>
    </row>
    <row r="81" spans="1:7">
      <c r="A81" s="62"/>
      <c r="B81" s="62"/>
      <c r="C81" s="62"/>
      <c r="D81" s="62"/>
      <c r="F81" s="34"/>
      <c r="G81" s="34"/>
    </row>
    <row r="82" spans="1:7">
      <c r="A82" s="62"/>
      <c r="B82" s="62"/>
      <c r="C82" s="62"/>
      <c r="D82" s="62"/>
      <c r="F82" s="34"/>
      <c r="G82" s="34"/>
    </row>
    <row r="83" spans="1:7">
      <c r="A83" s="62"/>
      <c r="B83" s="62"/>
      <c r="C83" s="62"/>
      <c r="D83" s="62"/>
    </row>
  </sheetData>
  <mergeCells count="3">
    <mergeCell ref="C1:E1"/>
    <mergeCell ref="C2:E2"/>
    <mergeCell ref="C3:E3"/>
  </mergeCells>
  <phoneticPr fontId="0" type="noConversion"/>
  <printOptions horizontalCentered="1"/>
  <pageMargins left="0.75" right="0" top="1" bottom="0.5" header="0" footer="0"/>
  <pageSetup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fitToPage="1"/>
  </sheetPr>
  <dimension ref="A1:P74"/>
  <sheetViews>
    <sheetView view="pageBreakPreview" zoomScaleNormal="100" zoomScaleSheetLayoutView="100" workbookViewId="0">
      <pane ySplit="5" topLeftCell="A6" activePane="bottomLeft" state="frozen"/>
      <selection activeCell="C71" sqref="C71:I72"/>
      <selection pane="bottomLeft" activeCell="D2" sqref="D2:K2"/>
    </sheetView>
  </sheetViews>
  <sheetFormatPr defaultColWidth="8.81640625" defaultRowHeight="12.5"/>
  <cols>
    <col min="1" max="1" width="3.7265625" style="58" bestFit="1" customWidth="1"/>
    <col min="2" max="2" width="1" style="58" customWidth="1"/>
    <col min="3" max="3" width="3.7265625" style="26" customWidth="1"/>
    <col min="4" max="4" width="46.54296875" style="26" customWidth="1"/>
    <col min="5" max="5" width="1" style="26" customWidth="1"/>
    <col min="6" max="6" width="16.453125" style="26" bestFit="1" customWidth="1"/>
    <col min="7" max="7" width="1" style="26" customWidth="1"/>
    <col min="8" max="8" width="15.7265625" style="26" customWidth="1"/>
    <col min="9" max="9" width="1" style="26" customWidth="1"/>
    <col min="10" max="10" width="14.453125" style="26" bestFit="1" customWidth="1"/>
    <col min="11" max="11" width="1" style="26" customWidth="1"/>
    <col min="12" max="12" width="16.54296875" style="26" customWidth="1"/>
    <col min="13" max="13" width="15.7265625" style="26" customWidth="1"/>
    <col min="14" max="14" width="2.26953125" style="26" customWidth="1"/>
    <col min="15" max="15" width="12.81640625" style="26" bestFit="1" customWidth="1"/>
    <col min="16" max="16" width="11.26953125" style="26" bestFit="1" customWidth="1"/>
    <col min="17" max="16384" width="8.81640625" style="26"/>
  </cols>
  <sheetData>
    <row r="1" spans="1:16">
      <c r="D1" s="300" t="s">
        <v>12</v>
      </c>
      <c r="E1" s="300"/>
      <c r="F1" s="300"/>
      <c r="G1" s="300"/>
      <c r="H1" s="300"/>
      <c r="I1" s="300"/>
      <c r="J1" s="300"/>
      <c r="K1" s="300"/>
      <c r="L1" s="27" t="s">
        <v>233</v>
      </c>
      <c r="M1" s="27"/>
    </row>
    <row r="2" spans="1:16">
      <c r="D2" s="300" t="s">
        <v>102</v>
      </c>
      <c r="E2" s="300"/>
      <c r="F2" s="300"/>
      <c r="G2" s="300"/>
      <c r="H2" s="300"/>
      <c r="I2" s="300"/>
      <c r="J2" s="300"/>
      <c r="K2" s="300"/>
      <c r="L2" s="28" t="s">
        <v>233</v>
      </c>
      <c r="M2" s="28"/>
    </row>
    <row r="3" spans="1:16">
      <c r="D3" s="300" t="s">
        <v>760</v>
      </c>
      <c r="E3" s="300"/>
      <c r="F3" s="300"/>
      <c r="G3" s="300"/>
      <c r="H3" s="300"/>
      <c r="I3" s="300"/>
      <c r="J3" s="300"/>
      <c r="K3" s="300"/>
    </row>
    <row r="5" spans="1:16" ht="50">
      <c r="A5" s="19" t="s">
        <v>0</v>
      </c>
      <c r="B5" s="19"/>
      <c r="C5" s="13"/>
      <c r="D5" s="14" t="s">
        <v>309</v>
      </c>
      <c r="E5" s="13"/>
      <c r="F5" s="19" t="s">
        <v>763</v>
      </c>
      <c r="G5" s="13"/>
      <c r="H5" s="19" t="s">
        <v>610</v>
      </c>
      <c r="I5" s="13"/>
      <c r="J5" s="19" t="s">
        <v>587</v>
      </c>
      <c r="K5" s="13"/>
      <c r="L5" s="19" t="s">
        <v>762</v>
      </c>
    </row>
    <row r="6" spans="1:16">
      <c r="A6" s="134">
        <v>-1</v>
      </c>
      <c r="B6" s="19"/>
      <c r="C6" s="13"/>
      <c r="D6" s="20">
        <f>+A6-1</f>
        <v>-2</v>
      </c>
      <c r="E6" s="13"/>
      <c r="F6" s="20">
        <f>+D6-1</f>
        <v>-3</v>
      </c>
      <c r="G6" s="13"/>
      <c r="H6" s="20">
        <f>+F6-1</f>
        <v>-4</v>
      </c>
      <c r="I6" s="13"/>
      <c r="J6" s="20">
        <f>+H6-1</f>
        <v>-5</v>
      </c>
      <c r="K6" s="13"/>
      <c r="L6" s="20">
        <f>+J6-1</f>
        <v>-6</v>
      </c>
    </row>
    <row r="7" spans="1:16">
      <c r="A7" s="30"/>
      <c r="B7" s="30"/>
      <c r="L7" s="14" t="s">
        <v>311</v>
      </c>
    </row>
    <row r="8" spans="1:16">
      <c r="A8" s="62"/>
      <c r="B8" s="62"/>
      <c r="C8" s="26" t="s">
        <v>103</v>
      </c>
    </row>
    <row r="9" spans="1:16" ht="13">
      <c r="A9" s="62">
        <v>1</v>
      </c>
      <c r="B9" s="62"/>
      <c r="D9" s="26" t="s">
        <v>231</v>
      </c>
      <c r="E9" s="34"/>
      <c r="F9" s="33">
        <f>+'P 18'!R10</f>
        <v>770124738.69000006</v>
      </c>
      <c r="G9" s="33"/>
      <c r="H9" s="63">
        <f>-7185461.95-(H10+H11)</f>
        <v>-11194777.949999999</v>
      </c>
      <c r="I9" s="33"/>
      <c r="J9" s="33">
        <v>-204529616.01999998</v>
      </c>
      <c r="K9" s="33"/>
      <c r="L9" s="33">
        <f>F9+H9+J9</f>
        <v>554400344.72000003</v>
      </c>
      <c r="M9" s="152"/>
    </row>
    <row r="10" spans="1:16" ht="13">
      <c r="A10" s="62">
        <f>+A9+1</f>
        <v>2</v>
      </c>
      <c r="B10" s="62"/>
      <c r="D10" s="26" t="s">
        <v>230</v>
      </c>
      <c r="E10" s="34"/>
      <c r="F10" s="33">
        <f>+'P 18'!R11</f>
        <v>21992160.879999999</v>
      </c>
      <c r="G10" s="34"/>
      <c r="H10" s="12">
        <v>-1094129</v>
      </c>
      <c r="I10" s="32"/>
      <c r="J10" s="161">
        <v>0</v>
      </c>
      <c r="K10" s="34"/>
      <c r="L10" s="34">
        <f>F10+H10+J10</f>
        <v>20898031.879999999</v>
      </c>
      <c r="M10" s="152"/>
    </row>
    <row r="11" spans="1:16">
      <c r="A11" s="62">
        <f>+A10+1</f>
        <v>3</v>
      </c>
      <c r="B11" s="62"/>
      <c r="D11" s="26" t="s">
        <v>223</v>
      </c>
      <c r="E11" s="34"/>
      <c r="F11" s="33">
        <f>+'P 18'!R12</f>
        <v>-5103445</v>
      </c>
      <c r="G11" s="34"/>
      <c r="H11" s="34">
        <f>-F11</f>
        <v>5103445</v>
      </c>
      <c r="I11" s="34"/>
      <c r="J11" s="32">
        <v>0</v>
      </c>
      <c r="K11" s="32"/>
      <c r="L11" s="32">
        <f>F11+H11+J11</f>
        <v>0</v>
      </c>
      <c r="M11" s="34"/>
    </row>
    <row r="12" spans="1:16">
      <c r="A12" s="62"/>
      <c r="B12" s="62"/>
      <c r="E12" s="34"/>
      <c r="F12" s="128" t="s">
        <v>11</v>
      </c>
      <c r="G12" s="45"/>
      <c r="H12" s="45" t="s">
        <v>11</v>
      </c>
      <c r="I12" s="45"/>
      <c r="J12" s="45" t="s">
        <v>11</v>
      </c>
      <c r="K12" s="45"/>
      <c r="L12" s="45" t="s">
        <v>11</v>
      </c>
      <c r="M12" s="45"/>
    </row>
    <row r="13" spans="1:16" ht="13">
      <c r="A13" s="62">
        <f>+A11+1</f>
        <v>4</v>
      </c>
      <c r="B13" s="62"/>
      <c r="D13" s="29" t="s">
        <v>105</v>
      </c>
      <c r="E13" s="34"/>
      <c r="F13" s="33">
        <f>SUM(F9:F12)</f>
        <v>787013454.57000005</v>
      </c>
      <c r="G13" s="34"/>
      <c r="H13" s="34">
        <f>SUM(H9:H12)</f>
        <v>-7185461.9499999993</v>
      </c>
      <c r="I13" s="34"/>
      <c r="J13" s="34">
        <f>SUM(J9:J12)</f>
        <v>-204529616.01999998</v>
      </c>
      <c r="K13" s="34"/>
      <c r="L13" s="34">
        <f>SUM(L9:L12)</f>
        <v>575298376.60000002</v>
      </c>
      <c r="M13" s="150"/>
    </row>
    <row r="14" spans="1:16" ht="13">
      <c r="A14" s="62"/>
      <c r="B14" s="62"/>
      <c r="E14" s="34"/>
      <c r="F14" s="128" t="s">
        <v>11</v>
      </c>
      <c r="G14" s="45"/>
      <c r="H14" s="45" t="s">
        <v>11</v>
      </c>
      <c r="I14" s="45"/>
      <c r="J14" s="45" t="s">
        <v>11</v>
      </c>
      <c r="K14" s="45"/>
      <c r="L14" s="45" t="s">
        <v>11</v>
      </c>
      <c r="M14" s="151"/>
    </row>
    <row r="15" spans="1:16" ht="13">
      <c r="A15" s="62"/>
      <c r="B15" s="26"/>
      <c r="C15" s="29" t="s">
        <v>106</v>
      </c>
      <c r="E15" s="34"/>
      <c r="F15" s="128"/>
      <c r="G15" s="45"/>
      <c r="H15" s="45"/>
      <c r="I15" s="45"/>
      <c r="J15" s="45"/>
      <c r="K15" s="45"/>
      <c r="L15" s="45"/>
      <c r="M15" s="151"/>
      <c r="O15" s="32"/>
      <c r="P15" s="32"/>
    </row>
    <row r="16" spans="1:16" ht="13">
      <c r="A16" s="62">
        <f>+A13+1</f>
        <v>5</v>
      </c>
      <c r="B16" s="26"/>
      <c r="D16" s="29" t="s">
        <v>18</v>
      </c>
      <c r="E16" s="34"/>
      <c r="F16" s="33">
        <f>'P 18'!R17</f>
        <v>512344030.80000001</v>
      </c>
      <c r="G16" s="34"/>
      <c r="H16" s="34">
        <v>-5799615.4800000004</v>
      </c>
      <c r="I16" s="34"/>
      <c r="J16" s="34">
        <v>-178224628.01927999</v>
      </c>
      <c r="K16" s="34"/>
      <c r="L16" s="34">
        <f t="shared" ref="L16:L17" si="0">F16+H16+J16</f>
        <v>328319787.30071998</v>
      </c>
      <c r="M16" s="152"/>
      <c r="O16" s="32"/>
      <c r="P16" s="32"/>
    </row>
    <row r="17" spans="1:16" ht="13">
      <c r="A17" s="62">
        <f>+A16+1</f>
        <v>6</v>
      </c>
      <c r="B17" s="26"/>
      <c r="D17" s="29" t="s">
        <v>19</v>
      </c>
      <c r="E17" s="34"/>
      <c r="F17" s="33">
        <f>'P 18'!R18</f>
        <v>69204122.530000001</v>
      </c>
      <c r="G17" s="34"/>
      <c r="H17" s="34">
        <v>-524962.37</v>
      </c>
      <c r="I17" s="34"/>
      <c r="J17" s="34">
        <v>-9482243.8049999997</v>
      </c>
      <c r="K17" s="34"/>
      <c r="L17" s="34">
        <f t="shared" si="0"/>
        <v>59196916.354999997</v>
      </c>
      <c r="M17" s="152"/>
      <c r="O17" s="32"/>
      <c r="P17" s="32"/>
    </row>
    <row r="18" spans="1:16" ht="13">
      <c r="A18" s="26"/>
      <c r="B18" s="26"/>
      <c r="D18" s="29"/>
      <c r="E18" s="34"/>
      <c r="F18" s="128" t="s">
        <v>11</v>
      </c>
      <c r="G18" s="45"/>
      <c r="H18" s="45" t="s">
        <v>11</v>
      </c>
      <c r="I18" s="45"/>
      <c r="J18" s="45" t="s">
        <v>11</v>
      </c>
      <c r="K18" s="45"/>
      <c r="L18" s="45" t="s">
        <v>11</v>
      </c>
      <c r="M18" s="153"/>
    </row>
    <row r="19" spans="1:16" ht="13">
      <c r="A19" s="62">
        <f>+A17+1</f>
        <v>7</v>
      </c>
      <c r="B19" s="26"/>
      <c r="D19" s="29" t="s">
        <v>107</v>
      </c>
      <c r="E19" s="34"/>
      <c r="F19" s="33">
        <f>SUM(F16:F18)</f>
        <v>581548153.33000004</v>
      </c>
      <c r="G19" s="34"/>
      <c r="H19" s="34">
        <f>SUM(H16:H18)</f>
        <v>-6324577.8500000006</v>
      </c>
      <c r="I19" s="34"/>
      <c r="J19" s="34">
        <f>SUM(J16:J18)</f>
        <v>-187706871.82427999</v>
      </c>
      <c r="K19" s="34"/>
      <c r="L19" s="34">
        <f>SUM(L16:L18)</f>
        <v>387516703.65572</v>
      </c>
      <c r="M19" s="154"/>
    </row>
    <row r="20" spans="1:16" ht="13">
      <c r="A20" s="62"/>
      <c r="B20" s="62"/>
      <c r="E20" s="34"/>
      <c r="F20" s="33"/>
      <c r="G20" s="33"/>
      <c r="H20" s="33"/>
      <c r="I20" s="33"/>
      <c r="J20" s="33"/>
      <c r="K20" s="33"/>
      <c r="L20" s="33"/>
      <c r="M20" s="154"/>
    </row>
    <row r="21" spans="1:16" ht="13">
      <c r="A21" s="62">
        <f>+A19+1</f>
        <v>8</v>
      </c>
      <c r="B21" s="62"/>
      <c r="D21" s="29" t="s">
        <v>24</v>
      </c>
      <c r="E21" s="34"/>
      <c r="F21" s="33">
        <f>'P 18'!R22</f>
        <v>126464026.81</v>
      </c>
      <c r="G21" s="34"/>
      <c r="H21" s="34">
        <v>-1171613.81</v>
      </c>
      <c r="I21" s="34"/>
      <c r="J21" s="34">
        <v>-22437939.592050001</v>
      </c>
      <c r="K21" s="34"/>
      <c r="L21" s="34">
        <f t="shared" ref="L21:L26" si="1">F21+H21+J21</f>
        <v>102854473.40795</v>
      </c>
      <c r="M21" s="154"/>
    </row>
    <row r="22" spans="1:16" ht="13">
      <c r="A22" s="62">
        <f>+A21+1</f>
        <v>9</v>
      </c>
      <c r="B22" s="62"/>
      <c r="D22" s="29" t="s">
        <v>21</v>
      </c>
      <c r="E22" s="34"/>
      <c r="F22" s="128">
        <f>'P 18'!R25</f>
        <v>27663204.469999999</v>
      </c>
      <c r="G22" s="31"/>
      <c r="H22" s="31">
        <v>-384238.47</v>
      </c>
      <c r="I22" s="31"/>
      <c r="J22" s="31">
        <v>2468227.71</v>
      </c>
      <c r="K22" s="31"/>
      <c r="L22" s="31">
        <f t="shared" si="1"/>
        <v>29747193.710000001</v>
      </c>
      <c r="M22" s="154"/>
    </row>
    <row r="23" spans="1:16" ht="13">
      <c r="A23" s="62">
        <f>+A22+1</f>
        <v>10</v>
      </c>
      <c r="B23" s="62"/>
      <c r="D23" s="29" t="s">
        <v>22</v>
      </c>
      <c r="E23" s="34"/>
      <c r="F23" s="128">
        <f>+'P 18'!R26</f>
        <v>-270314.43</v>
      </c>
      <c r="G23" s="31"/>
      <c r="H23" s="31">
        <v>2596480.4300000002</v>
      </c>
      <c r="I23" s="31"/>
      <c r="J23" s="31">
        <v>524370.1075312742</v>
      </c>
      <c r="K23" s="31"/>
      <c r="L23" s="31">
        <f t="shared" si="1"/>
        <v>2850536.1075312742</v>
      </c>
      <c r="M23" s="154"/>
      <c r="P23" s="33"/>
    </row>
    <row r="24" spans="1:16" ht="13">
      <c r="A24" s="62">
        <f>+A23+1</f>
        <v>11</v>
      </c>
      <c r="B24" s="62"/>
      <c r="D24" s="29" t="s">
        <v>566</v>
      </c>
      <c r="E24" s="34"/>
      <c r="F24" s="33">
        <f>+'P 18'!R27+'P 18'!R28+'P 18'!R29</f>
        <v>-28709271.400000002</v>
      </c>
      <c r="G24" s="34"/>
      <c r="H24" s="34">
        <v>-414789.8</v>
      </c>
      <c r="I24" s="34"/>
      <c r="J24" s="34">
        <v>33159612.920000002</v>
      </c>
      <c r="K24" s="34"/>
      <c r="L24" s="31">
        <f t="shared" si="1"/>
        <v>4035551.7199999988</v>
      </c>
      <c r="M24" s="152"/>
      <c r="P24" s="147"/>
    </row>
    <row r="25" spans="1:16" ht="13">
      <c r="A25" s="62">
        <f t="shared" ref="A25:A26" si="2">+A24+1</f>
        <v>12</v>
      </c>
      <c r="B25" s="62"/>
      <c r="D25" s="21" t="s">
        <v>588</v>
      </c>
      <c r="E25" s="34"/>
      <c r="F25" s="33">
        <f>+'P 18'!R33</f>
        <v>452405.24</v>
      </c>
      <c r="G25" s="34"/>
      <c r="H25" s="32">
        <v>0</v>
      </c>
      <c r="I25" s="34"/>
      <c r="J25" s="34">
        <v>1258220</v>
      </c>
      <c r="K25" s="34"/>
      <c r="L25" s="34">
        <f t="shared" si="1"/>
        <v>1710625.24</v>
      </c>
      <c r="M25" s="154"/>
    </row>
    <row r="26" spans="1:16" ht="13">
      <c r="A26" s="62">
        <f t="shared" si="2"/>
        <v>13</v>
      </c>
      <c r="B26" s="62"/>
      <c r="D26" s="21" t="s">
        <v>205</v>
      </c>
      <c r="E26" s="34"/>
      <c r="F26" s="33">
        <f>+'P 18'!R45</f>
        <v>3867597.21</v>
      </c>
      <c r="G26" s="34"/>
      <c r="H26" s="34">
        <v>-3347470.35</v>
      </c>
      <c r="I26" s="34"/>
      <c r="J26" s="34">
        <v>487767.38049999997</v>
      </c>
      <c r="K26" s="34"/>
      <c r="L26" s="34">
        <f t="shared" si="1"/>
        <v>1007894.2404999998</v>
      </c>
      <c r="M26" s="154"/>
    </row>
    <row r="27" spans="1:16" ht="13">
      <c r="A27" s="62"/>
      <c r="B27" s="62"/>
      <c r="D27" s="21"/>
      <c r="E27" s="34"/>
      <c r="F27" s="128" t="s">
        <v>11</v>
      </c>
      <c r="G27" s="45"/>
      <c r="H27" s="45" t="s">
        <v>11</v>
      </c>
      <c r="I27" s="45"/>
      <c r="J27" s="45" t="s">
        <v>11</v>
      </c>
      <c r="K27" s="45"/>
      <c r="L27" s="45" t="s">
        <v>11</v>
      </c>
      <c r="M27" s="153"/>
    </row>
    <row r="28" spans="1:16" ht="13">
      <c r="A28" s="62">
        <f>+A26+1</f>
        <v>14</v>
      </c>
      <c r="B28" s="62"/>
      <c r="D28" s="29" t="s">
        <v>108</v>
      </c>
      <c r="E28" s="34"/>
      <c r="F28" s="33">
        <f>SUM(F19:F27)</f>
        <v>711015801.23000026</v>
      </c>
      <c r="G28" s="34"/>
      <c r="H28" s="34">
        <f>SUM(H19:H27)</f>
        <v>-9046209.8499999996</v>
      </c>
      <c r="I28" s="34"/>
      <c r="J28" s="34">
        <f>SUM(J19:J27)</f>
        <v>-172246613.29829869</v>
      </c>
      <c r="K28" s="34"/>
      <c r="L28" s="34">
        <f>SUM(L19:L27)</f>
        <v>529722978.08170116</v>
      </c>
      <c r="M28" s="154"/>
    </row>
    <row r="29" spans="1:16">
      <c r="A29" s="62"/>
      <c r="B29" s="62"/>
      <c r="E29" s="34"/>
      <c r="F29" s="128" t="s">
        <v>11</v>
      </c>
      <c r="G29" s="45"/>
      <c r="H29" s="45" t="s">
        <v>11</v>
      </c>
      <c r="I29" s="45"/>
      <c r="J29" s="45" t="s">
        <v>11</v>
      </c>
      <c r="K29" s="45"/>
      <c r="L29" s="45" t="s">
        <v>11</v>
      </c>
      <c r="M29" s="149"/>
    </row>
    <row r="30" spans="1:16">
      <c r="A30" s="62">
        <f>+A28+1</f>
        <v>15</v>
      </c>
      <c r="B30" s="62"/>
      <c r="D30" s="29" t="s">
        <v>109</v>
      </c>
      <c r="E30" s="34"/>
      <c r="F30" s="33">
        <f>+F13-F28</f>
        <v>75997653.339999795</v>
      </c>
      <c r="G30" s="34"/>
      <c r="H30" s="34">
        <f>+H13-H28</f>
        <v>1860747.9000000004</v>
      </c>
      <c r="I30" s="34"/>
      <c r="J30" s="34">
        <f>+J13-J28</f>
        <v>-32283002.721701294</v>
      </c>
      <c r="K30" s="34"/>
      <c r="L30" s="34">
        <f>+L13-L28</f>
        <v>45575398.518298864</v>
      </c>
      <c r="M30" s="148"/>
    </row>
    <row r="31" spans="1:16">
      <c r="A31" s="62"/>
      <c r="B31" s="62"/>
      <c r="E31" s="34"/>
      <c r="F31" s="128" t="s">
        <v>11</v>
      </c>
      <c r="G31" s="45"/>
      <c r="H31" s="45" t="s">
        <v>11</v>
      </c>
      <c r="I31" s="45"/>
      <c r="J31" s="45" t="s">
        <v>11</v>
      </c>
      <c r="K31" s="45"/>
      <c r="L31" s="45" t="s">
        <v>11</v>
      </c>
      <c r="M31" s="149"/>
    </row>
    <row r="32" spans="1:16">
      <c r="A32" s="62"/>
      <c r="B32" s="62"/>
      <c r="C32" s="29" t="s">
        <v>110</v>
      </c>
      <c r="E32" s="34"/>
      <c r="F32" s="33"/>
      <c r="G32" s="34"/>
      <c r="H32" s="34"/>
      <c r="I32" s="34"/>
      <c r="J32" s="34"/>
      <c r="K32" s="34"/>
      <c r="L32" s="34"/>
      <c r="M32" s="34"/>
    </row>
    <row r="33" spans="1:13" ht="41.25" customHeight="1">
      <c r="A33" s="62">
        <f>+A30+1</f>
        <v>16</v>
      </c>
      <c r="B33" s="62"/>
      <c r="D33" s="302" t="s">
        <v>731</v>
      </c>
      <c r="E33" s="302"/>
      <c r="F33" s="33">
        <v>-2805608</v>
      </c>
      <c r="G33" s="34"/>
      <c r="H33" s="34">
        <f>-F33</f>
        <v>2805608</v>
      </c>
      <c r="I33" s="34"/>
      <c r="J33" s="32">
        <v>0</v>
      </c>
      <c r="K33" s="32"/>
      <c r="L33" s="32">
        <f t="shared" ref="L33:L34" si="3">F33+H33+J33</f>
        <v>0</v>
      </c>
      <c r="M33" s="187"/>
    </row>
    <row r="34" spans="1:13" ht="13">
      <c r="A34" s="62">
        <f>A33+1</f>
        <v>17</v>
      </c>
      <c r="B34" s="62"/>
      <c r="D34" s="26" t="s">
        <v>111</v>
      </c>
      <c r="E34" s="34"/>
      <c r="F34" s="33">
        <v>-54108.52</v>
      </c>
      <c r="G34" s="34"/>
      <c r="H34" s="34">
        <f>-F34</f>
        <v>54108.52</v>
      </c>
      <c r="I34" s="34"/>
      <c r="J34" s="32">
        <v>0</v>
      </c>
      <c r="K34" s="32"/>
      <c r="L34" s="32">
        <f t="shared" si="3"/>
        <v>0</v>
      </c>
      <c r="M34" s="187"/>
    </row>
    <row r="35" spans="1:13">
      <c r="A35" s="62"/>
      <c r="B35" s="62"/>
      <c r="E35" s="34"/>
      <c r="F35" s="128" t="s">
        <v>11</v>
      </c>
      <c r="G35" s="45"/>
      <c r="H35" s="45" t="s">
        <v>11</v>
      </c>
      <c r="I35" s="45"/>
      <c r="J35" s="45" t="s">
        <v>11</v>
      </c>
      <c r="K35" s="45"/>
      <c r="L35" s="45" t="s">
        <v>11</v>
      </c>
    </row>
    <row r="36" spans="1:13">
      <c r="A36" s="62">
        <f>+A34+1</f>
        <v>18</v>
      </c>
      <c r="B36" s="62"/>
      <c r="D36" s="29" t="s">
        <v>112</v>
      </c>
      <c r="E36" s="34"/>
      <c r="F36" s="33">
        <f>SUM(F33:F35)</f>
        <v>-2859716.52</v>
      </c>
      <c r="G36" s="34"/>
      <c r="H36" s="34">
        <f>SUM(H33:H35)</f>
        <v>2859716.52</v>
      </c>
      <c r="I36" s="34"/>
      <c r="J36" s="32">
        <f>SUM(J33:J35)</f>
        <v>0</v>
      </c>
      <c r="K36" s="32"/>
      <c r="L36" s="32">
        <f>SUM(L33:L35)</f>
        <v>0</v>
      </c>
      <c r="M36" s="34"/>
    </row>
    <row r="37" spans="1:13">
      <c r="A37" s="62"/>
      <c r="B37" s="62"/>
      <c r="E37" s="34"/>
      <c r="F37" s="128" t="s">
        <v>11</v>
      </c>
      <c r="G37" s="45"/>
      <c r="H37" s="45" t="s">
        <v>11</v>
      </c>
      <c r="I37" s="45"/>
      <c r="J37" s="45" t="s">
        <v>11</v>
      </c>
      <c r="K37" s="45"/>
      <c r="L37" s="45" t="s">
        <v>11</v>
      </c>
      <c r="M37" s="45"/>
    </row>
    <row r="38" spans="1:13">
      <c r="A38" s="62"/>
      <c r="B38" s="62"/>
      <c r="D38" s="21"/>
      <c r="E38" s="34"/>
      <c r="F38" s="33"/>
      <c r="G38" s="34"/>
      <c r="H38" s="34"/>
      <c r="I38" s="34"/>
      <c r="J38" s="34"/>
      <c r="K38" s="34"/>
      <c r="L38" s="34"/>
      <c r="M38" s="34"/>
    </row>
    <row r="39" spans="1:13">
      <c r="A39" s="62">
        <f>+A36+1</f>
        <v>19</v>
      </c>
      <c r="B39" s="62"/>
      <c r="C39" s="26" t="s">
        <v>113</v>
      </c>
      <c r="E39" s="34"/>
      <c r="F39" s="33">
        <f>+F30+F36</f>
        <v>73137936.819999799</v>
      </c>
      <c r="G39" s="34"/>
      <c r="H39" s="34">
        <f>+H30+H36</f>
        <v>4720464.42</v>
      </c>
      <c r="I39" s="34"/>
      <c r="J39" s="34">
        <f>+J30+J36</f>
        <v>-32283002.721701294</v>
      </c>
      <c r="K39" s="34"/>
      <c r="L39" s="34">
        <f>ROUND(+L30+L36,0)</f>
        <v>45575399</v>
      </c>
    </row>
    <row r="40" spans="1:13">
      <c r="A40" s="62"/>
      <c r="B40" s="62"/>
      <c r="E40" s="34"/>
      <c r="F40" s="128" t="s">
        <v>11</v>
      </c>
      <c r="G40" s="45"/>
      <c r="H40" s="45" t="s">
        <v>11</v>
      </c>
      <c r="I40" s="45"/>
      <c r="J40" s="45" t="s">
        <v>11</v>
      </c>
      <c r="K40" s="45"/>
      <c r="L40" s="45" t="s">
        <v>11</v>
      </c>
      <c r="M40" s="45"/>
    </row>
    <row r="41" spans="1:13">
      <c r="A41" s="62"/>
      <c r="B41" s="62"/>
      <c r="C41" s="26" t="s">
        <v>114</v>
      </c>
      <c r="E41" s="34"/>
      <c r="F41" s="33"/>
      <c r="G41" s="34"/>
      <c r="H41" s="34"/>
      <c r="I41" s="34"/>
      <c r="J41" s="34"/>
      <c r="K41" s="34"/>
      <c r="L41" s="34"/>
      <c r="M41" s="34"/>
    </row>
    <row r="42" spans="1:13" ht="32.25" customHeight="1">
      <c r="A42" s="62">
        <f>A39+1</f>
        <v>20</v>
      </c>
      <c r="B42" s="62"/>
      <c r="D42" s="302" t="s">
        <v>115</v>
      </c>
      <c r="E42" s="302"/>
      <c r="F42" s="33">
        <v>46853701.270000003</v>
      </c>
      <c r="G42" s="34"/>
      <c r="H42" s="34"/>
      <c r="I42" s="34"/>
      <c r="J42" s="34"/>
      <c r="K42" s="34"/>
      <c r="L42" s="34"/>
      <c r="M42" s="34"/>
    </row>
    <row r="43" spans="1:13">
      <c r="A43" s="62"/>
      <c r="B43" s="62"/>
      <c r="E43" s="34"/>
      <c r="F43" s="128" t="s">
        <v>11</v>
      </c>
      <c r="G43" s="45"/>
      <c r="H43" s="34"/>
      <c r="I43" s="34"/>
      <c r="J43" s="34"/>
      <c r="K43" s="34"/>
      <c r="L43" s="34"/>
      <c r="M43" s="34"/>
    </row>
    <row r="44" spans="1:13">
      <c r="A44" s="62">
        <f>A42+1</f>
        <v>21</v>
      </c>
      <c r="B44" s="62"/>
      <c r="D44" s="29" t="s">
        <v>116</v>
      </c>
      <c r="E44" s="34"/>
      <c r="F44" s="128">
        <f>+F39-F42</f>
        <v>26284235.549999796</v>
      </c>
      <c r="G44" s="31"/>
      <c r="H44" s="34"/>
      <c r="I44" s="34"/>
      <c r="J44" s="34"/>
      <c r="K44" s="34"/>
      <c r="L44" s="34"/>
      <c r="M44" s="34"/>
    </row>
    <row r="45" spans="1:13">
      <c r="A45" s="62"/>
      <c r="B45" s="62"/>
      <c r="E45" s="34"/>
      <c r="F45" s="128" t="s">
        <v>11</v>
      </c>
      <c r="G45" s="45"/>
      <c r="H45" s="34"/>
      <c r="I45" s="34"/>
      <c r="J45" s="34"/>
      <c r="K45" s="34"/>
      <c r="L45" s="34"/>
      <c r="M45" s="34"/>
    </row>
    <row r="46" spans="1:13">
      <c r="A46" s="62">
        <f>+A44+1</f>
        <v>22</v>
      </c>
      <c r="B46" s="62"/>
      <c r="C46" s="26" t="s">
        <v>117</v>
      </c>
      <c r="E46" s="34"/>
      <c r="F46" s="33">
        <f>+F44</f>
        <v>26284235.549999796</v>
      </c>
      <c r="G46" s="34"/>
      <c r="H46" s="34"/>
      <c r="I46" s="34"/>
      <c r="J46" s="34"/>
      <c r="K46" s="34"/>
      <c r="L46" s="34"/>
      <c r="M46" s="34"/>
    </row>
    <row r="47" spans="1:13">
      <c r="A47" s="62"/>
      <c r="B47" s="62"/>
      <c r="E47" s="34"/>
      <c r="F47" s="128" t="s">
        <v>11</v>
      </c>
      <c r="G47" s="45"/>
      <c r="H47" s="34"/>
      <c r="I47" s="34"/>
      <c r="J47" s="34"/>
      <c r="K47" s="34"/>
      <c r="L47" s="34"/>
      <c r="M47" s="34"/>
    </row>
    <row r="48" spans="1:13">
      <c r="A48" s="62">
        <f>+A46+1</f>
        <v>23</v>
      </c>
      <c r="B48" s="62"/>
      <c r="C48" s="26" t="s">
        <v>118</v>
      </c>
      <c r="E48" s="34"/>
      <c r="F48" s="33">
        <v>0</v>
      </c>
      <c r="G48" s="34"/>
      <c r="H48" s="34"/>
      <c r="I48" s="34"/>
      <c r="J48" s="34"/>
      <c r="K48" s="34"/>
      <c r="L48" s="34"/>
      <c r="M48" s="34"/>
    </row>
    <row r="49" spans="1:13">
      <c r="A49" s="62"/>
      <c r="B49" s="62"/>
      <c r="E49" s="34"/>
      <c r="F49" s="128" t="s">
        <v>11</v>
      </c>
      <c r="G49" s="45"/>
      <c r="H49" s="34"/>
      <c r="I49" s="34"/>
      <c r="J49" s="34"/>
      <c r="K49" s="34"/>
      <c r="L49" s="34"/>
      <c r="M49" s="34"/>
    </row>
    <row r="50" spans="1:13">
      <c r="A50" s="62">
        <f>+A48+1</f>
        <v>24</v>
      </c>
      <c r="B50" s="62"/>
      <c r="C50" s="26" t="s">
        <v>119</v>
      </c>
      <c r="E50" s="34"/>
      <c r="F50" s="128">
        <f>+F46-F48</f>
        <v>26284235.549999796</v>
      </c>
      <c r="G50" s="128"/>
      <c r="H50" s="34"/>
      <c r="I50" s="34"/>
      <c r="J50" s="34"/>
      <c r="K50" s="34"/>
      <c r="L50" s="34"/>
      <c r="M50" s="34"/>
    </row>
    <row r="51" spans="1:13">
      <c r="A51" s="62"/>
      <c r="B51" s="62"/>
      <c r="E51" s="34"/>
      <c r="F51" s="28" t="s">
        <v>77</v>
      </c>
      <c r="G51" s="28"/>
      <c r="H51" s="34"/>
      <c r="I51" s="34"/>
      <c r="J51" s="34"/>
      <c r="K51" s="34"/>
      <c r="L51" s="34"/>
      <c r="M51" s="34"/>
    </row>
    <row r="52" spans="1:13">
      <c r="A52" s="62"/>
      <c r="B52" s="62"/>
      <c r="E52" s="34"/>
      <c r="F52" s="31"/>
      <c r="G52" s="31"/>
      <c r="H52" s="31"/>
      <c r="I52" s="31"/>
      <c r="J52" s="31"/>
      <c r="K52" s="31"/>
      <c r="L52" s="31"/>
      <c r="M52" s="31"/>
    </row>
    <row r="53" spans="1:13">
      <c r="A53" s="62"/>
      <c r="B53" s="62"/>
      <c r="D53" s="301" t="s">
        <v>745</v>
      </c>
      <c r="E53" s="301"/>
      <c r="F53" s="301"/>
      <c r="G53" s="34"/>
      <c r="H53" s="34"/>
      <c r="I53" s="34"/>
      <c r="J53" s="34"/>
      <c r="K53" s="34"/>
      <c r="L53" s="34">
        <v>45575398.598680012</v>
      </c>
      <c r="M53" s="34"/>
    </row>
    <row r="54" spans="1:13" ht="14.5">
      <c r="A54" s="62"/>
      <c r="B54" s="62"/>
      <c r="F54" s="155"/>
    </row>
    <row r="55" spans="1:13">
      <c r="A55" s="62"/>
      <c r="B55" s="62"/>
    </row>
    <row r="56" spans="1:13">
      <c r="A56" s="62"/>
      <c r="B56" s="62"/>
    </row>
    <row r="57" spans="1:13">
      <c r="A57" s="62"/>
      <c r="B57" s="62"/>
    </row>
    <row r="58" spans="1:13">
      <c r="A58" s="62"/>
      <c r="B58" s="62"/>
    </row>
    <row r="59" spans="1:13">
      <c r="A59" s="62"/>
      <c r="B59" s="62"/>
    </row>
    <row r="60" spans="1:13">
      <c r="A60" s="62"/>
      <c r="B60" s="62"/>
    </row>
    <row r="61" spans="1:13">
      <c r="A61" s="62"/>
      <c r="B61" s="62"/>
    </row>
    <row r="62" spans="1:13">
      <c r="A62" s="62"/>
      <c r="B62" s="62"/>
    </row>
    <row r="63" spans="1:13">
      <c r="A63" s="62"/>
      <c r="B63" s="62"/>
    </row>
    <row r="64" spans="1:13">
      <c r="A64" s="62"/>
      <c r="B64" s="62"/>
    </row>
    <row r="65" spans="1:2">
      <c r="A65" s="62"/>
      <c r="B65" s="62"/>
    </row>
    <row r="66" spans="1:2">
      <c r="A66" s="62"/>
      <c r="B66" s="62"/>
    </row>
    <row r="67" spans="1:2">
      <c r="A67" s="62"/>
      <c r="B67" s="62"/>
    </row>
    <row r="68" spans="1:2">
      <c r="A68" s="62"/>
      <c r="B68" s="62"/>
    </row>
    <row r="69" spans="1:2">
      <c r="A69" s="62"/>
      <c r="B69" s="62"/>
    </row>
    <row r="70" spans="1:2">
      <c r="A70" s="62"/>
      <c r="B70" s="62"/>
    </row>
    <row r="71" spans="1:2">
      <c r="A71" s="62"/>
      <c r="B71" s="62"/>
    </row>
    <row r="72" spans="1:2">
      <c r="A72" s="62"/>
      <c r="B72" s="62"/>
    </row>
    <row r="73" spans="1:2">
      <c r="A73" s="62"/>
      <c r="B73" s="62"/>
    </row>
    <row r="74" spans="1:2">
      <c r="A74" s="62"/>
      <c r="B74" s="62"/>
    </row>
  </sheetData>
  <mergeCells count="6">
    <mergeCell ref="D53:F53"/>
    <mergeCell ref="D1:K1"/>
    <mergeCell ref="D2:K2"/>
    <mergeCell ref="D3:K3"/>
    <mergeCell ref="D33:E33"/>
    <mergeCell ref="D42:E42"/>
  </mergeCells>
  <printOptions horizontalCentered="1"/>
  <pageMargins left="0" right="0" top="1" bottom="0.5" header="0" footer="0"/>
  <pageSetup scale="8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16"/>
  <sheetViews>
    <sheetView view="pageBreakPreview" zoomScaleNormal="100" zoomScaleSheetLayoutView="100" workbookViewId="0">
      <pane ySplit="5" topLeftCell="A48" activePane="bottomLeft" state="frozen"/>
      <selection activeCell="C71" sqref="C71:I72"/>
      <selection pane="bottomLeft" activeCell="F82" sqref="F82"/>
    </sheetView>
  </sheetViews>
  <sheetFormatPr defaultColWidth="8.81640625" defaultRowHeight="12.5"/>
  <cols>
    <col min="1" max="1" width="6" style="58" customWidth="1"/>
    <col min="2" max="2" width="2.26953125" style="58" customWidth="1"/>
    <col min="3" max="3" width="3.7265625" style="26" customWidth="1"/>
    <col min="4" max="4" width="61.81640625" style="26" customWidth="1"/>
    <col min="5" max="5" width="2.26953125" style="26" customWidth="1"/>
    <col min="6" max="6" width="16.1796875" style="26" bestFit="1" customWidth="1"/>
    <col min="7" max="7" width="13.453125" style="26" bestFit="1" customWidth="1"/>
    <col min="8" max="16384" width="8.81640625" style="26"/>
  </cols>
  <sheetData>
    <row r="1" spans="1:6">
      <c r="D1" s="58" t="s">
        <v>12</v>
      </c>
      <c r="F1" s="27" t="s">
        <v>233</v>
      </c>
    </row>
    <row r="2" spans="1:6">
      <c r="D2" s="58" t="s">
        <v>139</v>
      </c>
      <c r="F2" s="28" t="s">
        <v>233</v>
      </c>
    </row>
    <row r="3" spans="1:6">
      <c r="D3" s="58" t="s">
        <v>760</v>
      </c>
      <c r="E3" s="135"/>
    </row>
    <row r="5" spans="1:6" ht="25">
      <c r="A5" s="30" t="s">
        <v>0</v>
      </c>
      <c r="B5" s="30"/>
    </row>
    <row r="6" spans="1:6">
      <c r="A6" s="30"/>
      <c r="B6" s="30"/>
    </row>
    <row r="7" spans="1:6">
      <c r="A7" s="62"/>
      <c r="B7" s="62"/>
      <c r="C7" s="26" t="s">
        <v>140</v>
      </c>
    </row>
    <row r="8" spans="1:6">
      <c r="A8" s="62"/>
      <c r="B8" s="62"/>
      <c r="C8" s="26" t="s">
        <v>141</v>
      </c>
    </row>
    <row r="9" spans="1:6">
      <c r="A9" s="62"/>
      <c r="B9" s="62"/>
    </row>
    <row r="10" spans="1:6">
      <c r="A10" s="62"/>
      <c r="B10" s="62"/>
      <c r="C10" s="26" t="s">
        <v>142</v>
      </c>
    </row>
    <row r="11" spans="1:6">
      <c r="A11" s="62">
        <v>1</v>
      </c>
      <c r="B11" s="62"/>
      <c r="D11" s="34" t="s">
        <v>143</v>
      </c>
      <c r="E11" s="34"/>
      <c r="F11" s="33">
        <v>106034495.07899997</v>
      </c>
    </row>
    <row r="12" spans="1:6">
      <c r="A12" s="62">
        <f>+A11+1</f>
        <v>2</v>
      </c>
      <c r="B12" s="62"/>
      <c r="D12" s="26" t="s">
        <v>144</v>
      </c>
      <c r="E12" s="34"/>
      <c r="F12" s="34">
        <v>17432131.899999999</v>
      </c>
    </row>
    <row r="13" spans="1:6">
      <c r="A13" s="62">
        <f>+A12+1</f>
        <v>3</v>
      </c>
      <c r="B13" s="62"/>
      <c r="D13" s="29" t="s">
        <v>145</v>
      </c>
      <c r="E13" s="34"/>
      <c r="F13" s="146">
        <f>+F11+F12</f>
        <v>123466626.97899997</v>
      </c>
    </row>
    <row r="14" spans="1:6">
      <c r="A14" s="62">
        <f>+A13+1</f>
        <v>4</v>
      </c>
      <c r="B14" s="62"/>
      <c r="D14" s="26" t="s">
        <v>146</v>
      </c>
      <c r="E14" s="34"/>
      <c r="F14" s="31">
        <v>23472385.503000002</v>
      </c>
    </row>
    <row r="15" spans="1:6">
      <c r="A15" s="62">
        <f>+A14+1</f>
        <v>5</v>
      </c>
      <c r="B15" s="26"/>
      <c r="D15" s="29" t="s">
        <v>147</v>
      </c>
      <c r="E15" s="34"/>
      <c r="F15" s="136">
        <f>+F13+F14</f>
        <v>146939012.48199996</v>
      </c>
    </row>
    <row r="16" spans="1:6">
      <c r="A16" s="62"/>
      <c r="B16" s="26"/>
      <c r="D16" s="29"/>
      <c r="E16" s="34"/>
      <c r="F16" s="45"/>
    </row>
    <row r="17" spans="1:6">
      <c r="A17" s="26"/>
      <c r="B17" s="26"/>
      <c r="C17" s="26" t="s">
        <v>148</v>
      </c>
      <c r="D17" s="29"/>
      <c r="E17" s="34"/>
      <c r="F17" s="45"/>
    </row>
    <row r="18" spans="1:6">
      <c r="A18" s="62"/>
      <c r="B18" s="26"/>
      <c r="C18" s="26" t="s">
        <v>149</v>
      </c>
      <c r="D18" s="29"/>
      <c r="E18" s="34"/>
      <c r="F18" s="34"/>
    </row>
    <row r="19" spans="1:6">
      <c r="A19" s="62">
        <f>+A15+1</f>
        <v>6</v>
      </c>
      <c r="B19" s="62"/>
      <c r="D19" s="26" t="s">
        <v>150</v>
      </c>
      <c r="E19" s="34"/>
      <c r="F19" s="33">
        <v>284406213.37999976</v>
      </c>
    </row>
    <row r="20" spans="1:6">
      <c r="A20" s="62">
        <f>+A19+1</f>
        <v>7</v>
      </c>
      <c r="B20" s="62"/>
      <c r="D20" s="29" t="s">
        <v>727</v>
      </c>
      <c r="E20" s="34"/>
      <c r="F20" s="32">
        <v>0</v>
      </c>
    </row>
    <row r="21" spans="1:6">
      <c r="A21" s="62">
        <f>+A20+1</f>
        <v>8</v>
      </c>
      <c r="B21" s="62"/>
      <c r="D21" s="29" t="s">
        <v>151</v>
      </c>
      <c r="E21" s="34"/>
      <c r="F21" s="137">
        <f>SUM(F19:F20)</f>
        <v>284406213.37999976</v>
      </c>
    </row>
    <row r="22" spans="1:6">
      <c r="A22" s="62">
        <f>+A21+1</f>
        <v>9</v>
      </c>
      <c r="B22" s="62"/>
      <c r="D22" s="21" t="s">
        <v>567</v>
      </c>
      <c r="E22" s="34"/>
      <c r="F22" s="31">
        <v>174000.2</v>
      </c>
    </row>
    <row r="23" spans="1:6">
      <c r="A23" s="62">
        <f>+A22+1</f>
        <v>10</v>
      </c>
      <c r="B23" s="62"/>
      <c r="D23" s="29" t="s">
        <v>40</v>
      </c>
      <c r="E23" s="34"/>
      <c r="F23" s="34">
        <v>847270.62</v>
      </c>
    </row>
    <row r="24" spans="1:6">
      <c r="A24" s="62">
        <f>+A23+1</f>
        <v>11</v>
      </c>
      <c r="B24" s="62"/>
      <c r="D24" s="29" t="s">
        <v>152</v>
      </c>
      <c r="E24" s="34"/>
      <c r="F24" s="136">
        <f>SUM(F21:F23)</f>
        <v>285427484.19999975</v>
      </c>
    </row>
    <row r="25" spans="1:6">
      <c r="A25" s="62"/>
      <c r="B25" s="62"/>
      <c r="C25" s="29"/>
      <c r="E25" s="34"/>
      <c r="F25" s="34"/>
    </row>
    <row r="26" spans="1:6">
      <c r="A26" s="62">
        <f>+A24+1</f>
        <v>12</v>
      </c>
      <c r="B26" s="62"/>
      <c r="D26" s="21" t="s">
        <v>153</v>
      </c>
      <c r="E26" s="34"/>
      <c r="F26" s="34">
        <f>+F13+F24</f>
        <v>408894111.17899972</v>
      </c>
    </row>
    <row r="27" spans="1:6">
      <c r="A27" s="62">
        <f>+A26+1</f>
        <v>13</v>
      </c>
      <c r="B27" s="62"/>
      <c r="D27" s="21" t="s">
        <v>154</v>
      </c>
      <c r="E27" s="34"/>
      <c r="F27" s="31">
        <f>F14</f>
        <v>23472385.503000002</v>
      </c>
    </row>
    <row r="28" spans="1:6">
      <c r="A28" s="62">
        <f>+A27+1</f>
        <v>14</v>
      </c>
      <c r="B28" s="62"/>
      <c r="D28" s="29" t="s">
        <v>155</v>
      </c>
      <c r="E28" s="34"/>
      <c r="F28" s="137">
        <f>SUM(F26:F27)</f>
        <v>432366496.68199974</v>
      </c>
    </row>
    <row r="29" spans="1:6">
      <c r="A29" s="62"/>
      <c r="B29" s="62"/>
      <c r="D29" s="29"/>
      <c r="E29" s="34"/>
      <c r="F29" s="45" t="s">
        <v>11</v>
      </c>
    </row>
    <row r="30" spans="1:6">
      <c r="A30" s="62">
        <f>+A28+1</f>
        <v>15</v>
      </c>
      <c r="B30" s="62"/>
      <c r="D30" s="26" t="s">
        <v>156</v>
      </c>
      <c r="E30" s="34"/>
      <c r="F30" s="31">
        <v>70463482.410000056</v>
      </c>
    </row>
    <row r="31" spans="1:6">
      <c r="A31" s="62">
        <f>+A30+1</f>
        <v>16</v>
      </c>
      <c r="B31" s="62"/>
      <c r="D31" s="26" t="s">
        <v>728</v>
      </c>
      <c r="E31" s="34"/>
      <c r="F31" s="34">
        <f>7217104.782-960414.8</f>
        <v>6256689.9819999998</v>
      </c>
    </row>
    <row r="32" spans="1:6">
      <c r="A32" s="62">
        <f>+A31+1</f>
        <v>17</v>
      </c>
      <c r="B32" s="62"/>
      <c r="D32" s="29" t="s">
        <v>158</v>
      </c>
      <c r="E32" s="34"/>
      <c r="F32" s="137">
        <f>SUM(F30:F31)</f>
        <v>76720172.392000049</v>
      </c>
    </row>
    <row r="33" spans="1:6">
      <c r="A33" s="62"/>
      <c r="B33" s="62"/>
      <c r="D33" s="29"/>
      <c r="E33" s="34"/>
      <c r="F33" s="45" t="s">
        <v>11</v>
      </c>
    </row>
    <row r="34" spans="1:6">
      <c r="A34" s="62">
        <f>+A32+1</f>
        <v>18</v>
      </c>
      <c r="B34" s="62"/>
      <c r="D34" s="29" t="s">
        <v>225</v>
      </c>
      <c r="E34" s="34"/>
      <c r="F34" s="31"/>
    </row>
    <row r="35" spans="1:6">
      <c r="A35" s="62">
        <f>+A34+1</f>
        <v>19</v>
      </c>
      <c r="B35" s="62"/>
      <c r="D35" s="29" t="s">
        <v>226</v>
      </c>
      <c r="E35" s="34"/>
      <c r="F35" s="31">
        <v>960415</v>
      </c>
    </row>
    <row r="36" spans="1:6">
      <c r="A36" s="62">
        <f>+A35+1</f>
        <v>20</v>
      </c>
      <c r="B36" s="62"/>
      <c r="D36" s="25" t="s">
        <v>227</v>
      </c>
      <c r="E36" s="34"/>
      <c r="F36" s="137">
        <f>SUM(F35:F35)</f>
        <v>960415</v>
      </c>
    </row>
    <row r="37" spans="1:6">
      <c r="A37" s="62"/>
      <c r="B37" s="62"/>
      <c r="E37" s="34"/>
      <c r="F37" s="45" t="s">
        <v>11</v>
      </c>
    </row>
    <row r="38" spans="1:6">
      <c r="A38" s="62"/>
      <c r="B38" s="62"/>
      <c r="E38" s="34"/>
      <c r="F38" s="45"/>
    </row>
    <row r="39" spans="1:6">
      <c r="A39" s="62">
        <f>+A36+1</f>
        <v>21</v>
      </c>
      <c r="B39" s="62"/>
      <c r="D39" s="26" t="s">
        <v>159</v>
      </c>
      <c r="E39" s="34"/>
      <c r="F39" s="31">
        <v>7805597.6180000007</v>
      </c>
    </row>
    <row r="40" spans="1:6">
      <c r="A40" s="62">
        <f>+A39+1</f>
        <v>22</v>
      </c>
      <c r="B40" s="62"/>
      <c r="D40" s="26" t="s">
        <v>157</v>
      </c>
      <c r="E40" s="34"/>
      <c r="F40" s="16">
        <v>35881083</v>
      </c>
    </row>
    <row r="41" spans="1:6">
      <c r="A41" s="62">
        <f>+A40+1</f>
        <v>23</v>
      </c>
      <c r="B41" s="62"/>
      <c r="D41" s="29" t="s">
        <v>160</v>
      </c>
      <c r="E41" s="34"/>
      <c r="F41" s="137">
        <f>SUM(F39:F40)</f>
        <v>43686680.618000001</v>
      </c>
    </row>
    <row r="42" spans="1:6">
      <c r="A42" s="62"/>
      <c r="B42" s="62"/>
      <c r="E42" s="34"/>
      <c r="F42" s="45" t="s">
        <v>11</v>
      </c>
    </row>
    <row r="43" spans="1:6">
      <c r="A43" s="62">
        <f>+A41+1</f>
        <v>24</v>
      </c>
      <c r="B43" s="62"/>
      <c r="D43" s="26" t="s">
        <v>161</v>
      </c>
      <c r="E43" s="34"/>
      <c r="F43" s="31">
        <v>8412290.5</v>
      </c>
    </row>
    <row r="44" spans="1:6">
      <c r="A44" s="62"/>
      <c r="B44" s="62"/>
      <c r="E44" s="34"/>
      <c r="F44" s="45" t="s">
        <v>11</v>
      </c>
    </row>
    <row r="45" spans="1:6">
      <c r="A45" s="62">
        <f>+A43+1</f>
        <v>25</v>
      </c>
      <c r="B45" s="62"/>
      <c r="D45" s="26" t="s">
        <v>162</v>
      </c>
      <c r="E45" s="34"/>
      <c r="F45" s="31">
        <v>1446712.9800000002</v>
      </c>
    </row>
    <row r="46" spans="1:6">
      <c r="A46" s="62"/>
      <c r="B46" s="62"/>
      <c r="E46" s="34"/>
      <c r="F46" s="45" t="s">
        <v>11</v>
      </c>
    </row>
    <row r="47" spans="1:6">
      <c r="A47" s="62">
        <f>+A45+1</f>
        <v>26</v>
      </c>
      <c r="B47" s="62"/>
      <c r="D47" s="26" t="s">
        <v>163</v>
      </c>
      <c r="E47" s="34"/>
      <c r="F47" s="31">
        <v>47429.93</v>
      </c>
    </row>
    <row r="48" spans="1:6">
      <c r="A48" s="62"/>
      <c r="B48" s="62"/>
      <c r="E48" s="34"/>
      <c r="F48" s="45" t="s">
        <v>11</v>
      </c>
    </row>
    <row r="49" spans="1:6">
      <c r="A49" s="62">
        <f>+A47+1</f>
        <v>27</v>
      </c>
      <c r="B49" s="62"/>
      <c r="D49" s="26" t="s">
        <v>164</v>
      </c>
      <c r="E49" s="34"/>
      <c r="F49" s="31">
        <v>15274406.186999993</v>
      </c>
    </row>
    <row r="50" spans="1:6">
      <c r="A50" s="62">
        <f>+A49+1</f>
        <v>28</v>
      </c>
      <c r="B50" s="62"/>
      <c r="D50" s="26" t="s">
        <v>729</v>
      </c>
      <c r="E50" s="34"/>
      <c r="F50" s="34">
        <v>2633549.0499999998</v>
      </c>
    </row>
    <row r="51" spans="1:6">
      <c r="A51" s="62"/>
      <c r="B51" s="62"/>
      <c r="E51" s="34"/>
      <c r="F51" s="45" t="s">
        <v>11</v>
      </c>
    </row>
    <row r="52" spans="1:6">
      <c r="A52" s="62">
        <f>+A50+1</f>
        <v>29</v>
      </c>
      <c r="B52" s="62"/>
      <c r="D52" s="26" t="s">
        <v>165</v>
      </c>
      <c r="E52" s="34"/>
      <c r="F52" s="31">
        <f>SUM(F49:F51)</f>
        <v>17907955.236999992</v>
      </c>
    </row>
    <row r="53" spans="1:6">
      <c r="A53" s="62"/>
      <c r="B53" s="62"/>
      <c r="E53" s="34"/>
      <c r="F53" s="45" t="s">
        <v>11</v>
      </c>
    </row>
    <row r="54" spans="1:6">
      <c r="A54" s="62">
        <f>+A52+1</f>
        <v>30</v>
      </c>
      <c r="B54" s="62"/>
      <c r="D54" s="26" t="s">
        <v>217</v>
      </c>
      <c r="E54" s="34"/>
      <c r="F54" s="31">
        <f>+F28+F32+F36+F41+F43+F45+F47+F52</f>
        <v>581548153.33899975</v>
      </c>
    </row>
    <row r="55" spans="1:6">
      <c r="A55" s="62"/>
      <c r="B55" s="62"/>
      <c r="E55" s="34"/>
      <c r="F55" s="45" t="s">
        <v>11</v>
      </c>
    </row>
    <row r="56" spans="1:6">
      <c r="A56" s="62">
        <f>+A54+1</f>
        <v>31</v>
      </c>
      <c r="B56" s="62"/>
      <c r="D56" s="26" t="s">
        <v>589</v>
      </c>
      <c r="E56" s="34"/>
      <c r="F56" s="31">
        <v>452405.24</v>
      </c>
    </row>
    <row r="57" spans="1:6">
      <c r="B57" s="62"/>
      <c r="E57" s="34"/>
      <c r="F57" s="45" t="s">
        <v>11</v>
      </c>
    </row>
    <row r="58" spans="1:6">
      <c r="A58" s="62">
        <f>+A56+1</f>
        <v>32</v>
      </c>
      <c r="B58" s="62"/>
      <c r="D58" s="18" t="s">
        <v>597</v>
      </c>
      <c r="E58" s="34"/>
      <c r="F58" s="138">
        <v>-11516.380000000001</v>
      </c>
    </row>
    <row r="59" spans="1:6">
      <c r="A59" s="62">
        <f>+A58+1</f>
        <v>33</v>
      </c>
      <c r="B59" s="62"/>
      <c r="D59" s="18" t="s">
        <v>600</v>
      </c>
      <c r="E59" s="34"/>
      <c r="F59" s="138">
        <v>-5.97</v>
      </c>
    </row>
    <row r="60" spans="1:6">
      <c r="A60" s="62">
        <f>+A59+1</f>
        <v>34</v>
      </c>
      <c r="B60" s="62"/>
      <c r="D60" s="18" t="s">
        <v>601</v>
      </c>
      <c r="E60" s="34"/>
      <c r="F60" s="138">
        <v>-232191.78999999998</v>
      </c>
    </row>
    <row r="61" spans="1:6">
      <c r="A61" s="62">
        <f t="shared" ref="A61:A66" si="0">+A60+1</f>
        <v>35</v>
      </c>
      <c r="B61" s="62"/>
      <c r="D61" s="46" t="s">
        <v>598</v>
      </c>
      <c r="E61" s="34"/>
      <c r="F61" s="138">
        <v>-140184</v>
      </c>
    </row>
    <row r="62" spans="1:6">
      <c r="A62" s="62">
        <f t="shared" si="0"/>
        <v>36</v>
      </c>
      <c r="B62" s="62"/>
      <c r="D62" s="46" t="s">
        <v>730</v>
      </c>
      <c r="E62" s="34"/>
      <c r="F62" s="138">
        <v>558067.74</v>
      </c>
    </row>
    <row r="63" spans="1:6">
      <c r="A63" s="62">
        <f t="shared" si="0"/>
        <v>37</v>
      </c>
      <c r="B63" s="62"/>
      <c r="D63" s="18" t="s">
        <v>602</v>
      </c>
      <c r="E63" s="34"/>
      <c r="F63" s="16">
        <v>-101401.7</v>
      </c>
    </row>
    <row r="64" spans="1:6">
      <c r="A64" s="62">
        <f t="shared" si="0"/>
        <v>38</v>
      </c>
      <c r="B64" s="62"/>
      <c r="D64" s="18" t="s">
        <v>603</v>
      </c>
      <c r="E64" s="34"/>
      <c r="F64" s="16">
        <v>3336421.5900000008</v>
      </c>
    </row>
    <row r="65" spans="1:7">
      <c r="A65" s="62">
        <f t="shared" si="0"/>
        <v>39</v>
      </c>
      <c r="B65" s="62"/>
      <c r="D65" s="21" t="s">
        <v>604</v>
      </c>
      <c r="E65" s="34"/>
      <c r="F65" s="138">
        <v>458407.72000000009</v>
      </c>
    </row>
    <row r="66" spans="1:7">
      <c r="A66" s="62">
        <f t="shared" si="0"/>
        <v>40</v>
      </c>
      <c r="B66" s="62"/>
      <c r="D66" s="46" t="s">
        <v>590</v>
      </c>
      <c r="E66" s="34"/>
      <c r="F66" s="139">
        <f>SUM(F58:F65)</f>
        <v>3867597.2100000009</v>
      </c>
    </row>
    <row r="67" spans="1:7">
      <c r="A67" s="62"/>
      <c r="B67" s="62"/>
      <c r="D67" s="46"/>
      <c r="E67" s="34"/>
      <c r="F67" s="138"/>
    </row>
    <row r="68" spans="1:7">
      <c r="A68" s="62"/>
      <c r="B68" s="62"/>
      <c r="E68" s="34"/>
      <c r="F68" s="45" t="s">
        <v>11</v>
      </c>
    </row>
    <row r="69" spans="1:7">
      <c r="A69" s="62">
        <f>+A66+1</f>
        <v>41</v>
      </c>
      <c r="B69" s="62"/>
      <c r="D69" s="26" t="s">
        <v>166</v>
      </c>
      <c r="E69" s="34"/>
      <c r="F69" s="128">
        <f>+F54+F56+F66</f>
        <v>585868155.7889998</v>
      </c>
      <c r="G69" s="140"/>
    </row>
    <row r="70" spans="1:7">
      <c r="A70" s="62"/>
      <c r="B70" s="62"/>
      <c r="E70" s="34"/>
      <c r="F70" s="28" t="s">
        <v>77</v>
      </c>
    </row>
    <row r="71" spans="1:7">
      <c r="A71" s="62"/>
      <c r="B71" s="62"/>
      <c r="E71" s="34"/>
      <c r="F71" s="34"/>
    </row>
    <row r="72" spans="1:7">
      <c r="A72" s="62"/>
      <c r="B72" s="62"/>
      <c r="D72" s="28" t="s">
        <v>754</v>
      </c>
      <c r="E72" s="34"/>
      <c r="F72" s="34">
        <f>F26+F30+F39+F43+F45+F47+F49-'P 7'!F16</f>
        <v>3.9997696876525879E-3</v>
      </c>
    </row>
    <row r="73" spans="1:7">
      <c r="A73" s="62"/>
      <c r="B73" s="62"/>
      <c r="D73" s="28" t="s">
        <v>755</v>
      </c>
      <c r="E73" s="34"/>
      <c r="F73" s="34">
        <f>F27+F31+F35+F40+F50-'P 7'!F17</f>
        <v>4.999995231628418E-3</v>
      </c>
    </row>
    <row r="74" spans="1:7">
      <c r="A74" s="62"/>
      <c r="B74" s="62"/>
      <c r="D74" s="28" t="s">
        <v>756</v>
      </c>
      <c r="E74" s="34"/>
      <c r="F74" s="34">
        <f>F56-'P 7'!F25</f>
        <v>0</v>
      </c>
    </row>
    <row r="75" spans="1:7">
      <c r="A75" s="62"/>
      <c r="B75" s="62"/>
      <c r="D75" s="28" t="s">
        <v>757</v>
      </c>
      <c r="E75" s="34"/>
      <c r="F75" s="31">
        <f>F66-'P 7'!F26</f>
        <v>0</v>
      </c>
    </row>
    <row r="76" spans="1:7">
      <c r="A76" s="62"/>
      <c r="B76" s="62"/>
      <c r="D76" s="21"/>
      <c r="E76" s="34"/>
      <c r="F76" s="34"/>
    </row>
    <row r="77" spans="1:7">
      <c r="A77" s="62"/>
      <c r="B77" s="62"/>
      <c r="E77" s="34"/>
      <c r="F77" s="31"/>
    </row>
    <row r="78" spans="1:7">
      <c r="A78" s="62"/>
      <c r="B78" s="62"/>
      <c r="E78" s="34"/>
      <c r="F78" s="34"/>
    </row>
    <row r="79" spans="1:7">
      <c r="A79" s="62"/>
      <c r="B79" s="62"/>
      <c r="E79" s="34"/>
      <c r="F79" s="131"/>
    </row>
    <row r="80" spans="1:7">
      <c r="A80" s="62"/>
      <c r="B80" s="62"/>
      <c r="E80" s="34"/>
      <c r="F80" s="131"/>
    </row>
    <row r="81" spans="1:6">
      <c r="A81" s="62"/>
      <c r="B81" s="62"/>
      <c r="E81" s="34"/>
      <c r="F81" s="34"/>
    </row>
    <row r="82" spans="1:6">
      <c r="A82" s="62"/>
      <c r="B82" s="62"/>
      <c r="E82" s="34"/>
      <c r="F82" s="34"/>
    </row>
    <row r="83" spans="1:6">
      <c r="A83" s="62"/>
      <c r="B83" s="62"/>
      <c r="E83" s="34"/>
      <c r="F83" s="34"/>
    </row>
    <row r="84" spans="1:6">
      <c r="A84" s="62"/>
      <c r="B84" s="62"/>
      <c r="E84" s="34"/>
      <c r="F84" s="34"/>
    </row>
    <row r="85" spans="1:6">
      <c r="A85" s="62"/>
      <c r="B85" s="62"/>
      <c r="E85" s="34"/>
      <c r="F85" s="34"/>
    </row>
    <row r="86" spans="1:6">
      <c r="A86" s="62"/>
      <c r="B86" s="62"/>
      <c r="E86" s="34"/>
      <c r="F86" s="34"/>
    </row>
    <row r="87" spans="1:6">
      <c r="A87" s="62"/>
      <c r="B87" s="62"/>
      <c r="E87" s="34"/>
      <c r="F87" s="34"/>
    </row>
    <row r="88" spans="1:6">
      <c r="A88" s="62"/>
      <c r="B88" s="62"/>
      <c r="E88" s="34"/>
      <c r="F88" s="34"/>
    </row>
    <row r="89" spans="1:6">
      <c r="A89" s="62"/>
      <c r="B89" s="62"/>
      <c r="E89" s="34"/>
      <c r="F89" s="34"/>
    </row>
    <row r="90" spans="1:6">
      <c r="A90" s="62"/>
      <c r="B90" s="62"/>
      <c r="E90" s="34"/>
      <c r="F90" s="34"/>
    </row>
    <row r="91" spans="1:6">
      <c r="A91" s="62"/>
      <c r="B91" s="62"/>
      <c r="E91" s="34"/>
      <c r="F91" s="34"/>
    </row>
    <row r="92" spans="1:6">
      <c r="A92" s="62"/>
      <c r="B92" s="62"/>
      <c r="E92" s="34"/>
      <c r="F92" s="34"/>
    </row>
    <row r="93" spans="1:6">
      <c r="A93" s="62"/>
      <c r="B93" s="62"/>
      <c r="E93" s="34"/>
      <c r="F93" s="34"/>
    </row>
    <row r="94" spans="1:6">
      <c r="A94" s="62"/>
      <c r="B94" s="62"/>
      <c r="E94" s="34"/>
      <c r="F94" s="34"/>
    </row>
    <row r="95" spans="1:6">
      <c r="A95" s="62"/>
      <c r="B95" s="62"/>
      <c r="E95" s="34"/>
      <c r="F95" s="34"/>
    </row>
    <row r="96" spans="1:6">
      <c r="A96" s="62"/>
      <c r="B96" s="62"/>
      <c r="E96" s="34"/>
      <c r="F96" s="34"/>
    </row>
    <row r="97" spans="1:6">
      <c r="A97" s="62"/>
      <c r="B97" s="62"/>
      <c r="E97" s="34"/>
      <c r="F97" s="34"/>
    </row>
    <row r="98" spans="1:6">
      <c r="A98" s="62"/>
      <c r="B98" s="62"/>
      <c r="F98" s="34"/>
    </row>
    <row r="99" spans="1:6">
      <c r="F99" s="34"/>
    </row>
    <row r="100" spans="1:6">
      <c r="F100" s="34"/>
    </row>
    <row r="101" spans="1:6">
      <c r="F101" s="34"/>
    </row>
    <row r="102" spans="1:6">
      <c r="F102" s="34"/>
    </row>
    <row r="103" spans="1:6">
      <c r="F103" s="34"/>
    </row>
    <row r="104" spans="1:6">
      <c r="F104" s="34"/>
    </row>
    <row r="105" spans="1:6">
      <c r="F105" s="34"/>
    </row>
    <row r="106" spans="1:6">
      <c r="F106" s="34"/>
    </row>
    <row r="107" spans="1:6">
      <c r="F107" s="34"/>
    </row>
    <row r="108" spans="1:6">
      <c r="F108" s="34"/>
    </row>
    <row r="109" spans="1:6">
      <c r="F109" s="34"/>
    </row>
    <row r="110" spans="1:6">
      <c r="F110" s="34"/>
    </row>
    <row r="111" spans="1:6">
      <c r="F111" s="34"/>
    </row>
    <row r="112" spans="1:6">
      <c r="F112" s="34"/>
    </row>
    <row r="113" spans="6:6">
      <c r="F113" s="34"/>
    </row>
    <row r="114" spans="6:6">
      <c r="F114" s="34"/>
    </row>
    <row r="115" spans="6:6">
      <c r="F115" s="34"/>
    </row>
    <row r="116" spans="6:6">
      <c r="F116" s="34"/>
    </row>
  </sheetData>
  <printOptions horizontalCentered="1"/>
  <pageMargins left="0.75" right="0" top="0.5" bottom="0" header="0" footer="0"/>
  <pageSetup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334"/>
  <sheetViews>
    <sheetView view="pageBreakPreview" zoomScale="90" zoomScaleNormal="100" zoomScaleSheetLayoutView="90" workbookViewId="0">
      <pane ySplit="13" topLeftCell="A188" activePane="bottomLeft" state="frozen"/>
      <selection pane="bottomLeft" activeCell="A2" sqref="A2:J2"/>
    </sheetView>
  </sheetViews>
  <sheetFormatPr defaultColWidth="9.1796875" defaultRowHeight="12.5"/>
  <cols>
    <col min="1" max="1" width="9.1796875" style="50"/>
    <col min="2" max="2" width="60.7265625" style="50" customWidth="1"/>
    <col min="3" max="14" width="15.7265625" style="50" customWidth="1"/>
    <col min="15" max="15" width="15.7265625" style="26" customWidth="1"/>
    <col min="16" max="16384" width="9.1796875" style="26"/>
  </cols>
  <sheetData>
    <row r="1" spans="1:14" ht="13">
      <c r="A1" s="303" t="s">
        <v>559</v>
      </c>
      <c r="B1" s="304"/>
      <c r="C1" s="304"/>
      <c r="D1" s="304"/>
      <c r="E1" s="304"/>
      <c r="F1" s="304"/>
      <c r="G1" s="304"/>
      <c r="H1" s="304"/>
      <c r="I1" s="304"/>
      <c r="J1" s="304"/>
      <c r="K1"/>
      <c r="L1"/>
      <c r="M1"/>
      <c r="N1"/>
    </row>
    <row r="2" spans="1:14" ht="13">
      <c r="A2" s="303" t="s">
        <v>558</v>
      </c>
      <c r="B2" s="304"/>
      <c r="C2" s="304"/>
      <c r="D2" s="304"/>
      <c r="E2" s="304"/>
      <c r="F2" s="304"/>
      <c r="G2" s="304"/>
      <c r="H2" s="304"/>
      <c r="I2" s="304"/>
      <c r="J2" s="304"/>
      <c r="K2"/>
      <c r="L2"/>
      <c r="M2"/>
      <c r="N2"/>
    </row>
    <row r="3" spans="1:14" ht="13">
      <c r="A3" s="303" t="s">
        <v>557</v>
      </c>
      <c r="B3" s="304"/>
      <c r="C3" s="304"/>
      <c r="D3" s="304"/>
      <c r="E3" s="304"/>
      <c r="F3" s="304"/>
      <c r="G3" s="304"/>
      <c r="H3" s="304"/>
      <c r="I3" s="304"/>
      <c r="J3" s="304"/>
      <c r="K3"/>
      <c r="L3"/>
      <c r="M3"/>
      <c r="N3"/>
    </row>
    <row r="4" spans="1:14" ht="13">
      <c r="A4" s="303" t="s">
        <v>556</v>
      </c>
      <c r="B4" s="304"/>
      <c r="C4" s="304"/>
      <c r="D4" s="304"/>
      <c r="E4" s="304"/>
      <c r="F4" s="304"/>
      <c r="G4" s="304"/>
      <c r="H4" s="304"/>
      <c r="I4" s="304"/>
      <c r="J4" s="304"/>
      <c r="K4"/>
      <c r="L4"/>
      <c r="M4" s="251"/>
      <c r="N4"/>
    </row>
    <row r="5" spans="1:14" ht="13">
      <c r="A5" s="303" t="s">
        <v>793</v>
      </c>
      <c r="B5" s="304"/>
      <c r="C5" s="304"/>
      <c r="D5" s="304"/>
      <c r="E5" s="304"/>
      <c r="F5" s="304"/>
      <c r="G5" s="304"/>
      <c r="H5" s="304"/>
      <c r="I5" s="304"/>
      <c r="J5" s="304"/>
      <c r="K5"/>
      <c r="L5"/>
      <c r="M5"/>
      <c r="N5"/>
    </row>
    <row r="6" spans="1:14">
      <c r="A6"/>
      <c r="B6"/>
      <c r="C6"/>
      <c r="D6"/>
      <c r="E6"/>
      <c r="F6"/>
      <c r="G6"/>
      <c r="H6"/>
      <c r="I6"/>
      <c r="J6"/>
      <c r="K6"/>
      <c r="L6"/>
      <c r="M6"/>
      <c r="N6"/>
    </row>
    <row r="7" spans="1:14">
      <c r="A7"/>
      <c r="B7"/>
      <c r="C7"/>
      <c r="D7"/>
      <c r="E7"/>
      <c r="F7"/>
      <c r="G7"/>
      <c r="H7"/>
      <c r="I7"/>
      <c r="J7"/>
      <c r="K7"/>
      <c r="L7"/>
      <c r="M7"/>
      <c r="N7"/>
    </row>
    <row r="8" spans="1:14">
      <c r="A8"/>
      <c r="B8"/>
      <c r="C8"/>
      <c r="D8"/>
      <c r="E8"/>
      <c r="F8"/>
      <c r="G8"/>
      <c r="H8"/>
      <c r="I8"/>
      <c r="J8"/>
      <c r="K8"/>
      <c r="L8"/>
      <c r="M8"/>
      <c r="N8"/>
    </row>
    <row r="9" spans="1:14">
      <c r="A9"/>
      <c r="B9"/>
      <c r="C9" s="252" t="s">
        <v>555</v>
      </c>
      <c r="D9" s="252" t="s">
        <v>554</v>
      </c>
      <c r="E9" s="252" t="s">
        <v>553</v>
      </c>
      <c r="F9" s="252" t="s">
        <v>552</v>
      </c>
      <c r="G9" s="252" t="s">
        <v>551</v>
      </c>
      <c r="H9" s="252" t="s">
        <v>550</v>
      </c>
      <c r="I9" s="252" t="s">
        <v>549</v>
      </c>
      <c r="J9" s="252" t="s">
        <v>548</v>
      </c>
      <c r="K9" s="252" t="s">
        <v>547</v>
      </c>
      <c r="L9" s="252" t="s">
        <v>546</v>
      </c>
      <c r="M9" s="252" t="s">
        <v>560</v>
      </c>
      <c r="N9" s="252" t="s">
        <v>561</v>
      </c>
    </row>
    <row r="10" spans="1:14">
      <c r="A10"/>
      <c r="B10"/>
      <c r="C10"/>
      <c r="D10"/>
      <c r="E10" s="253" t="s">
        <v>544</v>
      </c>
      <c r="F10"/>
      <c r="G10" s="253" t="s">
        <v>544</v>
      </c>
      <c r="H10"/>
      <c r="I10" s="253" t="s">
        <v>545</v>
      </c>
      <c r="J10"/>
      <c r="K10"/>
      <c r="L10"/>
      <c r="M10"/>
      <c r="N10"/>
    </row>
    <row r="11" spans="1:14">
      <c r="A11"/>
      <c r="B11"/>
      <c r="C11" s="253" t="s">
        <v>544</v>
      </c>
      <c r="D11" s="253" t="s">
        <v>543</v>
      </c>
      <c r="E11" s="253" t="s">
        <v>542</v>
      </c>
      <c r="F11"/>
      <c r="G11" s="253" t="s">
        <v>542</v>
      </c>
      <c r="H11" s="253"/>
      <c r="I11" s="253" t="s">
        <v>541</v>
      </c>
      <c r="J11" s="253" t="s">
        <v>540</v>
      </c>
      <c r="K11" s="253" t="s">
        <v>540</v>
      </c>
      <c r="L11"/>
      <c r="M11" s="253" t="s">
        <v>562</v>
      </c>
      <c r="N11" s="253" t="s">
        <v>540</v>
      </c>
    </row>
    <row r="12" spans="1:14">
      <c r="A12"/>
      <c r="B12"/>
      <c r="C12" s="253" t="s">
        <v>539</v>
      </c>
      <c r="D12" s="253" t="s">
        <v>538</v>
      </c>
      <c r="E12" s="253" t="s">
        <v>537</v>
      </c>
      <c r="F12" s="253" t="s">
        <v>563</v>
      </c>
      <c r="G12" s="253" t="s">
        <v>536</v>
      </c>
      <c r="H12" s="253" t="s">
        <v>635</v>
      </c>
      <c r="I12" s="253" t="s">
        <v>530</v>
      </c>
      <c r="J12" s="253" t="s">
        <v>534</v>
      </c>
      <c r="K12" s="253" t="s">
        <v>535</v>
      </c>
      <c r="L12" s="253" t="s">
        <v>534</v>
      </c>
      <c r="M12" s="253" t="s">
        <v>564</v>
      </c>
      <c r="N12" s="253" t="s">
        <v>565</v>
      </c>
    </row>
    <row r="13" spans="1:14">
      <c r="A13" s="254" t="s">
        <v>533</v>
      </c>
      <c r="B13" s="254" t="s">
        <v>532</v>
      </c>
      <c r="C13" s="254" t="s">
        <v>794</v>
      </c>
      <c r="D13" s="254" t="s">
        <v>531</v>
      </c>
      <c r="E13" s="254" t="s">
        <v>530</v>
      </c>
      <c r="F13" s="254" t="s">
        <v>530</v>
      </c>
      <c r="G13" s="254" t="s">
        <v>530</v>
      </c>
      <c r="H13" s="254" t="s">
        <v>530</v>
      </c>
      <c r="I13" s="254" t="str">
        <f>C13</f>
        <v>12 Mo. 03/31/23</v>
      </c>
      <c r="J13" s="254" t="s">
        <v>529</v>
      </c>
      <c r="K13" s="254" t="s">
        <v>10</v>
      </c>
      <c r="L13" s="254" t="s">
        <v>528</v>
      </c>
      <c r="M13" s="254" t="s">
        <v>530</v>
      </c>
      <c r="N13" s="254" t="s">
        <v>10</v>
      </c>
    </row>
    <row r="14" spans="1:14" ht="13">
      <c r="A14" s="253">
        <v>1</v>
      </c>
      <c r="B14" s="255" t="s">
        <v>527</v>
      </c>
      <c r="C14" s="256">
        <v>50931703.217000306</v>
      </c>
      <c r="D14" s="256">
        <v>-473795.11600000085</v>
      </c>
      <c r="E14" s="256">
        <f>+C14-D14</f>
        <v>51405498.33300031</v>
      </c>
      <c r="F14" s="256">
        <v>0</v>
      </c>
      <c r="G14" s="257">
        <f>+E14+F14</f>
        <v>51405498.33300031</v>
      </c>
      <c r="H14" s="257">
        <v>0</v>
      </c>
      <c r="I14" s="257">
        <f>+G14+H14</f>
        <v>51405498.33300031</v>
      </c>
      <c r="J14" s="253" t="s">
        <v>336</v>
      </c>
      <c r="K14" s="257">
        <v>51060506.312602162</v>
      </c>
      <c r="L14" s="253" t="s">
        <v>336</v>
      </c>
      <c r="M14" s="258">
        <v>1400980.3091950067</v>
      </c>
      <c r="N14" s="258">
        <f>K14+M14</f>
        <v>52461486.621797167</v>
      </c>
    </row>
    <row r="15" spans="1:14">
      <c r="A15" s="253">
        <f>+A14+1</f>
        <v>2</v>
      </c>
      <c r="B15" t="s">
        <v>526</v>
      </c>
      <c r="C15" s="256">
        <v>53754972.539999999</v>
      </c>
      <c r="D15" s="256">
        <v>0</v>
      </c>
      <c r="E15" s="256">
        <f>+C15-D15</f>
        <v>53754972.539999999</v>
      </c>
      <c r="F15" s="256">
        <v>0</v>
      </c>
      <c r="G15" s="256">
        <f>+E15-F15</f>
        <v>53754972.539999999</v>
      </c>
      <c r="H15" s="256">
        <v>0</v>
      </c>
      <c r="I15" s="256">
        <f>+G15+H15</f>
        <v>53754972.539999999</v>
      </c>
      <c r="J15" s="259">
        <f>VLOOKUP(L15,$C$320:$D$334,2,FALSE)</f>
        <v>0.98599999999999999</v>
      </c>
      <c r="K15" s="257">
        <f>IF(I15*J15=0,0, ROUND(I15*J15,0))</f>
        <v>53002403</v>
      </c>
      <c r="L15" s="253" t="s">
        <v>348</v>
      </c>
      <c r="M15" s="49">
        <v>-2448054</v>
      </c>
      <c r="N15" s="258">
        <f>K15+M15</f>
        <v>50554349</v>
      </c>
    </row>
    <row r="16" spans="1:14">
      <c r="A16" s="253">
        <f t="shared" ref="A16:A25" si="0">+A15+1</f>
        <v>3</v>
      </c>
      <c r="B16" t="s">
        <v>576</v>
      </c>
      <c r="C16" s="256">
        <v>2654036.7199999997</v>
      </c>
      <c r="D16" s="256">
        <v>0</v>
      </c>
      <c r="E16" s="256">
        <f>+C16-D16</f>
        <v>2654036.7199999997</v>
      </c>
      <c r="F16" s="256">
        <v>0</v>
      </c>
      <c r="G16" s="256">
        <f>+E16-F16</f>
        <v>2654036.7199999997</v>
      </c>
      <c r="H16" s="256">
        <v>0</v>
      </c>
      <c r="I16" s="256">
        <f>+G16+H16</f>
        <v>2654036.7199999997</v>
      </c>
      <c r="J16" s="259">
        <f>VLOOKUP(L16,$C$320:$D$334,2,FALSE)</f>
        <v>0.98599999999999999</v>
      </c>
      <c r="K16" s="257">
        <f>IF(I16*J16=0,0, ROUND(I16*J16,0))</f>
        <v>2616880</v>
      </c>
      <c r="L16" s="253" t="s">
        <v>348</v>
      </c>
      <c r="M16" s="256">
        <v>4921687.2353412006</v>
      </c>
      <c r="N16" s="257">
        <f>K16+M16</f>
        <v>7538567.2353412006</v>
      </c>
    </row>
    <row r="17" spans="1:14">
      <c r="A17" s="253">
        <f t="shared" si="0"/>
        <v>4</v>
      </c>
      <c r="B17" t="s">
        <v>525</v>
      </c>
      <c r="C17" s="260">
        <v>-2526117.1239999994</v>
      </c>
      <c r="D17" s="260">
        <f>C17</f>
        <v>-2526117.1239999994</v>
      </c>
      <c r="E17" s="261">
        <f>+C17-D17</f>
        <v>0</v>
      </c>
      <c r="F17" s="260">
        <v>0</v>
      </c>
      <c r="G17" s="261">
        <f>+E17+F17</f>
        <v>0</v>
      </c>
      <c r="H17" s="261">
        <v>0</v>
      </c>
      <c r="I17" s="261">
        <f>+G17+H17</f>
        <v>0</v>
      </c>
      <c r="J17" s="253" t="s">
        <v>524</v>
      </c>
      <c r="K17" s="261">
        <v>0</v>
      </c>
      <c r="L17" s="253" t="s">
        <v>524</v>
      </c>
      <c r="M17" s="261">
        <v>0</v>
      </c>
      <c r="N17" s="261">
        <f>K17+M17</f>
        <v>0</v>
      </c>
    </row>
    <row r="18" spans="1:14" ht="13">
      <c r="A18" s="253">
        <f t="shared" si="0"/>
        <v>5</v>
      </c>
      <c r="B18" s="255" t="s">
        <v>523</v>
      </c>
      <c r="C18" s="256">
        <f t="shared" ref="C18:I18" si="1">C14-C15+C16+C17</f>
        <v>-2695349.7269996931</v>
      </c>
      <c r="D18" s="256">
        <f t="shared" si="1"/>
        <v>-2999912.24</v>
      </c>
      <c r="E18" s="256">
        <f t="shared" si="1"/>
        <v>304562.5130003104</v>
      </c>
      <c r="F18" s="256">
        <f t="shared" si="1"/>
        <v>0</v>
      </c>
      <c r="G18" s="256">
        <f t="shared" si="1"/>
        <v>304562.5130003104</v>
      </c>
      <c r="H18" s="256">
        <f t="shared" si="1"/>
        <v>0</v>
      </c>
      <c r="I18" s="256">
        <f t="shared" si="1"/>
        <v>304562.5130003104</v>
      </c>
      <c r="J18" s="253"/>
      <c r="K18" s="256">
        <f>K14-K15+K16+K17</f>
        <v>674983.31260216236</v>
      </c>
      <c r="L18" s="253"/>
      <c r="M18" s="256">
        <f>M14-M15+M16+M17</f>
        <v>8770721.5445362069</v>
      </c>
      <c r="N18" s="256">
        <f>N14-N15+N16+N17</f>
        <v>9445704.8571383674</v>
      </c>
    </row>
    <row r="19" spans="1:14">
      <c r="A19" s="253">
        <f t="shared" si="0"/>
        <v>6</v>
      </c>
      <c r="B19" s="3" t="s">
        <v>522</v>
      </c>
      <c r="C19" s="260">
        <v>1176141.17</v>
      </c>
      <c r="D19" s="260">
        <v>-1641444.83</v>
      </c>
      <c r="E19" s="260">
        <f>+C19-D19</f>
        <v>2817586</v>
      </c>
      <c r="F19" s="260">
        <v>0</v>
      </c>
      <c r="G19" s="257">
        <f>+E19+F19</f>
        <v>2817586</v>
      </c>
      <c r="H19" s="260">
        <v>0</v>
      </c>
      <c r="I19" s="261">
        <f>+G19+H19</f>
        <v>2817586</v>
      </c>
      <c r="J19" s="253" t="s">
        <v>521</v>
      </c>
      <c r="K19" s="260">
        <v>2102979</v>
      </c>
      <c r="L19" s="253" t="s">
        <v>520</v>
      </c>
      <c r="M19" s="260">
        <v>524371</v>
      </c>
      <c r="N19" s="260">
        <v>2627350</v>
      </c>
    </row>
    <row r="20" spans="1:14" ht="13">
      <c r="A20" s="253">
        <f t="shared" si="0"/>
        <v>7</v>
      </c>
      <c r="B20" s="255" t="s">
        <v>519</v>
      </c>
      <c r="C20" s="262">
        <f t="shared" ref="C20:I20" si="2">C18-C19</f>
        <v>-3871490.896999693</v>
      </c>
      <c r="D20" s="262">
        <f t="shared" si="2"/>
        <v>-1358467.4100000001</v>
      </c>
      <c r="E20" s="262">
        <f t="shared" si="2"/>
        <v>-2513023.4869996896</v>
      </c>
      <c r="F20" s="262">
        <f t="shared" si="2"/>
        <v>0</v>
      </c>
      <c r="G20" s="262">
        <f t="shared" si="2"/>
        <v>-2513023.4869996896</v>
      </c>
      <c r="H20" s="262">
        <f t="shared" si="2"/>
        <v>0</v>
      </c>
      <c r="I20" s="262">
        <f t="shared" si="2"/>
        <v>-2513023.4869996896</v>
      </c>
      <c r="J20" s="255"/>
      <c r="K20" s="263">
        <f>K18-K19</f>
        <v>-1427995.6873978376</v>
      </c>
      <c r="L20"/>
      <c r="M20" s="262">
        <f>M18-M19</f>
        <v>8246350.5445362069</v>
      </c>
      <c r="N20" s="262">
        <f t="shared" ref="N20" si="3">N18-N19</f>
        <v>6818354.8571383674</v>
      </c>
    </row>
    <row r="21" spans="1:14">
      <c r="A21" s="253">
        <f t="shared" si="0"/>
        <v>8</v>
      </c>
      <c r="B21"/>
      <c r="C21" s="49"/>
      <c r="D21" s="264"/>
      <c r="E21"/>
      <c r="F21"/>
      <c r="G21"/>
      <c r="H21"/>
      <c r="I21"/>
      <c r="J21"/>
      <c r="K21" s="257"/>
      <c r="L21"/>
      <c r="M21" s="257"/>
      <c r="N21" s="257"/>
    </row>
    <row r="22" spans="1:14" ht="13">
      <c r="A22" s="253">
        <f t="shared" si="0"/>
        <v>9</v>
      </c>
      <c r="B22" s="255" t="s">
        <v>518</v>
      </c>
      <c r="C22" s="49"/>
      <c r="D22"/>
      <c r="E22"/>
      <c r="F22"/>
      <c r="G22"/>
      <c r="H22"/>
      <c r="I22"/>
      <c r="J22"/>
      <c r="K22" s="257"/>
      <c r="L22"/>
      <c r="M22" s="257"/>
      <c r="N22" s="257"/>
    </row>
    <row r="23" spans="1:14">
      <c r="A23" s="253">
        <f t="shared" si="0"/>
        <v>10</v>
      </c>
      <c r="B23" t="s">
        <v>517</v>
      </c>
      <c r="C23" s="256">
        <v>0</v>
      </c>
      <c r="D23" s="256">
        <v>0</v>
      </c>
      <c r="E23" s="256">
        <f t="shared" ref="E23:E43" si="4">+C23-D23</f>
        <v>0</v>
      </c>
      <c r="F23" s="256">
        <v>0</v>
      </c>
      <c r="G23" s="257">
        <f t="shared" ref="G23:G43" si="5">+E23+F23</f>
        <v>0</v>
      </c>
      <c r="H23" s="256">
        <v>0</v>
      </c>
      <c r="I23" s="257">
        <f>+G23+H23</f>
        <v>0</v>
      </c>
      <c r="J23" s="259">
        <f t="shared" ref="J23:J43" si="6">VLOOKUP(L23,$C$320:$D$334,2,FALSE)</f>
        <v>0.98599999999999999</v>
      </c>
      <c r="K23" s="257">
        <f>IF(I23*J23=0,0, ROUND(I23*J23,0))</f>
        <v>0</v>
      </c>
      <c r="L23" s="253" t="s">
        <v>348</v>
      </c>
      <c r="M23" s="256">
        <v>0</v>
      </c>
      <c r="N23" s="257">
        <f t="shared" ref="N23:N43" si="7">K23+M23</f>
        <v>0</v>
      </c>
    </row>
    <row r="24" spans="1:14">
      <c r="A24" s="253">
        <f t="shared" si="0"/>
        <v>11</v>
      </c>
      <c r="B24" t="s">
        <v>516</v>
      </c>
      <c r="C24" s="256">
        <v>0</v>
      </c>
      <c r="D24" s="256">
        <v>0</v>
      </c>
      <c r="E24" s="256">
        <f>+C24-D24</f>
        <v>0</v>
      </c>
      <c r="F24" s="256">
        <v>0</v>
      </c>
      <c r="G24" s="257">
        <f t="shared" si="5"/>
        <v>0</v>
      </c>
      <c r="H24" s="256">
        <v>0</v>
      </c>
      <c r="I24" s="257">
        <f>+G24+H24</f>
        <v>0</v>
      </c>
      <c r="J24" s="259">
        <f t="shared" si="6"/>
        <v>0.98599999999999999</v>
      </c>
      <c r="K24" s="257">
        <f>IF(I24*J24=0,0, ROUND(I24*J24,0))</f>
        <v>0</v>
      </c>
      <c r="L24" s="253" t="s">
        <v>348</v>
      </c>
      <c r="M24" s="256">
        <v>0</v>
      </c>
      <c r="N24" s="257">
        <f t="shared" si="7"/>
        <v>0</v>
      </c>
    </row>
    <row r="25" spans="1:14">
      <c r="A25" s="253">
        <f t="shared" si="0"/>
        <v>12</v>
      </c>
      <c r="B25" t="s">
        <v>515</v>
      </c>
      <c r="C25" s="256">
        <v>9630250.3200000003</v>
      </c>
      <c r="D25" s="256">
        <v>0</v>
      </c>
      <c r="E25" s="256">
        <f t="shared" si="4"/>
        <v>9630250.3200000003</v>
      </c>
      <c r="F25" s="256">
        <v>0</v>
      </c>
      <c r="G25" s="257">
        <f t="shared" si="5"/>
        <v>9630250.3200000003</v>
      </c>
      <c r="H25" s="256">
        <v>0</v>
      </c>
      <c r="I25" s="257">
        <f t="shared" ref="I25:I43" si="8">+G25+H25</f>
        <v>9630250.3200000003</v>
      </c>
      <c r="J25" s="259">
        <f t="shared" si="6"/>
        <v>0.98599999999999999</v>
      </c>
      <c r="K25" s="257">
        <f t="shared" ref="K25:K43" si="9">IF(I25*J25=0,0, ROUND(I25*J25,0))</f>
        <v>9495427</v>
      </c>
      <c r="L25" s="253" t="s">
        <v>348</v>
      </c>
      <c r="M25" s="256">
        <v>1663632</v>
      </c>
      <c r="N25" s="257">
        <f t="shared" si="7"/>
        <v>11159059</v>
      </c>
    </row>
    <row r="26" spans="1:14">
      <c r="A26" s="253">
        <f>+A25+1</f>
        <v>13</v>
      </c>
      <c r="B26" t="s">
        <v>514</v>
      </c>
      <c r="C26" s="256">
        <v>0</v>
      </c>
      <c r="D26" s="256">
        <v>0</v>
      </c>
      <c r="E26" s="256">
        <f>+C26-D26</f>
        <v>0</v>
      </c>
      <c r="F26" s="256">
        <v>0</v>
      </c>
      <c r="G26" s="257">
        <f t="shared" si="5"/>
        <v>0</v>
      </c>
      <c r="H26" s="256">
        <v>0</v>
      </c>
      <c r="I26" s="257">
        <f>+G26+H26</f>
        <v>0</v>
      </c>
      <c r="J26" s="259">
        <f t="shared" si="6"/>
        <v>0.98599999999999999</v>
      </c>
      <c r="K26" s="257">
        <f>IF(I26*J26=0,0, ROUND(I26*J26,0))</f>
        <v>0</v>
      </c>
      <c r="L26" s="253" t="s">
        <v>348</v>
      </c>
      <c r="M26" s="256">
        <v>0</v>
      </c>
      <c r="N26" s="257">
        <f t="shared" si="7"/>
        <v>0</v>
      </c>
    </row>
    <row r="27" spans="1:14">
      <c r="A27" s="253">
        <f>A26+1</f>
        <v>14</v>
      </c>
      <c r="B27" s="265" t="s">
        <v>675</v>
      </c>
      <c r="C27" s="256">
        <v>1467240</v>
      </c>
      <c r="D27" s="256">
        <v>0</v>
      </c>
      <c r="E27" s="256">
        <f>+C27-D27</f>
        <v>1467240</v>
      </c>
      <c r="F27" s="256">
        <v>0</v>
      </c>
      <c r="G27" s="257">
        <f t="shared" si="5"/>
        <v>1467240</v>
      </c>
      <c r="H27" s="256">
        <v>0</v>
      </c>
      <c r="I27" s="257">
        <f>+G27+H27</f>
        <v>1467240</v>
      </c>
      <c r="J27" s="259">
        <f t="shared" si="6"/>
        <v>0.98599999999999999</v>
      </c>
      <c r="K27" s="257">
        <f>IF(I27*J27=0,0, ROUND(I27*J27,0))</f>
        <v>1446699</v>
      </c>
      <c r="L27" s="253" t="s">
        <v>348</v>
      </c>
      <c r="M27" s="256">
        <v>0</v>
      </c>
      <c r="N27" s="257">
        <f t="shared" si="7"/>
        <v>1446699</v>
      </c>
    </row>
    <row r="28" spans="1:14">
      <c r="A28" s="253">
        <f t="shared" ref="A28:A91" si="10">A27+1</f>
        <v>15</v>
      </c>
      <c r="B28" t="s">
        <v>513</v>
      </c>
      <c r="C28" s="256">
        <v>0</v>
      </c>
      <c r="D28" s="256">
        <v>0</v>
      </c>
      <c r="E28" s="256">
        <f t="shared" si="4"/>
        <v>0</v>
      </c>
      <c r="F28" s="256">
        <v>0</v>
      </c>
      <c r="G28" s="257">
        <f t="shared" si="5"/>
        <v>0</v>
      </c>
      <c r="H28" s="257">
        <v>0</v>
      </c>
      <c r="I28" s="257">
        <f t="shared" si="8"/>
        <v>0</v>
      </c>
      <c r="J28" s="259">
        <f t="shared" si="6"/>
        <v>0.98599999999999999</v>
      </c>
      <c r="K28" s="257">
        <f t="shared" si="9"/>
        <v>0</v>
      </c>
      <c r="L28" s="253" t="s">
        <v>348</v>
      </c>
      <c r="M28" s="257">
        <v>0</v>
      </c>
      <c r="N28" s="257">
        <f t="shared" si="7"/>
        <v>0</v>
      </c>
    </row>
    <row r="29" spans="1:14">
      <c r="A29" s="253">
        <f t="shared" si="10"/>
        <v>16</v>
      </c>
      <c r="B29" t="s">
        <v>512</v>
      </c>
      <c r="C29" s="256">
        <v>0</v>
      </c>
      <c r="D29" s="256">
        <v>0</v>
      </c>
      <c r="E29" s="256">
        <f t="shared" si="4"/>
        <v>0</v>
      </c>
      <c r="F29" s="256">
        <v>0</v>
      </c>
      <c r="G29" s="257">
        <f t="shared" si="5"/>
        <v>0</v>
      </c>
      <c r="H29" s="257">
        <v>0</v>
      </c>
      <c r="I29" s="257">
        <f t="shared" si="8"/>
        <v>0</v>
      </c>
      <c r="J29" s="259">
        <f t="shared" si="6"/>
        <v>0.98599999999999999</v>
      </c>
      <c r="K29" s="257">
        <f t="shared" si="9"/>
        <v>0</v>
      </c>
      <c r="L29" s="253" t="s">
        <v>348</v>
      </c>
      <c r="M29" s="257">
        <v>0</v>
      </c>
      <c r="N29" s="257">
        <f t="shared" si="7"/>
        <v>0</v>
      </c>
    </row>
    <row r="30" spans="1:14">
      <c r="A30" s="253">
        <f t="shared" si="10"/>
        <v>17</v>
      </c>
      <c r="B30" t="s">
        <v>511</v>
      </c>
      <c r="C30" s="256">
        <v>0</v>
      </c>
      <c r="D30" s="256">
        <v>0</v>
      </c>
      <c r="E30" s="256">
        <f t="shared" si="4"/>
        <v>0</v>
      </c>
      <c r="F30" s="256">
        <v>0</v>
      </c>
      <c r="G30" s="257">
        <f t="shared" si="5"/>
        <v>0</v>
      </c>
      <c r="H30" s="256">
        <v>0</v>
      </c>
      <c r="I30" s="257">
        <f t="shared" si="8"/>
        <v>0</v>
      </c>
      <c r="J30" s="259">
        <f t="shared" si="6"/>
        <v>0.98499999999999999</v>
      </c>
      <c r="K30" s="257">
        <f t="shared" si="9"/>
        <v>0</v>
      </c>
      <c r="L30" s="253" t="s">
        <v>345</v>
      </c>
      <c r="M30" s="256">
        <v>0</v>
      </c>
      <c r="N30" s="257">
        <f t="shared" si="7"/>
        <v>0</v>
      </c>
    </row>
    <row r="31" spans="1:14">
      <c r="A31" s="253">
        <f t="shared" si="10"/>
        <v>18</v>
      </c>
      <c r="B31" s="3" t="s">
        <v>510</v>
      </c>
      <c r="C31" s="256">
        <v>0</v>
      </c>
      <c r="D31" s="256">
        <v>0</v>
      </c>
      <c r="E31" s="256">
        <f>+C31-D31</f>
        <v>0</v>
      </c>
      <c r="F31" s="256">
        <v>0</v>
      </c>
      <c r="G31" s="257">
        <f t="shared" si="5"/>
        <v>0</v>
      </c>
      <c r="H31" s="256">
        <v>0</v>
      </c>
      <c r="I31" s="257">
        <f>+G31+H31</f>
        <v>0</v>
      </c>
      <c r="J31" s="259">
        <f t="shared" si="6"/>
        <v>0.98499999999999999</v>
      </c>
      <c r="K31" s="257">
        <f>IF(I31*J31=0,0, ROUND(I31*J31,0))</f>
        <v>0</v>
      </c>
      <c r="L31" s="253" t="s">
        <v>346</v>
      </c>
      <c r="M31" s="256">
        <v>0</v>
      </c>
      <c r="N31" s="257">
        <f t="shared" si="7"/>
        <v>0</v>
      </c>
    </row>
    <row r="32" spans="1:14">
      <c r="A32" s="253">
        <f t="shared" si="10"/>
        <v>19</v>
      </c>
      <c r="B32" s="3" t="s">
        <v>509</v>
      </c>
      <c r="C32" s="256">
        <v>0</v>
      </c>
      <c r="D32" s="256">
        <v>0</v>
      </c>
      <c r="E32" s="256">
        <f t="shared" si="4"/>
        <v>0</v>
      </c>
      <c r="F32" s="256">
        <v>0</v>
      </c>
      <c r="G32" s="257">
        <f t="shared" si="5"/>
        <v>0</v>
      </c>
      <c r="H32" s="256">
        <v>0</v>
      </c>
      <c r="I32" s="257">
        <f>+G32+H32</f>
        <v>0</v>
      </c>
      <c r="J32" s="259">
        <f t="shared" si="6"/>
        <v>0.98499999999999999</v>
      </c>
      <c r="K32" s="257">
        <f>IF(I32*J32=0,0, ROUND(I32*J32,0))</f>
        <v>0</v>
      </c>
      <c r="L32" s="253" t="s">
        <v>345</v>
      </c>
      <c r="M32" s="256">
        <v>0</v>
      </c>
      <c r="N32" s="257">
        <f t="shared" si="7"/>
        <v>0</v>
      </c>
    </row>
    <row r="33" spans="1:14">
      <c r="A33" s="253">
        <f t="shared" si="10"/>
        <v>20</v>
      </c>
      <c r="B33" s="3" t="s">
        <v>508</v>
      </c>
      <c r="C33" s="256">
        <v>0</v>
      </c>
      <c r="D33" s="256">
        <v>0</v>
      </c>
      <c r="E33" s="256">
        <f>+C33-D33</f>
        <v>0</v>
      </c>
      <c r="F33" s="256">
        <v>0</v>
      </c>
      <c r="G33" s="257">
        <f t="shared" si="5"/>
        <v>0</v>
      </c>
      <c r="H33" s="256">
        <v>0</v>
      </c>
      <c r="I33" s="257">
        <f>+G33+H33</f>
        <v>0</v>
      </c>
      <c r="J33" s="259">
        <f t="shared" si="6"/>
        <v>0.98499999999999999</v>
      </c>
      <c r="K33" s="257">
        <f>IF(I33*J33=0,0, ROUND(I33*J33,0))</f>
        <v>0</v>
      </c>
      <c r="L33" s="253" t="s">
        <v>345</v>
      </c>
      <c r="M33" s="256">
        <v>0</v>
      </c>
      <c r="N33" s="257">
        <f t="shared" si="7"/>
        <v>0</v>
      </c>
    </row>
    <row r="34" spans="1:14">
      <c r="A34" s="253">
        <f t="shared" si="10"/>
        <v>21</v>
      </c>
      <c r="B34" t="s">
        <v>507</v>
      </c>
      <c r="C34" s="256">
        <v>4096295.05</v>
      </c>
      <c r="D34" s="256">
        <v>0</v>
      </c>
      <c r="E34" s="256">
        <f t="shared" si="4"/>
        <v>4096295.05</v>
      </c>
      <c r="F34" s="256">
        <v>0</v>
      </c>
      <c r="G34" s="257">
        <f t="shared" si="5"/>
        <v>4096295.05</v>
      </c>
      <c r="H34" s="257">
        <v>0</v>
      </c>
      <c r="I34" s="257">
        <f t="shared" si="8"/>
        <v>4096295.05</v>
      </c>
      <c r="J34" s="259">
        <f t="shared" si="6"/>
        <v>0.98599999999999999</v>
      </c>
      <c r="K34" s="257">
        <f t="shared" si="9"/>
        <v>4038947</v>
      </c>
      <c r="L34" s="253" t="s">
        <v>348</v>
      </c>
      <c r="M34" s="256">
        <v>445719</v>
      </c>
      <c r="N34" s="257">
        <f t="shared" si="7"/>
        <v>4484666</v>
      </c>
    </row>
    <row r="35" spans="1:14">
      <c r="A35" s="253">
        <f t="shared" si="10"/>
        <v>22</v>
      </c>
      <c r="B35" t="s">
        <v>506</v>
      </c>
      <c r="C35" s="256">
        <v>1921157.44</v>
      </c>
      <c r="D35" s="257">
        <v>0</v>
      </c>
      <c r="E35" s="256">
        <f t="shared" si="4"/>
        <v>1921157.44</v>
      </c>
      <c r="F35" s="256">
        <v>0</v>
      </c>
      <c r="G35" s="257">
        <f t="shared" si="5"/>
        <v>1921157.44</v>
      </c>
      <c r="H35" s="256">
        <v>0</v>
      </c>
      <c r="I35" s="257">
        <f t="shared" si="8"/>
        <v>1921157.44</v>
      </c>
      <c r="J35" s="259">
        <f t="shared" si="6"/>
        <v>0.98499999999999999</v>
      </c>
      <c r="K35" s="257">
        <f>IF(I35*J35=0,0, ROUND(I35*J35,0))</f>
        <v>1892340</v>
      </c>
      <c r="L35" s="253" t="s">
        <v>346</v>
      </c>
      <c r="M35" s="256">
        <v>471245.67</v>
      </c>
      <c r="N35" s="257">
        <f t="shared" si="7"/>
        <v>2363585.67</v>
      </c>
    </row>
    <row r="36" spans="1:14">
      <c r="A36" s="253">
        <f t="shared" si="10"/>
        <v>23</v>
      </c>
      <c r="B36" t="s">
        <v>795</v>
      </c>
      <c r="C36" s="256">
        <v>16341910</v>
      </c>
      <c r="D36" s="257">
        <v>0</v>
      </c>
      <c r="E36" s="256">
        <f t="shared" si="4"/>
        <v>16341910</v>
      </c>
      <c r="F36" s="256">
        <v>0</v>
      </c>
      <c r="G36" s="257">
        <f t="shared" si="5"/>
        <v>16341910</v>
      </c>
      <c r="H36" s="256">
        <v>0</v>
      </c>
      <c r="I36" s="257">
        <f t="shared" si="8"/>
        <v>16341910</v>
      </c>
      <c r="J36" s="259">
        <f t="shared" si="6"/>
        <v>0.98499999999999999</v>
      </c>
      <c r="K36" s="257">
        <f>IF(I36*J36=0,0, ROUND(I36*J36,0))</f>
        <v>16096781</v>
      </c>
      <c r="L36" s="253" t="s">
        <v>346</v>
      </c>
      <c r="M36" s="256">
        <v>0</v>
      </c>
      <c r="N36" s="257">
        <f t="shared" si="7"/>
        <v>16096781</v>
      </c>
    </row>
    <row r="37" spans="1:14">
      <c r="A37" s="253">
        <f t="shared" si="10"/>
        <v>24</v>
      </c>
      <c r="B37" s="265" t="s">
        <v>676</v>
      </c>
      <c r="C37" s="256">
        <v>0</v>
      </c>
      <c r="D37" s="256">
        <v>0</v>
      </c>
      <c r="E37" s="256">
        <f t="shared" si="4"/>
        <v>0</v>
      </c>
      <c r="F37" s="256">
        <v>0</v>
      </c>
      <c r="G37" s="257">
        <f t="shared" si="5"/>
        <v>0</v>
      </c>
      <c r="H37" s="256">
        <v>0</v>
      </c>
      <c r="I37" s="257">
        <f t="shared" si="8"/>
        <v>0</v>
      </c>
      <c r="J37" s="259">
        <f t="shared" si="6"/>
        <v>0.98599999999999999</v>
      </c>
      <c r="K37" s="257">
        <f t="shared" ref="K37" si="11">IF(I37*J37=0,0, ROUND(I37*J37,0))</f>
        <v>0</v>
      </c>
      <c r="L37" s="253" t="s">
        <v>348</v>
      </c>
      <c r="M37" s="256">
        <v>0</v>
      </c>
      <c r="N37" s="257">
        <f t="shared" si="7"/>
        <v>0</v>
      </c>
    </row>
    <row r="38" spans="1:14">
      <c r="A38" s="253">
        <f t="shared" si="10"/>
        <v>25</v>
      </c>
      <c r="B38" t="s">
        <v>636</v>
      </c>
      <c r="C38" s="256">
        <v>0</v>
      </c>
      <c r="D38" s="257">
        <v>0</v>
      </c>
      <c r="E38" s="256">
        <f t="shared" si="4"/>
        <v>0</v>
      </c>
      <c r="F38" s="256">
        <v>0</v>
      </c>
      <c r="G38" s="257">
        <f t="shared" si="5"/>
        <v>0</v>
      </c>
      <c r="H38" s="256">
        <v>0</v>
      </c>
      <c r="I38" s="257">
        <f t="shared" si="8"/>
        <v>0</v>
      </c>
      <c r="J38" s="259">
        <f t="shared" si="6"/>
        <v>0.98499999999999999</v>
      </c>
      <c r="K38" s="257">
        <f>IF(I38*J38=0,0, ROUND(I38*J38,0))</f>
        <v>0</v>
      </c>
      <c r="L38" s="253" t="s">
        <v>346</v>
      </c>
      <c r="M38" s="256">
        <v>0</v>
      </c>
      <c r="N38" s="257">
        <f t="shared" si="7"/>
        <v>0</v>
      </c>
    </row>
    <row r="39" spans="1:14">
      <c r="A39" s="253">
        <f t="shared" si="10"/>
        <v>26</v>
      </c>
      <c r="B39" t="s">
        <v>637</v>
      </c>
      <c r="C39" s="256">
        <v>0</v>
      </c>
      <c r="D39" s="256">
        <v>0</v>
      </c>
      <c r="E39" s="256">
        <f t="shared" si="4"/>
        <v>0</v>
      </c>
      <c r="F39" s="256">
        <v>0</v>
      </c>
      <c r="G39" s="257">
        <f t="shared" si="5"/>
        <v>0</v>
      </c>
      <c r="H39" s="256">
        <v>0</v>
      </c>
      <c r="I39" s="257">
        <f t="shared" si="8"/>
        <v>0</v>
      </c>
      <c r="J39" s="259">
        <f t="shared" si="6"/>
        <v>0.98599999999999999</v>
      </c>
      <c r="K39" s="257">
        <f t="shared" ref="K39" si="12">IF(I39*J39=0,0, ROUND(I39*J39,0))</f>
        <v>0</v>
      </c>
      <c r="L39" s="253" t="s">
        <v>348</v>
      </c>
      <c r="M39" s="256">
        <v>0</v>
      </c>
      <c r="N39" s="257">
        <f t="shared" si="7"/>
        <v>0</v>
      </c>
    </row>
    <row r="40" spans="1:14">
      <c r="A40" s="253">
        <f t="shared" si="10"/>
        <v>27</v>
      </c>
      <c r="B40" t="s">
        <v>505</v>
      </c>
      <c r="C40" s="256">
        <v>-952479.76</v>
      </c>
      <c r="D40" s="256">
        <v>0</v>
      </c>
      <c r="E40" s="256">
        <f t="shared" si="4"/>
        <v>-952479.76</v>
      </c>
      <c r="F40" s="256">
        <v>0</v>
      </c>
      <c r="G40" s="257">
        <f t="shared" si="5"/>
        <v>-952479.76</v>
      </c>
      <c r="H40" s="256">
        <v>0</v>
      </c>
      <c r="I40" s="257">
        <f t="shared" si="8"/>
        <v>-952479.76</v>
      </c>
      <c r="J40" s="259">
        <f t="shared" si="6"/>
        <v>0.98599999999999999</v>
      </c>
      <c r="K40" s="257">
        <f t="shared" si="9"/>
        <v>-939145</v>
      </c>
      <c r="L40" s="253" t="s">
        <v>348</v>
      </c>
      <c r="M40" s="256">
        <v>0</v>
      </c>
      <c r="N40" s="257">
        <f t="shared" si="7"/>
        <v>-939145</v>
      </c>
    </row>
    <row r="41" spans="1:14">
      <c r="A41" s="253">
        <f t="shared" si="10"/>
        <v>28</v>
      </c>
      <c r="B41" t="s">
        <v>504</v>
      </c>
      <c r="C41" s="256">
        <v>0</v>
      </c>
      <c r="D41" s="256">
        <v>0</v>
      </c>
      <c r="E41" s="256">
        <f t="shared" si="4"/>
        <v>0</v>
      </c>
      <c r="F41" s="256">
        <v>0</v>
      </c>
      <c r="G41" s="257">
        <f t="shared" si="5"/>
        <v>0</v>
      </c>
      <c r="H41" s="256">
        <v>0</v>
      </c>
      <c r="I41" s="257">
        <f t="shared" si="8"/>
        <v>0</v>
      </c>
      <c r="J41" s="259">
        <f t="shared" si="6"/>
        <v>0.98599999999999999</v>
      </c>
      <c r="K41" s="257">
        <f t="shared" si="9"/>
        <v>0</v>
      </c>
      <c r="L41" s="253" t="s">
        <v>348</v>
      </c>
      <c r="M41" s="256">
        <v>0</v>
      </c>
      <c r="N41" s="257">
        <f t="shared" si="7"/>
        <v>0</v>
      </c>
    </row>
    <row r="42" spans="1:14">
      <c r="A42" s="253">
        <f t="shared" si="10"/>
        <v>29</v>
      </c>
      <c r="B42" s="3" t="s">
        <v>503</v>
      </c>
      <c r="C42" s="256">
        <v>0</v>
      </c>
      <c r="D42" s="256">
        <v>0</v>
      </c>
      <c r="E42" s="256">
        <f t="shared" si="4"/>
        <v>0</v>
      </c>
      <c r="F42" s="256">
        <v>0</v>
      </c>
      <c r="G42" s="257">
        <f t="shared" si="5"/>
        <v>0</v>
      </c>
      <c r="H42" s="256">
        <v>0</v>
      </c>
      <c r="I42" s="257">
        <f>+G42+H42</f>
        <v>0</v>
      </c>
      <c r="J42" s="259">
        <f t="shared" si="6"/>
        <v>0.98499999999999999</v>
      </c>
      <c r="K42" s="257">
        <f>IF(I42*J42=0,0, ROUND(I42*J42,0))</f>
        <v>0</v>
      </c>
      <c r="L42" s="253" t="s">
        <v>346</v>
      </c>
      <c r="M42" s="256">
        <v>0</v>
      </c>
      <c r="N42" s="257">
        <f t="shared" si="7"/>
        <v>0</v>
      </c>
    </row>
    <row r="43" spans="1:14">
      <c r="A43" s="253">
        <f t="shared" si="10"/>
        <v>30</v>
      </c>
      <c r="B43" t="s">
        <v>502</v>
      </c>
      <c r="C43" s="256">
        <v>1477721</v>
      </c>
      <c r="D43" s="256">
        <v>0</v>
      </c>
      <c r="E43" s="256">
        <f t="shared" si="4"/>
        <v>1477721</v>
      </c>
      <c r="F43" s="256">
        <v>0</v>
      </c>
      <c r="G43" s="257">
        <f t="shared" si="5"/>
        <v>1477721</v>
      </c>
      <c r="H43" s="256">
        <v>0</v>
      </c>
      <c r="I43" s="257">
        <f t="shared" si="8"/>
        <v>1477721</v>
      </c>
      <c r="J43" s="259">
        <f t="shared" si="6"/>
        <v>0.999</v>
      </c>
      <c r="K43" s="257">
        <f t="shared" si="9"/>
        <v>1476243</v>
      </c>
      <c r="L43" s="253" t="s">
        <v>344</v>
      </c>
      <c r="M43" s="256">
        <v>0</v>
      </c>
      <c r="N43" s="257">
        <f t="shared" si="7"/>
        <v>1476243</v>
      </c>
    </row>
    <row r="44" spans="1:14" ht="13">
      <c r="A44" s="253">
        <f t="shared" si="10"/>
        <v>31</v>
      </c>
      <c r="B44" s="255" t="s">
        <v>501</v>
      </c>
      <c r="C44" s="262">
        <f t="shared" ref="C44:I44" si="13">SUM(C23:C43)</f>
        <v>33982094.049999997</v>
      </c>
      <c r="D44" s="262">
        <f t="shared" si="13"/>
        <v>0</v>
      </c>
      <c r="E44" s="262">
        <f t="shared" si="13"/>
        <v>33982094.049999997</v>
      </c>
      <c r="F44" s="262">
        <f t="shared" si="13"/>
        <v>0</v>
      </c>
      <c r="G44" s="262">
        <f t="shared" si="13"/>
        <v>33982094.049999997</v>
      </c>
      <c r="H44" s="262">
        <f t="shared" si="13"/>
        <v>0</v>
      </c>
      <c r="I44" s="262">
        <f t="shared" si="13"/>
        <v>33982094.049999997</v>
      </c>
      <c r="J44" s="266"/>
      <c r="K44" s="263">
        <f>SUM(K23:K43)</f>
        <v>33507292</v>
      </c>
      <c r="L44" s="255"/>
      <c r="M44" s="262">
        <f>SUM(M23:M43)</f>
        <v>2580596.67</v>
      </c>
      <c r="N44" s="262">
        <f>SUM(N23:N43)</f>
        <v>36087888.670000002</v>
      </c>
    </row>
    <row r="45" spans="1:14">
      <c r="A45" s="253">
        <f t="shared" si="10"/>
        <v>32</v>
      </c>
      <c r="B45" t="s">
        <v>357</v>
      </c>
      <c r="C45" s="256"/>
      <c r="D45" s="257"/>
      <c r="E45" s="257"/>
      <c r="F45" s="257"/>
      <c r="G45" s="257"/>
      <c r="H45" s="257"/>
      <c r="I45" s="257"/>
      <c r="J45" s="267"/>
      <c r="K45" s="257"/>
      <c r="L45"/>
      <c r="M45" s="257"/>
      <c r="N45" s="257"/>
    </row>
    <row r="46" spans="1:14" ht="13">
      <c r="A46" s="253">
        <f t="shared" si="10"/>
        <v>33</v>
      </c>
      <c r="B46" s="255" t="s">
        <v>500</v>
      </c>
      <c r="C46" s="256"/>
      <c r="D46" s="257"/>
      <c r="E46" s="257"/>
      <c r="F46" s="257"/>
      <c r="G46" s="257"/>
      <c r="H46" s="257"/>
      <c r="I46" s="257"/>
      <c r="J46" s="267"/>
      <c r="K46" s="257"/>
      <c r="L46"/>
      <c r="M46" s="257"/>
      <c r="N46" s="257"/>
    </row>
    <row r="47" spans="1:14">
      <c r="A47" s="253">
        <f t="shared" si="10"/>
        <v>34</v>
      </c>
      <c r="B47" t="s">
        <v>499</v>
      </c>
      <c r="C47" s="256">
        <v>-1071483.99</v>
      </c>
      <c r="D47" s="256">
        <v>-1071483.99</v>
      </c>
      <c r="E47" s="256">
        <f t="shared" ref="E47:E55" si="14">+C47-D47</f>
        <v>0</v>
      </c>
      <c r="F47" s="256">
        <v>0</v>
      </c>
      <c r="G47" s="257">
        <f t="shared" ref="G47:G55" si="15">+E47+F47</f>
        <v>0</v>
      </c>
      <c r="H47" s="256">
        <v>0</v>
      </c>
      <c r="I47" s="257">
        <f t="shared" ref="I47:I54" si="16">+G47+H47</f>
        <v>0</v>
      </c>
      <c r="J47" s="259">
        <f t="shared" ref="J47:J55" si="17">VLOOKUP(L47,$C$320:$D$334,2,FALSE)</f>
        <v>0</v>
      </c>
      <c r="K47" s="257">
        <f t="shared" ref="K47:K54" si="18">IF(I47*J47=0,0, ROUND(I47*J47,0))</f>
        <v>0</v>
      </c>
      <c r="L47" s="253" t="s">
        <v>335</v>
      </c>
      <c r="M47" s="256">
        <v>0</v>
      </c>
      <c r="N47" s="257">
        <f t="shared" ref="N47:N55" si="19">K47+M47</f>
        <v>0</v>
      </c>
    </row>
    <row r="48" spans="1:14">
      <c r="A48" s="253">
        <f t="shared" si="10"/>
        <v>35</v>
      </c>
      <c r="B48" t="s">
        <v>498</v>
      </c>
      <c r="C48" s="256">
        <v>38616</v>
      </c>
      <c r="D48" s="256">
        <v>0</v>
      </c>
      <c r="E48" s="256">
        <f t="shared" si="14"/>
        <v>38616</v>
      </c>
      <c r="F48" s="256">
        <v>0</v>
      </c>
      <c r="G48" s="257">
        <f t="shared" si="15"/>
        <v>38616</v>
      </c>
      <c r="H48" s="256">
        <v>0</v>
      </c>
      <c r="I48" s="257">
        <f t="shared" si="16"/>
        <v>38616</v>
      </c>
      <c r="J48" s="259">
        <f t="shared" si="17"/>
        <v>1</v>
      </c>
      <c r="K48" s="257">
        <f t="shared" si="18"/>
        <v>38616</v>
      </c>
      <c r="L48" s="253" t="s">
        <v>336</v>
      </c>
      <c r="M48" s="256">
        <v>0</v>
      </c>
      <c r="N48" s="257">
        <f t="shared" si="19"/>
        <v>38616</v>
      </c>
    </row>
    <row r="49" spans="1:14">
      <c r="A49" s="253">
        <f t="shared" si="10"/>
        <v>36</v>
      </c>
      <c r="B49" t="s">
        <v>497</v>
      </c>
      <c r="C49" s="256">
        <v>-2654036.7200000002</v>
      </c>
      <c r="D49" s="256">
        <v>0</v>
      </c>
      <c r="E49" s="256">
        <f t="shared" si="14"/>
        <v>-2654036.7200000002</v>
      </c>
      <c r="F49" s="256">
        <v>0</v>
      </c>
      <c r="G49" s="257">
        <f t="shared" si="15"/>
        <v>-2654036.7200000002</v>
      </c>
      <c r="H49" s="256">
        <v>0</v>
      </c>
      <c r="I49" s="257">
        <f t="shared" si="16"/>
        <v>-2654036.7200000002</v>
      </c>
      <c r="J49" s="259">
        <f t="shared" si="17"/>
        <v>0</v>
      </c>
      <c r="K49" s="257">
        <f t="shared" si="18"/>
        <v>0</v>
      </c>
      <c r="L49" s="253" t="s">
        <v>335</v>
      </c>
      <c r="M49" s="256">
        <v>0</v>
      </c>
      <c r="N49" s="257">
        <f t="shared" si="19"/>
        <v>0</v>
      </c>
    </row>
    <row r="50" spans="1:14">
      <c r="A50" s="253">
        <f t="shared" si="10"/>
        <v>37</v>
      </c>
      <c r="B50" t="s">
        <v>496</v>
      </c>
      <c r="C50" s="256">
        <v>0</v>
      </c>
      <c r="D50" s="256">
        <v>0</v>
      </c>
      <c r="E50" s="256">
        <f t="shared" si="14"/>
        <v>0</v>
      </c>
      <c r="F50" s="256">
        <v>0</v>
      </c>
      <c r="G50" s="257">
        <f t="shared" si="15"/>
        <v>0</v>
      </c>
      <c r="H50" s="256">
        <v>0</v>
      </c>
      <c r="I50" s="257">
        <f>+G50+H50</f>
        <v>0</v>
      </c>
      <c r="J50" s="259">
        <f t="shared" si="17"/>
        <v>0</v>
      </c>
      <c r="K50" s="257">
        <f t="shared" si="18"/>
        <v>0</v>
      </c>
      <c r="L50" s="253" t="s">
        <v>335</v>
      </c>
      <c r="M50" s="256">
        <v>0</v>
      </c>
      <c r="N50" s="257">
        <f t="shared" si="19"/>
        <v>0</v>
      </c>
    </row>
    <row r="51" spans="1:14">
      <c r="A51" s="253">
        <f t="shared" si="10"/>
        <v>38</v>
      </c>
      <c r="B51" t="s">
        <v>495</v>
      </c>
      <c r="C51" s="256">
        <v>0</v>
      </c>
      <c r="D51" s="256">
        <v>0</v>
      </c>
      <c r="E51" s="256">
        <f t="shared" si="14"/>
        <v>0</v>
      </c>
      <c r="F51" s="256">
        <v>0</v>
      </c>
      <c r="G51" s="257">
        <f t="shared" si="15"/>
        <v>0</v>
      </c>
      <c r="H51" s="256">
        <v>0</v>
      </c>
      <c r="I51" s="257">
        <f>+G51+H51</f>
        <v>0</v>
      </c>
      <c r="J51" s="259">
        <f t="shared" si="17"/>
        <v>0.98499999999999999</v>
      </c>
      <c r="K51" s="257">
        <f>IF(I51*J51=0,0, ROUND(I51*J51,0))</f>
        <v>0</v>
      </c>
      <c r="L51" s="253" t="s">
        <v>345</v>
      </c>
      <c r="M51" s="256">
        <v>0</v>
      </c>
      <c r="N51" s="257">
        <f t="shared" si="19"/>
        <v>0</v>
      </c>
    </row>
    <row r="52" spans="1:14">
      <c r="A52" s="253">
        <f t="shared" si="10"/>
        <v>39</v>
      </c>
      <c r="B52" t="s">
        <v>494</v>
      </c>
      <c r="C52" s="256">
        <v>0</v>
      </c>
      <c r="D52" s="256">
        <v>0</v>
      </c>
      <c r="E52" s="256">
        <f t="shared" si="14"/>
        <v>0</v>
      </c>
      <c r="F52" s="256">
        <v>0</v>
      </c>
      <c r="G52" s="257">
        <f t="shared" si="15"/>
        <v>0</v>
      </c>
      <c r="H52" s="256">
        <v>0</v>
      </c>
      <c r="I52" s="257">
        <f t="shared" si="16"/>
        <v>0</v>
      </c>
      <c r="J52" s="259">
        <f t="shared" si="17"/>
        <v>0.98499999999999999</v>
      </c>
      <c r="K52" s="257">
        <f t="shared" si="18"/>
        <v>0</v>
      </c>
      <c r="L52" s="253" t="s">
        <v>345</v>
      </c>
      <c r="M52" s="256">
        <v>0</v>
      </c>
      <c r="N52" s="257">
        <f t="shared" si="19"/>
        <v>0</v>
      </c>
    </row>
    <row r="53" spans="1:14">
      <c r="A53" s="253">
        <f t="shared" si="10"/>
        <v>40</v>
      </c>
      <c r="B53" t="s">
        <v>493</v>
      </c>
      <c r="C53" s="256">
        <v>0</v>
      </c>
      <c r="D53" s="256">
        <v>0</v>
      </c>
      <c r="E53" s="256">
        <f t="shared" si="14"/>
        <v>0</v>
      </c>
      <c r="F53" s="256">
        <v>0</v>
      </c>
      <c r="G53" s="257">
        <f t="shared" si="15"/>
        <v>0</v>
      </c>
      <c r="H53" s="256">
        <v>0</v>
      </c>
      <c r="I53" s="257">
        <f>+G53+H53</f>
        <v>0</v>
      </c>
      <c r="J53" s="259">
        <f t="shared" si="17"/>
        <v>0.98499999999999999</v>
      </c>
      <c r="K53" s="257">
        <f>IF(I53*J53=0,0, ROUND(I53*J53,0))</f>
        <v>0</v>
      </c>
      <c r="L53" s="253" t="s">
        <v>345</v>
      </c>
      <c r="M53" s="256">
        <v>0</v>
      </c>
      <c r="N53" s="257">
        <f t="shared" si="19"/>
        <v>0</v>
      </c>
    </row>
    <row r="54" spans="1:14">
      <c r="A54" s="253">
        <f t="shared" si="10"/>
        <v>41</v>
      </c>
      <c r="B54" t="s">
        <v>492</v>
      </c>
      <c r="C54" s="256">
        <v>3553219.28</v>
      </c>
      <c r="D54" s="256">
        <v>0</v>
      </c>
      <c r="E54" s="256">
        <f t="shared" si="14"/>
        <v>3553219.28</v>
      </c>
      <c r="F54" s="256">
        <v>0</v>
      </c>
      <c r="G54" s="257">
        <f t="shared" si="15"/>
        <v>3553219.28</v>
      </c>
      <c r="H54" s="256">
        <v>0</v>
      </c>
      <c r="I54" s="257">
        <f t="shared" si="16"/>
        <v>3553219.28</v>
      </c>
      <c r="J54" s="259">
        <f t="shared" si="17"/>
        <v>0.98599999999999999</v>
      </c>
      <c r="K54" s="257">
        <f t="shared" si="18"/>
        <v>3503474</v>
      </c>
      <c r="L54" s="253" t="s">
        <v>348</v>
      </c>
      <c r="M54" s="256">
        <v>0</v>
      </c>
      <c r="N54" s="257">
        <f t="shared" si="19"/>
        <v>3503474</v>
      </c>
    </row>
    <row r="55" spans="1:14">
      <c r="A55" s="253">
        <f t="shared" si="10"/>
        <v>42</v>
      </c>
      <c r="B55" t="s">
        <v>491</v>
      </c>
      <c r="C55" s="256">
        <v>0</v>
      </c>
      <c r="D55" s="256">
        <v>0</v>
      </c>
      <c r="E55" s="256">
        <f t="shared" si="14"/>
        <v>0</v>
      </c>
      <c r="F55" s="256">
        <v>0</v>
      </c>
      <c r="G55" s="257">
        <f t="shared" si="15"/>
        <v>0</v>
      </c>
      <c r="H55" s="256">
        <v>0</v>
      </c>
      <c r="I55" s="257">
        <f>+G55+H55</f>
        <v>0</v>
      </c>
      <c r="J55" s="259">
        <f t="shared" si="17"/>
        <v>0.98599999999999999</v>
      </c>
      <c r="K55" s="257">
        <f>IF(I55*J55=0,0, ROUND(I55*J55,0))</f>
        <v>0</v>
      </c>
      <c r="L55" s="253" t="s">
        <v>348</v>
      </c>
      <c r="M55" s="256">
        <v>0</v>
      </c>
      <c r="N55" s="257">
        <f t="shared" si="19"/>
        <v>0</v>
      </c>
    </row>
    <row r="56" spans="1:14" ht="13">
      <c r="A56" s="253">
        <f t="shared" si="10"/>
        <v>43</v>
      </c>
      <c r="B56" s="255" t="s">
        <v>490</v>
      </c>
      <c r="C56" s="262">
        <f t="shared" ref="C56:I56" si="20">SUM(C47:C55)</f>
        <v>-133685.43000000017</v>
      </c>
      <c r="D56" s="262">
        <f t="shared" si="20"/>
        <v>-1071483.99</v>
      </c>
      <c r="E56" s="262">
        <f t="shared" si="20"/>
        <v>937798.55999999959</v>
      </c>
      <c r="F56" s="262">
        <f t="shared" si="20"/>
        <v>0</v>
      </c>
      <c r="G56" s="262">
        <f t="shared" si="20"/>
        <v>937798.55999999959</v>
      </c>
      <c r="H56" s="262">
        <f t="shared" si="20"/>
        <v>0</v>
      </c>
      <c r="I56" s="262">
        <f t="shared" si="20"/>
        <v>937798.55999999959</v>
      </c>
      <c r="J56" s="266"/>
      <c r="K56" s="263">
        <f>SUM(K47:K55)</f>
        <v>3542090</v>
      </c>
      <c r="L56"/>
      <c r="M56" s="262">
        <f t="shared" ref="M56:N56" si="21">SUM(M47:M55)</f>
        <v>0</v>
      </c>
      <c r="N56" s="262">
        <f t="shared" si="21"/>
        <v>3542090</v>
      </c>
    </row>
    <row r="57" spans="1:14">
      <c r="A57" s="253">
        <f t="shared" si="10"/>
        <v>44</v>
      </c>
      <c r="B57" t="s">
        <v>357</v>
      </c>
      <c r="C57" s="256"/>
      <c r="D57" s="257"/>
      <c r="E57" s="257"/>
      <c r="F57" s="257"/>
      <c r="G57" s="257"/>
      <c r="H57" s="257"/>
      <c r="I57" s="257"/>
      <c r="J57" s="267"/>
      <c r="K57" s="257"/>
      <c r="L57"/>
      <c r="M57" s="257"/>
      <c r="N57" s="257"/>
    </row>
    <row r="58" spans="1:14" ht="13">
      <c r="A58" s="253">
        <f t="shared" si="10"/>
        <v>45</v>
      </c>
      <c r="B58" s="255" t="s">
        <v>489</v>
      </c>
      <c r="C58" s="256"/>
      <c r="D58" s="257"/>
      <c r="E58" s="257"/>
      <c r="F58" s="257"/>
      <c r="G58" s="257"/>
      <c r="H58" s="257"/>
      <c r="I58" s="257"/>
      <c r="J58" s="267"/>
      <c r="K58" s="257"/>
      <c r="L58"/>
      <c r="M58" s="257"/>
      <c r="N58" s="257"/>
    </row>
    <row r="59" spans="1:14">
      <c r="A59" s="253">
        <f t="shared" si="10"/>
        <v>46</v>
      </c>
      <c r="B59" t="s">
        <v>488</v>
      </c>
      <c r="C59" s="256">
        <v>0</v>
      </c>
      <c r="D59" s="256">
        <v>0</v>
      </c>
      <c r="E59" s="256">
        <f t="shared" ref="E59:E62" si="22">+C59-D59</f>
        <v>0</v>
      </c>
      <c r="F59" s="256">
        <v>0</v>
      </c>
      <c r="G59" s="257">
        <f t="shared" ref="G59:G62" si="23">+E59+F59</f>
        <v>0</v>
      </c>
      <c r="H59" s="256">
        <v>0</v>
      </c>
      <c r="I59" s="257">
        <f t="shared" ref="I59:I62" si="24">+G59+H59</f>
        <v>0</v>
      </c>
      <c r="J59" s="259">
        <f>VLOOKUP(L59,$C$320:$D$334,2,FALSE)</f>
        <v>0.98599999999999999</v>
      </c>
      <c r="K59" s="257">
        <f t="shared" ref="K59:K62" si="25">IF(I59*J59=0,0, ROUND(I59*J59,0))</f>
        <v>0</v>
      </c>
      <c r="L59" s="253" t="s">
        <v>348</v>
      </c>
      <c r="M59" s="256">
        <v>0</v>
      </c>
      <c r="N59" s="257">
        <f t="shared" ref="N59:N62" si="26">K59+M59</f>
        <v>0</v>
      </c>
    </row>
    <row r="60" spans="1:14">
      <c r="A60" s="253">
        <f t="shared" si="10"/>
        <v>47</v>
      </c>
      <c r="B60" t="s">
        <v>487</v>
      </c>
      <c r="C60" s="256">
        <v>0</v>
      </c>
      <c r="D60" s="256">
        <v>0</v>
      </c>
      <c r="E60" s="256">
        <f t="shared" si="22"/>
        <v>0</v>
      </c>
      <c r="F60" s="256">
        <v>0</v>
      </c>
      <c r="G60" s="257">
        <f t="shared" si="23"/>
        <v>0</v>
      </c>
      <c r="H60" s="256">
        <v>0</v>
      </c>
      <c r="I60" s="257">
        <f t="shared" si="24"/>
        <v>0</v>
      </c>
      <c r="J60" s="259">
        <f>VLOOKUP(L60,$C$320:$D$334,2,FALSE)</f>
        <v>0.98599999999999999</v>
      </c>
      <c r="K60" s="257">
        <f t="shared" si="25"/>
        <v>0</v>
      </c>
      <c r="L60" s="253" t="s">
        <v>348</v>
      </c>
      <c r="M60" s="256">
        <v>0</v>
      </c>
      <c r="N60" s="257">
        <f t="shared" si="26"/>
        <v>0</v>
      </c>
    </row>
    <row r="61" spans="1:14">
      <c r="A61" s="253">
        <f t="shared" si="10"/>
        <v>48</v>
      </c>
      <c r="B61" t="s">
        <v>486</v>
      </c>
      <c r="C61" s="256">
        <v>0</v>
      </c>
      <c r="D61" s="256">
        <v>0</v>
      </c>
      <c r="E61" s="256">
        <f t="shared" si="22"/>
        <v>0</v>
      </c>
      <c r="F61" s="256">
        <v>0</v>
      </c>
      <c r="G61" s="257">
        <f t="shared" si="23"/>
        <v>0</v>
      </c>
      <c r="H61" s="256">
        <v>0</v>
      </c>
      <c r="I61" s="257">
        <f t="shared" si="24"/>
        <v>0</v>
      </c>
      <c r="J61" s="259">
        <f>VLOOKUP(L61,$C$320:$D$334,2,FALSE)</f>
        <v>0.99099999999999999</v>
      </c>
      <c r="K61" s="257">
        <f t="shared" si="25"/>
        <v>0</v>
      </c>
      <c r="L61" s="253" t="s">
        <v>341</v>
      </c>
      <c r="M61" s="256">
        <v>0</v>
      </c>
      <c r="N61" s="257">
        <f t="shared" si="26"/>
        <v>0</v>
      </c>
    </row>
    <row r="62" spans="1:14">
      <c r="A62" s="253">
        <f t="shared" si="10"/>
        <v>49</v>
      </c>
      <c r="B62" t="s">
        <v>485</v>
      </c>
      <c r="C62" s="256">
        <v>0</v>
      </c>
      <c r="D62" s="256">
        <v>0</v>
      </c>
      <c r="E62" s="256">
        <f t="shared" si="22"/>
        <v>0</v>
      </c>
      <c r="F62" s="256">
        <v>0</v>
      </c>
      <c r="G62" s="257">
        <f t="shared" si="23"/>
        <v>0</v>
      </c>
      <c r="H62" s="256">
        <v>0</v>
      </c>
      <c r="I62" s="257">
        <f t="shared" si="24"/>
        <v>0</v>
      </c>
      <c r="J62" s="259">
        <f>VLOOKUP(L62,$C$320:$D$334,2,FALSE)</f>
        <v>0.98599999999999999</v>
      </c>
      <c r="K62" s="257">
        <f t="shared" si="25"/>
        <v>0</v>
      </c>
      <c r="L62" s="253" t="s">
        <v>348</v>
      </c>
      <c r="M62" s="256">
        <v>0</v>
      </c>
      <c r="N62" s="257">
        <f t="shared" si="26"/>
        <v>0</v>
      </c>
    </row>
    <row r="63" spans="1:14" ht="13">
      <c r="A63" s="253">
        <f t="shared" si="10"/>
        <v>50</v>
      </c>
      <c r="B63" s="255" t="s">
        <v>484</v>
      </c>
      <c r="C63" s="262">
        <f t="shared" ref="C63:I63" si="27">SUM(C59:C62)</f>
        <v>0</v>
      </c>
      <c r="D63" s="262">
        <f t="shared" si="27"/>
        <v>0</v>
      </c>
      <c r="E63" s="262">
        <f t="shared" si="27"/>
        <v>0</v>
      </c>
      <c r="F63" s="262">
        <f t="shared" si="27"/>
        <v>0</v>
      </c>
      <c r="G63" s="262">
        <f t="shared" si="27"/>
        <v>0</v>
      </c>
      <c r="H63" s="262">
        <f t="shared" si="27"/>
        <v>0</v>
      </c>
      <c r="I63" s="262">
        <f t="shared" si="27"/>
        <v>0</v>
      </c>
      <c r="J63" s="266"/>
      <c r="K63" s="263">
        <f>SUM(K59:K62)</f>
        <v>0</v>
      </c>
      <c r="L63"/>
      <c r="M63" s="262">
        <f t="shared" ref="M63:N63" si="28">SUM(M59:M62)</f>
        <v>0</v>
      </c>
      <c r="N63" s="262">
        <f t="shared" si="28"/>
        <v>0</v>
      </c>
    </row>
    <row r="64" spans="1:14">
      <c r="A64" s="253">
        <f t="shared" si="10"/>
        <v>51</v>
      </c>
      <c r="B64" t="s">
        <v>357</v>
      </c>
      <c r="C64" s="256"/>
      <c r="D64" s="257"/>
      <c r="E64" s="257"/>
      <c r="F64" s="257"/>
      <c r="G64" s="257"/>
      <c r="H64" s="257"/>
      <c r="I64" s="257"/>
      <c r="J64" s="267"/>
      <c r="K64" s="257"/>
      <c r="L64"/>
      <c r="M64" s="257"/>
      <c r="N64" s="257"/>
    </row>
    <row r="65" spans="1:14" ht="13">
      <c r="A65" s="253">
        <f t="shared" si="10"/>
        <v>52</v>
      </c>
      <c r="B65" s="255" t="s">
        <v>167</v>
      </c>
      <c r="C65" s="256"/>
      <c r="D65" s="257"/>
      <c r="E65" s="257"/>
      <c r="F65" s="257"/>
      <c r="G65" s="257"/>
      <c r="H65" s="257"/>
      <c r="I65" s="257"/>
      <c r="J65" s="267"/>
      <c r="K65" s="257"/>
      <c r="L65"/>
      <c r="M65" s="257"/>
      <c r="N65" s="257"/>
    </row>
    <row r="66" spans="1:14">
      <c r="A66" s="253">
        <f t="shared" si="10"/>
        <v>53</v>
      </c>
      <c r="B66" t="s">
        <v>483</v>
      </c>
      <c r="C66" s="256">
        <v>7783597</v>
      </c>
      <c r="D66" s="256">
        <v>0</v>
      </c>
      <c r="E66" s="256">
        <f t="shared" ref="E66:E71" si="29">+C66-D66</f>
        <v>7783597</v>
      </c>
      <c r="F66" s="256">
        <v>0</v>
      </c>
      <c r="G66" s="257">
        <f t="shared" ref="G66:G71" si="30">+E66+F66</f>
        <v>7783597</v>
      </c>
      <c r="H66" s="256">
        <v>0</v>
      </c>
      <c r="I66" s="257">
        <f t="shared" ref="I66:I71" si="31">+G66+H66</f>
        <v>7783597</v>
      </c>
      <c r="J66" s="259">
        <f t="shared" ref="J66:J71" si="32">VLOOKUP(L66,$C$320:$D$334,2,FALSE)</f>
        <v>0.98599999999999999</v>
      </c>
      <c r="K66" s="257">
        <f t="shared" ref="K66:K71" si="33">IF(I66*J66=0,0, ROUND(I66*J66,0))</f>
        <v>7674627</v>
      </c>
      <c r="L66" s="253" t="s">
        <v>348</v>
      </c>
      <c r="M66" s="256">
        <v>0</v>
      </c>
      <c r="N66" s="257">
        <f t="shared" ref="N66:N71" si="34">K66+M66</f>
        <v>7674627</v>
      </c>
    </row>
    <row r="67" spans="1:14">
      <c r="A67" s="253">
        <f t="shared" si="10"/>
        <v>54</v>
      </c>
      <c r="B67" t="s">
        <v>482</v>
      </c>
      <c r="C67" s="256">
        <v>0</v>
      </c>
      <c r="D67" s="256">
        <v>0</v>
      </c>
      <c r="E67" s="256">
        <f t="shared" si="29"/>
        <v>0</v>
      </c>
      <c r="F67" s="256">
        <v>0</v>
      </c>
      <c r="G67" s="257">
        <f t="shared" si="30"/>
        <v>0</v>
      </c>
      <c r="H67" s="256">
        <v>0</v>
      </c>
      <c r="I67" s="257">
        <f t="shared" si="31"/>
        <v>0</v>
      </c>
      <c r="J67" s="259">
        <f t="shared" si="32"/>
        <v>0.98599999999999999</v>
      </c>
      <c r="K67" s="257">
        <f t="shared" si="33"/>
        <v>0</v>
      </c>
      <c r="L67" s="253" t="s">
        <v>348</v>
      </c>
      <c r="M67" s="256">
        <v>0</v>
      </c>
      <c r="N67" s="257">
        <f t="shared" si="34"/>
        <v>0</v>
      </c>
    </row>
    <row r="68" spans="1:14">
      <c r="A68" s="253">
        <f t="shared" si="10"/>
        <v>55</v>
      </c>
      <c r="B68" s="3" t="s">
        <v>481</v>
      </c>
      <c r="C68" s="256">
        <v>-33360832.510000002</v>
      </c>
      <c r="D68" s="256">
        <v>0</v>
      </c>
      <c r="E68" s="256">
        <f t="shared" si="29"/>
        <v>-33360832.510000002</v>
      </c>
      <c r="F68" s="256">
        <v>0</v>
      </c>
      <c r="G68" s="257">
        <f t="shared" si="30"/>
        <v>-33360832.510000002</v>
      </c>
      <c r="H68" s="256">
        <v>0</v>
      </c>
      <c r="I68" s="257">
        <f t="shared" si="31"/>
        <v>-33360832.510000002</v>
      </c>
      <c r="J68" s="259">
        <f t="shared" si="32"/>
        <v>0.98499999999999999</v>
      </c>
      <c r="K68" s="257">
        <f t="shared" si="33"/>
        <v>-32860420</v>
      </c>
      <c r="L68" s="253" t="s">
        <v>346</v>
      </c>
      <c r="M68" s="256">
        <v>0</v>
      </c>
      <c r="N68" s="257">
        <f t="shared" si="34"/>
        <v>-32860420</v>
      </c>
    </row>
    <row r="69" spans="1:14">
      <c r="A69" s="253">
        <f t="shared" si="10"/>
        <v>56</v>
      </c>
      <c r="B69" s="3" t="s">
        <v>480</v>
      </c>
      <c r="C69" s="256">
        <v>0</v>
      </c>
      <c r="D69" s="256">
        <v>0</v>
      </c>
      <c r="E69" s="256">
        <f t="shared" si="29"/>
        <v>0</v>
      </c>
      <c r="F69" s="256">
        <v>0</v>
      </c>
      <c r="G69" s="257">
        <f t="shared" si="30"/>
        <v>0</v>
      </c>
      <c r="H69" s="256">
        <v>0</v>
      </c>
      <c r="I69" s="257">
        <f t="shared" si="31"/>
        <v>0</v>
      </c>
      <c r="J69" s="259">
        <f t="shared" si="32"/>
        <v>0.98499999999999999</v>
      </c>
      <c r="K69" s="257">
        <f t="shared" si="33"/>
        <v>0</v>
      </c>
      <c r="L69" s="253" t="s">
        <v>346</v>
      </c>
      <c r="M69" s="256">
        <v>0</v>
      </c>
      <c r="N69" s="257">
        <f t="shared" si="34"/>
        <v>0</v>
      </c>
    </row>
    <row r="70" spans="1:14">
      <c r="A70" s="253">
        <f t="shared" si="10"/>
        <v>57</v>
      </c>
      <c r="B70" t="s">
        <v>479</v>
      </c>
      <c r="C70" s="256">
        <v>-266995.90999999997</v>
      </c>
      <c r="D70" s="256">
        <v>0</v>
      </c>
      <c r="E70" s="256">
        <f t="shared" si="29"/>
        <v>-266995.90999999997</v>
      </c>
      <c r="F70" s="256">
        <v>0</v>
      </c>
      <c r="G70" s="257">
        <f t="shared" si="30"/>
        <v>-266995.90999999997</v>
      </c>
      <c r="H70" s="256">
        <v>0</v>
      </c>
      <c r="I70" s="256">
        <f t="shared" si="31"/>
        <v>-266995.90999999997</v>
      </c>
      <c r="J70" s="259">
        <f t="shared" si="32"/>
        <v>0.98599999999999999</v>
      </c>
      <c r="K70" s="257">
        <f t="shared" si="33"/>
        <v>-263258</v>
      </c>
      <c r="L70" s="253" t="s">
        <v>348</v>
      </c>
      <c r="M70" s="256">
        <v>0</v>
      </c>
      <c r="N70" s="257">
        <f t="shared" si="34"/>
        <v>-263258</v>
      </c>
    </row>
    <row r="71" spans="1:14">
      <c r="A71" s="253">
        <f t="shared" si="10"/>
        <v>58</v>
      </c>
      <c r="B71" t="s">
        <v>478</v>
      </c>
      <c r="C71" s="256">
        <v>0</v>
      </c>
      <c r="D71" s="256">
        <v>0</v>
      </c>
      <c r="E71" s="256">
        <f t="shared" si="29"/>
        <v>0</v>
      </c>
      <c r="F71" s="256">
        <v>0</v>
      </c>
      <c r="G71" s="257">
        <f t="shared" si="30"/>
        <v>0</v>
      </c>
      <c r="H71" s="256">
        <v>0</v>
      </c>
      <c r="I71" s="257">
        <f t="shared" si="31"/>
        <v>0</v>
      </c>
      <c r="J71" s="259">
        <f t="shared" si="32"/>
        <v>0.98599999999999999</v>
      </c>
      <c r="K71" s="257">
        <f t="shared" si="33"/>
        <v>0</v>
      </c>
      <c r="L71" s="253" t="s">
        <v>348</v>
      </c>
      <c r="M71" s="256">
        <v>0</v>
      </c>
      <c r="N71" s="257">
        <f t="shared" si="34"/>
        <v>0</v>
      </c>
    </row>
    <row r="72" spans="1:14" ht="13">
      <c r="A72" s="253">
        <f t="shared" si="10"/>
        <v>59</v>
      </c>
      <c r="B72" s="255" t="s">
        <v>477</v>
      </c>
      <c r="C72" s="262">
        <f t="shared" ref="C72:I72" si="35">SUM(C66:C71)</f>
        <v>-25844231.420000002</v>
      </c>
      <c r="D72" s="262">
        <f t="shared" si="35"/>
        <v>0</v>
      </c>
      <c r="E72" s="262">
        <f t="shared" si="35"/>
        <v>-25844231.420000002</v>
      </c>
      <c r="F72" s="262">
        <f t="shared" si="35"/>
        <v>0</v>
      </c>
      <c r="G72" s="262">
        <f t="shared" si="35"/>
        <v>-25844231.420000002</v>
      </c>
      <c r="H72" s="262">
        <f t="shared" si="35"/>
        <v>0</v>
      </c>
      <c r="I72" s="262">
        <f t="shared" si="35"/>
        <v>-25844231.420000002</v>
      </c>
      <c r="J72" s="266"/>
      <c r="K72" s="262">
        <f>SUM(K66:K71)</f>
        <v>-25449051</v>
      </c>
      <c r="L72"/>
      <c r="M72" s="262">
        <f t="shared" ref="M72:N72" si="36">SUM(M66:M71)</f>
        <v>0</v>
      </c>
      <c r="N72" s="262">
        <f t="shared" si="36"/>
        <v>-25449051</v>
      </c>
    </row>
    <row r="73" spans="1:14">
      <c r="A73" s="253">
        <f t="shared" si="10"/>
        <v>60</v>
      </c>
      <c r="B73" t="s">
        <v>357</v>
      </c>
      <c r="C73" s="256"/>
      <c r="D73" s="257"/>
      <c r="E73" s="257"/>
      <c r="F73" s="257"/>
      <c r="G73" s="257"/>
      <c r="H73" s="257"/>
      <c r="I73" s="257"/>
      <c r="J73" s="267"/>
      <c r="K73" s="257"/>
      <c r="L73"/>
      <c r="M73" s="257"/>
      <c r="N73" s="257"/>
    </row>
    <row r="74" spans="1:14" ht="13">
      <c r="A74" s="253">
        <f t="shared" si="10"/>
        <v>61</v>
      </c>
      <c r="B74" s="255" t="s">
        <v>476</v>
      </c>
      <c r="C74" s="256"/>
      <c r="D74" s="257"/>
      <c r="E74" s="257"/>
      <c r="F74" s="257"/>
      <c r="G74" s="257"/>
      <c r="H74" s="257"/>
      <c r="I74" s="257"/>
      <c r="J74" s="267"/>
      <c r="K74" s="257"/>
      <c r="L74"/>
      <c r="M74" s="257"/>
      <c r="N74" s="257"/>
    </row>
    <row r="75" spans="1:14">
      <c r="A75" s="253">
        <f t="shared" si="10"/>
        <v>62</v>
      </c>
      <c r="B75" t="s">
        <v>475</v>
      </c>
      <c r="C75" s="256">
        <v>-12517000</v>
      </c>
      <c r="D75" s="256">
        <v>0</v>
      </c>
      <c r="E75" s="256">
        <f>+C75-D75</f>
        <v>-12517000</v>
      </c>
      <c r="F75" s="256">
        <v>0</v>
      </c>
      <c r="G75" s="257">
        <f>+E75+F75</f>
        <v>-12517000</v>
      </c>
      <c r="H75" s="256">
        <v>0</v>
      </c>
      <c r="I75" s="257">
        <f>+G75+H75</f>
        <v>-12517000</v>
      </c>
      <c r="J75" s="259">
        <f>VLOOKUP(L75,$C$320:$D$334,2,FALSE)</f>
        <v>0.98599999999999999</v>
      </c>
      <c r="K75" s="257">
        <f>IF(I75*J75=0,0, ROUND(I75*J75,0))</f>
        <v>-12341762</v>
      </c>
      <c r="L75" s="253" t="s">
        <v>348</v>
      </c>
      <c r="M75" s="257"/>
      <c r="N75" s="257">
        <f>K75+M75</f>
        <v>-12341762</v>
      </c>
    </row>
    <row r="76" spans="1:14">
      <c r="A76" s="253">
        <f t="shared" si="10"/>
        <v>63</v>
      </c>
      <c r="B76" t="s">
        <v>638</v>
      </c>
      <c r="C76" s="256">
        <v>0</v>
      </c>
      <c r="D76" s="256">
        <v>0</v>
      </c>
      <c r="E76" s="256">
        <f>+C76-D76</f>
        <v>0</v>
      </c>
      <c r="F76" s="256">
        <v>0</v>
      </c>
      <c r="G76" s="257">
        <f>+E76+F76</f>
        <v>0</v>
      </c>
      <c r="H76" s="256">
        <v>0</v>
      </c>
      <c r="I76" s="257">
        <f>+G76+H76</f>
        <v>0</v>
      </c>
      <c r="J76" s="259">
        <f>VLOOKUP(L76,$C$320:$D$334,2,FALSE)</f>
        <v>0.98599999999999999</v>
      </c>
      <c r="K76" s="257">
        <f>IF(I76*J76=0,0, ROUND(I76*J76,0))</f>
        <v>0</v>
      </c>
      <c r="L76" s="253" t="s">
        <v>348</v>
      </c>
      <c r="M76" s="257">
        <v>0</v>
      </c>
      <c r="N76" s="257">
        <f>K76+M76</f>
        <v>0</v>
      </c>
    </row>
    <row r="77" spans="1:14" ht="13">
      <c r="A77" s="253">
        <f t="shared" si="10"/>
        <v>64</v>
      </c>
      <c r="B77" s="255" t="s">
        <v>474</v>
      </c>
      <c r="C77" s="262">
        <f>SUM(C75:C76)</f>
        <v>-12517000</v>
      </c>
      <c r="D77" s="262">
        <f t="shared" ref="D77:I77" si="37">SUM(D75:D76)</f>
        <v>0</v>
      </c>
      <c r="E77" s="262">
        <f t="shared" si="37"/>
        <v>-12517000</v>
      </c>
      <c r="F77" s="262">
        <f t="shared" si="37"/>
        <v>0</v>
      </c>
      <c r="G77" s="262">
        <f t="shared" si="37"/>
        <v>-12517000</v>
      </c>
      <c r="H77" s="262">
        <f t="shared" si="37"/>
        <v>0</v>
      </c>
      <c r="I77" s="262">
        <f t="shared" si="37"/>
        <v>-12517000</v>
      </c>
      <c r="J77" s="266"/>
      <c r="K77" s="262">
        <f>SUM(K75:K76)</f>
        <v>-12341762</v>
      </c>
      <c r="L77"/>
      <c r="M77" s="262">
        <f>SUM(M75:M76)</f>
        <v>0</v>
      </c>
      <c r="N77" s="262">
        <f>SUM(N75:N76)</f>
        <v>-12341762</v>
      </c>
    </row>
    <row r="78" spans="1:14">
      <c r="A78" s="253">
        <f t="shared" si="10"/>
        <v>65</v>
      </c>
      <c r="B78" t="s">
        <v>357</v>
      </c>
      <c r="C78" s="256"/>
      <c r="D78" s="257"/>
      <c r="E78" s="257"/>
      <c r="F78" s="257"/>
      <c r="G78" s="257"/>
      <c r="H78" s="257"/>
      <c r="I78" s="257"/>
      <c r="J78" s="267"/>
      <c r="K78" s="257"/>
      <c r="L78"/>
      <c r="M78" s="257"/>
      <c r="N78" s="257"/>
    </row>
    <row r="79" spans="1:14" ht="13">
      <c r="A79" s="253">
        <f t="shared" si="10"/>
        <v>66</v>
      </c>
      <c r="B79" s="255" t="s">
        <v>473</v>
      </c>
      <c r="C79" s="256"/>
      <c r="D79" s="257"/>
      <c r="E79" s="257"/>
      <c r="F79" s="257"/>
      <c r="G79" s="257"/>
      <c r="H79" s="257"/>
      <c r="I79" s="257"/>
      <c r="J79" s="267"/>
      <c r="K79" s="257"/>
      <c r="L79"/>
      <c r="M79" s="257"/>
      <c r="N79" s="257"/>
    </row>
    <row r="80" spans="1:14">
      <c r="A80" s="253">
        <f t="shared" si="10"/>
        <v>67</v>
      </c>
      <c r="B80" t="s">
        <v>472</v>
      </c>
      <c r="C80" s="256">
        <v>7828597</v>
      </c>
      <c r="D80" s="256">
        <v>0</v>
      </c>
      <c r="E80" s="256">
        <f>+C80-D80</f>
        <v>7828597</v>
      </c>
      <c r="F80" s="256">
        <v>0</v>
      </c>
      <c r="G80" s="257">
        <f>+E80+F80</f>
        <v>7828597</v>
      </c>
      <c r="H80" s="256">
        <v>0</v>
      </c>
      <c r="I80" s="256">
        <f>+G80+H80</f>
        <v>7828597</v>
      </c>
      <c r="J80" s="259">
        <f>VLOOKUP(L80,$C$320:$D$334,2,FALSE)</f>
        <v>0.98499999999999999</v>
      </c>
      <c r="K80" s="257">
        <f>IF(I80*J80=0,0, ROUND(I80*J80,0))</f>
        <v>7711168</v>
      </c>
      <c r="L80" s="253" t="s">
        <v>346</v>
      </c>
      <c r="M80" s="256">
        <v>0</v>
      </c>
      <c r="N80" s="257">
        <f>K80+M80</f>
        <v>7711168</v>
      </c>
    </row>
    <row r="81" spans="1:14" ht="13">
      <c r="A81" s="253">
        <f t="shared" si="10"/>
        <v>68</v>
      </c>
      <c r="B81" s="255" t="s">
        <v>471</v>
      </c>
      <c r="C81" s="262">
        <f t="shared" ref="C81:I81" si="38">+C80</f>
        <v>7828597</v>
      </c>
      <c r="D81" s="262">
        <f t="shared" si="38"/>
        <v>0</v>
      </c>
      <c r="E81" s="262">
        <f t="shared" si="38"/>
        <v>7828597</v>
      </c>
      <c r="F81" s="262">
        <f t="shared" si="38"/>
        <v>0</v>
      </c>
      <c r="G81" s="262">
        <f t="shared" si="38"/>
        <v>7828597</v>
      </c>
      <c r="H81" s="262">
        <f t="shared" si="38"/>
        <v>0</v>
      </c>
      <c r="I81" s="262">
        <f t="shared" si="38"/>
        <v>7828597</v>
      </c>
      <c r="J81" s="266"/>
      <c r="K81" s="263">
        <f>+K80</f>
        <v>7711168</v>
      </c>
      <c r="L81"/>
      <c r="M81" s="262">
        <f t="shared" ref="M81:N81" si="39">+M80</f>
        <v>0</v>
      </c>
      <c r="N81" s="262">
        <f t="shared" si="39"/>
        <v>7711168</v>
      </c>
    </row>
    <row r="82" spans="1:14">
      <c r="A82" s="253">
        <f t="shared" si="10"/>
        <v>69</v>
      </c>
      <c r="B82" t="s">
        <v>357</v>
      </c>
      <c r="C82" s="256"/>
      <c r="D82" s="257"/>
      <c r="E82" s="257"/>
      <c r="F82" s="257"/>
      <c r="G82" s="257"/>
      <c r="H82" s="257"/>
      <c r="I82" s="257"/>
      <c r="J82" s="267"/>
      <c r="K82" s="257"/>
      <c r="L82"/>
      <c r="M82" s="257"/>
      <c r="N82" s="257"/>
    </row>
    <row r="83" spans="1:14" ht="13">
      <c r="A83" s="253">
        <f t="shared" si="10"/>
        <v>70</v>
      </c>
      <c r="B83" s="255" t="s">
        <v>470</v>
      </c>
      <c r="C83" s="256"/>
      <c r="D83" s="257"/>
      <c r="E83" s="257"/>
      <c r="F83" s="257"/>
      <c r="G83" s="257"/>
      <c r="H83" s="257"/>
      <c r="I83" s="257"/>
      <c r="J83" s="267"/>
      <c r="K83" s="257"/>
      <c r="L83"/>
      <c r="M83" s="257"/>
      <c r="N83" s="257"/>
    </row>
    <row r="84" spans="1:14">
      <c r="A84" s="253">
        <f t="shared" si="10"/>
        <v>71</v>
      </c>
      <c r="B84" t="s">
        <v>639</v>
      </c>
      <c r="C84" s="256">
        <v>0</v>
      </c>
      <c r="D84" s="256">
        <v>0</v>
      </c>
      <c r="E84" s="256">
        <f>+C84-D84</f>
        <v>0</v>
      </c>
      <c r="F84" s="256">
        <v>0</v>
      </c>
      <c r="G84" s="257">
        <f>+E84+F84</f>
        <v>0</v>
      </c>
      <c r="H84" s="256">
        <v>0</v>
      </c>
      <c r="I84" s="257">
        <f>+G84+H84</f>
        <v>0</v>
      </c>
      <c r="J84" s="259">
        <f>VLOOKUP(L84,$C$320:$D$334,2,FALSE)</f>
        <v>0.98699999999999999</v>
      </c>
      <c r="K84" s="257">
        <f>IF(I84*J84=0,0, ROUND(I84*J84,0))</f>
        <v>0</v>
      </c>
      <c r="L84" s="253" t="s">
        <v>347</v>
      </c>
      <c r="M84" s="256">
        <v>0</v>
      </c>
      <c r="N84" s="257">
        <f>K84+M84</f>
        <v>0</v>
      </c>
    </row>
    <row r="85" spans="1:14" ht="13">
      <c r="A85" s="253">
        <f t="shared" si="10"/>
        <v>72</v>
      </c>
      <c r="B85" s="255" t="s">
        <v>469</v>
      </c>
      <c r="C85" s="262">
        <f t="shared" ref="C85:I85" si="40">SUM(C84:C84)</f>
        <v>0</v>
      </c>
      <c r="D85" s="262">
        <f t="shared" si="40"/>
        <v>0</v>
      </c>
      <c r="E85" s="262">
        <f t="shared" si="40"/>
        <v>0</v>
      </c>
      <c r="F85" s="262">
        <f t="shared" si="40"/>
        <v>0</v>
      </c>
      <c r="G85" s="262">
        <f t="shared" si="40"/>
        <v>0</v>
      </c>
      <c r="H85" s="262">
        <f t="shared" si="40"/>
        <v>0</v>
      </c>
      <c r="I85" s="262">
        <f t="shared" si="40"/>
        <v>0</v>
      </c>
      <c r="J85" s="266"/>
      <c r="K85" s="263">
        <f>SUM(K84:K84)</f>
        <v>0</v>
      </c>
      <c r="L85"/>
      <c r="M85" s="262">
        <f t="shared" ref="M85:N85" si="41">SUM(M84:M84)</f>
        <v>0</v>
      </c>
      <c r="N85" s="262">
        <f t="shared" si="41"/>
        <v>0</v>
      </c>
    </row>
    <row r="86" spans="1:14">
      <c r="A86" s="253">
        <f t="shared" si="10"/>
        <v>73</v>
      </c>
      <c r="B86" t="s">
        <v>357</v>
      </c>
      <c r="C86" s="256"/>
      <c r="D86" s="257"/>
      <c r="E86" s="257"/>
      <c r="F86" s="257"/>
      <c r="G86" s="257"/>
      <c r="H86" s="257"/>
      <c r="I86" s="257"/>
      <c r="J86" s="267"/>
      <c r="K86" s="257"/>
      <c r="L86"/>
      <c r="M86" s="257"/>
      <c r="N86" s="257"/>
    </row>
    <row r="87" spans="1:14" ht="13">
      <c r="A87" s="253">
        <f t="shared" si="10"/>
        <v>74</v>
      </c>
      <c r="B87" s="255" t="s">
        <v>468</v>
      </c>
      <c r="C87" s="256"/>
      <c r="D87" s="257"/>
      <c r="E87" s="257"/>
      <c r="F87" s="257"/>
      <c r="G87" s="257"/>
      <c r="H87" s="257"/>
      <c r="I87" s="257"/>
      <c r="J87" s="267"/>
      <c r="K87" s="257"/>
      <c r="L87"/>
      <c r="M87" s="257"/>
      <c r="N87" s="257"/>
    </row>
    <row r="88" spans="1:14">
      <c r="A88" s="253">
        <f t="shared" si="10"/>
        <v>75</v>
      </c>
      <c r="B88" t="s">
        <v>467</v>
      </c>
      <c r="C88" s="256">
        <v>498183.62</v>
      </c>
      <c r="D88" s="256">
        <v>0</v>
      </c>
      <c r="E88" s="256">
        <f t="shared" ref="E88:E90" si="42">+C88-D88</f>
        <v>498183.62</v>
      </c>
      <c r="F88" s="256">
        <v>0</v>
      </c>
      <c r="G88" s="257">
        <f>+E88+F88</f>
        <v>498183.62</v>
      </c>
      <c r="H88" s="256">
        <v>0</v>
      </c>
      <c r="I88" s="257">
        <f>+G88+H88</f>
        <v>498183.62</v>
      </c>
      <c r="J88" s="259">
        <f>VLOOKUP(L88,$C$320:$D$334,2,FALSE)</f>
        <v>0</v>
      </c>
      <c r="K88" s="257">
        <f t="shared" ref="K88" si="43">IF(I88*J88=0,0, ROUND(I88*J88,0))</f>
        <v>0</v>
      </c>
      <c r="L88" s="253" t="s">
        <v>335</v>
      </c>
      <c r="M88" s="256">
        <v>0</v>
      </c>
      <c r="N88" s="257">
        <f t="shared" ref="N88" si="44">K88+M88</f>
        <v>0</v>
      </c>
    </row>
    <row r="89" spans="1:14">
      <c r="A89" s="253">
        <f t="shared" si="10"/>
        <v>76</v>
      </c>
      <c r="B89" s="265" t="s">
        <v>677</v>
      </c>
      <c r="C89" s="256">
        <v>0</v>
      </c>
      <c r="D89" s="256"/>
      <c r="E89" s="256">
        <f t="shared" si="42"/>
        <v>0</v>
      </c>
      <c r="F89" s="256">
        <v>0</v>
      </c>
      <c r="G89" s="257">
        <f>+E89+F89</f>
        <v>0</v>
      </c>
      <c r="H89" s="256">
        <v>0</v>
      </c>
      <c r="I89" s="257">
        <f>+G89+H89</f>
        <v>0</v>
      </c>
      <c r="J89" s="259">
        <f>VLOOKUP(L89,$C$320:$D$334,2,FALSE)</f>
        <v>1</v>
      </c>
      <c r="K89" s="257">
        <f>IF(I89*J89=0,0, ROUND(I89*J89,0))</f>
        <v>0</v>
      </c>
      <c r="L89" s="253" t="s">
        <v>336</v>
      </c>
      <c r="M89" s="256">
        <v>0</v>
      </c>
      <c r="N89" s="257">
        <f>K89+M89</f>
        <v>0</v>
      </c>
    </row>
    <row r="90" spans="1:14">
      <c r="A90" s="253">
        <f t="shared" si="10"/>
        <v>77</v>
      </c>
      <c r="B90" s="265" t="s">
        <v>678</v>
      </c>
      <c r="C90" s="256">
        <v>0</v>
      </c>
      <c r="D90" s="256"/>
      <c r="E90" s="256">
        <f t="shared" si="42"/>
        <v>0</v>
      </c>
      <c r="F90" s="256">
        <v>0</v>
      </c>
      <c r="G90" s="257">
        <f>+E90+F90</f>
        <v>0</v>
      </c>
      <c r="H90" s="256">
        <v>0</v>
      </c>
      <c r="I90" s="257">
        <f>+G90+H90</f>
        <v>0</v>
      </c>
      <c r="J90" s="259">
        <f>VLOOKUP(L90,$C$320:$D$334,2,FALSE)</f>
        <v>1</v>
      </c>
      <c r="K90" s="257">
        <f>IF(I90*J90=0,0, ROUND(I90*J90,0))</f>
        <v>0</v>
      </c>
      <c r="L90" s="253" t="s">
        <v>336</v>
      </c>
      <c r="M90" s="256">
        <v>0</v>
      </c>
      <c r="N90" s="257">
        <f>K90+M90</f>
        <v>0</v>
      </c>
    </row>
    <row r="91" spans="1:14" ht="13">
      <c r="A91" s="253">
        <f t="shared" si="10"/>
        <v>78</v>
      </c>
      <c r="B91" s="255" t="s">
        <v>466</v>
      </c>
      <c r="C91" s="262">
        <f>SUM(C88:C90)</f>
        <v>498183.62</v>
      </c>
      <c r="D91" s="262">
        <f t="shared" ref="D91:I91" si="45">SUM(D88:D90)</f>
        <v>0</v>
      </c>
      <c r="E91" s="262">
        <f t="shared" si="45"/>
        <v>498183.62</v>
      </c>
      <c r="F91" s="262">
        <f t="shared" si="45"/>
        <v>0</v>
      </c>
      <c r="G91" s="262">
        <f t="shared" si="45"/>
        <v>498183.62</v>
      </c>
      <c r="H91" s="262">
        <f t="shared" si="45"/>
        <v>0</v>
      </c>
      <c r="I91" s="262">
        <f t="shared" si="45"/>
        <v>498183.62</v>
      </c>
      <c r="J91" s="266"/>
      <c r="K91" s="263">
        <f>SUM(K88:K90)</f>
        <v>0</v>
      </c>
      <c r="L91"/>
      <c r="M91" s="262">
        <f t="shared" ref="M91" si="46">SUM(M88:M88)</f>
        <v>0</v>
      </c>
      <c r="N91" s="262">
        <f>SUM(N88:N90)</f>
        <v>0</v>
      </c>
    </row>
    <row r="92" spans="1:14">
      <c r="A92" s="253">
        <f t="shared" ref="A92:A155" si="47">A91+1</f>
        <v>79</v>
      </c>
      <c r="B92" t="s">
        <v>357</v>
      </c>
      <c r="C92" s="256"/>
      <c r="D92" s="257"/>
      <c r="E92" s="257"/>
      <c r="F92" s="257"/>
      <c r="G92" s="257"/>
      <c r="H92" s="257"/>
      <c r="I92" s="257"/>
      <c r="J92" s="267"/>
      <c r="K92" s="257"/>
      <c r="L92"/>
      <c r="M92" s="257"/>
      <c r="N92" s="257"/>
    </row>
    <row r="93" spans="1:14" ht="13">
      <c r="A93" s="253">
        <f t="shared" si="47"/>
        <v>80</v>
      </c>
      <c r="B93" s="255" t="s">
        <v>465</v>
      </c>
      <c r="C93" s="256"/>
      <c r="D93" s="257"/>
      <c r="E93" s="257"/>
      <c r="F93" s="257"/>
      <c r="G93" s="257"/>
      <c r="H93" s="257"/>
      <c r="I93" s="257"/>
      <c r="J93" s="267"/>
      <c r="K93" s="257"/>
      <c r="L93"/>
      <c r="M93" s="257"/>
      <c r="N93" s="257"/>
    </row>
    <row r="94" spans="1:14">
      <c r="A94" s="253">
        <f t="shared" si="47"/>
        <v>81</v>
      </c>
      <c r="B94" t="s">
        <v>640</v>
      </c>
      <c r="C94" s="256">
        <v>10086011.789999999</v>
      </c>
      <c r="D94" s="256">
        <v>0</v>
      </c>
      <c r="E94" s="256">
        <f t="shared" ref="E94:E95" si="48">+C94-D94</f>
        <v>10086011.789999999</v>
      </c>
      <c r="F94" s="256">
        <v>0</v>
      </c>
      <c r="G94" s="257">
        <f t="shared" ref="G94:G95" si="49">+E94+F94</f>
        <v>10086011.789999999</v>
      </c>
      <c r="H94" s="256">
        <v>0</v>
      </c>
      <c r="I94" s="257">
        <f t="shared" ref="I94:I95" si="50">+G94+H94</f>
        <v>10086011.789999999</v>
      </c>
      <c r="J94" s="259">
        <f>VLOOKUP(L94,$C$320:$D$334,2,FALSE)</f>
        <v>0</v>
      </c>
      <c r="K94" s="257">
        <f t="shared" ref="K94:K95" si="51">IF(I94*J94=0,0, ROUND(I94*J94,0))</f>
        <v>0</v>
      </c>
      <c r="L94" s="253" t="s">
        <v>335</v>
      </c>
      <c r="M94" s="256">
        <v>0</v>
      </c>
      <c r="N94" s="257">
        <f t="shared" ref="N94:N95" si="52">K94+M94</f>
        <v>0</v>
      </c>
    </row>
    <row r="95" spans="1:14">
      <c r="A95" s="253">
        <f t="shared" si="47"/>
        <v>82</v>
      </c>
      <c r="B95" t="s">
        <v>641</v>
      </c>
      <c r="C95" s="256">
        <v>0</v>
      </c>
      <c r="D95" s="256">
        <v>0</v>
      </c>
      <c r="E95" s="256">
        <f t="shared" si="48"/>
        <v>0</v>
      </c>
      <c r="F95" s="256">
        <v>0</v>
      </c>
      <c r="G95" s="257">
        <f t="shared" si="49"/>
        <v>0</v>
      </c>
      <c r="H95" s="256">
        <v>0</v>
      </c>
      <c r="I95" s="257">
        <f t="shared" si="50"/>
        <v>0</v>
      </c>
      <c r="J95" s="259">
        <f>VLOOKUP(L95,$C$320:$D$334,2,FALSE)</f>
        <v>1</v>
      </c>
      <c r="K95" s="257">
        <f t="shared" si="51"/>
        <v>0</v>
      </c>
      <c r="L95" s="253" t="s">
        <v>336</v>
      </c>
      <c r="M95" s="256">
        <v>0</v>
      </c>
      <c r="N95" s="257">
        <f t="shared" si="52"/>
        <v>0</v>
      </c>
    </row>
    <row r="96" spans="1:14" ht="13">
      <c r="A96" s="253">
        <f t="shared" si="47"/>
        <v>83</v>
      </c>
      <c r="B96" s="255" t="s">
        <v>464</v>
      </c>
      <c r="C96" s="262">
        <f t="shared" ref="C96:I96" si="53">SUM(C94:C95)</f>
        <v>10086011.789999999</v>
      </c>
      <c r="D96" s="262">
        <f t="shared" si="53"/>
        <v>0</v>
      </c>
      <c r="E96" s="262">
        <f t="shared" si="53"/>
        <v>10086011.789999999</v>
      </c>
      <c r="F96" s="262">
        <f t="shared" si="53"/>
        <v>0</v>
      </c>
      <c r="G96" s="262">
        <f t="shared" si="53"/>
        <v>10086011.789999999</v>
      </c>
      <c r="H96" s="262">
        <f t="shared" si="53"/>
        <v>0</v>
      </c>
      <c r="I96" s="262">
        <f t="shared" si="53"/>
        <v>10086011.789999999</v>
      </c>
      <c r="J96" s="266"/>
      <c r="K96" s="263">
        <f>SUM(K94:K95)</f>
        <v>0</v>
      </c>
      <c r="L96"/>
      <c r="M96" s="262">
        <f>SUM(M94:M95)</f>
        <v>0</v>
      </c>
      <c r="N96" s="262">
        <f>SUM(N94:N95)</f>
        <v>0</v>
      </c>
    </row>
    <row r="97" spans="1:14">
      <c r="A97" s="253">
        <f t="shared" si="47"/>
        <v>84</v>
      </c>
      <c r="B97" t="s">
        <v>357</v>
      </c>
      <c r="C97" s="256"/>
      <c r="D97" s="257"/>
      <c r="E97" s="257"/>
      <c r="F97" s="257"/>
      <c r="G97" s="257"/>
      <c r="H97" s="257"/>
      <c r="I97" s="257"/>
      <c r="J97" s="267"/>
      <c r="K97" s="257"/>
      <c r="L97"/>
      <c r="M97" s="257"/>
      <c r="N97" s="257"/>
    </row>
    <row r="98" spans="1:14" ht="13">
      <c r="A98" s="253">
        <f t="shared" si="47"/>
        <v>85</v>
      </c>
      <c r="B98" s="255" t="s">
        <v>463</v>
      </c>
      <c r="C98" s="256"/>
      <c r="D98" s="257"/>
      <c r="E98" s="257"/>
      <c r="F98" s="257"/>
      <c r="G98" s="257"/>
      <c r="H98" s="257"/>
      <c r="I98" s="257"/>
      <c r="J98" s="267"/>
      <c r="K98" s="257"/>
      <c r="L98"/>
      <c r="M98" s="257"/>
      <c r="N98" s="257"/>
    </row>
    <row r="99" spans="1:14">
      <c r="A99" s="253">
        <f t="shared" si="47"/>
        <v>86</v>
      </c>
      <c r="B99" t="s">
        <v>462</v>
      </c>
      <c r="C99" s="256">
        <v>0</v>
      </c>
      <c r="D99" s="256">
        <f>C99</f>
        <v>0</v>
      </c>
      <c r="E99" s="260">
        <f>+C99-D99</f>
        <v>0</v>
      </c>
      <c r="F99" s="256">
        <v>0</v>
      </c>
      <c r="G99" s="257">
        <f>+E99+F99</f>
        <v>0</v>
      </c>
      <c r="H99" s="256">
        <v>0</v>
      </c>
      <c r="I99" s="260">
        <f>+G99+H99</f>
        <v>0</v>
      </c>
      <c r="J99" s="259">
        <f>VLOOKUP(L99,$C$320:$D$334,2,FALSE)</f>
        <v>0</v>
      </c>
      <c r="K99" s="257">
        <f>IF(I99*J99=0,0, ROUND(I99*J99,0))</f>
        <v>0</v>
      </c>
      <c r="L99" s="23" t="s">
        <v>334</v>
      </c>
      <c r="M99" s="256">
        <v>0</v>
      </c>
      <c r="N99" s="257">
        <f>K99+M99</f>
        <v>0</v>
      </c>
    </row>
    <row r="100" spans="1:14" ht="13">
      <c r="A100" s="253">
        <f t="shared" si="47"/>
        <v>87</v>
      </c>
      <c r="B100" s="255" t="s">
        <v>461</v>
      </c>
      <c r="C100" s="262">
        <f t="shared" ref="C100:I100" si="54">+C99</f>
        <v>0</v>
      </c>
      <c r="D100" s="262">
        <f t="shared" si="54"/>
        <v>0</v>
      </c>
      <c r="E100" s="262">
        <f t="shared" si="54"/>
        <v>0</v>
      </c>
      <c r="F100" s="262">
        <f t="shared" si="54"/>
        <v>0</v>
      </c>
      <c r="G100" s="262">
        <f t="shared" si="54"/>
        <v>0</v>
      </c>
      <c r="H100" s="262">
        <f t="shared" si="54"/>
        <v>0</v>
      </c>
      <c r="I100" s="262">
        <f t="shared" si="54"/>
        <v>0</v>
      </c>
      <c r="J100" s="266"/>
      <c r="K100" s="263">
        <f>SUM(K99)</f>
        <v>0</v>
      </c>
      <c r="L100"/>
      <c r="M100" s="262">
        <f t="shared" ref="M100:N100" si="55">+M99</f>
        <v>0</v>
      </c>
      <c r="N100" s="262">
        <f t="shared" si="55"/>
        <v>0</v>
      </c>
    </row>
    <row r="101" spans="1:14">
      <c r="A101" s="253">
        <f t="shared" si="47"/>
        <v>88</v>
      </c>
      <c r="B101" t="s">
        <v>357</v>
      </c>
      <c r="C101" s="256"/>
      <c r="D101" s="257"/>
      <c r="E101" s="257"/>
      <c r="F101" s="257"/>
      <c r="G101" s="257"/>
      <c r="H101" s="257"/>
      <c r="I101" s="257"/>
      <c r="J101" s="267"/>
      <c r="K101" s="257"/>
      <c r="L101"/>
      <c r="M101" s="257"/>
      <c r="N101" s="257"/>
    </row>
    <row r="102" spans="1:14" ht="13">
      <c r="A102" s="253">
        <f t="shared" si="47"/>
        <v>89</v>
      </c>
      <c r="B102" s="255" t="s">
        <v>460</v>
      </c>
      <c r="C102" s="256"/>
      <c r="D102" s="257"/>
      <c r="E102" s="257"/>
      <c r="F102" s="257"/>
      <c r="G102" s="257"/>
      <c r="H102" s="257"/>
      <c r="I102" s="257"/>
      <c r="J102" s="267"/>
      <c r="K102" s="257"/>
      <c r="L102"/>
      <c r="M102" s="257"/>
      <c r="N102" s="257"/>
    </row>
    <row r="103" spans="1:14">
      <c r="A103" s="253">
        <f t="shared" si="47"/>
        <v>90</v>
      </c>
      <c r="B103" s="3" t="s">
        <v>796</v>
      </c>
      <c r="C103" s="256">
        <v>-7365.05</v>
      </c>
      <c r="D103" s="256">
        <v>0</v>
      </c>
      <c r="E103" s="256">
        <f t="shared" ref="E103:E130" si="56">+C103-D103</f>
        <v>-7365.05</v>
      </c>
      <c r="F103" s="256">
        <v>0</v>
      </c>
      <c r="G103" s="257">
        <f t="shared" ref="G103:G130" si="57">+E103+F103</f>
        <v>-7365.05</v>
      </c>
      <c r="H103" s="256">
        <v>0</v>
      </c>
      <c r="I103" s="257">
        <f t="shared" ref="I103:I129" si="58">+G103+H103</f>
        <v>-7365.05</v>
      </c>
      <c r="J103" s="259">
        <f t="shared" ref="J103:J130" si="59">VLOOKUP(L103,$C$320:$D$334,2,FALSE)</f>
        <v>0.98599999999999999</v>
      </c>
      <c r="K103" s="257">
        <f t="shared" ref="K103:K130" si="60">IF(I103*J103=0,0, ROUND(I103*J103,0))</f>
        <v>-7262</v>
      </c>
      <c r="L103" s="253" t="s">
        <v>348</v>
      </c>
      <c r="M103" s="256">
        <v>0</v>
      </c>
      <c r="N103" s="257">
        <f t="shared" ref="N103:N130" si="61">K103+M103</f>
        <v>-7262</v>
      </c>
    </row>
    <row r="104" spans="1:14">
      <c r="A104" s="253">
        <f t="shared" si="47"/>
        <v>91</v>
      </c>
      <c r="B104" t="s">
        <v>459</v>
      </c>
      <c r="C104" s="256">
        <v>-1875122.92</v>
      </c>
      <c r="D104" s="256">
        <v>0</v>
      </c>
      <c r="E104" s="256">
        <f t="shared" si="56"/>
        <v>-1875122.92</v>
      </c>
      <c r="F104" s="256">
        <v>0</v>
      </c>
      <c r="G104" s="257">
        <f t="shared" si="57"/>
        <v>-1875122.92</v>
      </c>
      <c r="H104" s="256">
        <v>0</v>
      </c>
      <c r="I104" s="257">
        <f t="shared" si="58"/>
        <v>-1875122.92</v>
      </c>
      <c r="J104" s="259">
        <f t="shared" si="59"/>
        <v>0</v>
      </c>
      <c r="K104" s="257">
        <f t="shared" si="60"/>
        <v>0</v>
      </c>
      <c r="L104" s="253" t="s">
        <v>335</v>
      </c>
      <c r="M104" s="256">
        <v>0</v>
      </c>
      <c r="N104" s="257">
        <f t="shared" si="61"/>
        <v>0</v>
      </c>
    </row>
    <row r="105" spans="1:14">
      <c r="A105" s="253">
        <f t="shared" si="47"/>
        <v>92</v>
      </c>
      <c r="B105" t="s">
        <v>458</v>
      </c>
      <c r="C105" s="256">
        <v>27540743.359999999</v>
      </c>
      <c r="D105" s="256">
        <v>0</v>
      </c>
      <c r="E105" s="256">
        <f t="shared" si="56"/>
        <v>27540743.359999999</v>
      </c>
      <c r="F105" s="256">
        <v>0</v>
      </c>
      <c r="G105" s="257">
        <f t="shared" si="57"/>
        <v>27540743.359999999</v>
      </c>
      <c r="H105" s="257">
        <v>0</v>
      </c>
      <c r="I105" s="257">
        <f t="shared" si="58"/>
        <v>27540743.359999999</v>
      </c>
      <c r="J105" s="259">
        <f t="shared" si="59"/>
        <v>0.99099999999999999</v>
      </c>
      <c r="K105" s="257">
        <f t="shared" si="60"/>
        <v>27292877</v>
      </c>
      <c r="L105" s="253" t="s">
        <v>341</v>
      </c>
      <c r="M105" s="256">
        <v>-118522.35219074282</v>
      </c>
      <c r="N105" s="257">
        <f t="shared" si="61"/>
        <v>27174354.647809256</v>
      </c>
    </row>
    <row r="106" spans="1:14">
      <c r="A106" s="253">
        <f t="shared" si="47"/>
        <v>93</v>
      </c>
      <c r="B106" s="3" t="s">
        <v>457</v>
      </c>
      <c r="C106" s="256">
        <v>-7212187</v>
      </c>
      <c r="D106" s="256">
        <v>0</v>
      </c>
      <c r="E106" s="256">
        <f t="shared" si="56"/>
        <v>-7212187</v>
      </c>
      <c r="F106" s="256">
        <v>0</v>
      </c>
      <c r="G106" s="257">
        <f t="shared" si="57"/>
        <v>-7212187</v>
      </c>
      <c r="H106" s="256">
        <v>0</v>
      </c>
      <c r="I106" s="257">
        <f>+G106+H106</f>
        <v>-7212187</v>
      </c>
      <c r="J106" s="259">
        <f t="shared" si="59"/>
        <v>0</v>
      </c>
      <c r="K106" s="257">
        <f t="shared" si="60"/>
        <v>0</v>
      </c>
      <c r="L106" s="253" t="s">
        <v>335</v>
      </c>
      <c r="M106" s="256">
        <v>0</v>
      </c>
      <c r="N106" s="257">
        <f t="shared" si="61"/>
        <v>0</v>
      </c>
    </row>
    <row r="107" spans="1:14">
      <c r="A107" s="253">
        <f t="shared" si="47"/>
        <v>94</v>
      </c>
      <c r="B107" t="s">
        <v>456</v>
      </c>
      <c r="C107" s="256">
        <v>7048.98</v>
      </c>
      <c r="D107" s="256">
        <v>0</v>
      </c>
      <c r="E107" s="256">
        <f t="shared" si="56"/>
        <v>7048.98</v>
      </c>
      <c r="F107" s="256">
        <v>0</v>
      </c>
      <c r="G107" s="257">
        <f t="shared" si="57"/>
        <v>7048.98</v>
      </c>
      <c r="H107" s="256">
        <v>0</v>
      </c>
      <c r="I107" s="257">
        <f t="shared" si="58"/>
        <v>7048.98</v>
      </c>
      <c r="J107" s="259">
        <f t="shared" si="59"/>
        <v>0</v>
      </c>
      <c r="K107" s="257">
        <f t="shared" si="60"/>
        <v>0</v>
      </c>
      <c r="L107" s="253" t="s">
        <v>335</v>
      </c>
      <c r="M107" s="256">
        <v>0</v>
      </c>
      <c r="N107" s="257">
        <f t="shared" si="61"/>
        <v>0</v>
      </c>
    </row>
    <row r="108" spans="1:14">
      <c r="A108" s="253">
        <f t="shared" si="47"/>
        <v>95</v>
      </c>
      <c r="B108" s="3" t="s">
        <v>455</v>
      </c>
      <c r="C108" s="256">
        <v>-21294</v>
      </c>
      <c r="D108" s="256">
        <v>0</v>
      </c>
      <c r="E108" s="256">
        <f t="shared" si="56"/>
        <v>-21294</v>
      </c>
      <c r="F108" s="256">
        <v>0</v>
      </c>
      <c r="G108" s="257">
        <f t="shared" si="57"/>
        <v>-21294</v>
      </c>
      <c r="H108" s="256">
        <v>0</v>
      </c>
      <c r="I108" s="257">
        <f>+G108+H108</f>
        <v>-21294</v>
      </c>
      <c r="J108" s="259">
        <f t="shared" si="59"/>
        <v>0</v>
      </c>
      <c r="K108" s="257">
        <f t="shared" si="60"/>
        <v>0</v>
      </c>
      <c r="L108" s="253" t="s">
        <v>335</v>
      </c>
      <c r="M108" s="256">
        <v>0</v>
      </c>
      <c r="N108" s="257">
        <f t="shared" si="61"/>
        <v>0</v>
      </c>
    </row>
    <row r="109" spans="1:14">
      <c r="A109" s="253">
        <f t="shared" si="47"/>
        <v>96</v>
      </c>
      <c r="B109" t="s">
        <v>454</v>
      </c>
      <c r="C109" s="256">
        <v>-57041.29</v>
      </c>
      <c r="D109" s="256">
        <v>0</v>
      </c>
      <c r="E109" s="256">
        <f t="shared" si="56"/>
        <v>-57041.29</v>
      </c>
      <c r="F109" s="256">
        <v>0</v>
      </c>
      <c r="G109" s="257">
        <f t="shared" si="57"/>
        <v>-57041.29</v>
      </c>
      <c r="H109" s="256">
        <v>0</v>
      </c>
      <c r="I109" s="257">
        <f t="shared" si="58"/>
        <v>-57041.29</v>
      </c>
      <c r="J109" s="259">
        <f t="shared" si="59"/>
        <v>0</v>
      </c>
      <c r="K109" s="257">
        <f t="shared" si="60"/>
        <v>0</v>
      </c>
      <c r="L109" s="253" t="s">
        <v>335</v>
      </c>
      <c r="M109" s="256">
        <v>0</v>
      </c>
      <c r="N109" s="257">
        <f t="shared" si="61"/>
        <v>0</v>
      </c>
    </row>
    <row r="110" spans="1:14">
      <c r="A110" s="253">
        <f t="shared" si="47"/>
        <v>97</v>
      </c>
      <c r="B110" s="3" t="s">
        <v>797</v>
      </c>
      <c r="C110" s="256">
        <v>0</v>
      </c>
      <c r="D110" s="256">
        <v>0</v>
      </c>
      <c r="E110" s="256">
        <f t="shared" si="56"/>
        <v>0</v>
      </c>
      <c r="F110" s="256">
        <v>0</v>
      </c>
      <c r="G110" s="257">
        <f t="shared" si="57"/>
        <v>0</v>
      </c>
      <c r="H110" s="256">
        <v>0</v>
      </c>
      <c r="I110" s="257">
        <f t="shared" si="58"/>
        <v>0</v>
      </c>
      <c r="J110" s="259">
        <f t="shared" si="59"/>
        <v>0.99099999999999999</v>
      </c>
      <c r="K110" s="257">
        <f t="shared" si="60"/>
        <v>0</v>
      </c>
      <c r="L110" s="253" t="s">
        <v>341</v>
      </c>
      <c r="M110" s="256">
        <v>0</v>
      </c>
      <c r="N110" s="257">
        <f t="shared" si="61"/>
        <v>0</v>
      </c>
    </row>
    <row r="111" spans="1:14">
      <c r="A111" s="253">
        <f t="shared" si="47"/>
        <v>98</v>
      </c>
      <c r="B111" t="s">
        <v>453</v>
      </c>
      <c r="C111" s="256">
        <v>0</v>
      </c>
      <c r="D111" s="256">
        <v>0</v>
      </c>
      <c r="E111" s="256">
        <f t="shared" si="56"/>
        <v>0</v>
      </c>
      <c r="F111" s="256">
        <v>0</v>
      </c>
      <c r="G111" s="257">
        <f t="shared" si="57"/>
        <v>0</v>
      </c>
      <c r="H111" s="256">
        <v>0</v>
      </c>
      <c r="I111" s="257">
        <f t="shared" si="58"/>
        <v>0</v>
      </c>
      <c r="J111" s="259">
        <f t="shared" si="59"/>
        <v>0.99099999999999999</v>
      </c>
      <c r="K111" s="257">
        <f t="shared" si="60"/>
        <v>0</v>
      </c>
      <c r="L111" s="253" t="s">
        <v>341</v>
      </c>
      <c r="M111" s="256">
        <v>0</v>
      </c>
      <c r="N111" s="257">
        <f t="shared" si="61"/>
        <v>0</v>
      </c>
    </row>
    <row r="112" spans="1:14">
      <c r="A112" s="253">
        <f t="shared" si="47"/>
        <v>99</v>
      </c>
      <c r="B112" s="265" t="s">
        <v>679</v>
      </c>
      <c r="C112" s="256">
        <v>-363382.2</v>
      </c>
      <c r="D112" s="256"/>
      <c r="E112" s="256">
        <f t="shared" si="56"/>
        <v>-363382.2</v>
      </c>
      <c r="F112" s="256">
        <v>0</v>
      </c>
      <c r="G112" s="257">
        <f t="shared" si="57"/>
        <v>-363382.2</v>
      </c>
      <c r="H112" s="256">
        <v>0</v>
      </c>
      <c r="I112" s="257">
        <f t="shared" si="58"/>
        <v>-363382.2</v>
      </c>
      <c r="J112" s="259">
        <f t="shared" si="59"/>
        <v>0.99099999999999999</v>
      </c>
      <c r="K112" s="257">
        <f t="shared" si="60"/>
        <v>-360112</v>
      </c>
      <c r="L112" s="253" t="s">
        <v>341</v>
      </c>
      <c r="M112" s="256">
        <v>0</v>
      </c>
      <c r="N112" s="257">
        <f t="shared" si="61"/>
        <v>-360112</v>
      </c>
    </row>
    <row r="113" spans="1:14">
      <c r="A113" s="253">
        <f t="shared" si="47"/>
        <v>100</v>
      </c>
      <c r="B113" t="s">
        <v>452</v>
      </c>
      <c r="C113" s="256">
        <v>-165317.75</v>
      </c>
      <c r="D113" s="256">
        <v>0</v>
      </c>
      <c r="E113" s="256">
        <f t="shared" si="56"/>
        <v>-165317.75</v>
      </c>
      <c r="F113" s="256">
        <v>0</v>
      </c>
      <c r="G113" s="257">
        <f t="shared" si="57"/>
        <v>-165317.75</v>
      </c>
      <c r="H113" s="256">
        <v>0</v>
      </c>
      <c r="I113" s="257">
        <f t="shared" si="58"/>
        <v>-165317.75</v>
      </c>
      <c r="J113" s="259">
        <f t="shared" si="59"/>
        <v>0</v>
      </c>
      <c r="K113" s="257">
        <f t="shared" si="60"/>
        <v>0</v>
      </c>
      <c r="L113" s="253" t="s">
        <v>335</v>
      </c>
      <c r="M113" s="256">
        <v>0</v>
      </c>
      <c r="N113" s="257">
        <f t="shared" si="61"/>
        <v>0</v>
      </c>
    </row>
    <row r="114" spans="1:14">
      <c r="A114" s="253">
        <f t="shared" si="47"/>
        <v>101</v>
      </c>
      <c r="B114" t="s">
        <v>577</v>
      </c>
      <c r="C114" s="256">
        <v>0</v>
      </c>
      <c r="D114" s="256">
        <v>0</v>
      </c>
      <c r="E114" s="256">
        <f t="shared" si="56"/>
        <v>0</v>
      </c>
      <c r="F114" s="256">
        <v>0</v>
      </c>
      <c r="G114" s="257">
        <f t="shared" si="57"/>
        <v>0</v>
      </c>
      <c r="H114" s="256">
        <v>0</v>
      </c>
      <c r="I114" s="257">
        <f>+G114+H114</f>
        <v>0</v>
      </c>
      <c r="J114" s="259">
        <f t="shared" si="59"/>
        <v>0.99099999999999999</v>
      </c>
      <c r="K114" s="257">
        <f>IF(I114*J114=0,0, ROUND(I114*J114,0))</f>
        <v>0</v>
      </c>
      <c r="L114" s="253" t="s">
        <v>341</v>
      </c>
      <c r="M114" s="256">
        <v>0</v>
      </c>
      <c r="N114" s="257">
        <f t="shared" si="61"/>
        <v>0</v>
      </c>
    </row>
    <row r="115" spans="1:14">
      <c r="A115" s="253">
        <f t="shared" si="47"/>
        <v>102</v>
      </c>
      <c r="B115" s="3" t="s">
        <v>451</v>
      </c>
      <c r="C115" s="256">
        <v>-214788.91</v>
      </c>
      <c r="D115" s="256">
        <v>0</v>
      </c>
      <c r="E115" s="256">
        <f t="shared" si="56"/>
        <v>-214788.91</v>
      </c>
      <c r="F115" s="256">
        <v>0</v>
      </c>
      <c r="G115" s="257">
        <f t="shared" si="57"/>
        <v>-214788.91</v>
      </c>
      <c r="H115" s="256">
        <v>0</v>
      </c>
      <c r="I115" s="257">
        <f>+G115+H115</f>
        <v>-214788.91</v>
      </c>
      <c r="J115" s="259">
        <f t="shared" si="59"/>
        <v>0</v>
      </c>
      <c r="K115" s="257">
        <f t="shared" ref="K115:K123" si="62">IF(I115*J115=0,0, ROUND(I115*J115,0))</f>
        <v>0</v>
      </c>
      <c r="L115" s="253" t="s">
        <v>335</v>
      </c>
      <c r="M115" s="256">
        <v>0</v>
      </c>
      <c r="N115" s="257">
        <f t="shared" si="61"/>
        <v>0</v>
      </c>
    </row>
    <row r="116" spans="1:14">
      <c r="A116" s="253">
        <f t="shared" si="47"/>
        <v>103</v>
      </c>
      <c r="B116" t="s">
        <v>450</v>
      </c>
      <c r="C116" s="256">
        <v>-1551657.1</v>
      </c>
      <c r="D116" s="256">
        <v>0</v>
      </c>
      <c r="E116" s="256">
        <f t="shared" si="56"/>
        <v>-1551657.1</v>
      </c>
      <c r="F116" s="256">
        <v>0</v>
      </c>
      <c r="G116" s="257">
        <f t="shared" si="57"/>
        <v>-1551657.1</v>
      </c>
      <c r="H116" s="256">
        <v>0</v>
      </c>
      <c r="I116" s="257">
        <f t="shared" si="58"/>
        <v>-1551657.1</v>
      </c>
      <c r="J116" s="259">
        <f t="shared" si="59"/>
        <v>0</v>
      </c>
      <c r="K116" s="257">
        <f t="shared" si="62"/>
        <v>0</v>
      </c>
      <c r="L116" s="253" t="s">
        <v>335</v>
      </c>
      <c r="M116" s="256">
        <v>0</v>
      </c>
      <c r="N116" s="257">
        <f t="shared" si="61"/>
        <v>0</v>
      </c>
    </row>
    <row r="117" spans="1:14">
      <c r="A117" s="253">
        <f t="shared" si="47"/>
        <v>104</v>
      </c>
      <c r="B117" s="3" t="s">
        <v>798</v>
      </c>
      <c r="C117" s="256">
        <v>0</v>
      </c>
      <c r="D117" s="256">
        <v>0</v>
      </c>
      <c r="E117" s="256">
        <f t="shared" si="56"/>
        <v>0</v>
      </c>
      <c r="F117" s="256">
        <v>0</v>
      </c>
      <c r="G117" s="257">
        <f t="shared" si="57"/>
        <v>0</v>
      </c>
      <c r="H117" s="256">
        <v>0</v>
      </c>
      <c r="I117" s="257">
        <f t="shared" si="58"/>
        <v>0</v>
      </c>
      <c r="J117" s="259">
        <f t="shared" si="59"/>
        <v>0</v>
      </c>
      <c r="K117" s="257">
        <f t="shared" si="62"/>
        <v>0</v>
      </c>
      <c r="L117" s="253" t="s">
        <v>335</v>
      </c>
      <c r="M117" s="256">
        <v>0</v>
      </c>
      <c r="N117" s="257">
        <f t="shared" si="61"/>
        <v>0</v>
      </c>
    </row>
    <row r="118" spans="1:14">
      <c r="A118" s="253">
        <f t="shared" si="47"/>
        <v>105</v>
      </c>
      <c r="B118" s="3" t="s">
        <v>449</v>
      </c>
      <c r="C118" s="256">
        <v>-5195.71</v>
      </c>
      <c r="D118" s="256">
        <v>0</v>
      </c>
      <c r="E118" s="256">
        <f>+C118-D118</f>
        <v>-5195.71</v>
      </c>
      <c r="F118" s="256">
        <v>0</v>
      </c>
      <c r="G118" s="257">
        <f t="shared" si="57"/>
        <v>-5195.71</v>
      </c>
      <c r="H118" s="256">
        <v>0</v>
      </c>
      <c r="I118" s="257">
        <f t="shared" si="58"/>
        <v>-5195.71</v>
      </c>
      <c r="J118" s="259">
        <f t="shared" si="59"/>
        <v>0</v>
      </c>
      <c r="K118" s="257">
        <f t="shared" si="62"/>
        <v>0</v>
      </c>
      <c r="L118" s="253" t="s">
        <v>335</v>
      </c>
      <c r="M118" s="256">
        <v>0</v>
      </c>
      <c r="N118" s="257">
        <f t="shared" si="61"/>
        <v>0</v>
      </c>
    </row>
    <row r="119" spans="1:14">
      <c r="A119" s="253">
        <f t="shared" si="47"/>
        <v>106</v>
      </c>
      <c r="B119" s="3" t="s">
        <v>799</v>
      </c>
      <c r="C119" s="256">
        <v>60494.54</v>
      </c>
      <c r="D119" s="256">
        <v>0</v>
      </c>
      <c r="E119" s="256">
        <f>+C119-D119</f>
        <v>60494.54</v>
      </c>
      <c r="F119" s="256">
        <v>0</v>
      </c>
      <c r="G119" s="257">
        <f t="shared" si="57"/>
        <v>60494.54</v>
      </c>
      <c r="H119" s="256">
        <v>0</v>
      </c>
      <c r="I119" s="257">
        <f t="shared" si="58"/>
        <v>60494.54</v>
      </c>
      <c r="J119" s="259">
        <f t="shared" si="59"/>
        <v>0</v>
      </c>
      <c r="K119" s="257">
        <f t="shared" si="62"/>
        <v>0</v>
      </c>
      <c r="L119" s="253" t="s">
        <v>335</v>
      </c>
      <c r="M119" s="256">
        <v>0</v>
      </c>
      <c r="N119" s="257">
        <f t="shared" si="61"/>
        <v>0</v>
      </c>
    </row>
    <row r="120" spans="1:14">
      <c r="A120" s="253">
        <f t="shared" si="47"/>
        <v>107</v>
      </c>
      <c r="B120" s="3" t="s">
        <v>448</v>
      </c>
      <c r="C120" s="256">
        <v>0</v>
      </c>
      <c r="D120" s="256">
        <v>0</v>
      </c>
      <c r="E120" s="256">
        <f t="shared" si="56"/>
        <v>0</v>
      </c>
      <c r="F120" s="256">
        <v>0</v>
      </c>
      <c r="G120" s="257">
        <f t="shared" si="57"/>
        <v>0</v>
      </c>
      <c r="H120" s="256">
        <v>0</v>
      </c>
      <c r="I120" s="257">
        <f t="shared" si="58"/>
        <v>0</v>
      </c>
      <c r="J120" s="259">
        <f t="shared" si="59"/>
        <v>0.99099999999999999</v>
      </c>
      <c r="K120" s="257">
        <f t="shared" si="62"/>
        <v>0</v>
      </c>
      <c r="L120" s="253" t="s">
        <v>341</v>
      </c>
      <c r="M120" s="256">
        <v>0</v>
      </c>
      <c r="N120" s="257">
        <f t="shared" si="61"/>
        <v>0</v>
      </c>
    </row>
    <row r="121" spans="1:14">
      <c r="A121" s="253">
        <f t="shared" si="47"/>
        <v>108</v>
      </c>
      <c r="B121" s="3" t="s">
        <v>578</v>
      </c>
      <c r="C121" s="256">
        <v>19043.400000000001</v>
      </c>
      <c r="D121" s="256">
        <v>19043.400000000001</v>
      </c>
      <c r="E121" s="256">
        <f t="shared" si="56"/>
        <v>0</v>
      </c>
      <c r="F121" s="256">
        <v>0</v>
      </c>
      <c r="G121" s="257">
        <f t="shared" si="57"/>
        <v>0</v>
      </c>
      <c r="H121" s="256">
        <v>0</v>
      </c>
      <c r="I121" s="257">
        <f>+G121+H121</f>
        <v>0</v>
      </c>
      <c r="J121" s="259">
        <f t="shared" si="59"/>
        <v>0</v>
      </c>
      <c r="K121" s="257">
        <f>IF(I121*J121=0,0, ROUND(I121*J121,0))</f>
        <v>0</v>
      </c>
      <c r="L121" s="253" t="s">
        <v>335</v>
      </c>
      <c r="M121" s="256">
        <v>0</v>
      </c>
      <c r="N121" s="257">
        <f t="shared" si="61"/>
        <v>0</v>
      </c>
    </row>
    <row r="122" spans="1:14">
      <c r="A122" s="253">
        <f t="shared" si="47"/>
        <v>109</v>
      </c>
      <c r="B122" s="3" t="s">
        <v>579</v>
      </c>
      <c r="C122" s="256">
        <v>0</v>
      </c>
      <c r="D122" s="256">
        <v>0</v>
      </c>
      <c r="E122" s="256">
        <f t="shared" si="56"/>
        <v>0</v>
      </c>
      <c r="F122" s="256">
        <v>0</v>
      </c>
      <c r="G122" s="257">
        <f t="shared" si="57"/>
        <v>0</v>
      </c>
      <c r="H122" s="256">
        <v>0</v>
      </c>
      <c r="I122" s="257">
        <f>+G122+H122</f>
        <v>0</v>
      </c>
      <c r="J122" s="259">
        <f t="shared" si="59"/>
        <v>0</v>
      </c>
      <c r="K122" s="257">
        <f>IF(I122*J122=0,0, ROUND(I122*J122,0))</f>
        <v>0</v>
      </c>
      <c r="L122" s="253" t="s">
        <v>335</v>
      </c>
      <c r="M122" s="256">
        <v>0</v>
      </c>
      <c r="N122" s="257">
        <f t="shared" si="61"/>
        <v>0</v>
      </c>
    </row>
    <row r="123" spans="1:14">
      <c r="A123" s="253">
        <f t="shared" si="47"/>
        <v>110</v>
      </c>
      <c r="B123" s="3" t="s">
        <v>447</v>
      </c>
      <c r="C123" s="256">
        <v>0</v>
      </c>
      <c r="D123" s="257">
        <f>C123</f>
        <v>0</v>
      </c>
      <c r="E123" s="256">
        <f>+C123-D123</f>
        <v>0</v>
      </c>
      <c r="F123" s="256">
        <v>0</v>
      </c>
      <c r="G123" s="257">
        <f t="shared" si="57"/>
        <v>0</v>
      </c>
      <c r="H123" s="256">
        <v>0</v>
      </c>
      <c r="I123" s="257">
        <f t="shared" si="58"/>
        <v>0</v>
      </c>
      <c r="J123" s="259">
        <f t="shared" si="59"/>
        <v>0</v>
      </c>
      <c r="K123" s="257">
        <f t="shared" si="62"/>
        <v>0</v>
      </c>
      <c r="L123" s="253" t="s">
        <v>335</v>
      </c>
      <c r="M123" s="256">
        <v>0</v>
      </c>
      <c r="N123" s="257">
        <f t="shared" si="61"/>
        <v>0</v>
      </c>
    </row>
    <row r="124" spans="1:14">
      <c r="A124" s="253">
        <f t="shared" si="47"/>
        <v>111</v>
      </c>
      <c r="B124" t="s">
        <v>446</v>
      </c>
      <c r="C124" s="256">
        <v>0</v>
      </c>
      <c r="D124" s="257">
        <f>C124</f>
        <v>0</v>
      </c>
      <c r="E124" s="256">
        <f t="shared" si="56"/>
        <v>0</v>
      </c>
      <c r="F124" s="256">
        <v>0</v>
      </c>
      <c r="G124" s="257">
        <f t="shared" si="57"/>
        <v>0</v>
      </c>
      <c r="H124" s="256">
        <v>0</v>
      </c>
      <c r="I124" s="257">
        <f t="shared" si="58"/>
        <v>0</v>
      </c>
      <c r="J124" s="259">
        <f t="shared" si="59"/>
        <v>0.99099999999999999</v>
      </c>
      <c r="K124" s="257">
        <f t="shared" si="60"/>
        <v>0</v>
      </c>
      <c r="L124" s="253" t="s">
        <v>339</v>
      </c>
      <c r="M124" s="256">
        <v>0</v>
      </c>
      <c r="N124" s="257">
        <f t="shared" si="61"/>
        <v>0</v>
      </c>
    </row>
    <row r="125" spans="1:14">
      <c r="A125" s="253">
        <f t="shared" si="47"/>
        <v>112</v>
      </c>
      <c r="B125" t="s">
        <v>445</v>
      </c>
      <c r="C125" s="256">
        <v>0</v>
      </c>
      <c r="D125" s="257">
        <v>0</v>
      </c>
      <c r="E125" s="256">
        <f t="shared" si="56"/>
        <v>0</v>
      </c>
      <c r="F125" s="256">
        <v>0</v>
      </c>
      <c r="G125" s="257">
        <f t="shared" si="57"/>
        <v>0</v>
      </c>
      <c r="H125" s="256">
        <v>0</v>
      </c>
      <c r="I125" s="257">
        <f t="shared" si="58"/>
        <v>0</v>
      </c>
      <c r="J125" s="259">
        <f t="shared" si="59"/>
        <v>0.98599999999999999</v>
      </c>
      <c r="K125" s="257">
        <f t="shared" si="60"/>
        <v>0</v>
      </c>
      <c r="L125" s="253" t="s">
        <v>348</v>
      </c>
      <c r="M125" s="256">
        <v>0</v>
      </c>
      <c r="N125" s="257">
        <f t="shared" si="61"/>
        <v>0</v>
      </c>
    </row>
    <row r="126" spans="1:14">
      <c r="A126" s="253">
        <f t="shared" si="47"/>
        <v>113</v>
      </c>
      <c r="B126" t="s">
        <v>444</v>
      </c>
      <c r="C126" s="256">
        <v>0</v>
      </c>
      <c r="D126" s="257">
        <v>0</v>
      </c>
      <c r="E126" s="256">
        <f t="shared" si="56"/>
        <v>0</v>
      </c>
      <c r="F126" s="256">
        <v>0</v>
      </c>
      <c r="G126" s="257">
        <f t="shared" si="57"/>
        <v>0</v>
      </c>
      <c r="H126" s="256">
        <v>0</v>
      </c>
      <c r="I126" s="257">
        <f t="shared" si="58"/>
        <v>0</v>
      </c>
      <c r="J126" s="259">
        <f t="shared" si="59"/>
        <v>0</v>
      </c>
      <c r="K126" s="257">
        <f t="shared" si="60"/>
        <v>0</v>
      </c>
      <c r="L126" s="253" t="s">
        <v>335</v>
      </c>
      <c r="M126" s="256">
        <v>0</v>
      </c>
      <c r="N126" s="257">
        <f t="shared" si="61"/>
        <v>0</v>
      </c>
    </row>
    <row r="127" spans="1:14">
      <c r="A127" s="253">
        <f t="shared" si="47"/>
        <v>114</v>
      </c>
      <c r="B127" t="s">
        <v>443</v>
      </c>
      <c r="C127" s="256">
        <v>0</v>
      </c>
      <c r="D127" s="257">
        <f>C127</f>
        <v>0</v>
      </c>
      <c r="E127" s="256">
        <f t="shared" si="56"/>
        <v>0</v>
      </c>
      <c r="F127" s="256">
        <v>0</v>
      </c>
      <c r="G127" s="257">
        <f t="shared" si="57"/>
        <v>0</v>
      </c>
      <c r="H127" s="256">
        <v>0</v>
      </c>
      <c r="I127" s="257">
        <f t="shared" si="58"/>
        <v>0</v>
      </c>
      <c r="J127" s="259">
        <f t="shared" si="59"/>
        <v>0.99099999999999999</v>
      </c>
      <c r="K127" s="257">
        <f t="shared" si="60"/>
        <v>0</v>
      </c>
      <c r="L127" s="23" t="s">
        <v>339</v>
      </c>
      <c r="M127" s="256">
        <v>0</v>
      </c>
      <c r="N127" s="257">
        <f t="shared" si="61"/>
        <v>0</v>
      </c>
    </row>
    <row r="128" spans="1:14">
      <c r="A128" s="253">
        <f t="shared" si="47"/>
        <v>115</v>
      </c>
      <c r="B128" t="s">
        <v>442</v>
      </c>
      <c r="C128" s="256">
        <v>0</v>
      </c>
      <c r="D128" s="256">
        <v>0</v>
      </c>
      <c r="E128" s="256">
        <f t="shared" si="56"/>
        <v>0</v>
      </c>
      <c r="F128" s="256">
        <v>0</v>
      </c>
      <c r="G128" s="257">
        <f t="shared" si="57"/>
        <v>0</v>
      </c>
      <c r="H128" s="256">
        <v>0</v>
      </c>
      <c r="I128" s="257">
        <f t="shared" si="58"/>
        <v>0</v>
      </c>
      <c r="J128" s="259">
        <f t="shared" si="59"/>
        <v>0.98499999999999999</v>
      </c>
      <c r="K128" s="257">
        <f t="shared" si="60"/>
        <v>0</v>
      </c>
      <c r="L128" s="253" t="s">
        <v>345</v>
      </c>
      <c r="M128" s="256">
        <v>0</v>
      </c>
      <c r="N128" s="257">
        <f t="shared" si="61"/>
        <v>0</v>
      </c>
    </row>
    <row r="129" spans="1:14">
      <c r="A129" s="253">
        <f t="shared" si="47"/>
        <v>116</v>
      </c>
      <c r="B129" t="s">
        <v>441</v>
      </c>
      <c r="C129" s="256">
        <v>-318146.48</v>
      </c>
      <c r="D129" s="256">
        <v>0</v>
      </c>
      <c r="E129" s="256">
        <f t="shared" si="56"/>
        <v>-318146.48</v>
      </c>
      <c r="F129" s="256">
        <v>0</v>
      </c>
      <c r="G129" s="257">
        <f t="shared" si="57"/>
        <v>-318146.48</v>
      </c>
      <c r="H129" s="257">
        <v>0</v>
      </c>
      <c r="I129" s="257">
        <f t="shared" si="58"/>
        <v>-318146.48</v>
      </c>
      <c r="J129" s="259">
        <f t="shared" si="59"/>
        <v>0</v>
      </c>
      <c r="K129" s="257">
        <f t="shared" si="60"/>
        <v>0</v>
      </c>
      <c r="L129" s="253" t="s">
        <v>335</v>
      </c>
      <c r="M129" s="256">
        <v>0</v>
      </c>
      <c r="N129" s="257">
        <f t="shared" si="61"/>
        <v>0</v>
      </c>
    </row>
    <row r="130" spans="1:14">
      <c r="A130" s="253">
        <f t="shared" si="47"/>
        <v>117</v>
      </c>
      <c r="B130" t="s">
        <v>440</v>
      </c>
      <c r="C130" s="256">
        <v>0</v>
      </c>
      <c r="D130" s="256">
        <v>0</v>
      </c>
      <c r="E130" s="256">
        <f t="shared" si="56"/>
        <v>0</v>
      </c>
      <c r="F130" s="256">
        <v>0</v>
      </c>
      <c r="G130" s="257">
        <f t="shared" si="57"/>
        <v>0</v>
      </c>
      <c r="H130" s="257">
        <v>0</v>
      </c>
      <c r="I130" s="256">
        <f>+G130+H130</f>
        <v>0</v>
      </c>
      <c r="J130" s="259">
        <f t="shared" si="59"/>
        <v>1</v>
      </c>
      <c r="K130" s="257">
        <f t="shared" si="60"/>
        <v>0</v>
      </c>
      <c r="L130" s="253" t="s">
        <v>336</v>
      </c>
      <c r="M130" s="257">
        <v>0</v>
      </c>
      <c r="N130" s="257">
        <f t="shared" si="61"/>
        <v>0</v>
      </c>
    </row>
    <row r="131" spans="1:14" ht="13">
      <c r="A131" s="253">
        <f t="shared" si="47"/>
        <v>118</v>
      </c>
      <c r="B131" s="255" t="s">
        <v>439</v>
      </c>
      <c r="C131" s="262">
        <f>SUM(C103:C130)</f>
        <v>15835831.870000001</v>
      </c>
      <c r="D131" s="262">
        <f t="shared" ref="D131:I131" si="63">SUM(D103:D130)</f>
        <v>19043.400000000001</v>
      </c>
      <c r="E131" s="262">
        <f t="shared" si="63"/>
        <v>15816788.470000001</v>
      </c>
      <c r="F131" s="262">
        <f t="shared" si="63"/>
        <v>0</v>
      </c>
      <c r="G131" s="262">
        <f t="shared" si="63"/>
        <v>15816788.470000001</v>
      </c>
      <c r="H131" s="262">
        <f t="shared" si="63"/>
        <v>0</v>
      </c>
      <c r="I131" s="262">
        <f t="shared" si="63"/>
        <v>15816788.470000001</v>
      </c>
      <c r="J131" s="266"/>
      <c r="K131" s="263">
        <f>SUM(K103:K130)</f>
        <v>26925503</v>
      </c>
      <c r="L131"/>
      <c r="M131" s="262">
        <f>SUM(M103:M130)</f>
        <v>-118522.35219074282</v>
      </c>
      <c r="N131" s="262">
        <f>SUM(N103:N130)</f>
        <v>26806980.647809256</v>
      </c>
    </row>
    <row r="132" spans="1:14">
      <c r="A132" s="253">
        <f t="shared" si="47"/>
        <v>119</v>
      </c>
      <c r="B132" t="s">
        <v>357</v>
      </c>
      <c r="C132" s="256"/>
      <c r="D132" s="257"/>
      <c r="E132" s="257"/>
      <c r="F132" s="257"/>
      <c r="G132" s="257"/>
      <c r="H132" s="257"/>
      <c r="I132" s="257"/>
      <c r="J132" s="267"/>
      <c r="K132" s="257"/>
      <c r="L132"/>
      <c r="M132" s="257"/>
      <c r="N132" s="257"/>
    </row>
    <row r="133" spans="1:14" ht="13">
      <c r="A133" s="253">
        <f t="shared" si="47"/>
        <v>120</v>
      </c>
      <c r="B133" s="255" t="s">
        <v>438</v>
      </c>
      <c r="C133" s="256"/>
      <c r="D133" s="257"/>
      <c r="E133" s="257"/>
      <c r="F133" s="257"/>
      <c r="G133" s="257"/>
      <c r="H133" s="257"/>
      <c r="I133" s="257"/>
      <c r="J133" s="267"/>
      <c r="K133" s="257"/>
      <c r="L133"/>
      <c r="M133" s="257"/>
      <c r="N133" s="257"/>
    </row>
    <row r="134" spans="1:14">
      <c r="A134" s="253">
        <f t="shared" si="47"/>
        <v>121</v>
      </c>
      <c r="B134" t="s">
        <v>437</v>
      </c>
      <c r="C134" s="256">
        <v>-61812.4</v>
      </c>
      <c r="D134" s="256">
        <v>0</v>
      </c>
      <c r="E134" s="256">
        <f t="shared" ref="E134:E188" si="64">+C134-D134</f>
        <v>-61812.4</v>
      </c>
      <c r="F134" s="256">
        <v>0</v>
      </c>
      <c r="G134" s="257">
        <f t="shared" ref="G134:G188" si="65">+E134+F134</f>
        <v>-61812.4</v>
      </c>
      <c r="H134" s="256">
        <v>0</v>
      </c>
      <c r="I134" s="257">
        <f t="shared" ref="I134:I188" si="66">+G134+H134</f>
        <v>-61812.4</v>
      </c>
      <c r="J134" s="259">
        <f t="shared" ref="J134:J165" si="67">VLOOKUP(L134,$C$320:$D$334,2,FALSE)</f>
        <v>0.999</v>
      </c>
      <c r="K134" s="257">
        <f t="shared" ref="K134:K188" si="68">IF(I134*J134=0,0, ROUND(I134*J134,0))</f>
        <v>-61751</v>
      </c>
      <c r="L134" s="253" t="s">
        <v>344</v>
      </c>
      <c r="M134" s="256">
        <v>0</v>
      </c>
      <c r="N134" s="257">
        <f t="shared" ref="N134:N189" si="69">K134+M134</f>
        <v>-61751</v>
      </c>
    </row>
    <row r="135" spans="1:14">
      <c r="A135" s="253">
        <f>A134+1</f>
        <v>122</v>
      </c>
      <c r="B135" t="s">
        <v>436</v>
      </c>
      <c r="C135" s="256">
        <v>0</v>
      </c>
      <c r="D135" s="256">
        <v>0</v>
      </c>
      <c r="E135" s="256">
        <f t="shared" si="64"/>
        <v>0</v>
      </c>
      <c r="F135" s="256">
        <v>0</v>
      </c>
      <c r="G135" s="257">
        <f t="shared" si="65"/>
        <v>0</v>
      </c>
      <c r="H135" s="256">
        <v>0</v>
      </c>
      <c r="I135" s="257">
        <f t="shared" si="66"/>
        <v>0</v>
      </c>
      <c r="J135" s="259">
        <f t="shared" si="67"/>
        <v>0.99099999999999999</v>
      </c>
      <c r="K135" s="257">
        <f t="shared" si="68"/>
        <v>0</v>
      </c>
      <c r="L135" s="253" t="s">
        <v>339</v>
      </c>
      <c r="M135" s="256">
        <v>0</v>
      </c>
      <c r="N135" s="257">
        <f t="shared" si="69"/>
        <v>0</v>
      </c>
    </row>
    <row r="136" spans="1:14">
      <c r="A136" s="253">
        <f t="shared" si="47"/>
        <v>123</v>
      </c>
      <c r="B136" s="3" t="s">
        <v>435</v>
      </c>
      <c r="C136" s="256">
        <v>1649913.72</v>
      </c>
      <c r="D136" s="256">
        <v>0</v>
      </c>
      <c r="E136" s="256">
        <f t="shared" si="64"/>
        <v>1649913.72</v>
      </c>
      <c r="F136" s="256">
        <v>0</v>
      </c>
      <c r="G136" s="257">
        <f t="shared" si="65"/>
        <v>1649913.72</v>
      </c>
      <c r="H136" s="256">
        <v>0</v>
      </c>
      <c r="I136" s="257">
        <f>+G136+H136</f>
        <v>1649913.72</v>
      </c>
      <c r="J136" s="259">
        <f t="shared" si="67"/>
        <v>0</v>
      </c>
      <c r="K136" s="257">
        <f t="shared" si="68"/>
        <v>0</v>
      </c>
      <c r="L136" s="253" t="s">
        <v>335</v>
      </c>
      <c r="M136" s="256">
        <v>0</v>
      </c>
      <c r="N136" s="257">
        <f t="shared" si="69"/>
        <v>0</v>
      </c>
    </row>
    <row r="137" spans="1:14">
      <c r="A137" s="253">
        <f t="shared" si="47"/>
        <v>124</v>
      </c>
      <c r="B137" s="3" t="s">
        <v>800</v>
      </c>
      <c r="C137" s="256">
        <v>57932</v>
      </c>
      <c r="D137" s="256">
        <v>0</v>
      </c>
      <c r="E137" s="256">
        <f t="shared" si="64"/>
        <v>57932</v>
      </c>
      <c r="F137" s="256">
        <v>0</v>
      </c>
      <c r="G137" s="257">
        <f t="shared" si="65"/>
        <v>57932</v>
      </c>
      <c r="H137" s="256">
        <v>0</v>
      </c>
      <c r="I137" s="257">
        <f>+G137+H137</f>
        <v>57932</v>
      </c>
      <c r="J137" s="259">
        <f t="shared" si="67"/>
        <v>0</v>
      </c>
      <c r="K137" s="257">
        <f t="shared" si="68"/>
        <v>0</v>
      </c>
      <c r="L137" s="253" t="s">
        <v>335</v>
      </c>
      <c r="M137" s="256">
        <v>0</v>
      </c>
      <c r="N137" s="257">
        <f t="shared" si="69"/>
        <v>0</v>
      </c>
    </row>
    <row r="138" spans="1:14">
      <c r="A138" s="253">
        <f t="shared" si="47"/>
        <v>125</v>
      </c>
      <c r="B138" s="3" t="s">
        <v>801</v>
      </c>
      <c r="C138" s="256">
        <v>-942683.7</v>
      </c>
      <c r="D138" s="256">
        <v>0</v>
      </c>
      <c r="E138" s="256">
        <f t="shared" si="64"/>
        <v>-942683.7</v>
      </c>
      <c r="F138" s="256">
        <v>0</v>
      </c>
      <c r="G138" s="257">
        <f t="shared" si="65"/>
        <v>-942683.7</v>
      </c>
      <c r="H138" s="256">
        <v>0</v>
      </c>
      <c r="I138" s="257">
        <f>+G138+H138</f>
        <v>-942683.7</v>
      </c>
      <c r="J138" s="259">
        <f t="shared" si="67"/>
        <v>0</v>
      </c>
      <c r="K138" s="257">
        <f t="shared" si="68"/>
        <v>0</v>
      </c>
      <c r="L138" s="253" t="s">
        <v>335</v>
      </c>
      <c r="M138" s="256">
        <v>0</v>
      </c>
      <c r="N138" s="257">
        <f t="shared" si="69"/>
        <v>0</v>
      </c>
    </row>
    <row r="139" spans="1:14">
      <c r="A139" s="253">
        <f t="shared" si="47"/>
        <v>126</v>
      </c>
      <c r="B139" s="3" t="s">
        <v>434</v>
      </c>
      <c r="C139" s="256">
        <v>-413488.19</v>
      </c>
      <c r="D139" s="256">
        <v>0</v>
      </c>
      <c r="E139" s="256">
        <f>+C139-D139</f>
        <v>-413488.19</v>
      </c>
      <c r="F139" s="256">
        <v>0</v>
      </c>
      <c r="G139" s="257">
        <f t="shared" si="65"/>
        <v>-413488.19</v>
      </c>
      <c r="H139" s="256">
        <v>0</v>
      </c>
      <c r="I139" s="257">
        <f>+G139+H139</f>
        <v>-413488.19</v>
      </c>
      <c r="J139" s="259">
        <f t="shared" si="67"/>
        <v>0</v>
      </c>
      <c r="K139" s="257">
        <f>IF(I139*J139=0,0, ROUND(I139*J139,0))</f>
        <v>0</v>
      </c>
      <c r="L139" s="253" t="s">
        <v>335</v>
      </c>
      <c r="M139" s="256">
        <v>0</v>
      </c>
      <c r="N139" s="257">
        <f t="shared" si="69"/>
        <v>0</v>
      </c>
    </row>
    <row r="140" spans="1:14">
      <c r="A140" s="253">
        <f t="shared" si="47"/>
        <v>127</v>
      </c>
      <c r="B140" t="s">
        <v>433</v>
      </c>
      <c r="C140" s="256">
        <v>6427.75</v>
      </c>
      <c r="D140" s="256">
        <v>0</v>
      </c>
      <c r="E140" s="256">
        <f t="shared" si="64"/>
        <v>6427.75</v>
      </c>
      <c r="F140" s="256">
        <v>0</v>
      </c>
      <c r="G140" s="257">
        <f t="shared" si="65"/>
        <v>6427.75</v>
      </c>
      <c r="H140" s="257">
        <v>0</v>
      </c>
      <c r="I140" s="257">
        <f t="shared" si="66"/>
        <v>6427.75</v>
      </c>
      <c r="J140" s="259">
        <f t="shared" si="67"/>
        <v>0.99099999999999999</v>
      </c>
      <c r="K140" s="257">
        <f t="shared" si="68"/>
        <v>6370</v>
      </c>
      <c r="L140" s="253" t="s">
        <v>339</v>
      </c>
      <c r="M140" s="257">
        <v>0</v>
      </c>
      <c r="N140" s="257">
        <f t="shared" si="69"/>
        <v>6370</v>
      </c>
    </row>
    <row r="141" spans="1:14">
      <c r="A141" s="253">
        <f t="shared" si="47"/>
        <v>128</v>
      </c>
      <c r="B141" s="3" t="s">
        <v>802</v>
      </c>
      <c r="C141" s="256">
        <v>0</v>
      </c>
      <c r="D141" s="256">
        <v>0</v>
      </c>
      <c r="E141" s="256">
        <f t="shared" si="64"/>
        <v>0</v>
      </c>
      <c r="F141" s="256">
        <v>0</v>
      </c>
      <c r="G141" s="257">
        <f t="shared" si="65"/>
        <v>0</v>
      </c>
      <c r="H141" s="257">
        <v>0</v>
      </c>
      <c r="I141" s="257">
        <f t="shared" si="66"/>
        <v>0</v>
      </c>
      <c r="J141" s="259">
        <f t="shared" si="67"/>
        <v>0</v>
      </c>
      <c r="K141" s="257">
        <f t="shared" si="68"/>
        <v>0</v>
      </c>
      <c r="L141" s="253" t="s">
        <v>335</v>
      </c>
      <c r="M141" s="256">
        <v>0</v>
      </c>
      <c r="N141" s="257">
        <f t="shared" si="69"/>
        <v>0</v>
      </c>
    </row>
    <row r="142" spans="1:14">
      <c r="A142" s="253">
        <f t="shared" si="47"/>
        <v>129</v>
      </c>
      <c r="B142" t="s">
        <v>580</v>
      </c>
      <c r="C142" s="256">
        <v>0</v>
      </c>
      <c r="D142" s="256">
        <v>0</v>
      </c>
      <c r="E142" s="256">
        <f t="shared" si="64"/>
        <v>0</v>
      </c>
      <c r="F142" s="256">
        <v>0</v>
      </c>
      <c r="G142" s="257">
        <f t="shared" si="65"/>
        <v>0</v>
      </c>
      <c r="H142" s="256">
        <v>0</v>
      </c>
      <c r="I142" s="257">
        <f>+G142+H142</f>
        <v>0</v>
      </c>
      <c r="J142" s="259">
        <f t="shared" si="67"/>
        <v>0</v>
      </c>
      <c r="K142" s="257">
        <f t="shared" si="68"/>
        <v>0</v>
      </c>
      <c r="L142" s="253" t="s">
        <v>335</v>
      </c>
      <c r="M142" s="256">
        <v>0</v>
      </c>
      <c r="N142" s="257">
        <f t="shared" si="69"/>
        <v>0</v>
      </c>
    </row>
    <row r="143" spans="1:14">
      <c r="A143" s="253">
        <f t="shared" si="47"/>
        <v>130</v>
      </c>
      <c r="B143" t="s">
        <v>581</v>
      </c>
      <c r="C143" s="256">
        <v>-22767.52</v>
      </c>
      <c r="D143" s="256">
        <v>0</v>
      </c>
      <c r="E143" s="256">
        <f t="shared" si="64"/>
        <v>-22767.52</v>
      </c>
      <c r="F143" s="256">
        <v>0</v>
      </c>
      <c r="G143" s="257">
        <f t="shared" si="65"/>
        <v>-22767.52</v>
      </c>
      <c r="H143" s="256">
        <v>0</v>
      </c>
      <c r="I143" s="257">
        <f>+G143+H143</f>
        <v>-22767.52</v>
      </c>
      <c r="J143" s="259">
        <f t="shared" si="67"/>
        <v>0</v>
      </c>
      <c r="K143" s="257">
        <f t="shared" si="68"/>
        <v>0</v>
      </c>
      <c r="L143" s="253" t="s">
        <v>335</v>
      </c>
      <c r="M143" s="256">
        <v>0</v>
      </c>
      <c r="N143" s="257">
        <f t="shared" si="69"/>
        <v>0</v>
      </c>
    </row>
    <row r="144" spans="1:14">
      <c r="A144" s="253">
        <f t="shared" si="47"/>
        <v>131</v>
      </c>
      <c r="B144" t="s">
        <v>432</v>
      </c>
      <c r="C144" s="256">
        <v>0</v>
      </c>
      <c r="D144" s="256">
        <v>0</v>
      </c>
      <c r="E144" s="256">
        <f t="shared" si="64"/>
        <v>0</v>
      </c>
      <c r="F144" s="256">
        <v>0</v>
      </c>
      <c r="G144" s="257">
        <f t="shared" si="65"/>
        <v>0</v>
      </c>
      <c r="H144" s="256">
        <v>0</v>
      </c>
      <c r="I144" s="257">
        <f t="shared" si="66"/>
        <v>0</v>
      </c>
      <c r="J144" s="259">
        <f t="shared" si="67"/>
        <v>0.98499999999999999</v>
      </c>
      <c r="K144" s="257">
        <f t="shared" si="68"/>
        <v>0</v>
      </c>
      <c r="L144" s="253" t="s">
        <v>345</v>
      </c>
      <c r="M144" s="256">
        <v>0</v>
      </c>
      <c r="N144" s="257">
        <f t="shared" si="69"/>
        <v>0</v>
      </c>
    </row>
    <row r="145" spans="1:14">
      <c r="A145" s="253">
        <f t="shared" si="47"/>
        <v>132</v>
      </c>
      <c r="B145" t="s">
        <v>431</v>
      </c>
      <c r="C145" s="256">
        <v>0</v>
      </c>
      <c r="D145" s="256">
        <f>C145</f>
        <v>0</v>
      </c>
      <c r="E145" s="256">
        <f t="shared" si="64"/>
        <v>0</v>
      </c>
      <c r="F145" s="256">
        <v>0</v>
      </c>
      <c r="G145" s="257">
        <f t="shared" si="65"/>
        <v>0</v>
      </c>
      <c r="H145" s="256">
        <v>0</v>
      </c>
      <c r="I145" s="257">
        <f t="shared" si="66"/>
        <v>0</v>
      </c>
      <c r="J145" s="259">
        <f t="shared" si="67"/>
        <v>0</v>
      </c>
      <c r="K145" s="257">
        <f t="shared" si="68"/>
        <v>0</v>
      </c>
      <c r="L145" s="23" t="s">
        <v>334</v>
      </c>
      <c r="M145" s="256">
        <v>0</v>
      </c>
      <c r="N145" s="257">
        <f t="shared" si="69"/>
        <v>0</v>
      </c>
    </row>
    <row r="146" spans="1:14">
      <c r="A146" s="253">
        <f t="shared" si="47"/>
        <v>133</v>
      </c>
      <c r="B146" s="3" t="s">
        <v>430</v>
      </c>
      <c r="C146" s="256">
        <v>7212187</v>
      </c>
      <c r="D146" s="256">
        <v>0</v>
      </c>
      <c r="E146" s="256">
        <f t="shared" si="64"/>
        <v>7212187</v>
      </c>
      <c r="F146" s="256">
        <v>0</v>
      </c>
      <c r="G146" s="257">
        <f t="shared" si="65"/>
        <v>7212187</v>
      </c>
      <c r="H146" s="256">
        <v>0</v>
      </c>
      <c r="I146" s="257">
        <f t="shared" si="66"/>
        <v>7212187</v>
      </c>
      <c r="J146" s="259">
        <f t="shared" si="67"/>
        <v>0</v>
      </c>
      <c r="K146" s="257">
        <f t="shared" si="68"/>
        <v>0</v>
      </c>
      <c r="L146" s="253" t="s">
        <v>335</v>
      </c>
      <c r="M146" s="256">
        <v>0</v>
      </c>
      <c r="N146" s="257">
        <f t="shared" si="69"/>
        <v>0</v>
      </c>
    </row>
    <row r="147" spans="1:14">
      <c r="A147" s="253">
        <f t="shared" si="47"/>
        <v>134</v>
      </c>
      <c r="B147" s="3" t="s">
        <v>429</v>
      </c>
      <c r="C147" s="256">
        <v>21294</v>
      </c>
      <c r="D147" s="256">
        <v>0</v>
      </c>
      <c r="E147" s="256">
        <f t="shared" si="64"/>
        <v>21294</v>
      </c>
      <c r="F147" s="256">
        <v>0</v>
      </c>
      <c r="G147" s="257">
        <f t="shared" si="65"/>
        <v>21294</v>
      </c>
      <c r="H147" s="256">
        <v>0</v>
      </c>
      <c r="I147" s="257">
        <f t="shared" si="66"/>
        <v>21294</v>
      </c>
      <c r="J147" s="259">
        <f t="shared" si="67"/>
        <v>0</v>
      </c>
      <c r="K147" s="257">
        <f t="shared" si="68"/>
        <v>0</v>
      </c>
      <c r="L147" s="253" t="s">
        <v>335</v>
      </c>
      <c r="M147" s="256">
        <v>0</v>
      </c>
      <c r="N147" s="257">
        <f t="shared" si="69"/>
        <v>0</v>
      </c>
    </row>
    <row r="148" spans="1:14">
      <c r="A148" s="253">
        <f t="shared" si="47"/>
        <v>135</v>
      </c>
      <c r="B148" s="3" t="s">
        <v>428</v>
      </c>
      <c r="C148" s="256">
        <v>-16547672.869999999</v>
      </c>
      <c r="D148" s="256">
        <v>0</v>
      </c>
      <c r="E148" s="256">
        <f t="shared" si="64"/>
        <v>-16547672.869999999</v>
      </c>
      <c r="F148" s="256">
        <v>0</v>
      </c>
      <c r="G148" s="257">
        <f t="shared" si="65"/>
        <v>-16547672.869999999</v>
      </c>
      <c r="H148" s="256">
        <v>0</v>
      </c>
      <c r="I148" s="257">
        <f t="shared" si="66"/>
        <v>-16547672.869999999</v>
      </c>
      <c r="J148" s="259">
        <f t="shared" si="67"/>
        <v>0</v>
      </c>
      <c r="K148" s="257">
        <f t="shared" si="68"/>
        <v>0</v>
      </c>
      <c r="L148" s="253" t="s">
        <v>335</v>
      </c>
      <c r="M148" s="256">
        <v>0</v>
      </c>
      <c r="N148" s="257">
        <f t="shared" si="69"/>
        <v>0</v>
      </c>
    </row>
    <row r="149" spans="1:14">
      <c r="A149" s="253">
        <f t="shared" si="47"/>
        <v>136</v>
      </c>
      <c r="B149" s="3" t="s">
        <v>427</v>
      </c>
      <c r="C149" s="256">
        <v>0</v>
      </c>
      <c r="D149" s="257">
        <v>0</v>
      </c>
      <c r="E149" s="256">
        <f t="shared" si="64"/>
        <v>0</v>
      </c>
      <c r="F149" s="256">
        <v>0</v>
      </c>
      <c r="G149" s="257">
        <f t="shared" si="65"/>
        <v>0</v>
      </c>
      <c r="H149" s="256">
        <v>0</v>
      </c>
      <c r="I149" s="257">
        <f t="shared" si="66"/>
        <v>0</v>
      </c>
      <c r="J149" s="259">
        <f t="shared" si="67"/>
        <v>0.98499999999999999</v>
      </c>
      <c r="K149" s="257">
        <f t="shared" si="68"/>
        <v>0</v>
      </c>
      <c r="L149" s="253" t="s">
        <v>345</v>
      </c>
      <c r="M149" s="256">
        <v>0</v>
      </c>
      <c r="N149" s="257">
        <f t="shared" si="69"/>
        <v>0</v>
      </c>
    </row>
    <row r="150" spans="1:14">
      <c r="A150" s="253">
        <f t="shared" si="47"/>
        <v>137</v>
      </c>
      <c r="B150" s="3" t="s">
        <v>803</v>
      </c>
      <c r="C150" s="256">
        <v>1075862.24</v>
      </c>
      <c r="D150" s="257">
        <v>0</v>
      </c>
      <c r="E150" s="256">
        <f t="shared" si="64"/>
        <v>1075862.24</v>
      </c>
      <c r="F150" s="256">
        <v>0</v>
      </c>
      <c r="G150" s="257">
        <f t="shared" si="65"/>
        <v>1075862.24</v>
      </c>
      <c r="H150" s="256">
        <v>0</v>
      </c>
      <c r="I150" s="257">
        <f t="shared" si="66"/>
        <v>1075862.24</v>
      </c>
      <c r="J150" s="259">
        <f t="shared" si="67"/>
        <v>0.98599999999999999</v>
      </c>
      <c r="K150" s="257">
        <f t="shared" si="68"/>
        <v>1060800</v>
      </c>
      <c r="L150" s="253" t="s">
        <v>348</v>
      </c>
      <c r="M150" s="256">
        <v>0</v>
      </c>
      <c r="N150" s="257">
        <f t="shared" si="69"/>
        <v>1060800</v>
      </c>
    </row>
    <row r="151" spans="1:14">
      <c r="A151" s="253">
        <f t="shared" si="47"/>
        <v>138</v>
      </c>
      <c r="B151" s="3" t="s">
        <v>426</v>
      </c>
      <c r="C151" s="256">
        <v>0</v>
      </c>
      <c r="D151" s="256">
        <v>0</v>
      </c>
      <c r="E151" s="256">
        <f t="shared" si="64"/>
        <v>0</v>
      </c>
      <c r="F151" s="256">
        <v>0</v>
      </c>
      <c r="G151" s="257">
        <f t="shared" si="65"/>
        <v>0</v>
      </c>
      <c r="H151" s="256">
        <v>0</v>
      </c>
      <c r="I151" s="257">
        <f t="shared" si="66"/>
        <v>0</v>
      </c>
      <c r="J151" s="259">
        <f t="shared" si="67"/>
        <v>0</v>
      </c>
      <c r="K151" s="257">
        <f t="shared" si="68"/>
        <v>0</v>
      </c>
      <c r="L151" s="253" t="s">
        <v>335</v>
      </c>
      <c r="M151" s="256">
        <v>0</v>
      </c>
      <c r="N151" s="257">
        <f t="shared" si="69"/>
        <v>0</v>
      </c>
    </row>
    <row r="152" spans="1:14">
      <c r="A152" s="253">
        <f t="shared" si="47"/>
        <v>139</v>
      </c>
      <c r="B152" s="3" t="s">
        <v>425</v>
      </c>
      <c r="C152" s="256">
        <v>34914.36</v>
      </c>
      <c r="D152" s="257">
        <v>0</v>
      </c>
      <c r="E152" s="256">
        <f t="shared" si="64"/>
        <v>34914.36</v>
      </c>
      <c r="F152" s="256">
        <v>0</v>
      </c>
      <c r="G152" s="257">
        <f t="shared" si="65"/>
        <v>34914.36</v>
      </c>
      <c r="H152" s="256">
        <v>0</v>
      </c>
      <c r="I152" s="257">
        <f t="shared" si="66"/>
        <v>34914.36</v>
      </c>
      <c r="J152" s="259">
        <f t="shared" si="67"/>
        <v>0</v>
      </c>
      <c r="K152" s="257">
        <f t="shared" si="68"/>
        <v>0</v>
      </c>
      <c r="L152" s="253" t="s">
        <v>335</v>
      </c>
      <c r="M152" s="256">
        <v>0</v>
      </c>
      <c r="N152" s="257">
        <f t="shared" si="69"/>
        <v>0</v>
      </c>
    </row>
    <row r="153" spans="1:14">
      <c r="A153" s="253">
        <f t="shared" si="47"/>
        <v>140</v>
      </c>
      <c r="B153" s="3" t="s">
        <v>804</v>
      </c>
      <c r="C153" s="256">
        <v>53250.12</v>
      </c>
      <c r="D153" s="257">
        <v>0</v>
      </c>
      <c r="E153" s="256">
        <f t="shared" si="64"/>
        <v>53250.12</v>
      </c>
      <c r="F153" s="256">
        <v>0</v>
      </c>
      <c r="G153" s="257">
        <f t="shared" si="65"/>
        <v>53250.12</v>
      </c>
      <c r="H153" s="256">
        <v>0</v>
      </c>
      <c r="I153" s="257">
        <f t="shared" si="66"/>
        <v>53250.12</v>
      </c>
      <c r="J153" s="259">
        <f t="shared" si="67"/>
        <v>0</v>
      </c>
      <c r="K153" s="257">
        <f t="shared" si="68"/>
        <v>0</v>
      </c>
      <c r="L153" s="253" t="s">
        <v>335</v>
      </c>
      <c r="M153" s="256">
        <v>0</v>
      </c>
      <c r="N153" s="257">
        <f t="shared" si="69"/>
        <v>0</v>
      </c>
    </row>
    <row r="154" spans="1:14">
      <c r="A154" s="253">
        <f t="shared" si="47"/>
        <v>141</v>
      </c>
      <c r="B154" s="3" t="s">
        <v>805</v>
      </c>
      <c r="C154" s="256">
        <v>413488.19</v>
      </c>
      <c r="D154" s="257">
        <v>0</v>
      </c>
      <c r="E154" s="256">
        <f t="shared" si="64"/>
        <v>413488.19</v>
      </c>
      <c r="F154" s="256">
        <v>0</v>
      </c>
      <c r="G154" s="257">
        <f t="shared" si="65"/>
        <v>413488.19</v>
      </c>
      <c r="H154" s="256">
        <v>0</v>
      </c>
      <c r="I154" s="257">
        <f t="shared" si="66"/>
        <v>413488.19</v>
      </c>
      <c r="J154" s="259">
        <f t="shared" si="67"/>
        <v>0</v>
      </c>
      <c r="K154" s="257">
        <f t="shared" si="68"/>
        <v>0</v>
      </c>
      <c r="L154" s="253" t="s">
        <v>335</v>
      </c>
      <c r="M154" s="256">
        <v>0</v>
      </c>
      <c r="N154" s="257">
        <f t="shared" si="69"/>
        <v>0</v>
      </c>
    </row>
    <row r="155" spans="1:14">
      <c r="A155" s="253">
        <f t="shared" si="47"/>
        <v>142</v>
      </c>
      <c r="B155" t="s">
        <v>642</v>
      </c>
      <c r="C155" s="256">
        <v>170605.94</v>
      </c>
      <c r="D155" s="256">
        <v>0</v>
      </c>
      <c r="E155" s="256">
        <f t="shared" si="64"/>
        <v>170605.94</v>
      </c>
      <c r="F155" s="256">
        <v>0</v>
      </c>
      <c r="G155" s="257">
        <f t="shared" si="65"/>
        <v>170605.94</v>
      </c>
      <c r="H155" s="256">
        <v>0</v>
      </c>
      <c r="I155" s="257">
        <f t="shared" si="66"/>
        <v>170605.94</v>
      </c>
      <c r="J155" s="259">
        <f t="shared" si="67"/>
        <v>0</v>
      </c>
      <c r="K155" s="257">
        <f t="shared" si="68"/>
        <v>0</v>
      </c>
      <c r="L155" s="253" t="s">
        <v>335</v>
      </c>
      <c r="M155" s="256">
        <v>0</v>
      </c>
      <c r="N155" s="257">
        <f t="shared" si="69"/>
        <v>0</v>
      </c>
    </row>
    <row r="156" spans="1:14">
      <c r="A156" s="253">
        <f t="shared" ref="A156:A219" si="70">A155+1</f>
        <v>143</v>
      </c>
      <c r="B156" t="s">
        <v>643</v>
      </c>
      <c r="C156" s="256">
        <v>-377348.08</v>
      </c>
      <c r="D156" s="256">
        <v>0</v>
      </c>
      <c r="E156" s="256">
        <f t="shared" si="64"/>
        <v>-377348.08</v>
      </c>
      <c r="F156" s="256">
        <v>0</v>
      </c>
      <c r="G156" s="257">
        <f t="shared" si="65"/>
        <v>-377348.08</v>
      </c>
      <c r="H156" s="256">
        <v>0</v>
      </c>
      <c r="I156" s="257">
        <f t="shared" si="66"/>
        <v>-377348.08</v>
      </c>
      <c r="J156" s="259">
        <f t="shared" si="67"/>
        <v>0</v>
      </c>
      <c r="K156" s="257">
        <f t="shared" si="68"/>
        <v>0</v>
      </c>
      <c r="L156" s="253" t="s">
        <v>335</v>
      </c>
      <c r="M156" s="256">
        <v>0</v>
      </c>
      <c r="N156" s="257">
        <f t="shared" si="69"/>
        <v>0</v>
      </c>
    </row>
    <row r="157" spans="1:14">
      <c r="A157" s="253">
        <f t="shared" si="70"/>
        <v>144</v>
      </c>
      <c r="B157" t="s">
        <v>644</v>
      </c>
      <c r="C157" s="256">
        <v>200038.34</v>
      </c>
      <c r="D157" s="256">
        <v>0</v>
      </c>
      <c r="E157" s="256">
        <f t="shared" si="64"/>
        <v>200038.34</v>
      </c>
      <c r="F157" s="256">
        <v>0</v>
      </c>
      <c r="G157" s="257">
        <f t="shared" si="65"/>
        <v>200038.34</v>
      </c>
      <c r="H157" s="257">
        <v>0</v>
      </c>
      <c r="I157" s="257">
        <f t="shared" si="66"/>
        <v>200038.34</v>
      </c>
      <c r="J157" s="259">
        <f t="shared" si="67"/>
        <v>0</v>
      </c>
      <c r="K157" s="257">
        <f t="shared" si="68"/>
        <v>0</v>
      </c>
      <c r="L157" s="253" t="s">
        <v>335</v>
      </c>
      <c r="M157" s="256">
        <v>0</v>
      </c>
      <c r="N157" s="257">
        <f t="shared" si="69"/>
        <v>0</v>
      </c>
    </row>
    <row r="158" spans="1:14">
      <c r="A158" s="253">
        <f t="shared" si="70"/>
        <v>145</v>
      </c>
      <c r="B158" t="s">
        <v>645</v>
      </c>
      <c r="C158" s="256">
        <v>-702349.08</v>
      </c>
      <c r="D158" s="256">
        <v>0</v>
      </c>
      <c r="E158" s="256">
        <f t="shared" si="64"/>
        <v>-702349.08</v>
      </c>
      <c r="F158" s="256">
        <v>0</v>
      </c>
      <c r="G158" s="257">
        <f t="shared" si="65"/>
        <v>-702349.08</v>
      </c>
      <c r="H158" s="256">
        <v>0</v>
      </c>
      <c r="I158" s="257">
        <f t="shared" si="66"/>
        <v>-702349.08</v>
      </c>
      <c r="J158" s="259">
        <f t="shared" si="67"/>
        <v>0</v>
      </c>
      <c r="K158" s="257">
        <f t="shared" si="68"/>
        <v>0</v>
      </c>
      <c r="L158" s="253" t="s">
        <v>335</v>
      </c>
      <c r="M158" s="256">
        <v>0</v>
      </c>
      <c r="N158" s="257">
        <f t="shared" si="69"/>
        <v>0</v>
      </c>
    </row>
    <row r="159" spans="1:14">
      <c r="A159" s="253">
        <f t="shared" si="70"/>
        <v>146</v>
      </c>
      <c r="B159" t="s">
        <v>646</v>
      </c>
      <c r="C159" s="256">
        <v>13244718.630000001</v>
      </c>
      <c r="D159" s="256">
        <v>0</v>
      </c>
      <c r="E159" s="256">
        <f t="shared" si="64"/>
        <v>13244718.630000001</v>
      </c>
      <c r="F159" s="256">
        <v>0</v>
      </c>
      <c r="G159" s="257">
        <f t="shared" si="65"/>
        <v>13244718.630000001</v>
      </c>
      <c r="H159" s="256">
        <v>0</v>
      </c>
      <c r="I159" s="257">
        <f t="shared" si="66"/>
        <v>13244718.630000001</v>
      </c>
      <c r="J159" s="259">
        <f t="shared" si="67"/>
        <v>0</v>
      </c>
      <c r="K159" s="257">
        <f t="shared" si="68"/>
        <v>0</v>
      </c>
      <c r="L159" s="253" t="s">
        <v>335</v>
      </c>
      <c r="M159" s="256">
        <v>0</v>
      </c>
      <c r="N159" s="257">
        <f t="shared" si="69"/>
        <v>0</v>
      </c>
    </row>
    <row r="160" spans="1:14">
      <c r="A160" s="253">
        <f t="shared" si="70"/>
        <v>147</v>
      </c>
      <c r="B160" t="s">
        <v>647</v>
      </c>
      <c r="C160" s="256">
        <v>-3903.65</v>
      </c>
      <c r="D160" s="256">
        <v>0</v>
      </c>
      <c r="E160" s="256">
        <f t="shared" si="64"/>
        <v>-3903.65</v>
      </c>
      <c r="F160" s="256">
        <v>0</v>
      </c>
      <c r="G160" s="257">
        <f t="shared" si="65"/>
        <v>-3903.65</v>
      </c>
      <c r="H160" s="256">
        <v>0</v>
      </c>
      <c r="I160" s="257">
        <f t="shared" si="66"/>
        <v>-3903.65</v>
      </c>
      <c r="J160" s="259">
        <f t="shared" si="67"/>
        <v>0</v>
      </c>
      <c r="K160" s="257">
        <f t="shared" si="68"/>
        <v>0</v>
      </c>
      <c r="L160" s="253" t="s">
        <v>335</v>
      </c>
      <c r="M160" s="256">
        <v>0</v>
      </c>
      <c r="N160" s="257">
        <f t="shared" si="69"/>
        <v>0</v>
      </c>
    </row>
    <row r="161" spans="1:14">
      <c r="A161" s="253">
        <f t="shared" si="70"/>
        <v>148</v>
      </c>
      <c r="B161" t="s">
        <v>648</v>
      </c>
      <c r="C161" s="256">
        <v>0</v>
      </c>
      <c r="D161" s="256">
        <v>0</v>
      </c>
      <c r="E161" s="256">
        <f t="shared" si="64"/>
        <v>0</v>
      </c>
      <c r="F161" s="256">
        <v>0</v>
      </c>
      <c r="G161" s="257">
        <f t="shared" si="65"/>
        <v>0</v>
      </c>
      <c r="H161" s="256">
        <v>0</v>
      </c>
      <c r="I161" s="257">
        <f t="shared" si="66"/>
        <v>0</v>
      </c>
      <c r="J161" s="259">
        <f t="shared" si="67"/>
        <v>1</v>
      </c>
      <c r="K161" s="257">
        <f t="shared" si="68"/>
        <v>0</v>
      </c>
      <c r="L161" s="253" t="s">
        <v>336</v>
      </c>
      <c r="M161" s="256">
        <v>0</v>
      </c>
      <c r="N161" s="257">
        <f t="shared" si="69"/>
        <v>0</v>
      </c>
    </row>
    <row r="162" spans="1:14">
      <c r="A162" s="253">
        <f t="shared" si="70"/>
        <v>149</v>
      </c>
      <c r="B162" t="s">
        <v>649</v>
      </c>
      <c r="C162" s="256">
        <v>3627685</v>
      </c>
      <c r="D162" s="256">
        <v>0</v>
      </c>
      <c r="E162" s="256">
        <f t="shared" si="64"/>
        <v>3627685</v>
      </c>
      <c r="F162" s="256">
        <v>0</v>
      </c>
      <c r="G162" s="257">
        <f t="shared" si="65"/>
        <v>3627685</v>
      </c>
      <c r="H162" s="256">
        <v>0</v>
      </c>
      <c r="I162" s="257">
        <f t="shared" si="66"/>
        <v>3627685</v>
      </c>
      <c r="J162" s="259">
        <f t="shared" si="67"/>
        <v>0</v>
      </c>
      <c r="K162" s="257">
        <f t="shared" si="68"/>
        <v>0</v>
      </c>
      <c r="L162" s="253" t="s">
        <v>335</v>
      </c>
      <c r="M162" s="256">
        <v>0</v>
      </c>
      <c r="N162" s="257">
        <f t="shared" si="69"/>
        <v>0</v>
      </c>
    </row>
    <row r="163" spans="1:14">
      <c r="A163" s="253">
        <f t="shared" si="70"/>
        <v>150</v>
      </c>
      <c r="B163" t="s">
        <v>650</v>
      </c>
      <c r="C163" s="256">
        <v>0</v>
      </c>
      <c r="D163" s="256">
        <f>C163</f>
        <v>0</v>
      </c>
      <c r="E163" s="256">
        <f t="shared" si="64"/>
        <v>0</v>
      </c>
      <c r="F163" s="256">
        <v>0</v>
      </c>
      <c r="G163" s="257">
        <f t="shared" si="65"/>
        <v>0</v>
      </c>
      <c r="H163" s="256">
        <v>0</v>
      </c>
      <c r="I163" s="257">
        <f t="shared" si="66"/>
        <v>0</v>
      </c>
      <c r="J163" s="259">
        <f t="shared" si="67"/>
        <v>0</v>
      </c>
      <c r="K163" s="257">
        <f t="shared" si="68"/>
        <v>0</v>
      </c>
      <c r="L163" s="253" t="s">
        <v>335</v>
      </c>
      <c r="M163" s="256">
        <v>0</v>
      </c>
      <c r="N163" s="257">
        <f t="shared" si="69"/>
        <v>0</v>
      </c>
    </row>
    <row r="164" spans="1:14">
      <c r="A164" s="253">
        <f t="shared" si="70"/>
        <v>151</v>
      </c>
      <c r="B164" t="s">
        <v>651</v>
      </c>
      <c r="C164" s="256">
        <v>0</v>
      </c>
      <c r="D164" s="256">
        <f>C164</f>
        <v>0</v>
      </c>
      <c r="E164" s="256">
        <f t="shared" si="64"/>
        <v>0</v>
      </c>
      <c r="F164" s="256">
        <v>0</v>
      </c>
      <c r="G164" s="257">
        <f t="shared" si="65"/>
        <v>0</v>
      </c>
      <c r="H164" s="256">
        <v>0</v>
      </c>
      <c r="I164" s="257">
        <f t="shared" si="66"/>
        <v>0</v>
      </c>
      <c r="J164" s="259">
        <f t="shared" si="67"/>
        <v>0</v>
      </c>
      <c r="K164" s="257">
        <f t="shared" si="68"/>
        <v>0</v>
      </c>
      <c r="L164" s="253" t="s">
        <v>335</v>
      </c>
      <c r="M164" s="256">
        <v>0</v>
      </c>
      <c r="N164" s="257">
        <f t="shared" si="69"/>
        <v>0</v>
      </c>
    </row>
    <row r="165" spans="1:14">
      <c r="A165" s="253">
        <f t="shared" si="70"/>
        <v>152</v>
      </c>
      <c r="B165" t="s">
        <v>652</v>
      </c>
      <c r="C165" s="256">
        <v>0</v>
      </c>
      <c r="D165" s="256">
        <v>0</v>
      </c>
      <c r="E165" s="256">
        <f t="shared" si="64"/>
        <v>0</v>
      </c>
      <c r="F165" s="256">
        <v>0</v>
      </c>
      <c r="G165" s="257">
        <f t="shared" si="65"/>
        <v>0</v>
      </c>
      <c r="H165" s="256">
        <v>0</v>
      </c>
      <c r="I165" s="257">
        <f t="shared" si="66"/>
        <v>0</v>
      </c>
      <c r="J165" s="259">
        <f t="shared" si="67"/>
        <v>0.98599999999999999</v>
      </c>
      <c r="K165" s="257">
        <f t="shared" si="68"/>
        <v>0</v>
      </c>
      <c r="L165" s="253" t="s">
        <v>348</v>
      </c>
      <c r="M165" s="256">
        <v>0</v>
      </c>
      <c r="N165" s="257">
        <f t="shared" si="69"/>
        <v>0</v>
      </c>
    </row>
    <row r="166" spans="1:14">
      <c r="A166" s="253">
        <f t="shared" si="70"/>
        <v>153</v>
      </c>
      <c r="B166" t="s">
        <v>653</v>
      </c>
      <c r="C166" s="256">
        <v>0</v>
      </c>
      <c r="D166" s="256">
        <v>0</v>
      </c>
      <c r="E166" s="256">
        <f t="shared" si="64"/>
        <v>0</v>
      </c>
      <c r="F166" s="256">
        <v>0</v>
      </c>
      <c r="G166" s="257">
        <f t="shared" si="65"/>
        <v>0</v>
      </c>
      <c r="H166" s="256">
        <v>0</v>
      </c>
      <c r="I166" s="257">
        <f t="shared" si="66"/>
        <v>0</v>
      </c>
      <c r="J166" s="259">
        <v>0.98565999999999998</v>
      </c>
      <c r="K166" s="257">
        <f t="shared" si="68"/>
        <v>0</v>
      </c>
      <c r="L166" s="253" t="s">
        <v>336</v>
      </c>
      <c r="M166" s="256">
        <v>0</v>
      </c>
      <c r="N166" s="257">
        <f t="shared" si="69"/>
        <v>0</v>
      </c>
    </row>
    <row r="167" spans="1:14">
      <c r="A167" s="253">
        <f t="shared" si="70"/>
        <v>154</v>
      </c>
      <c r="B167" t="s">
        <v>654</v>
      </c>
      <c r="C167" s="256">
        <v>0</v>
      </c>
      <c r="D167" s="256">
        <v>0</v>
      </c>
      <c r="E167" s="256">
        <f t="shared" si="64"/>
        <v>0</v>
      </c>
      <c r="F167" s="256">
        <v>0</v>
      </c>
      <c r="G167" s="257">
        <f t="shared" si="65"/>
        <v>0</v>
      </c>
      <c r="H167" s="256">
        <v>0</v>
      </c>
      <c r="I167" s="257">
        <f t="shared" si="66"/>
        <v>0</v>
      </c>
      <c r="J167" s="259">
        <f t="shared" ref="J167:J188" si="71">VLOOKUP(L167,$C$320:$D$334,2,FALSE)</f>
        <v>0.98599999999999999</v>
      </c>
      <c r="K167" s="257">
        <f t="shared" si="68"/>
        <v>0</v>
      </c>
      <c r="L167" s="253" t="s">
        <v>348</v>
      </c>
      <c r="M167" s="256">
        <v>0</v>
      </c>
      <c r="N167" s="257">
        <f t="shared" si="69"/>
        <v>0</v>
      </c>
    </row>
    <row r="168" spans="1:14">
      <c r="A168" s="253">
        <f t="shared" si="70"/>
        <v>155</v>
      </c>
      <c r="B168" t="s">
        <v>655</v>
      </c>
      <c r="C168" s="256">
        <v>0</v>
      </c>
      <c r="D168" s="256">
        <f>C168</f>
        <v>0</v>
      </c>
      <c r="E168" s="256">
        <f t="shared" si="64"/>
        <v>0</v>
      </c>
      <c r="F168" s="256">
        <v>0</v>
      </c>
      <c r="G168" s="257">
        <f t="shared" si="65"/>
        <v>0</v>
      </c>
      <c r="H168" s="256">
        <v>0</v>
      </c>
      <c r="I168" s="257">
        <f t="shared" si="66"/>
        <v>0</v>
      </c>
      <c r="J168" s="259">
        <f t="shared" si="71"/>
        <v>0</v>
      </c>
      <c r="K168" s="257">
        <f t="shared" si="68"/>
        <v>0</v>
      </c>
      <c r="L168" s="253" t="s">
        <v>335</v>
      </c>
      <c r="M168" s="256">
        <v>0</v>
      </c>
      <c r="N168" s="257">
        <f t="shared" si="69"/>
        <v>0</v>
      </c>
    </row>
    <row r="169" spans="1:14">
      <c r="A169" s="253">
        <f t="shared" si="70"/>
        <v>156</v>
      </c>
      <c r="B169" t="s">
        <v>656</v>
      </c>
      <c r="C169" s="256">
        <v>597483.72</v>
      </c>
      <c r="D169" s="256">
        <v>597483.72</v>
      </c>
      <c r="E169" s="256">
        <f t="shared" si="64"/>
        <v>0</v>
      </c>
      <c r="F169" s="256">
        <v>0</v>
      </c>
      <c r="G169" s="257">
        <f t="shared" si="65"/>
        <v>0</v>
      </c>
      <c r="H169" s="256">
        <v>0</v>
      </c>
      <c r="I169" s="257">
        <f t="shared" si="66"/>
        <v>0</v>
      </c>
      <c r="J169" s="259">
        <f t="shared" si="71"/>
        <v>0</v>
      </c>
      <c r="K169" s="257">
        <f t="shared" si="68"/>
        <v>0</v>
      </c>
      <c r="L169" s="253" t="s">
        <v>335</v>
      </c>
      <c r="M169" s="256">
        <v>0</v>
      </c>
      <c r="N169" s="257">
        <f t="shared" si="69"/>
        <v>0</v>
      </c>
    </row>
    <row r="170" spans="1:14">
      <c r="A170" s="253">
        <f t="shared" si="70"/>
        <v>157</v>
      </c>
      <c r="B170" t="s">
        <v>657</v>
      </c>
      <c r="C170" s="256">
        <v>93224.98</v>
      </c>
      <c r="D170" s="256">
        <v>0</v>
      </c>
      <c r="E170" s="256">
        <f t="shared" si="64"/>
        <v>93224.98</v>
      </c>
      <c r="F170" s="256">
        <v>0</v>
      </c>
      <c r="G170" s="257">
        <f t="shared" si="65"/>
        <v>93224.98</v>
      </c>
      <c r="H170" s="256">
        <v>0</v>
      </c>
      <c r="I170" s="257">
        <f>+G170+H170</f>
        <v>93224.98</v>
      </c>
      <c r="J170" s="259">
        <f t="shared" si="71"/>
        <v>0</v>
      </c>
      <c r="K170" s="257">
        <f>IF(I170*J170=0,0, ROUND(I170*J170,0))</f>
        <v>0</v>
      </c>
      <c r="L170" s="253" t="s">
        <v>335</v>
      </c>
      <c r="M170" s="256">
        <v>0</v>
      </c>
      <c r="N170" s="257">
        <f t="shared" si="69"/>
        <v>0</v>
      </c>
    </row>
    <row r="171" spans="1:14">
      <c r="A171" s="253">
        <f t="shared" si="70"/>
        <v>158</v>
      </c>
      <c r="B171" t="s">
        <v>658</v>
      </c>
      <c r="C171" s="256">
        <v>-186691.55</v>
      </c>
      <c r="D171" s="256">
        <v>0</v>
      </c>
      <c r="E171" s="256">
        <f t="shared" si="64"/>
        <v>-186691.55</v>
      </c>
      <c r="F171" s="256">
        <v>0</v>
      </c>
      <c r="G171" s="257">
        <f t="shared" si="65"/>
        <v>-186691.55</v>
      </c>
      <c r="H171" s="256">
        <v>0</v>
      </c>
      <c r="I171" s="257">
        <f>+G171+H171</f>
        <v>-186691.55</v>
      </c>
      <c r="J171" s="259">
        <f t="shared" si="71"/>
        <v>0</v>
      </c>
      <c r="K171" s="257">
        <f>IF(I171*J171=0,0, ROUND(I171*J171,0))</f>
        <v>0</v>
      </c>
      <c r="L171" s="253" t="s">
        <v>335</v>
      </c>
      <c r="M171" s="256">
        <v>0</v>
      </c>
      <c r="N171" s="257">
        <f t="shared" si="69"/>
        <v>0</v>
      </c>
    </row>
    <row r="172" spans="1:14">
      <c r="A172" s="253">
        <f t="shared" si="70"/>
        <v>159</v>
      </c>
      <c r="B172" t="s">
        <v>659</v>
      </c>
      <c r="C172" s="256">
        <v>-646791.12</v>
      </c>
      <c r="D172" s="256">
        <v>0</v>
      </c>
      <c r="E172" s="256">
        <f t="shared" si="64"/>
        <v>-646791.12</v>
      </c>
      <c r="F172" s="256">
        <v>0</v>
      </c>
      <c r="G172" s="257">
        <f t="shared" si="65"/>
        <v>-646791.12</v>
      </c>
      <c r="H172" s="256">
        <v>0</v>
      </c>
      <c r="I172" s="257">
        <f t="shared" ref="I172:I173" si="72">+G172+H172</f>
        <v>-646791.12</v>
      </c>
      <c r="J172" s="259">
        <f t="shared" si="71"/>
        <v>0</v>
      </c>
      <c r="K172" s="257">
        <f t="shared" ref="K172:K175" si="73">IF(I172*J172=0,0, ROUND(I172*J172,0))</f>
        <v>0</v>
      </c>
      <c r="L172" s="253" t="s">
        <v>335</v>
      </c>
      <c r="M172" s="256">
        <v>0</v>
      </c>
      <c r="N172" s="257">
        <f t="shared" si="69"/>
        <v>0</v>
      </c>
    </row>
    <row r="173" spans="1:14">
      <c r="A173" s="253">
        <f t="shared" si="70"/>
        <v>160</v>
      </c>
      <c r="B173" t="s">
        <v>660</v>
      </c>
      <c r="C173" s="256">
        <v>-20079.68</v>
      </c>
      <c r="D173" s="256">
        <v>0</v>
      </c>
      <c r="E173" s="256">
        <f t="shared" si="64"/>
        <v>-20079.68</v>
      </c>
      <c r="F173" s="256">
        <v>0</v>
      </c>
      <c r="G173" s="257">
        <f t="shared" si="65"/>
        <v>-20079.68</v>
      </c>
      <c r="H173" s="256">
        <v>0</v>
      </c>
      <c r="I173" s="257">
        <f t="shared" si="72"/>
        <v>-20079.68</v>
      </c>
      <c r="J173" s="259">
        <f t="shared" si="71"/>
        <v>0</v>
      </c>
      <c r="K173" s="257">
        <f t="shared" si="73"/>
        <v>0</v>
      </c>
      <c r="L173" s="253" t="s">
        <v>335</v>
      </c>
      <c r="M173" s="256">
        <v>0</v>
      </c>
      <c r="N173" s="257">
        <f t="shared" si="69"/>
        <v>0</v>
      </c>
    </row>
    <row r="174" spans="1:14">
      <c r="A174" s="253">
        <f t="shared" si="70"/>
        <v>161</v>
      </c>
      <c r="B174" t="s">
        <v>661</v>
      </c>
      <c r="C174" s="256">
        <v>346198.68</v>
      </c>
      <c r="D174" s="256">
        <v>0</v>
      </c>
      <c r="E174" s="256">
        <f t="shared" si="64"/>
        <v>346198.68</v>
      </c>
      <c r="F174" s="256">
        <v>0</v>
      </c>
      <c r="G174" s="257">
        <f t="shared" si="65"/>
        <v>346198.68</v>
      </c>
      <c r="H174" s="256">
        <v>0</v>
      </c>
      <c r="I174" s="257">
        <f t="shared" si="66"/>
        <v>346198.68</v>
      </c>
      <c r="J174" s="259">
        <f t="shared" si="71"/>
        <v>0</v>
      </c>
      <c r="K174" s="257">
        <f t="shared" si="73"/>
        <v>0</v>
      </c>
      <c r="L174" s="253" t="s">
        <v>335</v>
      </c>
      <c r="M174" s="256">
        <v>0</v>
      </c>
      <c r="N174" s="257">
        <f t="shared" si="69"/>
        <v>0</v>
      </c>
    </row>
    <row r="175" spans="1:14">
      <c r="A175" s="253">
        <f t="shared" si="70"/>
        <v>162</v>
      </c>
      <c r="B175" t="s">
        <v>662</v>
      </c>
      <c r="C175" s="256">
        <v>119812.56</v>
      </c>
      <c r="D175" s="256">
        <v>0</v>
      </c>
      <c r="E175" s="256">
        <f t="shared" si="64"/>
        <v>119812.56</v>
      </c>
      <c r="F175" s="256">
        <v>0</v>
      </c>
      <c r="G175" s="257">
        <f t="shared" si="65"/>
        <v>119812.56</v>
      </c>
      <c r="H175" s="256">
        <v>0</v>
      </c>
      <c r="I175" s="257">
        <f t="shared" si="66"/>
        <v>119812.56</v>
      </c>
      <c r="J175" s="259">
        <f t="shared" si="71"/>
        <v>0</v>
      </c>
      <c r="K175" s="257">
        <f t="shared" si="73"/>
        <v>0</v>
      </c>
      <c r="L175" s="253" t="s">
        <v>335</v>
      </c>
      <c r="M175" s="256">
        <v>0</v>
      </c>
      <c r="N175" s="257">
        <f t="shared" si="69"/>
        <v>0</v>
      </c>
    </row>
    <row r="176" spans="1:14">
      <c r="A176" s="253">
        <f t="shared" si="70"/>
        <v>163</v>
      </c>
      <c r="B176" s="265" t="s">
        <v>680</v>
      </c>
      <c r="C176" s="256">
        <v>734551.51</v>
      </c>
      <c r="D176" s="256">
        <v>0</v>
      </c>
      <c r="E176" s="256">
        <f t="shared" si="64"/>
        <v>734551.51</v>
      </c>
      <c r="F176" s="256">
        <v>0</v>
      </c>
      <c r="G176" s="257">
        <f t="shared" si="65"/>
        <v>734551.51</v>
      </c>
      <c r="H176" s="256">
        <v>0</v>
      </c>
      <c r="I176" s="257">
        <f t="shared" si="66"/>
        <v>734551.51</v>
      </c>
      <c r="J176" s="259">
        <f t="shared" si="71"/>
        <v>0</v>
      </c>
      <c r="K176" s="257">
        <f t="shared" si="68"/>
        <v>0</v>
      </c>
      <c r="L176" s="253" t="s">
        <v>335</v>
      </c>
      <c r="M176" s="256">
        <v>0</v>
      </c>
      <c r="N176" s="257">
        <f t="shared" si="69"/>
        <v>0</v>
      </c>
    </row>
    <row r="177" spans="1:14">
      <c r="A177" s="253">
        <f t="shared" si="70"/>
        <v>164</v>
      </c>
      <c r="B177" s="265" t="s">
        <v>681</v>
      </c>
      <c r="C177" s="256">
        <v>-1468340.97</v>
      </c>
      <c r="D177" s="256">
        <v>0</v>
      </c>
      <c r="E177" s="256">
        <f t="shared" si="64"/>
        <v>-1468340.97</v>
      </c>
      <c r="F177" s="256">
        <v>0</v>
      </c>
      <c r="G177" s="257">
        <f t="shared" si="65"/>
        <v>-1468340.97</v>
      </c>
      <c r="H177" s="256">
        <v>0</v>
      </c>
      <c r="I177" s="257">
        <f t="shared" si="66"/>
        <v>-1468340.97</v>
      </c>
      <c r="J177" s="259">
        <f t="shared" si="71"/>
        <v>0</v>
      </c>
      <c r="K177" s="257">
        <f t="shared" si="68"/>
        <v>0</v>
      </c>
      <c r="L177" s="253" t="s">
        <v>335</v>
      </c>
      <c r="M177" s="256">
        <v>0</v>
      </c>
      <c r="N177" s="257">
        <f t="shared" si="69"/>
        <v>0</v>
      </c>
    </row>
    <row r="178" spans="1:14">
      <c r="A178" s="253">
        <f t="shared" si="70"/>
        <v>165</v>
      </c>
      <c r="B178" s="265" t="s">
        <v>682</v>
      </c>
      <c r="C178" s="256">
        <v>-808988.82</v>
      </c>
      <c r="D178" s="256">
        <v>0</v>
      </c>
      <c r="E178" s="256">
        <f t="shared" si="64"/>
        <v>-808988.82</v>
      </c>
      <c r="F178" s="256">
        <v>0</v>
      </c>
      <c r="G178" s="257">
        <f t="shared" si="65"/>
        <v>-808988.82</v>
      </c>
      <c r="H178" s="256">
        <v>0</v>
      </c>
      <c r="I178" s="257">
        <f t="shared" si="66"/>
        <v>-808988.82</v>
      </c>
      <c r="J178" s="259">
        <f t="shared" si="71"/>
        <v>0</v>
      </c>
      <c r="K178" s="257">
        <f t="shared" si="68"/>
        <v>0</v>
      </c>
      <c r="L178" s="253" t="s">
        <v>335</v>
      </c>
      <c r="M178" s="256">
        <v>0</v>
      </c>
      <c r="N178" s="257">
        <f t="shared" si="69"/>
        <v>0</v>
      </c>
    </row>
    <row r="179" spans="1:14">
      <c r="A179" s="253">
        <f t="shared" si="70"/>
        <v>166</v>
      </c>
      <c r="B179" s="265" t="s">
        <v>683</v>
      </c>
      <c r="C179" s="256">
        <v>-13609078.68</v>
      </c>
      <c r="D179" s="256">
        <v>0</v>
      </c>
      <c r="E179" s="256">
        <f t="shared" si="64"/>
        <v>-13609078.68</v>
      </c>
      <c r="F179" s="256">
        <v>0</v>
      </c>
      <c r="G179" s="257">
        <f t="shared" si="65"/>
        <v>-13609078.68</v>
      </c>
      <c r="H179" s="256">
        <v>0</v>
      </c>
      <c r="I179" s="257">
        <f t="shared" si="66"/>
        <v>-13609078.68</v>
      </c>
      <c r="J179" s="259">
        <f t="shared" si="71"/>
        <v>0</v>
      </c>
      <c r="K179" s="257">
        <f t="shared" si="68"/>
        <v>0</v>
      </c>
      <c r="L179" s="253" t="s">
        <v>335</v>
      </c>
      <c r="M179" s="256">
        <v>0</v>
      </c>
      <c r="N179" s="257">
        <f t="shared" si="69"/>
        <v>0</v>
      </c>
    </row>
    <row r="180" spans="1:14">
      <c r="A180" s="253">
        <f t="shared" si="70"/>
        <v>167</v>
      </c>
      <c r="B180" s="268" t="s">
        <v>806</v>
      </c>
      <c r="C180" s="256">
        <v>-567683</v>
      </c>
      <c r="D180" s="256">
        <v>0</v>
      </c>
      <c r="E180" s="256">
        <f t="shared" si="64"/>
        <v>-567683</v>
      </c>
      <c r="F180" s="256">
        <v>0</v>
      </c>
      <c r="G180" s="257">
        <f t="shared" si="65"/>
        <v>-567683</v>
      </c>
      <c r="H180" s="256">
        <v>0</v>
      </c>
      <c r="I180" s="257">
        <f t="shared" si="66"/>
        <v>-567683</v>
      </c>
      <c r="J180" s="259">
        <f t="shared" si="71"/>
        <v>0</v>
      </c>
      <c r="K180" s="257">
        <f t="shared" si="68"/>
        <v>0</v>
      </c>
      <c r="L180" s="253" t="s">
        <v>335</v>
      </c>
      <c r="M180" s="256">
        <v>0</v>
      </c>
      <c r="N180" s="257">
        <f t="shared" si="69"/>
        <v>0</v>
      </c>
    </row>
    <row r="181" spans="1:14">
      <c r="A181" s="253">
        <f t="shared" si="70"/>
        <v>168</v>
      </c>
      <c r="B181" s="265" t="s">
        <v>684</v>
      </c>
      <c r="C181" s="256">
        <v>101152.56</v>
      </c>
      <c r="D181" s="256">
        <v>0</v>
      </c>
      <c r="E181" s="256">
        <f t="shared" si="64"/>
        <v>101152.56</v>
      </c>
      <c r="F181" s="256">
        <v>0</v>
      </c>
      <c r="G181" s="257">
        <f t="shared" si="65"/>
        <v>101152.56</v>
      </c>
      <c r="H181" s="256">
        <v>0</v>
      </c>
      <c r="I181" s="257">
        <f t="shared" si="66"/>
        <v>101152.56</v>
      </c>
      <c r="J181" s="259">
        <f t="shared" si="71"/>
        <v>0</v>
      </c>
      <c r="K181" s="257">
        <f t="shared" si="68"/>
        <v>0</v>
      </c>
      <c r="L181" s="253" t="s">
        <v>335</v>
      </c>
      <c r="M181" s="256">
        <v>0</v>
      </c>
      <c r="N181" s="257">
        <f t="shared" si="69"/>
        <v>0</v>
      </c>
    </row>
    <row r="182" spans="1:14">
      <c r="A182" s="253">
        <f t="shared" si="70"/>
        <v>169</v>
      </c>
      <c r="B182" s="265" t="s">
        <v>685</v>
      </c>
      <c r="C182" s="256">
        <v>0</v>
      </c>
      <c r="D182" s="256">
        <v>0</v>
      </c>
      <c r="E182" s="256">
        <f t="shared" si="64"/>
        <v>0</v>
      </c>
      <c r="F182" s="256">
        <v>0</v>
      </c>
      <c r="G182" s="257">
        <f t="shared" si="65"/>
        <v>0</v>
      </c>
      <c r="H182" s="256">
        <v>0</v>
      </c>
      <c r="I182" s="257">
        <f t="shared" si="66"/>
        <v>0</v>
      </c>
      <c r="J182" s="259">
        <f t="shared" si="71"/>
        <v>0</v>
      </c>
      <c r="K182" s="257">
        <f t="shared" si="68"/>
        <v>0</v>
      </c>
      <c r="L182" s="253" t="s">
        <v>335</v>
      </c>
      <c r="M182" s="256">
        <v>0</v>
      </c>
      <c r="N182" s="257">
        <f t="shared" si="69"/>
        <v>0</v>
      </c>
    </row>
    <row r="183" spans="1:14">
      <c r="A183" s="253">
        <f t="shared" si="70"/>
        <v>170</v>
      </c>
      <c r="B183" s="3" t="s">
        <v>807</v>
      </c>
      <c r="C183" s="256">
        <v>232064.64000000001</v>
      </c>
      <c r="D183" s="256">
        <v>0</v>
      </c>
      <c r="E183" s="256">
        <f t="shared" si="64"/>
        <v>232064.64000000001</v>
      </c>
      <c r="F183" s="256">
        <v>0</v>
      </c>
      <c r="G183" s="257">
        <f t="shared" si="65"/>
        <v>232064.64000000001</v>
      </c>
      <c r="H183" s="256">
        <v>0</v>
      </c>
      <c r="I183" s="257">
        <f t="shared" si="66"/>
        <v>232064.64000000001</v>
      </c>
      <c r="J183" s="259">
        <f t="shared" si="71"/>
        <v>0</v>
      </c>
      <c r="K183" s="257">
        <f t="shared" si="68"/>
        <v>0</v>
      </c>
      <c r="L183" s="253" t="s">
        <v>335</v>
      </c>
      <c r="M183" s="256">
        <v>0</v>
      </c>
      <c r="N183" s="257">
        <f t="shared" si="69"/>
        <v>0</v>
      </c>
    </row>
    <row r="184" spans="1:14">
      <c r="A184" s="253">
        <f t="shared" si="70"/>
        <v>171</v>
      </c>
      <c r="B184" s="3" t="s">
        <v>808</v>
      </c>
      <c r="C184" s="256">
        <v>325054.94</v>
      </c>
      <c r="D184" s="256">
        <v>0</v>
      </c>
      <c r="E184" s="256">
        <f t="shared" si="64"/>
        <v>325054.94</v>
      </c>
      <c r="F184" s="256">
        <v>0</v>
      </c>
      <c r="G184" s="257">
        <f t="shared" si="65"/>
        <v>325054.94</v>
      </c>
      <c r="H184" s="256">
        <v>0</v>
      </c>
      <c r="I184" s="257">
        <f t="shared" si="66"/>
        <v>325054.94</v>
      </c>
      <c r="J184" s="259">
        <f t="shared" si="71"/>
        <v>0</v>
      </c>
      <c r="K184" s="257">
        <f t="shared" si="68"/>
        <v>0</v>
      </c>
      <c r="L184" s="253" t="s">
        <v>335</v>
      </c>
      <c r="M184" s="256">
        <v>0</v>
      </c>
      <c r="N184" s="257">
        <f t="shared" si="69"/>
        <v>0</v>
      </c>
    </row>
    <row r="185" spans="1:14">
      <c r="A185" s="253">
        <f t="shared" si="70"/>
        <v>172</v>
      </c>
      <c r="B185" s="3" t="s">
        <v>809</v>
      </c>
      <c r="C185" s="256">
        <v>730068</v>
      </c>
      <c r="D185" s="256">
        <v>0</v>
      </c>
      <c r="E185" s="256">
        <f t="shared" si="64"/>
        <v>730068</v>
      </c>
      <c r="F185" s="256">
        <v>0</v>
      </c>
      <c r="G185" s="257">
        <f t="shared" si="65"/>
        <v>730068</v>
      </c>
      <c r="H185" s="256">
        <v>0</v>
      </c>
      <c r="I185" s="257">
        <f t="shared" si="66"/>
        <v>730068</v>
      </c>
      <c r="J185" s="259">
        <f t="shared" si="71"/>
        <v>0</v>
      </c>
      <c r="K185" s="257">
        <f t="shared" si="68"/>
        <v>0</v>
      </c>
      <c r="L185" s="253" t="s">
        <v>335</v>
      </c>
      <c r="M185" s="256">
        <v>0</v>
      </c>
      <c r="N185" s="257">
        <f t="shared" si="69"/>
        <v>0</v>
      </c>
    </row>
    <row r="186" spans="1:14">
      <c r="A186" s="253">
        <f t="shared" si="70"/>
        <v>173</v>
      </c>
      <c r="B186" s="3" t="s">
        <v>810</v>
      </c>
      <c r="C186" s="256">
        <v>-783790.75</v>
      </c>
      <c r="D186" s="256">
        <v>0</v>
      </c>
      <c r="E186" s="256">
        <f t="shared" si="64"/>
        <v>-783790.75</v>
      </c>
      <c r="F186" s="256">
        <v>0</v>
      </c>
      <c r="G186" s="257">
        <f t="shared" si="65"/>
        <v>-783790.75</v>
      </c>
      <c r="H186" s="256">
        <v>0</v>
      </c>
      <c r="I186" s="257">
        <f t="shared" si="66"/>
        <v>-783790.75</v>
      </c>
      <c r="J186" s="259">
        <f t="shared" si="71"/>
        <v>0</v>
      </c>
      <c r="K186" s="257">
        <f t="shared" si="68"/>
        <v>0</v>
      </c>
      <c r="L186" s="253" t="s">
        <v>335</v>
      </c>
      <c r="M186" s="256">
        <v>0</v>
      </c>
      <c r="N186" s="257">
        <f t="shared" si="69"/>
        <v>0</v>
      </c>
    </row>
    <row r="187" spans="1:14">
      <c r="A187" s="253">
        <f t="shared" si="70"/>
        <v>174</v>
      </c>
      <c r="B187" s="3" t="s">
        <v>811</v>
      </c>
      <c r="C187" s="256">
        <v>-17429925.539999999</v>
      </c>
      <c r="D187" s="256">
        <v>0</v>
      </c>
      <c r="E187" s="256">
        <f t="shared" si="64"/>
        <v>-17429925.539999999</v>
      </c>
      <c r="F187" s="256">
        <v>0</v>
      </c>
      <c r="G187" s="257">
        <f t="shared" si="65"/>
        <v>-17429925.539999999</v>
      </c>
      <c r="H187" s="256">
        <v>0</v>
      </c>
      <c r="I187" s="257">
        <f t="shared" si="66"/>
        <v>-17429925.539999999</v>
      </c>
      <c r="J187" s="259">
        <f t="shared" si="71"/>
        <v>0</v>
      </c>
      <c r="K187" s="257">
        <f t="shared" si="68"/>
        <v>0</v>
      </c>
      <c r="L187" s="253" t="s">
        <v>335</v>
      </c>
      <c r="M187" s="256">
        <v>0</v>
      </c>
      <c r="N187" s="257">
        <f t="shared" si="69"/>
        <v>0</v>
      </c>
    </row>
    <row r="188" spans="1:14">
      <c r="A188" s="253">
        <f t="shared" si="70"/>
        <v>175</v>
      </c>
      <c r="B188" t="s">
        <v>663</v>
      </c>
      <c r="C188" s="256">
        <v>0</v>
      </c>
      <c r="D188" s="256">
        <v>0</v>
      </c>
      <c r="E188" s="256">
        <f t="shared" si="64"/>
        <v>0</v>
      </c>
      <c r="F188" s="256">
        <v>0</v>
      </c>
      <c r="G188" s="257">
        <f t="shared" si="65"/>
        <v>0</v>
      </c>
      <c r="H188" s="256">
        <v>0</v>
      </c>
      <c r="I188" s="257">
        <f t="shared" si="66"/>
        <v>0</v>
      </c>
      <c r="J188" s="259">
        <f t="shared" si="71"/>
        <v>0</v>
      </c>
      <c r="K188" s="257">
        <f t="shared" si="68"/>
        <v>0</v>
      </c>
      <c r="L188" s="253" t="s">
        <v>335</v>
      </c>
      <c r="M188" s="256">
        <v>0</v>
      </c>
      <c r="N188" s="257">
        <f t="shared" si="69"/>
        <v>0</v>
      </c>
    </row>
    <row r="189" spans="1:14">
      <c r="A189" s="253">
        <f t="shared" si="70"/>
        <v>176</v>
      </c>
      <c r="B189" s="3"/>
      <c r="C189" s="256"/>
      <c r="D189" s="257"/>
      <c r="E189" s="256"/>
      <c r="F189" s="256"/>
      <c r="G189" s="257"/>
      <c r="H189" s="256"/>
      <c r="I189" s="257"/>
      <c r="J189" s="259"/>
      <c r="K189" s="257"/>
      <c r="L189" s="253"/>
      <c r="M189" s="256">
        <v>0</v>
      </c>
      <c r="N189" s="257">
        <f t="shared" si="69"/>
        <v>0</v>
      </c>
    </row>
    <row r="190" spans="1:14" ht="13">
      <c r="A190" s="253">
        <f t="shared" si="70"/>
        <v>177</v>
      </c>
      <c r="B190" s="255" t="s">
        <v>424</v>
      </c>
      <c r="C190" s="262">
        <f t="shared" ref="C190:I190" si="74">SUM(C134:C189)</f>
        <v>-23545466.719999995</v>
      </c>
      <c r="D190" s="262">
        <f t="shared" si="74"/>
        <v>597483.72</v>
      </c>
      <c r="E190" s="262">
        <f t="shared" si="74"/>
        <v>-24142950.439999998</v>
      </c>
      <c r="F190" s="262">
        <f t="shared" si="74"/>
        <v>0</v>
      </c>
      <c r="G190" s="262">
        <f t="shared" si="74"/>
        <v>-24142950.439999998</v>
      </c>
      <c r="H190" s="262">
        <f t="shared" si="74"/>
        <v>0</v>
      </c>
      <c r="I190" s="262">
        <f t="shared" si="74"/>
        <v>-24142950.439999998</v>
      </c>
      <c r="J190" s="266"/>
      <c r="K190" s="262">
        <f>SUM(K134:K189)</f>
        <v>1005419</v>
      </c>
      <c r="L190"/>
      <c r="M190" s="262">
        <f>SUM(M134:M189)</f>
        <v>0</v>
      </c>
      <c r="N190" s="262">
        <f>SUM(N134:N189)</f>
        <v>1005419</v>
      </c>
    </row>
    <row r="191" spans="1:14">
      <c r="A191" s="253">
        <f t="shared" si="70"/>
        <v>178</v>
      </c>
      <c r="B191" t="s">
        <v>357</v>
      </c>
      <c r="C191" s="256"/>
      <c r="D191" s="257"/>
      <c r="E191" s="257"/>
      <c r="F191" s="257"/>
      <c r="G191" s="257"/>
      <c r="H191" s="257"/>
      <c r="I191" s="257"/>
      <c r="J191" s="267"/>
      <c r="K191" s="257"/>
      <c r="L191"/>
      <c r="M191" s="257"/>
      <c r="N191" s="257"/>
    </row>
    <row r="192" spans="1:14" ht="13">
      <c r="A192" s="253">
        <f t="shared" si="70"/>
        <v>179</v>
      </c>
      <c r="B192" s="255" t="s">
        <v>423</v>
      </c>
      <c r="C192" s="256"/>
      <c r="D192" s="257"/>
      <c r="E192" s="257"/>
      <c r="F192" s="257"/>
      <c r="G192" s="257"/>
      <c r="H192" s="257"/>
      <c r="I192" s="257"/>
      <c r="J192" s="267"/>
      <c r="K192" s="257"/>
      <c r="L192"/>
      <c r="M192" s="257"/>
      <c r="N192" s="257"/>
    </row>
    <row r="193" spans="1:14">
      <c r="A193" s="253">
        <f t="shared" si="70"/>
        <v>180</v>
      </c>
      <c r="B193" t="s">
        <v>664</v>
      </c>
      <c r="C193" s="256">
        <v>0</v>
      </c>
      <c r="D193" s="256">
        <v>0</v>
      </c>
      <c r="E193" s="256">
        <f>+C193-D193</f>
        <v>0</v>
      </c>
      <c r="F193" s="256">
        <v>0</v>
      </c>
      <c r="G193" s="257">
        <f>+E193+F193</f>
        <v>0</v>
      </c>
      <c r="H193" s="256">
        <v>0</v>
      </c>
      <c r="I193" s="256">
        <f>+G193+H193</f>
        <v>0</v>
      </c>
      <c r="J193" s="259">
        <f>VLOOKUP(L193,$C$320:$D$334,2,FALSE)</f>
        <v>0</v>
      </c>
      <c r="K193" s="257">
        <f>IF(I193*J193=0,0, ROUND(I193*J193,0))</f>
        <v>0</v>
      </c>
      <c r="L193" s="253" t="s">
        <v>335</v>
      </c>
      <c r="M193" s="256">
        <v>0</v>
      </c>
      <c r="N193" s="257">
        <f>K193+M193</f>
        <v>0</v>
      </c>
    </row>
    <row r="194" spans="1:14" ht="13">
      <c r="A194" s="253">
        <f t="shared" si="70"/>
        <v>181</v>
      </c>
      <c r="B194" s="255" t="s">
        <v>422</v>
      </c>
      <c r="C194" s="262">
        <f t="shared" ref="C194:I194" si="75">+C193</f>
        <v>0</v>
      </c>
      <c r="D194" s="262">
        <f t="shared" si="75"/>
        <v>0</v>
      </c>
      <c r="E194" s="262">
        <f t="shared" si="75"/>
        <v>0</v>
      </c>
      <c r="F194" s="262">
        <f t="shared" si="75"/>
        <v>0</v>
      </c>
      <c r="G194" s="262">
        <f t="shared" si="75"/>
        <v>0</v>
      </c>
      <c r="H194" s="262">
        <f t="shared" si="75"/>
        <v>0</v>
      </c>
      <c r="I194" s="262">
        <f t="shared" si="75"/>
        <v>0</v>
      </c>
      <c r="J194" s="266"/>
      <c r="K194" s="263">
        <f>+K193</f>
        <v>0</v>
      </c>
      <c r="L194"/>
      <c r="M194" s="262">
        <f t="shared" ref="M194:N194" si="76">+M193</f>
        <v>0</v>
      </c>
      <c r="N194" s="262">
        <f t="shared" si="76"/>
        <v>0</v>
      </c>
    </row>
    <row r="195" spans="1:14">
      <c r="A195" s="253">
        <f t="shared" si="70"/>
        <v>182</v>
      </c>
      <c r="B195" t="s">
        <v>357</v>
      </c>
      <c r="C195" s="256"/>
      <c r="D195" s="257"/>
      <c r="E195" s="257"/>
      <c r="F195" s="257"/>
      <c r="G195" s="257"/>
      <c r="H195" s="257"/>
      <c r="I195" s="257"/>
      <c r="J195" s="267"/>
      <c r="K195" s="257"/>
      <c r="L195"/>
      <c r="M195" s="257"/>
      <c r="N195" s="257"/>
    </row>
    <row r="196" spans="1:14" ht="13">
      <c r="A196" s="253">
        <f t="shared" si="70"/>
        <v>183</v>
      </c>
      <c r="B196" s="255" t="s">
        <v>421</v>
      </c>
      <c r="C196" s="256">
        <v>0</v>
      </c>
      <c r="D196" s="257"/>
      <c r="E196" s="257"/>
      <c r="F196" s="257"/>
      <c r="G196" s="257"/>
      <c r="H196" s="257"/>
      <c r="I196" s="257"/>
      <c r="J196" s="267"/>
      <c r="K196" s="257"/>
      <c r="L196"/>
      <c r="M196" s="257"/>
      <c r="N196" s="257"/>
    </row>
    <row r="197" spans="1:14">
      <c r="A197" s="253">
        <f t="shared" si="70"/>
        <v>184</v>
      </c>
      <c r="B197" t="s">
        <v>812</v>
      </c>
      <c r="C197" s="256">
        <v>0</v>
      </c>
      <c r="D197" s="256">
        <v>0</v>
      </c>
      <c r="E197" s="256">
        <f t="shared" ref="E197:E244" si="77">+C197-D197</f>
        <v>0</v>
      </c>
      <c r="F197" s="256">
        <v>0</v>
      </c>
      <c r="G197" s="257">
        <f t="shared" ref="G197:G244" si="78">+E197+F197</f>
        <v>0</v>
      </c>
      <c r="H197" s="257">
        <v>0</v>
      </c>
      <c r="I197" s="257">
        <f t="shared" ref="I197:I243" si="79">+G197+H197</f>
        <v>0</v>
      </c>
      <c r="J197" s="259">
        <f t="shared" ref="J197:J244" si="80">VLOOKUP(L197,$C$320:$D$334,2,FALSE)</f>
        <v>0.98599999999999999</v>
      </c>
      <c r="K197" s="257">
        <f t="shared" ref="K197:K243" si="81">IF(I197*J197=0,0, ROUND(I197*J197,0))</f>
        <v>0</v>
      </c>
      <c r="L197" s="253" t="s">
        <v>348</v>
      </c>
      <c r="M197" s="256">
        <v>0</v>
      </c>
      <c r="N197" s="257">
        <f t="shared" ref="N197:N244" si="82">K197+M197</f>
        <v>0</v>
      </c>
    </row>
    <row r="198" spans="1:14">
      <c r="A198" s="253">
        <f t="shared" si="70"/>
        <v>185</v>
      </c>
      <c r="B198" t="s">
        <v>813</v>
      </c>
      <c r="C198" s="256">
        <v>0</v>
      </c>
      <c r="D198" s="256">
        <v>0</v>
      </c>
      <c r="E198" s="256">
        <f t="shared" si="77"/>
        <v>0</v>
      </c>
      <c r="F198" s="256">
        <v>0</v>
      </c>
      <c r="G198" s="257">
        <f t="shared" si="78"/>
        <v>0</v>
      </c>
      <c r="H198" s="257">
        <v>0</v>
      </c>
      <c r="I198" s="257">
        <f t="shared" si="79"/>
        <v>0</v>
      </c>
      <c r="J198" s="259">
        <f t="shared" si="80"/>
        <v>0.98599999999999999</v>
      </c>
      <c r="K198" s="257">
        <f t="shared" si="81"/>
        <v>0</v>
      </c>
      <c r="L198" s="253" t="s">
        <v>348</v>
      </c>
      <c r="M198" s="256">
        <v>0</v>
      </c>
      <c r="N198" s="257">
        <f t="shared" si="82"/>
        <v>0</v>
      </c>
    </row>
    <row r="199" spans="1:14">
      <c r="A199" s="253">
        <f t="shared" si="70"/>
        <v>186</v>
      </c>
      <c r="B199" t="s">
        <v>814</v>
      </c>
      <c r="C199" s="256">
        <v>0</v>
      </c>
      <c r="D199" s="256">
        <v>0</v>
      </c>
      <c r="E199" s="256">
        <f t="shared" si="77"/>
        <v>0</v>
      </c>
      <c r="F199" s="256">
        <v>0</v>
      </c>
      <c r="G199" s="257">
        <f t="shared" si="78"/>
        <v>0</v>
      </c>
      <c r="H199" s="257">
        <v>0</v>
      </c>
      <c r="I199" s="257">
        <f t="shared" si="79"/>
        <v>0</v>
      </c>
      <c r="J199" s="259">
        <f t="shared" si="80"/>
        <v>0.98599999999999999</v>
      </c>
      <c r="K199" s="257">
        <f t="shared" si="81"/>
        <v>0</v>
      </c>
      <c r="L199" s="253" t="s">
        <v>348</v>
      </c>
      <c r="M199" s="256">
        <v>0</v>
      </c>
      <c r="N199" s="257">
        <f t="shared" si="82"/>
        <v>0</v>
      </c>
    </row>
    <row r="200" spans="1:14">
      <c r="A200" s="253">
        <f t="shared" si="70"/>
        <v>187</v>
      </c>
      <c r="B200" t="s">
        <v>815</v>
      </c>
      <c r="C200" s="256">
        <v>0</v>
      </c>
      <c r="D200" s="256">
        <v>0</v>
      </c>
      <c r="E200" s="256">
        <f t="shared" si="77"/>
        <v>0</v>
      </c>
      <c r="F200" s="256">
        <v>0</v>
      </c>
      <c r="G200" s="257">
        <f t="shared" si="78"/>
        <v>0</v>
      </c>
      <c r="H200" s="257">
        <v>0</v>
      </c>
      <c r="I200" s="257">
        <f t="shared" si="79"/>
        <v>0</v>
      </c>
      <c r="J200" s="259">
        <f t="shared" si="80"/>
        <v>0.98599999999999999</v>
      </c>
      <c r="K200" s="257">
        <f t="shared" si="81"/>
        <v>0</v>
      </c>
      <c r="L200" s="253" t="s">
        <v>348</v>
      </c>
      <c r="M200" s="256">
        <v>0</v>
      </c>
      <c r="N200" s="257">
        <f t="shared" si="82"/>
        <v>0</v>
      </c>
    </row>
    <row r="201" spans="1:14">
      <c r="A201" s="253">
        <f t="shared" si="70"/>
        <v>188</v>
      </c>
      <c r="B201" t="s">
        <v>816</v>
      </c>
      <c r="C201" s="256">
        <v>0</v>
      </c>
      <c r="D201" s="256">
        <v>0</v>
      </c>
      <c r="E201" s="256">
        <f t="shared" si="77"/>
        <v>0</v>
      </c>
      <c r="F201" s="256">
        <v>0</v>
      </c>
      <c r="G201" s="257">
        <f t="shared" si="78"/>
        <v>0</v>
      </c>
      <c r="H201" s="257">
        <v>0</v>
      </c>
      <c r="I201" s="257">
        <f t="shared" si="79"/>
        <v>0</v>
      </c>
      <c r="J201" s="259">
        <f t="shared" si="80"/>
        <v>0.98599999999999999</v>
      </c>
      <c r="K201" s="257">
        <f t="shared" si="81"/>
        <v>0</v>
      </c>
      <c r="L201" s="253" t="s">
        <v>348</v>
      </c>
      <c r="M201" s="256">
        <v>0</v>
      </c>
      <c r="N201" s="257">
        <f t="shared" si="82"/>
        <v>0</v>
      </c>
    </row>
    <row r="202" spans="1:14">
      <c r="A202" s="253">
        <f t="shared" si="70"/>
        <v>189</v>
      </c>
      <c r="B202" t="s">
        <v>817</v>
      </c>
      <c r="C202" s="256">
        <v>0</v>
      </c>
      <c r="D202" s="256">
        <v>0</v>
      </c>
      <c r="E202" s="256">
        <f t="shared" si="77"/>
        <v>0</v>
      </c>
      <c r="F202" s="256">
        <v>0</v>
      </c>
      <c r="G202" s="257">
        <f t="shared" si="78"/>
        <v>0</v>
      </c>
      <c r="H202" s="257">
        <v>0</v>
      </c>
      <c r="I202" s="257">
        <f t="shared" si="79"/>
        <v>0</v>
      </c>
      <c r="J202" s="259">
        <f t="shared" si="80"/>
        <v>0.98599999999999999</v>
      </c>
      <c r="K202" s="257">
        <f t="shared" si="81"/>
        <v>0</v>
      </c>
      <c r="L202" s="253" t="s">
        <v>348</v>
      </c>
      <c r="M202" s="256">
        <v>0</v>
      </c>
      <c r="N202" s="257">
        <f t="shared" si="82"/>
        <v>0</v>
      </c>
    </row>
    <row r="203" spans="1:14">
      <c r="A203" s="253">
        <f t="shared" si="70"/>
        <v>190</v>
      </c>
      <c r="B203" t="s">
        <v>420</v>
      </c>
      <c r="C203" s="256">
        <v>33650.76</v>
      </c>
      <c r="D203" s="256">
        <v>0</v>
      </c>
      <c r="E203" s="256">
        <f t="shared" si="77"/>
        <v>33650.76</v>
      </c>
      <c r="F203" s="256">
        <v>0</v>
      </c>
      <c r="G203" s="257">
        <f t="shared" si="78"/>
        <v>33650.76</v>
      </c>
      <c r="H203" s="257">
        <v>0</v>
      </c>
      <c r="I203" s="257">
        <f t="shared" si="79"/>
        <v>33650.76</v>
      </c>
      <c r="J203" s="259">
        <f t="shared" si="80"/>
        <v>0</v>
      </c>
      <c r="K203" s="257">
        <f t="shared" si="81"/>
        <v>0</v>
      </c>
      <c r="L203" s="253" t="s">
        <v>335</v>
      </c>
      <c r="M203" s="256">
        <v>0</v>
      </c>
      <c r="N203" s="257">
        <f t="shared" si="82"/>
        <v>0</v>
      </c>
    </row>
    <row r="204" spans="1:14">
      <c r="A204" s="253">
        <f t="shared" si="70"/>
        <v>191</v>
      </c>
      <c r="B204" t="s">
        <v>419</v>
      </c>
      <c r="C204" s="256">
        <v>1982042.59</v>
      </c>
      <c r="D204" s="256">
        <v>0</v>
      </c>
      <c r="E204" s="256">
        <f t="shared" si="77"/>
        <v>1982042.59</v>
      </c>
      <c r="F204" s="256">
        <v>0</v>
      </c>
      <c r="G204" s="257">
        <f t="shared" si="78"/>
        <v>1982042.59</v>
      </c>
      <c r="H204" s="256">
        <v>0</v>
      </c>
      <c r="I204" s="257">
        <f t="shared" si="79"/>
        <v>1982042.59</v>
      </c>
      <c r="J204" s="259">
        <f t="shared" si="80"/>
        <v>0.99099999999999999</v>
      </c>
      <c r="K204" s="257">
        <f t="shared" si="81"/>
        <v>1964204</v>
      </c>
      <c r="L204" s="253" t="s">
        <v>341</v>
      </c>
      <c r="M204" s="256">
        <v>-693277.0998092572</v>
      </c>
      <c r="N204" s="257">
        <f t="shared" si="82"/>
        <v>1270926.9001907427</v>
      </c>
    </row>
    <row r="205" spans="1:14">
      <c r="A205" s="253">
        <f t="shared" si="70"/>
        <v>192</v>
      </c>
      <c r="B205" s="3" t="s">
        <v>418</v>
      </c>
      <c r="C205" s="256">
        <v>16547672.869999999</v>
      </c>
      <c r="D205" s="256">
        <v>0</v>
      </c>
      <c r="E205" s="256">
        <f t="shared" si="77"/>
        <v>16547672.869999999</v>
      </c>
      <c r="F205" s="256">
        <v>0</v>
      </c>
      <c r="G205" s="257">
        <f t="shared" si="78"/>
        <v>16547672.869999999</v>
      </c>
      <c r="H205" s="256">
        <v>0</v>
      </c>
      <c r="I205" s="257">
        <f>+G205+H205</f>
        <v>16547672.869999999</v>
      </c>
      <c r="J205" s="259">
        <f t="shared" si="80"/>
        <v>0</v>
      </c>
      <c r="K205" s="257">
        <f t="shared" si="81"/>
        <v>0</v>
      </c>
      <c r="L205" s="253" t="s">
        <v>335</v>
      </c>
      <c r="M205" s="256">
        <v>0</v>
      </c>
      <c r="N205" s="257">
        <f t="shared" si="82"/>
        <v>0</v>
      </c>
    </row>
    <row r="206" spans="1:14">
      <c r="A206" s="253">
        <f t="shared" si="70"/>
        <v>193</v>
      </c>
      <c r="B206" t="s">
        <v>417</v>
      </c>
      <c r="C206" s="256">
        <v>-2051581</v>
      </c>
      <c r="D206" s="256">
        <v>0</v>
      </c>
      <c r="E206" s="256">
        <f t="shared" si="77"/>
        <v>-2051581</v>
      </c>
      <c r="F206" s="256">
        <v>0</v>
      </c>
      <c r="G206" s="257">
        <f t="shared" si="78"/>
        <v>-2051581</v>
      </c>
      <c r="H206" s="256">
        <v>0</v>
      </c>
      <c r="I206" s="257">
        <f t="shared" si="79"/>
        <v>-2051581</v>
      </c>
      <c r="J206" s="259">
        <f t="shared" si="80"/>
        <v>0</v>
      </c>
      <c r="K206" s="257">
        <f t="shared" si="81"/>
        <v>0</v>
      </c>
      <c r="L206" s="253" t="s">
        <v>335</v>
      </c>
      <c r="M206" s="256">
        <v>0</v>
      </c>
      <c r="N206" s="257">
        <f t="shared" si="82"/>
        <v>0</v>
      </c>
    </row>
    <row r="207" spans="1:14">
      <c r="A207" s="253">
        <f t="shared" si="70"/>
        <v>194</v>
      </c>
      <c r="B207" t="s">
        <v>416</v>
      </c>
      <c r="C207" s="256">
        <v>19619.189999999999</v>
      </c>
      <c r="D207" s="257">
        <v>0</v>
      </c>
      <c r="E207" s="256">
        <f t="shared" si="77"/>
        <v>19619.189999999999</v>
      </c>
      <c r="F207" s="256">
        <v>0</v>
      </c>
      <c r="G207" s="257">
        <f t="shared" si="78"/>
        <v>19619.189999999999</v>
      </c>
      <c r="H207" s="257">
        <v>0</v>
      </c>
      <c r="I207" s="257">
        <f t="shared" si="79"/>
        <v>19619.189999999999</v>
      </c>
      <c r="J207" s="259">
        <f t="shared" si="80"/>
        <v>0</v>
      </c>
      <c r="K207" s="257">
        <f t="shared" si="81"/>
        <v>0</v>
      </c>
      <c r="L207" s="253" t="s">
        <v>335</v>
      </c>
      <c r="M207" s="256">
        <v>0</v>
      </c>
      <c r="N207" s="257">
        <f t="shared" si="82"/>
        <v>0</v>
      </c>
    </row>
    <row r="208" spans="1:14">
      <c r="A208" s="253">
        <f t="shared" si="70"/>
        <v>195</v>
      </c>
      <c r="B208" t="s">
        <v>582</v>
      </c>
      <c r="C208" s="256">
        <v>216620.16</v>
      </c>
      <c r="D208" s="256">
        <v>0</v>
      </c>
      <c r="E208" s="256">
        <f t="shared" si="77"/>
        <v>216620.16</v>
      </c>
      <c r="F208" s="256">
        <v>0</v>
      </c>
      <c r="G208" s="257">
        <f t="shared" si="78"/>
        <v>216620.16</v>
      </c>
      <c r="H208" s="256">
        <v>0</v>
      </c>
      <c r="I208" s="257">
        <f>+G208+H208</f>
        <v>216620.16</v>
      </c>
      <c r="J208" s="259">
        <f t="shared" si="80"/>
        <v>0</v>
      </c>
      <c r="K208" s="257">
        <f t="shared" si="81"/>
        <v>0</v>
      </c>
      <c r="L208" s="253" t="s">
        <v>335</v>
      </c>
      <c r="M208" s="256">
        <v>0</v>
      </c>
      <c r="N208" s="257">
        <f t="shared" si="82"/>
        <v>0</v>
      </c>
    </row>
    <row r="209" spans="1:14">
      <c r="A209" s="253">
        <f t="shared" si="70"/>
        <v>196</v>
      </c>
      <c r="B209" s="3" t="s">
        <v>415</v>
      </c>
      <c r="C209" s="256">
        <v>0</v>
      </c>
      <c r="D209" s="256">
        <v>0</v>
      </c>
      <c r="E209" s="256">
        <f t="shared" si="77"/>
        <v>0</v>
      </c>
      <c r="F209" s="256">
        <v>0</v>
      </c>
      <c r="G209" s="257">
        <f t="shared" si="78"/>
        <v>0</v>
      </c>
      <c r="H209" s="256">
        <v>0</v>
      </c>
      <c r="I209" s="257">
        <f>+G209+H209</f>
        <v>0</v>
      </c>
      <c r="J209" s="259">
        <f t="shared" si="80"/>
        <v>0.99099999999999999</v>
      </c>
      <c r="K209" s="257">
        <f>IF(I209*J209=0,0, ROUND(I209*J209,0))</f>
        <v>0</v>
      </c>
      <c r="L209" s="23" t="s">
        <v>341</v>
      </c>
      <c r="M209" s="256">
        <v>0</v>
      </c>
      <c r="N209" s="257">
        <f t="shared" si="82"/>
        <v>0</v>
      </c>
    </row>
    <row r="210" spans="1:14">
      <c r="A210" s="253">
        <f t="shared" si="70"/>
        <v>197</v>
      </c>
      <c r="B210" s="3" t="s">
        <v>414</v>
      </c>
      <c r="C210" s="256">
        <v>0</v>
      </c>
      <c r="D210" s="256">
        <v>0</v>
      </c>
      <c r="E210" s="256">
        <f t="shared" si="77"/>
        <v>0</v>
      </c>
      <c r="F210" s="256">
        <v>0</v>
      </c>
      <c r="G210" s="257">
        <f t="shared" si="78"/>
        <v>0</v>
      </c>
      <c r="H210" s="256">
        <v>0</v>
      </c>
      <c r="I210" s="257">
        <f>+G210+H210</f>
        <v>0</v>
      </c>
      <c r="J210" s="259">
        <f t="shared" si="80"/>
        <v>0.99099999999999999</v>
      </c>
      <c r="K210" s="257">
        <f>IF(I210*J210=0,0, ROUND(I210*J210,0))</f>
        <v>0</v>
      </c>
      <c r="L210" s="23" t="s">
        <v>341</v>
      </c>
      <c r="M210" s="256">
        <v>0</v>
      </c>
      <c r="N210" s="257">
        <f t="shared" si="82"/>
        <v>0</v>
      </c>
    </row>
    <row r="211" spans="1:14">
      <c r="A211" s="253">
        <f t="shared" si="70"/>
        <v>198</v>
      </c>
      <c r="B211" s="265" t="s">
        <v>686</v>
      </c>
      <c r="C211" s="256">
        <v>-9617181.5600000005</v>
      </c>
      <c r="D211" s="256">
        <v>0</v>
      </c>
      <c r="E211" s="256">
        <f t="shared" si="77"/>
        <v>-9617181.5600000005</v>
      </c>
      <c r="F211" s="256">
        <v>0</v>
      </c>
      <c r="G211" s="257">
        <f t="shared" si="78"/>
        <v>-9617181.5600000005</v>
      </c>
      <c r="H211" s="257">
        <v>0</v>
      </c>
      <c r="I211" s="257">
        <f t="shared" ref="I211:I212" si="83">+G211+H211</f>
        <v>-9617181.5600000005</v>
      </c>
      <c r="J211" s="259">
        <f t="shared" si="80"/>
        <v>0</v>
      </c>
      <c r="K211" s="257">
        <f t="shared" ref="K211:K212" si="84">IF(I211*J211=0,0, ROUND(I211*J211,0))</f>
        <v>0</v>
      </c>
      <c r="L211" s="253" t="s">
        <v>335</v>
      </c>
      <c r="M211" s="256">
        <v>0</v>
      </c>
      <c r="N211" s="257">
        <f t="shared" si="82"/>
        <v>0</v>
      </c>
    </row>
    <row r="212" spans="1:14">
      <c r="A212" s="253">
        <f t="shared" si="70"/>
        <v>199</v>
      </c>
      <c r="B212" s="265" t="s">
        <v>687</v>
      </c>
      <c r="C212" s="256">
        <v>9637736.75</v>
      </c>
      <c r="D212" s="256">
        <v>0</v>
      </c>
      <c r="E212" s="256">
        <f t="shared" si="77"/>
        <v>9637736.75</v>
      </c>
      <c r="F212" s="256">
        <v>0</v>
      </c>
      <c r="G212" s="257">
        <f t="shared" si="78"/>
        <v>9637736.75</v>
      </c>
      <c r="H212" s="257">
        <v>0</v>
      </c>
      <c r="I212" s="257">
        <f t="shared" si="83"/>
        <v>9637736.75</v>
      </c>
      <c r="J212" s="259">
        <f t="shared" si="80"/>
        <v>0.98599999999999999</v>
      </c>
      <c r="K212" s="257">
        <f t="shared" si="84"/>
        <v>9502808</v>
      </c>
      <c r="L212" s="253" t="s">
        <v>348</v>
      </c>
      <c r="M212" s="256">
        <v>0</v>
      </c>
      <c r="N212" s="257">
        <f t="shared" si="82"/>
        <v>9502808</v>
      </c>
    </row>
    <row r="213" spans="1:14">
      <c r="A213" s="253">
        <f t="shared" si="70"/>
        <v>200</v>
      </c>
      <c r="B213" t="s">
        <v>413</v>
      </c>
      <c r="C213" s="256">
        <v>0</v>
      </c>
      <c r="D213" s="256">
        <v>0</v>
      </c>
      <c r="E213" s="256">
        <f t="shared" si="77"/>
        <v>0</v>
      </c>
      <c r="F213" s="256">
        <v>0</v>
      </c>
      <c r="G213" s="257">
        <f t="shared" si="78"/>
        <v>0</v>
      </c>
      <c r="H213" s="256">
        <v>0</v>
      </c>
      <c r="I213" s="257">
        <f t="shared" si="79"/>
        <v>0</v>
      </c>
      <c r="J213" s="259">
        <f t="shared" si="80"/>
        <v>1</v>
      </c>
      <c r="K213" s="257">
        <f t="shared" si="81"/>
        <v>0</v>
      </c>
      <c r="L213" s="253" t="s">
        <v>336</v>
      </c>
      <c r="M213" s="256">
        <v>0</v>
      </c>
      <c r="N213" s="257">
        <f t="shared" si="82"/>
        <v>0</v>
      </c>
    </row>
    <row r="214" spans="1:14">
      <c r="A214" s="253">
        <f t="shared" si="70"/>
        <v>201</v>
      </c>
      <c r="B214" s="265" t="s">
        <v>688</v>
      </c>
      <c r="C214" s="256">
        <v>0</v>
      </c>
      <c r="D214" s="256">
        <v>0</v>
      </c>
      <c r="E214" s="256">
        <f t="shared" si="77"/>
        <v>0</v>
      </c>
      <c r="F214" s="256">
        <v>0</v>
      </c>
      <c r="G214" s="257">
        <f t="shared" si="78"/>
        <v>0</v>
      </c>
      <c r="H214" s="257">
        <v>0</v>
      </c>
      <c r="I214" s="257">
        <f t="shared" si="79"/>
        <v>0</v>
      </c>
      <c r="J214" s="259">
        <f t="shared" si="80"/>
        <v>0.98599999999999999</v>
      </c>
      <c r="K214" s="257">
        <f t="shared" si="81"/>
        <v>0</v>
      </c>
      <c r="L214" s="253" t="s">
        <v>348</v>
      </c>
      <c r="M214" s="257">
        <v>0</v>
      </c>
      <c r="N214" s="257">
        <f t="shared" si="82"/>
        <v>0</v>
      </c>
    </row>
    <row r="215" spans="1:14">
      <c r="A215" s="253">
        <f t="shared" si="70"/>
        <v>202</v>
      </c>
      <c r="B215" t="s">
        <v>412</v>
      </c>
      <c r="C215" s="256">
        <v>0</v>
      </c>
      <c r="D215" s="256">
        <f>C215</f>
        <v>0</v>
      </c>
      <c r="E215" s="256">
        <f>+C215-D215</f>
        <v>0</v>
      </c>
      <c r="F215" s="256">
        <v>0</v>
      </c>
      <c r="G215" s="257">
        <f t="shared" si="78"/>
        <v>0</v>
      </c>
      <c r="H215" s="256">
        <v>0</v>
      </c>
      <c r="I215" s="257">
        <f>+G215+H215</f>
        <v>0</v>
      </c>
      <c r="J215" s="259">
        <f t="shared" si="80"/>
        <v>0</v>
      </c>
      <c r="K215" s="257">
        <f>IF(I215*J215=0,0, ROUND(I215*J215,0))</f>
        <v>0</v>
      </c>
      <c r="L215" s="253" t="s">
        <v>335</v>
      </c>
      <c r="M215" s="256">
        <v>0</v>
      </c>
      <c r="N215" s="257">
        <f t="shared" si="82"/>
        <v>0</v>
      </c>
    </row>
    <row r="216" spans="1:14">
      <c r="A216" s="253">
        <f t="shared" si="70"/>
        <v>203</v>
      </c>
      <c r="B216" s="265" t="s">
        <v>818</v>
      </c>
      <c r="C216" s="256">
        <v>0</v>
      </c>
      <c r="D216" s="256">
        <f>C216</f>
        <v>0</v>
      </c>
      <c r="E216" s="256">
        <f>+C216-D216</f>
        <v>0</v>
      </c>
      <c r="F216" s="256">
        <v>0</v>
      </c>
      <c r="G216" s="257">
        <f t="shared" si="78"/>
        <v>0</v>
      </c>
      <c r="H216" s="256">
        <v>0</v>
      </c>
      <c r="I216" s="257">
        <f>+G216+H216</f>
        <v>0</v>
      </c>
      <c r="J216" s="259">
        <f t="shared" si="80"/>
        <v>0.98599999999999999</v>
      </c>
      <c r="K216" s="257">
        <f t="shared" ref="K216" si="85">IF(I216*J216=0,0, ROUND(I216*J216,0))</f>
        <v>0</v>
      </c>
      <c r="L216" s="253" t="s">
        <v>348</v>
      </c>
      <c r="M216" s="257">
        <v>0</v>
      </c>
      <c r="N216" s="257">
        <f t="shared" si="82"/>
        <v>0</v>
      </c>
    </row>
    <row r="217" spans="1:14">
      <c r="A217" s="253">
        <f t="shared" si="70"/>
        <v>204</v>
      </c>
      <c r="B217" t="s">
        <v>411</v>
      </c>
      <c r="C217" s="256">
        <v>0</v>
      </c>
      <c r="D217" s="256">
        <f>C217</f>
        <v>0</v>
      </c>
      <c r="E217" s="256">
        <f>+C217-D217</f>
        <v>0</v>
      </c>
      <c r="F217" s="256">
        <v>0</v>
      </c>
      <c r="G217" s="257">
        <f t="shared" si="78"/>
        <v>0</v>
      </c>
      <c r="H217" s="256">
        <v>0</v>
      </c>
      <c r="I217" s="257">
        <f t="shared" si="79"/>
        <v>0</v>
      </c>
      <c r="J217" s="259">
        <f t="shared" si="80"/>
        <v>0.98599999999999999</v>
      </c>
      <c r="K217" s="257">
        <f t="shared" si="81"/>
        <v>0</v>
      </c>
      <c r="L217" s="253" t="s">
        <v>348</v>
      </c>
      <c r="M217" s="256">
        <v>0</v>
      </c>
      <c r="N217" s="257">
        <f t="shared" si="82"/>
        <v>0</v>
      </c>
    </row>
    <row r="218" spans="1:14">
      <c r="A218" s="253">
        <f t="shared" si="70"/>
        <v>205</v>
      </c>
      <c r="B218" t="s">
        <v>583</v>
      </c>
      <c r="C218" s="256">
        <v>0</v>
      </c>
      <c r="D218" s="256">
        <v>0</v>
      </c>
      <c r="E218" s="256">
        <f t="shared" ref="E218" si="86">+C218-D218</f>
        <v>0</v>
      </c>
      <c r="F218" s="256">
        <v>0</v>
      </c>
      <c r="G218" s="257">
        <f t="shared" si="78"/>
        <v>0</v>
      </c>
      <c r="H218" s="256">
        <v>0</v>
      </c>
      <c r="I218" s="257">
        <f>+G218+H218</f>
        <v>0</v>
      </c>
      <c r="J218" s="259">
        <f t="shared" si="80"/>
        <v>0.98599999999999999</v>
      </c>
      <c r="K218" s="257">
        <f t="shared" si="81"/>
        <v>0</v>
      </c>
      <c r="L218" s="253" t="s">
        <v>348</v>
      </c>
      <c r="M218" s="256">
        <v>-65715</v>
      </c>
      <c r="N218" s="257">
        <f t="shared" si="82"/>
        <v>-65715</v>
      </c>
    </row>
    <row r="219" spans="1:14">
      <c r="A219" s="253">
        <f t="shared" si="70"/>
        <v>206</v>
      </c>
      <c r="B219" t="s">
        <v>410</v>
      </c>
      <c r="C219" s="256">
        <v>0</v>
      </c>
      <c r="D219" s="256">
        <v>0</v>
      </c>
      <c r="E219" s="256">
        <f t="shared" si="77"/>
        <v>0</v>
      </c>
      <c r="F219" s="256">
        <v>0</v>
      </c>
      <c r="G219" s="257">
        <f t="shared" si="78"/>
        <v>0</v>
      </c>
      <c r="H219" s="257">
        <v>0</v>
      </c>
      <c r="I219" s="257">
        <f t="shared" si="79"/>
        <v>0</v>
      </c>
      <c r="J219" s="259">
        <f t="shared" si="80"/>
        <v>0.98599999999999999</v>
      </c>
      <c r="K219" s="257">
        <f t="shared" si="81"/>
        <v>0</v>
      </c>
      <c r="L219" s="253" t="s">
        <v>348</v>
      </c>
      <c r="M219" s="257">
        <v>0</v>
      </c>
      <c r="N219" s="257">
        <f t="shared" si="82"/>
        <v>0</v>
      </c>
    </row>
    <row r="220" spans="1:14">
      <c r="A220" s="253">
        <f t="shared" ref="A220:A283" si="87">A219+1</f>
        <v>207</v>
      </c>
      <c r="B220" s="3" t="s">
        <v>409</v>
      </c>
      <c r="C220" s="256">
        <v>0</v>
      </c>
      <c r="D220" s="256">
        <v>0</v>
      </c>
      <c r="E220" s="256">
        <f t="shared" si="77"/>
        <v>0</v>
      </c>
      <c r="F220" s="256">
        <v>0</v>
      </c>
      <c r="G220" s="257">
        <f t="shared" si="78"/>
        <v>0</v>
      </c>
      <c r="H220" s="256">
        <v>0</v>
      </c>
      <c r="I220" s="257">
        <f>+G220+H220</f>
        <v>0</v>
      </c>
      <c r="J220" s="259">
        <f t="shared" si="80"/>
        <v>0</v>
      </c>
      <c r="K220" s="257">
        <f>IF(I220*J220=0,0, ROUND(I220*J220,0))</f>
        <v>0</v>
      </c>
      <c r="L220" s="23" t="s">
        <v>335</v>
      </c>
      <c r="M220" s="256">
        <v>0</v>
      </c>
      <c r="N220" s="257">
        <f t="shared" si="82"/>
        <v>0</v>
      </c>
    </row>
    <row r="221" spans="1:14">
      <c r="A221" s="253">
        <f t="shared" si="87"/>
        <v>208</v>
      </c>
      <c r="B221" s="3" t="s">
        <v>408</v>
      </c>
      <c r="C221" s="256">
        <v>-1325097.17</v>
      </c>
      <c r="D221" s="256">
        <v>-5937506</v>
      </c>
      <c r="E221" s="256">
        <f t="shared" si="77"/>
        <v>4612408.83</v>
      </c>
      <c r="F221" s="256">
        <v>0</v>
      </c>
      <c r="G221" s="257">
        <f t="shared" si="78"/>
        <v>4612408.83</v>
      </c>
      <c r="H221" s="256">
        <v>0</v>
      </c>
      <c r="I221" s="257">
        <f>+G221+H221</f>
        <v>4612408.83</v>
      </c>
      <c r="J221" s="259">
        <f t="shared" si="80"/>
        <v>0</v>
      </c>
      <c r="K221" s="257">
        <f>IF(I221*J221=0,0, ROUND(I221*J221,0))</f>
        <v>0</v>
      </c>
      <c r="L221" s="23" t="s">
        <v>335</v>
      </c>
      <c r="M221" s="256">
        <v>0</v>
      </c>
      <c r="N221" s="257">
        <f t="shared" si="82"/>
        <v>0</v>
      </c>
    </row>
    <row r="222" spans="1:14">
      <c r="A222" s="253">
        <f t="shared" si="87"/>
        <v>209</v>
      </c>
      <c r="B222" s="3" t="s">
        <v>665</v>
      </c>
      <c r="C222" s="256">
        <v>0</v>
      </c>
      <c r="D222" s="256">
        <f>C222</f>
        <v>0</v>
      </c>
      <c r="E222" s="256">
        <f>+C222-D222</f>
        <v>0</v>
      </c>
      <c r="F222" s="256">
        <v>0</v>
      </c>
      <c r="G222" s="257">
        <f t="shared" si="78"/>
        <v>0</v>
      </c>
      <c r="H222" s="256">
        <v>0</v>
      </c>
      <c r="I222" s="257">
        <f>+G222+H222</f>
        <v>0</v>
      </c>
      <c r="J222" s="259">
        <f t="shared" si="80"/>
        <v>0</v>
      </c>
      <c r="K222" s="257">
        <f>IF(I222*J222=0,0, ROUND(I222*J222,0))</f>
        <v>0</v>
      </c>
      <c r="L222" s="253" t="s">
        <v>335</v>
      </c>
      <c r="M222" s="256">
        <v>0</v>
      </c>
      <c r="N222" s="257">
        <f t="shared" si="82"/>
        <v>0</v>
      </c>
    </row>
    <row r="223" spans="1:14">
      <c r="A223" s="253">
        <f t="shared" si="87"/>
        <v>210</v>
      </c>
      <c r="B223" t="s">
        <v>407</v>
      </c>
      <c r="C223" s="256">
        <v>-471972</v>
      </c>
      <c r="D223" s="256">
        <v>0</v>
      </c>
      <c r="E223" s="256">
        <f t="shared" si="77"/>
        <v>-471972</v>
      </c>
      <c r="F223" s="256">
        <v>0</v>
      </c>
      <c r="G223" s="257">
        <f t="shared" si="78"/>
        <v>-471972</v>
      </c>
      <c r="H223" s="256">
        <v>0</v>
      </c>
      <c r="I223" s="257">
        <f t="shared" si="79"/>
        <v>-471972</v>
      </c>
      <c r="J223" s="259">
        <f t="shared" si="80"/>
        <v>0.98699999999999999</v>
      </c>
      <c r="K223" s="257">
        <f t="shared" si="81"/>
        <v>-465836</v>
      </c>
      <c r="L223" s="253" t="s">
        <v>347</v>
      </c>
      <c r="M223" s="256">
        <v>0</v>
      </c>
      <c r="N223" s="257">
        <f t="shared" si="82"/>
        <v>-465836</v>
      </c>
    </row>
    <row r="224" spans="1:14">
      <c r="A224" s="253">
        <f t="shared" si="87"/>
        <v>211</v>
      </c>
      <c r="B224" t="s">
        <v>406</v>
      </c>
      <c r="C224" s="256">
        <v>471972</v>
      </c>
      <c r="D224" s="256">
        <v>0</v>
      </c>
      <c r="E224" s="256">
        <f t="shared" si="77"/>
        <v>471972</v>
      </c>
      <c r="F224" s="256">
        <v>0</v>
      </c>
      <c r="G224" s="257">
        <f t="shared" si="78"/>
        <v>471972</v>
      </c>
      <c r="H224" s="256">
        <v>0</v>
      </c>
      <c r="I224" s="257">
        <f t="shared" si="79"/>
        <v>471972</v>
      </c>
      <c r="J224" s="259">
        <f t="shared" si="80"/>
        <v>0.98699999999999999</v>
      </c>
      <c r="K224" s="257">
        <f t="shared" si="81"/>
        <v>465836</v>
      </c>
      <c r="L224" s="253" t="s">
        <v>347</v>
      </c>
      <c r="M224" s="256">
        <v>0</v>
      </c>
      <c r="N224" s="257">
        <f t="shared" si="82"/>
        <v>465836</v>
      </c>
    </row>
    <row r="225" spans="1:14">
      <c r="A225" s="253">
        <f t="shared" si="87"/>
        <v>212</v>
      </c>
      <c r="B225" t="s">
        <v>405</v>
      </c>
      <c r="C225" s="256">
        <v>433664.33</v>
      </c>
      <c r="D225" s="256">
        <v>0</v>
      </c>
      <c r="E225" s="256">
        <f t="shared" si="77"/>
        <v>433664.33</v>
      </c>
      <c r="F225" s="256">
        <v>0</v>
      </c>
      <c r="G225" s="257">
        <f t="shared" si="78"/>
        <v>433664.33</v>
      </c>
      <c r="H225" s="256">
        <v>0</v>
      </c>
      <c r="I225" s="257">
        <f t="shared" si="79"/>
        <v>433664.33</v>
      </c>
      <c r="J225" s="259">
        <f t="shared" si="80"/>
        <v>0</v>
      </c>
      <c r="K225" s="257">
        <f t="shared" si="81"/>
        <v>0</v>
      </c>
      <c r="L225" s="253" t="s">
        <v>335</v>
      </c>
      <c r="M225" s="256">
        <v>0</v>
      </c>
      <c r="N225" s="257">
        <f t="shared" si="82"/>
        <v>0</v>
      </c>
    </row>
    <row r="226" spans="1:14">
      <c r="A226" s="253">
        <f t="shared" si="87"/>
        <v>213</v>
      </c>
      <c r="B226" s="3" t="s">
        <v>404</v>
      </c>
      <c r="C226" s="256">
        <v>0</v>
      </c>
      <c r="D226" s="256">
        <v>0</v>
      </c>
      <c r="E226" s="256">
        <f t="shared" si="77"/>
        <v>0</v>
      </c>
      <c r="F226" s="256">
        <v>0</v>
      </c>
      <c r="G226" s="257">
        <f t="shared" si="78"/>
        <v>0</v>
      </c>
      <c r="H226" s="256">
        <v>0</v>
      </c>
      <c r="I226" s="257">
        <f t="shared" si="79"/>
        <v>0</v>
      </c>
      <c r="J226" s="259">
        <f t="shared" si="80"/>
        <v>0.98599999999999999</v>
      </c>
      <c r="K226" s="257">
        <f t="shared" si="81"/>
        <v>0</v>
      </c>
      <c r="L226" s="253" t="s">
        <v>348</v>
      </c>
      <c r="M226" s="256">
        <v>0</v>
      </c>
      <c r="N226" s="257">
        <f t="shared" si="82"/>
        <v>0</v>
      </c>
    </row>
    <row r="227" spans="1:14">
      <c r="A227" s="253">
        <f t="shared" si="87"/>
        <v>214</v>
      </c>
      <c r="B227" s="3" t="s">
        <v>403</v>
      </c>
      <c r="C227" s="256">
        <v>0</v>
      </c>
      <c r="D227" s="256">
        <v>0</v>
      </c>
      <c r="E227" s="256">
        <f t="shared" si="77"/>
        <v>0</v>
      </c>
      <c r="F227" s="256">
        <v>0</v>
      </c>
      <c r="G227" s="257">
        <f t="shared" si="78"/>
        <v>0</v>
      </c>
      <c r="H227" s="256">
        <v>0</v>
      </c>
      <c r="I227" s="257">
        <f t="shared" si="79"/>
        <v>0</v>
      </c>
      <c r="J227" s="259">
        <f t="shared" si="80"/>
        <v>0.98599999999999999</v>
      </c>
      <c r="K227" s="257">
        <f t="shared" si="81"/>
        <v>0</v>
      </c>
      <c r="L227" s="253" t="s">
        <v>348</v>
      </c>
      <c r="M227" s="256">
        <v>0</v>
      </c>
      <c r="N227" s="257">
        <f t="shared" si="82"/>
        <v>0</v>
      </c>
    </row>
    <row r="228" spans="1:14">
      <c r="A228" s="253">
        <f t="shared" si="87"/>
        <v>215</v>
      </c>
      <c r="B228" s="3" t="s">
        <v>689</v>
      </c>
      <c r="C228" s="256">
        <v>0</v>
      </c>
      <c r="D228" s="256">
        <v>0</v>
      </c>
      <c r="E228" s="256">
        <f t="shared" si="77"/>
        <v>0</v>
      </c>
      <c r="F228" s="256">
        <v>0</v>
      </c>
      <c r="G228" s="257">
        <f t="shared" si="78"/>
        <v>0</v>
      </c>
      <c r="H228" s="256">
        <v>0</v>
      </c>
      <c r="I228" s="257">
        <f t="shared" si="79"/>
        <v>0</v>
      </c>
      <c r="J228" s="259">
        <f t="shared" si="80"/>
        <v>0</v>
      </c>
      <c r="K228" s="257">
        <f t="shared" si="81"/>
        <v>0</v>
      </c>
      <c r="L228" s="253" t="s">
        <v>335</v>
      </c>
      <c r="M228" s="256">
        <v>0</v>
      </c>
      <c r="N228" s="257">
        <f t="shared" si="82"/>
        <v>0</v>
      </c>
    </row>
    <row r="229" spans="1:14">
      <c r="A229" s="253">
        <f t="shared" si="87"/>
        <v>216</v>
      </c>
      <c r="B229" s="3" t="s">
        <v>690</v>
      </c>
      <c r="C229" s="256">
        <v>0</v>
      </c>
      <c r="D229" s="256">
        <v>0</v>
      </c>
      <c r="E229" s="256">
        <f t="shared" si="77"/>
        <v>0</v>
      </c>
      <c r="F229" s="256">
        <v>0</v>
      </c>
      <c r="G229" s="257">
        <f t="shared" si="78"/>
        <v>0</v>
      </c>
      <c r="H229" s="256">
        <v>0</v>
      </c>
      <c r="I229" s="257">
        <f t="shared" si="79"/>
        <v>0</v>
      </c>
      <c r="J229" s="259">
        <f t="shared" si="80"/>
        <v>0</v>
      </c>
      <c r="K229" s="257">
        <f t="shared" si="81"/>
        <v>0</v>
      </c>
      <c r="L229" s="253" t="s">
        <v>335</v>
      </c>
      <c r="M229" s="256">
        <v>0</v>
      </c>
      <c r="N229" s="257">
        <f t="shared" si="82"/>
        <v>0</v>
      </c>
    </row>
    <row r="230" spans="1:14">
      <c r="A230" s="253">
        <f t="shared" si="87"/>
        <v>217</v>
      </c>
      <c r="B230" s="3" t="s">
        <v>691</v>
      </c>
      <c r="C230" s="256">
        <v>0</v>
      </c>
      <c r="D230" s="256">
        <v>0</v>
      </c>
      <c r="E230" s="256">
        <f t="shared" si="77"/>
        <v>0</v>
      </c>
      <c r="F230" s="256">
        <v>0</v>
      </c>
      <c r="G230" s="257">
        <f t="shared" si="78"/>
        <v>0</v>
      </c>
      <c r="H230" s="256">
        <v>0</v>
      </c>
      <c r="I230" s="257">
        <f t="shared" si="79"/>
        <v>0</v>
      </c>
      <c r="J230" s="259">
        <f t="shared" si="80"/>
        <v>1</v>
      </c>
      <c r="K230" s="257">
        <f t="shared" si="81"/>
        <v>0</v>
      </c>
      <c r="L230" s="253" t="s">
        <v>336</v>
      </c>
      <c r="M230" s="256">
        <v>0</v>
      </c>
      <c r="N230" s="257">
        <f t="shared" si="82"/>
        <v>0</v>
      </c>
    </row>
    <row r="231" spans="1:14">
      <c r="A231" s="253">
        <f t="shared" si="87"/>
        <v>218</v>
      </c>
      <c r="B231" s="3" t="s">
        <v>692</v>
      </c>
      <c r="C231" s="256">
        <v>0</v>
      </c>
      <c r="D231" s="256">
        <v>0</v>
      </c>
      <c r="E231" s="256">
        <f t="shared" si="77"/>
        <v>0</v>
      </c>
      <c r="F231" s="256">
        <v>0</v>
      </c>
      <c r="G231" s="257">
        <f t="shared" si="78"/>
        <v>0</v>
      </c>
      <c r="H231" s="256">
        <v>0</v>
      </c>
      <c r="I231" s="257">
        <f t="shared" si="79"/>
        <v>0</v>
      </c>
      <c r="J231" s="259">
        <f t="shared" si="80"/>
        <v>0</v>
      </c>
      <c r="K231" s="257">
        <f t="shared" si="81"/>
        <v>0</v>
      </c>
      <c r="L231" s="253" t="s">
        <v>335</v>
      </c>
      <c r="M231" s="256">
        <v>0</v>
      </c>
      <c r="N231" s="257">
        <f t="shared" si="82"/>
        <v>0</v>
      </c>
    </row>
    <row r="232" spans="1:14">
      <c r="A232" s="253">
        <f t="shared" si="87"/>
        <v>219</v>
      </c>
      <c r="B232" s="3" t="s">
        <v>693</v>
      </c>
      <c r="C232" s="256">
        <v>0</v>
      </c>
      <c r="D232" s="256">
        <v>0</v>
      </c>
      <c r="E232" s="256">
        <f t="shared" si="77"/>
        <v>0</v>
      </c>
      <c r="F232" s="256">
        <v>0</v>
      </c>
      <c r="G232" s="257">
        <f t="shared" si="78"/>
        <v>0</v>
      </c>
      <c r="H232" s="256">
        <v>0</v>
      </c>
      <c r="I232" s="257">
        <f t="shared" si="79"/>
        <v>0</v>
      </c>
      <c r="J232" s="259">
        <f t="shared" si="80"/>
        <v>0</v>
      </c>
      <c r="K232" s="257">
        <f t="shared" si="81"/>
        <v>0</v>
      </c>
      <c r="L232" s="253" t="s">
        <v>335</v>
      </c>
      <c r="M232" s="256">
        <v>0</v>
      </c>
      <c r="N232" s="257">
        <f t="shared" si="82"/>
        <v>0</v>
      </c>
    </row>
    <row r="233" spans="1:14">
      <c r="A233" s="253">
        <f t="shared" si="87"/>
        <v>220</v>
      </c>
      <c r="B233" s="3" t="s">
        <v>694</v>
      </c>
      <c r="C233" s="256">
        <v>0</v>
      </c>
      <c r="D233" s="256">
        <v>0</v>
      </c>
      <c r="E233" s="256">
        <f t="shared" si="77"/>
        <v>0</v>
      </c>
      <c r="F233" s="256">
        <v>0</v>
      </c>
      <c r="G233" s="257">
        <f t="shared" si="78"/>
        <v>0</v>
      </c>
      <c r="H233" s="256">
        <v>0</v>
      </c>
      <c r="I233" s="257">
        <f t="shared" si="79"/>
        <v>0</v>
      </c>
      <c r="J233" s="259">
        <f t="shared" si="80"/>
        <v>1</v>
      </c>
      <c r="K233" s="257">
        <f t="shared" si="81"/>
        <v>0</v>
      </c>
      <c r="L233" s="253" t="s">
        <v>336</v>
      </c>
      <c r="M233" s="256">
        <v>0</v>
      </c>
      <c r="N233" s="257">
        <f t="shared" si="82"/>
        <v>0</v>
      </c>
    </row>
    <row r="234" spans="1:14">
      <c r="A234" s="253">
        <f t="shared" si="87"/>
        <v>221</v>
      </c>
      <c r="B234" s="3" t="s">
        <v>695</v>
      </c>
      <c r="C234" s="256">
        <v>0</v>
      </c>
      <c r="D234" s="256">
        <v>0</v>
      </c>
      <c r="E234" s="256">
        <f t="shared" si="77"/>
        <v>0</v>
      </c>
      <c r="F234" s="256">
        <v>0</v>
      </c>
      <c r="G234" s="257">
        <f t="shared" si="78"/>
        <v>0</v>
      </c>
      <c r="H234" s="256">
        <v>0</v>
      </c>
      <c r="I234" s="257">
        <f t="shared" si="79"/>
        <v>0</v>
      </c>
      <c r="J234" s="259">
        <f t="shared" si="80"/>
        <v>0</v>
      </c>
      <c r="K234" s="257">
        <f t="shared" si="81"/>
        <v>0</v>
      </c>
      <c r="L234" s="253" t="s">
        <v>335</v>
      </c>
      <c r="M234" s="256">
        <v>0</v>
      </c>
      <c r="N234" s="257">
        <f t="shared" si="82"/>
        <v>0</v>
      </c>
    </row>
    <row r="235" spans="1:14">
      <c r="A235" s="253">
        <f t="shared" si="87"/>
        <v>222</v>
      </c>
      <c r="B235" s="3" t="s">
        <v>696</v>
      </c>
      <c r="C235" s="256">
        <v>0</v>
      </c>
      <c r="D235" s="256">
        <v>0</v>
      </c>
      <c r="E235" s="256">
        <f t="shared" si="77"/>
        <v>0</v>
      </c>
      <c r="F235" s="256">
        <v>0</v>
      </c>
      <c r="G235" s="257">
        <f t="shared" si="78"/>
        <v>0</v>
      </c>
      <c r="H235" s="256">
        <v>0</v>
      </c>
      <c r="I235" s="257">
        <f t="shared" si="79"/>
        <v>0</v>
      </c>
      <c r="J235" s="259">
        <f t="shared" si="80"/>
        <v>0</v>
      </c>
      <c r="K235" s="257">
        <f t="shared" si="81"/>
        <v>0</v>
      </c>
      <c r="L235" s="253" t="s">
        <v>335</v>
      </c>
      <c r="M235" s="256">
        <v>0</v>
      </c>
      <c r="N235" s="257">
        <f t="shared" si="82"/>
        <v>0</v>
      </c>
    </row>
    <row r="236" spans="1:14">
      <c r="A236" s="253">
        <f t="shared" si="87"/>
        <v>223</v>
      </c>
      <c r="B236" s="3" t="s">
        <v>697</v>
      </c>
      <c r="C236" s="256">
        <v>0</v>
      </c>
      <c r="D236" s="256">
        <v>0</v>
      </c>
      <c r="E236" s="256">
        <f t="shared" si="77"/>
        <v>0</v>
      </c>
      <c r="F236" s="256">
        <v>0</v>
      </c>
      <c r="G236" s="257">
        <f t="shared" si="78"/>
        <v>0</v>
      </c>
      <c r="H236" s="256">
        <v>0</v>
      </c>
      <c r="I236" s="257">
        <f t="shared" si="79"/>
        <v>0</v>
      </c>
      <c r="J236" s="259">
        <f t="shared" si="80"/>
        <v>1</v>
      </c>
      <c r="K236" s="257">
        <f t="shared" si="81"/>
        <v>0</v>
      </c>
      <c r="L236" s="253" t="s">
        <v>336</v>
      </c>
      <c r="M236" s="256">
        <v>0</v>
      </c>
      <c r="N236" s="257">
        <f t="shared" si="82"/>
        <v>0</v>
      </c>
    </row>
    <row r="237" spans="1:14">
      <c r="A237" s="253">
        <f t="shared" si="87"/>
        <v>224</v>
      </c>
      <c r="B237" s="3" t="s">
        <v>698</v>
      </c>
      <c r="C237" s="256">
        <v>0</v>
      </c>
      <c r="D237" s="256">
        <v>0</v>
      </c>
      <c r="E237" s="256">
        <f t="shared" si="77"/>
        <v>0</v>
      </c>
      <c r="F237" s="256">
        <v>0</v>
      </c>
      <c r="G237" s="257">
        <f t="shared" si="78"/>
        <v>0</v>
      </c>
      <c r="H237" s="256">
        <v>0</v>
      </c>
      <c r="I237" s="257">
        <f t="shared" si="79"/>
        <v>0</v>
      </c>
      <c r="J237" s="259">
        <f t="shared" si="80"/>
        <v>0</v>
      </c>
      <c r="K237" s="257">
        <f t="shared" si="81"/>
        <v>0</v>
      </c>
      <c r="L237" s="253" t="s">
        <v>335</v>
      </c>
      <c r="M237" s="256">
        <v>0</v>
      </c>
      <c r="N237" s="257">
        <f t="shared" si="82"/>
        <v>0</v>
      </c>
    </row>
    <row r="238" spans="1:14">
      <c r="A238" s="253">
        <f t="shared" si="87"/>
        <v>225</v>
      </c>
      <c r="B238" s="3" t="s">
        <v>699</v>
      </c>
      <c r="C238" s="256">
        <v>0</v>
      </c>
      <c r="D238" s="256">
        <v>0</v>
      </c>
      <c r="E238" s="256">
        <f t="shared" si="77"/>
        <v>0</v>
      </c>
      <c r="F238" s="256">
        <v>0</v>
      </c>
      <c r="G238" s="257">
        <f t="shared" si="78"/>
        <v>0</v>
      </c>
      <c r="H238" s="256">
        <v>0</v>
      </c>
      <c r="I238" s="257">
        <f t="shared" si="79"/>
        <v>0</v>
      </c>
      <c r="J238" s="259">
        <f t="shared" si="80"/>
        <v>1</v>
      </c>
      <c r="K238" s="257">
        <f t="shared" si="81"/>
        <v>0</v>
      </c>
      <c r="L238" s="253" t="s">
        <v>336</v>
      </c>
      <c r="M238" s="256">
        <v>0</v>
      </c>
      <c r="N238" s="257">
        <f t="shared" si="82"/>
        <v>0</v>
      </c>
    </row>
    <row r="239" spans="1:14">
      <c r="A239" s="253">
        <f>A238+1</f>
        <v>226</v>
      </c>
      <c r="B239" s="3" t="s">
        <v>700</v>
      </c>
      <c r="C239" s="256">
        <v>0</v>
      </c>
      <c r="D239" s="256">
        <v>0</v>
      </c>
      <c r="E239" s="256">
        <f t="shared" si="77"/>
        <v>0</v>
      </c>
      <c r="F239" s="256">
        <v>0</v>
      </c>
      <c r="G239" s="257">
        <f t="shared" si="78"/>
        <v>0</v>
      </c>
      <c r="H239" s="256">
        <v>0</v>
      </c>
      <c r="I239" s="257">
        <f t="shared" si="79"/>
        <v>0</v>
      </c>
      <c r="J239" s="259">
        <f t="shared" si="80"/>
        <v>0</v>
      </c>
      <c r="K239" s="257">
        <f t="shared" si="81"/>
        <v>0</v>
      </c>
      <c r="L239" s="253" t="s">
        <v>335</v>
      </c>
      <c r="M239" s="256">
        <v>0</v>
      </c>
      <c r="N239" s="257">
        <f t="shared" si="82"/>
        <v>0</v>
      </c>
    </row>
    <row r="240" spans="1:14">
      <c r="A240" s="253">
        <f t="shared" si="87"/>
        <v>227</v>
      </c>
      <c r="B240" s="3" t="s">
        <v>701</v>
      </c>
      <c r="C240" s="256">
        <v>0</v>
      </c>
      <c r="D240" s="256">
        <v>0</v>
      </c>
      <c r="E240" s="256">
        <f t="shared" si="77"/>
        <v>0</v>
      </c>
      <c r="F240" s="256">
        <v>0</v>
      </c>
      <c r="G240" s="257">
        <f t="shared" si="78"/>
        <v>0</v>
      </c>
      <c r="H240" s="256">
        <v>0</v>
      </c>
      <c r="I240" s="257">
        <f t="shared" si="79"/>
        <v>0</v>
      </c>
      <c r="J240" s="259">
        <f t="shared" si="80"/>
        <v>0</v>
      </c>
      <c r="K240" s="257">
        <f t="shared" si="81"/>
        <v>0</v>
      </c>
      <c r="L240" s="253" t="s">
        <v>335</v>
      </c>
      <c r="M240" s="256">
        <v>0</v>
      </c>
      <c r="N240" s="257">
        <f t="shared" si="82"/>
        <v>0</v>
      </c>
    </row>
    <row r="241" spans="1:14">
      <c r="A241" s="253">
        <f t="shared" si="87"/>
        <v>228</v>
      </c>
      <c r="B241" s="3" t="s">
        <v>819</v>
      </c>
      <c r="C241" s="256">
        <v>0</v>
      </c>
      <c r="D241" s="256">
        <v>0</v>
      </c>
      <c r="E241" s="256">
        <f t="shared" si="77"/>
        <v>0</v>
      </c>
      <c r="F241" s="256">
        <v>0</v>
      </c>
      <c r="G241" s="257">
        <f t="shared" si="78"/>
        <v>0</v>
      </c>
      <c r="H241" s="256">
        <v>0</v>
      </c>
      <c r="I241" s="257">
        <f t="shared" si="79"/>
        <v>0</v>
      </c>
      <c r="J241" s="259">
        <f t="shared" si="80"/>
        <v>0.98599999999999999</v>
      </c>
      <c r="K241" s="257">
        <f t="shared" si="81"/>
        <v>0</v>
      </c>
      <c r="L241" s="253" t="s">
        <v>348</v>
      </c>
      <c r="M241" s="256">
        <v>0</v>
      </c>
      <c r="N241" s="257">
        <f t="shared" si="82"/>
        <v>0</v>
      </c>
    </row>
    <row r="242" spans="1:14">
      <c r="A242" s="253">
        <f t="shared" si="87"/>
        <v>229</v>
      </c>
      <c r="B242" s="3" t="s">
        <v>666</v>
      </c>
      <c r="C242" s="256">
        <v>-23643.51</v>
      </c>
      <c r="D242" s="256">
        <v>0</v>
      </c>
      <c r="E242" s="256">
        <f t="shared" si="77"/>
        <v>-23643.51</v>
      </c>
      <c r="F242" s="256">
        <v>0</v>
      </c>
      <c r="G242" s="257">
        <f t="shared" si="78"/>
        <v>-23643.51</v>
      </c>
      <c r="H242" s="256">
        <v>0</v>
      </c>
      <c r="I242" s="257">
        <f t="shared" si="79"/>
        <v>-23643.51</v>
      </c>
      <c r="J242" s="259">
        <f t="shared" si="80"/>
        <v>0.98599999999999999</v>
      </c>
      <c r="K242" s="257">
        <f t="shared" si="81"/>
        <v>-23313</v>
      </c>
      <c r="L242" s="253" t="s">
        <v>348</v>
      </c>
      <c r="M242" s="256">
        <v>0</v>
      </c>
      <c r="N242" s="257">
        <f t="shared" si="82"/>
        <v>-23313</v>
      </c>
    </row>
    <row r="243" spans="1:14">
      <c r="A243" s="253">
        <f t="shared" si="87"/>
        <v>230</v>
      </c>
      <c r="B243" s="265" t="s">
        <v>702</v>
      </c>
      <c r="C243" s="256">
        <v>353790.83</v>
      </c>
      <c r="D243" s="256">
        <v>0</v>
      </c>
      <c r="E243" s="256">
        <f t="shared" si="77"/>
        <v>353790.83</v>
      </c>
      <c r="F243" s="256">
        <v>0</v>
      </c>
      <c r="G243" s="257">
        <f t="shared" si="78"/>
        <v>353790.83</v>
      </c>
      <c r="H243" s="256">
        <v>0</v>
      </c>
      <c r="I243" s="257">
        <f t="shared" si="79"/>
        <v>353790.83</v>
      </c>
      <c r="J243" s="259">
        <f t="shared" si="80"/>
        <v>0.98599999999999999</v>
      </c>
      <c r="K243" s="257">
        <f t="shared" si="81"/>
        <v>348838</v>
      </c>
      <c r="L243" s="253" t="s">
        <v>348</v>
      </c>
      <c r="M243" s="256">
        <v>0</v>
      </c>
      <c r="N243" s="257">
        <f t="shared" si="82"/>
        <v>348838</v>
      </c>
    </row>
    <row r="244" spans="1:14">
      <c r="A244" s="253">
        <f t="shared" si="87"/>
        <v>231</v>
      </c>
      <c r="B244" s="3" t="s">
        <v>667</v>
      </c>
      <c r="C244" s="256">
        <v>0</v>
      </c>
      <c r="D244" s="256">
        <v>0</v>
      </c>
      <c r="E244" s="256">
        <f t="shared" si="77"/>
        <v>0</v>
      </c>
      <c r="F244" s="256">
        <v>0</v>
      </c>
      <c r="G244" s="257">
        <f t="shared" si="78"/>
        <v>0</v>
      </c>
      <c r="H244" s="256">
        <v>0</v>
      </c>
      <c r="I244" s="257">
        <f>+G244+H244</f>
        <v>0</v>
      </c>
      <c r="J244" s="259">
        <f t="shared" si="80"/>
        <v>0</v>
      </c>
      <c r="K244" s="257">
        <f>IF(I244*J244=0,0, ROUND(I244*J244,0))</f>
        <v>0</v>
      </c>
      <c r="L244" s="23" t="s">
        <v>335</v>
      </c>
      <c r="M244" s="256">
        <v>0</v>
      </c>
      <c r="N244" s="257">
        <f t="shared" si="82"/>
        <v>0</v>
      </c>
    </row>
    <row r="245" spans="1:14" ht="13">
      <c r="A245" s="253">
        <f t="shared" si="87"/>
        <v>232</v>
      </c>
      <c r="B245" s="255" t="s">
        <v>402</v>
      </c>
      <c r="C245" s="262">
        <f t="shared" ref="C245:I245" si="88">SUM(C197:C244)</f>
        <v>16207294.239999998</v>
      </c>
      <c r="D245" s="262">
        <f t="shared" si="88"/>
        <v>-5937506</v>
      </c>
      <c r="E245" s="262">
        <f t="shared" si="88"/>
        <v>22144800.239999991</v>
      </c>
      <c r="F245" s="262">
        <f t="shared" si="88"/>
        <v>0</v>
      </c>
      <c r="G245" s="262">
        <f t="shared" si="88"/>
        <v>22144800.239999991</v>
      </c>
      <c r="H245" s="262">
        <f t="shared" si="88"/>
        <v>0</v>
      </c>
      <c r="I245" s="262">
        <f t="shared" si="88"/>
        <v>22144800.239999991</v>
      </c>
      <c r="J245" s="266"/>
      <c r="K245" s="262">
        <f>SUM(K197:K244)</f>
        <v>11792537</v>
      </c>
      <c r="L245"/>
      <c r="M245" s="262">
        <f>SUM(M197:M244)</f>
        <v>-758992.0998092572</v>
      </c>
      <c r="N245" s="262">
        <f>SUM(N197:N244)</f>
        <v>11033544.900190743</v>
      </c>
    </row>
    <row r="246" spans="1:14">
      <c r="A246" s="253">
        <f t="shared" si="87"/>
        <v>233</v>
      </c>
      <c r="B246" t="s">
        <v>357</v>
      </c>
      <c r="C246" s="256"/>
      <c r="D246" s="257"/>
      <c r="E246" s="257"/>
      <c r="F246" s="257"/>
      <c r="G246" s="257"/>
      <c r="H246" s="257"/>
      <c r="I246" s="257"/>
      <c r="J246" s="267"/>
      <c r="K246" s="257"/>
      <c r="L246"/>
      <c r="M246" s="257"/>
      <c r="N246" s="257"/>
    </row>
    <row r="247" spans="1:14" ht="13">
      <c r="A247" s="253">
        <f t="shared" si="87"/>
        <v>234</v>
      </c>
      <c r="B247" s="255" t="s">
        <v>401</v>
      </c>
      <c r="C247" s="256"/>
      <c r="D247" s="257"/>
      <c r="E247" s="257"/>
      <c r="F247" s="257"/>
      <c r="G247" s="257"/>
      <c r="H247" s="257"/>
      <c r="I247" s="257"/>
      <c r="J247" s="267"/>
      <c r="K247" s="257"/>
      <c r="L247"/>
      <c r="M247" s="257"/>
      <c r="N247" s="257"/>
    </row>
    <row r="248" spans="1:14">
      <c r="A248" s="253">
        <f t="shared" si="87"/>
        <v>235</v>
      </c>
      <c r="B248" s="265" t="s">
        <v>703</v>
      </c>
      <c r="C248" s="256">
        <v>183352.44</v>
      </c>
      <c r="D248" s="256">
        <v>0</v>
      </c>
      <c r="E248" s="256">
        <f t="shared" ref="E248:E260" si="89">+C248-D248</f>
        <v>183352.44</v>
      </c>
      <c r="F248" s="256">
        <v>0</v>
      </c>
      <c r="G248" s="257">
        <f t="shared" ref="G248:G260" si="90">+E248+F248</f>
        <v>183352.44</v>
      </c>
      <c r="H248" s="256">
        <v>0</v>
      </c>
      <c r="I248" s="257">
        <f t="shared" ref="I248:I259" si="91">+G248+H248</f>
        <v>183352.44</v>
      </c>
      <c r="J248" s="259">
        <f t="shared" ref="J248:J260" si="92">VLOOKUP(L248,$C$320:$D$334,2,FALSE)</f>
        <v>0.98599999999999999</v>
      </c>
      <c r="K248" s="257">
        <f t="shared" ref="K248:K259" si="93">IF(I248*J248=0,0, ROUND(I248*J248,0))</f>
        <v>180786</v>
      </c>
      <c r="L248" s="253" t="s">
        <v>348</v>
      </c>
      <c r="M248" s="256">
        <v>0</v>
      </c>
      <c r="N248" s="257">
        <f t="shared" ref="N248:N260" si="94">K248+M248</f>
        <v>180786</v>
      </c>
    </row>
    <row r="249" spans="1:14">
      <c r="A249" s="253">
        <f t="shared" si="87"/>
        <v>236</v>
      </c>
      <c r="B249" t="s">
        <v>400</v>
      </c>
      <c r="C249" s="256">
        <v>-598.48</v>
      </c>
      <c r="D249" s="256">
        <v>0</v>
      </c>
      <c r="E249" s="256">
        <f t="shared" si="89"/>
        <v>-598.48</v>
      </c>
      <c r="F249" s="256">
        <v>0</v>
      </c>
      <c r="G249" s="257">
        <f t="shared" si="90"/>
        <v>-598.48</v>
      </c>
      <c r="H249" s="256">
        <v>0</v>
      </c>
      <c r="I249" s="257">
        <f t="shared" si="91"/>
        <v>-598.48</v>
      </c>
      <c r="J249" s="259">
        <f t="shared" si="92"/>
        <v>0</v>
      </c>
      <c r="K249" s="257">
        <f t="shared" si="93"/>
        <v>0</v>
      </c>
      <c r="L249" s="253" t="s">
        <v>335</v>
      </c>
      <c r="M249" s="256">
        <v>0</v>
      </c>
      <c r="N249" s="257">
        <f t="shared" si="94"/>
        <v>0</v>
      </c>
    </row>
    <row r="250" spans="1:14">
      <c r="A250" s="253">
        <f t="shared" si="87"/>
        <v>237</v>
      </c>
      <c r="B250" t="s">
        <v>399</v>
      </c>
      <c r="C250" s="256">
        <v>0</v>
      </c>
      <c r="D250" s="256">
        <v>0</v>
      </c>
      <c r="E250" s="256">
        <f t="shared" si="89"/>
        <v>0</v>
      </c>
      <c r="F250" s="256">
        <v>0</v>
      </c>
      <c r="G250" s="257">
        <f t="shared" si="90"/>
        <v>0</v>
      </c>
      <c r="H250" s="256">
        <v>0</v>
      </c>
      <c r="I250" s="257">
        <f t="shared" si="91"/>
        <v>0</v>
      </c>
      <c r="J250" s="259">
        <f t="shared" si="92"/>
        <v>0.99099999999999999</v>
      </c>
      <c r="K250" s="257">
        <f t="shared" si="93"/>
        <v>0</v>
      </c>
      <c r="L250" s="253" t="s">
        <v>341</v>
      </c>
      <c r="M250" s="256">
        <v>0</v>
      </c>
      <c r="N250" s="257">
        <f t="shared" si="94"/>
        <v>0</v>
      </c>
    </row>
    <row r="251" spans="1:14">
      <c r="A251" s="253">
        <f t="shared" si="87"/>
        <v>238</v>
      </c>
      <c r="B251" t="s">
        <v>398</v>
      </c>
      <c r="C251" s="256">
        <v>-1586.87</v>
      </c>
      <c r="D251" s="256">
        <v>0</v>
      </c>
      <c r="E251" s="256">
        <f t="shared" si="89"/>
        <v>-1586.87</v>
      </c>
      <c r="F251" s="256">
        <v>0</v>
      </c>
      <c r="G251" s="257">
        <f t="shared" si="90"/>
        <v>-1586.87</v>
      </c>
      <c r="H251" s="256">
        <v>0</v>
      </c>
      <c r="I251" s="257">
        <f t="shared" si="91"/>
        <v>-1586.87</v>
      </c>
      <c r="J251" s="259">
        <f t="shared" si="92"/>
        <v>0.99099999999999999</v>
      </c>
      <c r="K251" s="257">
        <f t="shared" si="93"/>
        <v>-1573</v>
      </c>
      <c r="L251" s="253" t="s">
        <v>341</v>
      </c>
      <c r="M251" s="256">
        <v>0</v>
      </c>
      <c r="N251" s="257">
        <f t="shared" si="94"/>
        <v>-1573</v>
      </c>
    </row>
    <row r="252" spans="1:14">
      <c r="A252" s="253">
        <f t="shared" si="87"/>
        <v>239</v>
      </c>
      <c r="B252" t="s">
        <v>397</v>
      </c>
      <c r="C252" s="256">
        <v>4152.17</v>
      </c>
      <c r="D252" s="256">
        <v>4152.17</v>
      </c>
      <c r="E252" s="256">
        <f t="shared" si="89"/>
        <v>0</v>
      </c>
      <c r="F252" s="256">
        <v>0</v>
      </c>
      <c r="G252" s="257">
        <f t="shared" si="90"/>
        <v>0</v>
      </c>
      <c r="H252" s="256">
        <v>0</v>
      </c>
      <c r="I252" s="257">
        <f t="shared" si="91"/>
        <v>0</v>
      </c>
      <c r="J252" s="259">
        <f t="shared" si="92"/>
        <v>0</v>
      </c>
      <c r="K252" s="257">
        <f t="shared" si="93"/>
        <v>0</v>
      </c>
      <c r="L252" s="253" t="s">
        <v>335</v>
      </c>
      <c r="M252" s="256">
        <v>0</v>
      </c>
      <c r="N252" s="257">
        <f t="shared" si="94"/>
        <v>0</v>
      </c>
    </row>
    <row r="253" spans="1:14">
      <c r="A253" s="253">
        <f t="shared" si="87"/>
        <v>240</v>
      </c>
      <c r="B253" t="s">
        <v>396</v>
      </c>
      <c r="C253" s="256">
        <v>0</v>
      </c>
      <c r="D253" s="257">
        <f>C253</f>
        <v>0</v>
      </c>
      <c r="E253" s="256">
        <f>+C253-D253</f>
        <v>0</v>
      </c>
      <c r="F253" s="256">
        <v>0</v>
      </c>
      <c r="G253" s="257">
        <f t="shared" si="90"/>
        <v>0</v>
      </c>
      <c r="H253" s="256">
        <v>0</v>
      </c>
      <c r="I253" s="257">
        <f>+G253+H253</f>
        <v>0</v>
      </c>
      <c r="J253" s="259">
        <f t="shared" si="92"/>
        <v>0</v>
      </c>
      <c r="K253" s="257">
        <f>IF(I253*J253=0,0, ROUND(I253*J253,0))</f>
        <v>0</v>
      </c>
      <c r="L253" s="253" t="s">
        <v>335</v>
      </c>
      <c r="M253" s="256">
        <v>0</v>
      </c>
      <c r="N253" s="257">
        <f t="shared" si="94"/>
        <v>0</v>
      </c>
    </row>
    <row r="254" spans="1:14">
      <c r="A254" s="253">
        <f t="shared" si="87"/>
        <v>241</v>
      </c>
      <c r="B254" t="s">
        <v>395</v>
      </c>
      <c r="C254" s="256">
        <v>149843.67000000001</v>
      </c>
      <c r="D254" s="256">
        <v>149843.67000000001</v>
      </c>
      <c r="E254" s="256">
        <f t="shared" si="89"/>
        <v>0</v>
      </c>
      <c r="F254" s="256">
        <v>0</v>
      </c>
      <c r="G254" s="257">
        <f t="shared" si="90"/>
        <v>0</v>
      </c>
      <c r="H254" s="256">
        <v>0</v>
      </c>
      <c r="I254" s="257">
        <f t="shared" si="91"/>
        <v>0</v>
      </c>
      <c r="J254" s="259">
        <f t="shared" si="92"/>
        <v>0</v>
      </c>
      <c r="K254" s="257">
        <f t="shared" si="93"/>
        <v>0</v>
      </c>
      <c r="L254" s="253" t="s">
        <v>335</v>
      </c>
      <c r="M254" s="256">
        <v>0</v>
      </c>
      <c r="N254" s="257">
        <f t="shared" si="94"/>
        <v>0</v>
      </c>
    </row>
    <row r="255" spans="1:14">
      <c r="A255" s="253">
        <f t="shared" si="87"/>
        <v>242</v>
      </c>
      <c r="B255" t="s">
        <v>394</v>
      </c>
      <c r="C255" s="256">
        <v>0</v>
      </c>
      <c r="D255" s="257">
        <v>0</v>
      </c>
      <c r="E255" s="256">
        <f>+C255-D255</f>
        <v>0</v>
      </c>
      <c r="F255" s="256">
        <v>0</v>
      </c>
      <c r="G255" s="257">
        <f t="shared" si="90"/>
        <v>0</v>
      </c>
      <c r="H255" s="256">
        <v>0</v>
      </c>
      <c r="I255" s="257">
        <f>+G255+H255</f>
        <v>0</v>
      </c>
      <c r="J255" s="259">
        <f t="shared" si="92"/>
        <v>0.99099999999999999</v>
      </c>
      <c r="K255" s="257">
        <f>IF(I255*J255=0,0, ROUND(I255*J255,0))</f>
        <v>0</v>
      </c>
      <c r="L255" s="253" t="s">
        <v>341</v>
      </c>
      <c r="M255" s="256">
        <v>0</v>
      </c>
      <c r="N255" s="257">
        <f t="shared" si="94"/>
        <v>0</v>
      </c>
    </row>
    <row r="256" spans="1:14">
      <c r="A256" s="253">
        <f t="shared" si="87"/>
        <v>243</v>
      </c>
      <c r="B256" s="3" t="s">
        <v>820</v>
      </c>
      <c r="C256" s="256">
        <v>283746</v>
      </c>
      <c r="D256" s="257">
        <v>0</v>
      </c>
      <c r="E256" s="256">
        <f>+C256-D256</f>
        <v>283746</v>
      </c>
      <c r="F256" s="256">
        <v>0</v>
      </c>
      <c r="G256" s="257">
        <f t="shared" si="90"/>
        <v>283746</v>
      </c>
      <c r="H256" s="256">
        <v>0</v>
      </c>
      <c r="I256" s="257">
        <f>+G256+H256</f>
        <v>283746</v>
      </c>
      <c r="J256" s="259">
        <f t="shared" si="92"/>
        <v>0</v>
      </c>
      <c r="K256" s="257">
        <f>IF(I256*J256=0,0, ROUND(I256*J256,0))</f>
        <v>0</v>
      </c>
      <c r="L256" s="23" t="s">
        <v>335</v>
      </c>
      <c r="M256" s="256">
        <v>0</v>
      </c>
      <c r="N256" s="257">
        <f t="shared" si="94"/>
        <v>0</v>
      </c>
    </row>
    <row r="257" spans="1:14">
      <c r="A257" s="253">
        <f t="shared" si="87"/>
        <v>244</v>
      </c>
      <c r="B257" s="3" t="s">
        <v>393</v>
      </c>
      <c r="C257" s="256">
        <v>0</v>
      </c>
      <c r="D257" s="256">
        <v>0</v>
      </c>
      <c r="E257" s="256">
        <f t="shared" si="89"/>
        <v>0</v>
      </c>
      <c r="F257" s="256">
        <v>0</v>
      </c>
      <c r="G257" s="257">
        <f t="shared" si="90"/>
        <v>0</v>
      </c>
      <c r="H257" s="256">
        <v>0</v>
      </c>
      <c r="I257" s="257">
        <f>+G257+H257</f>
        <v>0</v>
      </c>
      <c r="J257" s="259">
        <f t="shared" si="92"/>
        <v>0</v>
      </c>
      <c r="K257" s="257">
        <f>IF(I257*J257=0,0, ROUND(I257*J257,0))</f>
        <v>0</v>
      </c>
      <c r="L257" s="23" t="s">
        <v>335</v>
      </c>
      <c r="M257" s="256">
        <v>0</v>
      </c>
      <c r="N257" s="257">
        <f t="shared" si="94"/>
        <v>0</v>
      </c>
    </row>
    <row r="258" spans="1:14">
      <c r="A258" s="253">
        <f t="shared" si="87"/>
        <v>245</v>
      </c>
      <c r="B258" t="s">
        <v>392</v>
      </c>
      <c r="C258" s="256">
        <v>0</v>
      </c>
      <c r="D258" s="256">
        <v>0</v>
      </c>
      <c r="E258" s="256">
        <f t="shared" si="89"/>
        <v>0</v>
      </c>
      <c r="F258" s="256">
        <v>0</v>
      </c>
      <c r="G258" s="257">
        <f t="shared" si="90"/>
        <v>0</v>
      </c>
      <c r="H258" s="257">
        <v>0</v>
      </c>
      <c r="I258" s="257">
        <f t="shared" si="91"/>
        <v>0</v>
      </c>
      <c r="J258" s="259">
        <f t="shared" si="92"/>
        <v>0.98499999999999999</v>
      </c>
      <c r="K258" s="257">
        <f t="shared" si="93"/>
        <v>0</v>
      </c>
      <c r="L258" s="253" t="s">
        <v>346</v>
      </c>
      <c r="M258" s="257">
        <v>0</v>
      </c>
      <c r="N258" s="257">
        <f t="shared" si="94"/>
        <v>0</v>
      </c>
    </row>
    <row r="259" spans="1:14">
      <c r="A259" s="253">
        <f t="shared" si="87"/>
        <v>246</v>
      </c>
      <c r="B259" s="265" t="s">
        <v>704</v>
      </c>
      <c r="C259" s="256">
        <v>-23191.119999999999</v>
      </c>
      <c r="D259" s="256">
        <v>0</v>
      </c>
      <c r="E259" s="256">
        <f t="shared" si="89"/>
        <v>-23191.119999999999</v>
      </c>
      <c r="F259" s="256">
        <v>0</v>
      </c>
      <c r="G259" s="257">
        <f t="shared" si="90"/>
        <v>-23191.119999999999</v>
      </c>
      <c r="H259" s="256">
        <v>0</v>
      </c>
      <c r="I259" s="257">
        <f t="shared" si="91"/>
        <v>-23191.119999999999</v>
      </c>
      <c r="J259" s="259">
        <f t="shared" si="92"/>
        <v>0.98599999999999999</v>
      </c>
      <c r="K259" s="257">
        <f t="shared" si="93"/>
        <v>-22866</v>
      </c>
      <c r="L259" s="253" t="s">
        <v>348</v>
      </c>
      <c r="M259" s="256">
        <v>0</v>
      </c>
      <c r="N259" s="257">
        <f t="shared" si="94"/>
        <v>-22866</v>
      </c>
    </row>
    <row r="260" spans="1:14">
      <c r="A260" s="253">
        <f t="shared" si="87"/>
        <v>247</v>
      </c>
      <c r="B260" s="3" t="s">
        <v>391</v>
      </c>
      <c r="C260" s="256">
        <v>0</v>
      </c>
      <c r="D260" s="256">
        <v>0</v>
      </c>
      <c r="E260" s="256">
        <f t="shared" si="89"/>
        <v>0</v>
      </c>
      <c r="F260" s="256">
        <v>0</v>
      </c>
      <c r="G260" s="257">
        <f t="shared" si="90"/>
        <v>0</v>
      </c>
      <c r="H260" s="256">
        <v>0</v>
      </c>
      <c r="I260" s="257">
        <f>+G260+H260</f>
        <v>0</v>
      </c>
      <c r="J260" s="259">
        <f t="shared" si="92"/>
        <v>0</v>
      </c>
      <c r="K260" s="257">
        <f>IF(I260*J260=0,0, ROUND(I260*J260,0))</f>
        <v>0</v>
      </c>
      <c r="L260" s="23" t="s">
        <v>335</v>
      </c>
      <c r="M260" s="256">
        <v>0</v>
      </c>
      <c r="N260" s="257">
        <f t="shared" si="94"/>
        <v>0</v>
      </c>
    </row>
    <row r="261" spans="1:14" ht="13">
      <c r="A261" s="253">
        <f t="shared" si="87"/>
        <v>248</v>
      </c>
      <c r="B261" s="255" t="s">
        <v>390</v>
      </c>
      <c r="C261" s="262">
        <f t="shared" ref="C261:I261" si="95">SUM(C248:C260)</f>
        <v>595717.81000000006</v>
      </c>
      <c r="D261" s="262">
        <f t="shared" si="95"/>
        <v>153995.84000000003</v>
      </c>
      <c r="E261" s="262">
        <f t="shared" si="95"/>
        <v>441721.97</v>
      </c>
      <c r="F261" s="262">
        <f t="shared" si="95"/>
        <v>0</v>
      </c>
      <c r="G261" s="262">
        <f t="shared" si="95"/>
        <v>441721.97</v>
      </c>
      <c r="H261" s="262">
        <f t="shared" si="95"/>
        <v>0</v>
      </c>
      <c r="I261" s="262">
        <f t="shared" si="95"/>
        <v>441721.97</v>
      </c>
      <c r="J261" s="266"/>
      <c r="K261" s="262">
        <f>SUM(K248:K260)</f>
        <v>156347</v>
      </c>
      <c r="L261"/>
      <c r="M261" s="262">
        <f>SUM(M248:M260)</f>
        <v>0</v>
      </c>
      <c r="N261" s="262">
        <f>SUM(N248:N260)</f>
        <v>156347</v>
      </c>
    </row>
    <row r="262" spans="1:14">
      <c r="A262" s="253">
        <f t="shared" si="87"/>
        <v>249</v>
      </c>
      <c r="B262" t="s">
        <v>357</v>
      </c>
      <c r="C262" s="256"/>
      <c r="D262" s="257"/>
      <c r="E262" s="257"/>
      <c r="F262" s="257"/>
      <c r="G262" s="257"/>
      <c r="H262" s="257"/>
      <c r="I262" s="257"/>
      <c r="J262" s="267"/>
      <c r="K262" s="257"/>
      <c r="L262"/>
      <c r="M262" s="257"/>
      <c r="N262" s="257"/>
    </row>
    <row r="263" spans="1:14" ht="13">
      <c r="A263" s="253">
        <f t="shared" si="87"/>
        <v>250</v>
      </c>
      <c r="B263" s="255" t="s">
        <v>389</v>
      </c>
      <c r="C263" s="256"/>
      <c r="D263" s="257"/>
      <c r="E263" s="257"/>
      <c r="F263" s="257"/>
      <c r="G263" s="257"/>
      <c r="H263" s="257"/>
      <c r="I263" s="257"/>
      <c r="J263" s="267"/>
      <c r="K263" s="257"/>
      <c r="L263"/>
      <c r="M263" s="257"/>
      <c r="N263" s="257"/>
    </row>
    <row r="264" spans="1:14">
      <c r="A264" s="253">
        <f t="shared" si="87"/>
        <v>251</v>
      </c>
      <c r="B264" t="s">
        <v>388</v>
      </c>
      <c r="C264" s="256">
        <v>641</v>
      </c>
      <c r="D264" s="256">
        <v>0</v>
      </c>
      <c r="E264" s="256">
        <f>+C264-D264</f>
        <v>641</v>
      </c>
      <c r="F264" s="256">
        <v>0</v>
      </c>
      <c r="G264" s="257">
        <f t="shared" ref="G264:G265" si="96">+E264+F264</f>
        <v>641</v>
      </c>
      <c r="H264" s="256">
        <v>0</v>
      </c>
      <c r="I264" s="257">
        <f>+G264+H264</f>
        <v>641</v>
      </c>
      <c r="J264" s="259">
        <f>VLOOKUP(L264,$C$320:$D$334,2,FALSE)</f>
        <v>0.98599999999999999</v>
      </c>
      <c r="K264" s="257">
        <f>IF(I264*J264=0,0, ROUND(I264*J264,0))</f>
        <v>632</v>
      </c>
      <c r="L264" s="253" t="s">
        <v>348</v>
      </c>
      <c r="M264" s="256">
        <v>0</v>
      </c>
      <c r="N264" s="257">
        <f t="shared" ref="N264:N265" si="97">K264+M264</f>
        <v>632</v>
      </c>
    </row>
    <row r="265" spans="1:14">
      <c r="A265" s="253">
        <f t="shared" si="87"/>
        <v>252</v>
      </c>
      <c r="B265" t="s">
        <v>387</v>
      </c>
      <c r="C265" s="256">
        <v>-214593</v>
      </c>
      <c r="D265" s="256">
        <v>0</v>
      </c>
      <c r="E265" s="256">
        <f>+C265-D265</f>
        <v>-214593</v>
      </c>
      <c r="F265" s="256">
        <v>0</v>
      </c>
      <c r="G265" s="257">
        <f t="shared" si="96"/>
        <v>-214593</v>
      </c>
      <c r="H265" s="256">
        <v>0</v>
      </c>
      <c r="I265" s="256">
        <f>+G265+H265</f>
        <v>-214593</v>
      </c>
      <c r="J265" s="259">
        <f>VLOOKUP(L265,$C$320:$D$334,2,FALSE)</f>
        <v>0.98599999999999999</v>
      </c>
      <c r="K265" s="257">
        <f>IF(I265*J265=0,0, ROUND(I265*J265,0))</f>
        <v>-211589</v>
      </c>
      <c r="L265" s="253" t="s">
        <v>348</v>
      </c>
      <c r="M265" s="256">
        <v>0</v>
      </c>
      <c r="N265" s="257">
        <f t="shared" si="97"/>
        <v>-211589</v>
      </c>
    </row>
    <row r="266" spans="1:14" ht="13">
      <c r="A266" s="253">
        <f t="shared" si="87"/>
        <v>253</v>
      </c>
      <c r="B266" s="255" t="s">
        <v>386</v>
      </c>
      <c r="C266" s="262">
        <f t="shared" ref="C266:I266" si="98">SUM(C264:C265)</f>
        <v>-213952</v>
      </c>
      <c r="D266" s="262">
        <f t="shared" si="98"/>
        <v>0</v>
      </c>
      <c r="E266" s="262">
        <f t="shared" si="98"/>
        <v>-213952</v>
      </c>
      <c r="F266" s="262">
        <f t="shared" si="98"/>
        <v>0</v>
      </c>
      <c r="G266" s="262">
        <f t="shared" si="98"/>
        <v>-213952</v>
      </c>
      <c r="H266" s="262">
        <f t="shared" si="98"/>
        <v>0</v>
      </c>
      <c r="I266" s="262">
        <f t="shared" si="98"/>
        <v>-213952</v>
      </c>
      <c r="J266" s="266"/>
      <c r="K266" s="262">
        <f>SUM(K264:K265)</f>
        <v>-210957</v>
      </c>
      <c r="L266"/>
      <c r="M266" s="262">
        <f t="shared" ref="M266:N266" si="99">SUM(M264:M265)</f>
        <v>0</v>
      </c>
      <c r="N266" s="262">
        <f t="shared" si="99"/>
        <v>-210957</v>
      </c>
    </row>
    <row r="267" spans="1:14">
      <c r="A267" s="253">
        <f t="shared" si="87"/>
        <v>254</v>
      </c>
      <c r="B267" t="s">
        <v>357</v>
      </c>
      <c r="C267" s="256"/>
      <c r="D267" s="257"/>
      <c r="E267" s="257"/>
      <c r="F267" s="257"/>
      <c r="G267" s="257"/>
      <c r="H267" s="257"/>
      <c r="I267" s="257"/>
      <c r="J267" s="267"/>
      <c r="K267" s="257"/>
      <c r="L267"/>
      <c r="M267" s="257"/>
      <c r="N267" s="257"/>
    </row>
    <row r="268" spans="1:14" ht="13">
      <c r="A268" s="253">
        <f t="shared" si="87"/>
        <v>255</v>
      </c>
      <c r="B268" s="255" t="s">
        <v>385</v>
      </c>
      <c r="C268" s="256"/>
      <c r="D268" s="257"/>
      <c r="E268" s="257"/>
      <c r="F268" s="257"/>
      <c r="G268" s="257"/>
      <c r="H268" s="257"/>
      <c r="I268" s="257"/>
      <c r="J268" s="267"/>
      <c r="K268" s="257"/>
      <c r="L268"/>
      <c r="M268" s="257"/>
      <c r="N268" s="257"/>
    </row>
    <row r="269" spans="1:14">
      <c r="A269" s="253">
        <f t="shared" si="87"/>
        <v>256</v>
      </c>
      <c r="B269" s="3" t="s">
        <v>821</v>
      </c>
      <c r="C269" s="256">
        <v>4197342</v>
      </c>
      <c r="D269" s="256">
        <v>0</v>
      </c>
      <c r="E269" s="256">
        <f>+C269-D269</f>
        <v>4197342</v>
      </c>
      <c r="F269" s="256">
        <v>0</v>
      </c>
      <c r="G269" s="257">
        <f>+E269+F269</f>
        <v>4197342</v>
      </c>
      <c r="H269" s="256">
        <v>0</v>
      </c>
      <c r="I269" s="257">
        <f>+G269+H269</f>
        <v>4197342</v>
      </c>
      <c r="J269" s="259">
        <f>VLOOKUP(L269,$C$320:$D$334,2,FALSE)</f>
        <v>0.98599999999999999</v>
      </c>
      <c r="K269" s="257">
        <f>IF(I269*J269=0,0, ROUND(I269*J269,0))</f>
        <v>4138579</v>
      </c>
      <c r="L269" s="253" t="s">
        <v>348</v>
      </c>
      <c r="M269" s="256">
        <v>0</v>
      </c>
      <c r="N269" s="257">
        <f>K269+M269</f>
        <v>4138579</v>
      </c>
    </row>
    <row r="270" spans="1:14">
      <c r="A270" s="253">
        <f t="shared" si="87"/>
        <v>257</v>
      </c>
      <c r="B270" t="s">
        <v>384</v>
      </c>
      <c r="C270" s="256">
        <v>292220</v>
      </c>
      <c r="D270" s="256">
        <v>0</v>
      </c>
      <c r="E270" s="256">
        <f>+C270-D270</f>
        <v>292220</v>
      </c>
      <c r="F270" s="256">
        <v>0</v>
      </c>
      <c r="G270" s="257">
        <f>+E270+F270</f>
        <v>292220</v>
      </c>
      <c r="H270" s="256">
        <v>0</v>
      </c>
      <c r="I270" s="257">
        <f>+G270+H270</f>
        <v>292220</v>
      </c>
      <c r="J270" s="259">
        <f>VLOOKUP(L270,$C$320:$D$334,2,FALSE)</f>
        <v>0.98599999999999999</v>
      </c>
      <c r="K270" s="257">
        <f>IF(I270*J270=0,0, ROUND(I270*J270,0))</f>
        <v>288129</v>
      </c>
      <c r="L270" s="253" t="s">
        <v>348</v>
      </c>
      <c r="M270" s="256">
        <v>0</v>
      </c>
      <c r="N270" s="257">
        <f>K270+M270</f>
        <v>288129</v>
      </c>
    </row>
    <row r="271" spans="1:14" ht="13">
      <c r="A271" s="253">
        <f t="shared" si="87"/>
        <v>258</v>
      </c>
      <c r="B271" s="255" t="s">
        <v>383</v>
      </c>
      <c r="C271" s="262">
        <f>SUM(C269:C270)</f>
        <v>4489562</v>
      </c>
      <c r="D271" s="262">
        <f t="shared" ref="D271:I271" si="100">SUM(D269:D270)</f>
        <v>0</v>
      </c>
      <c r="E271" s="262">
        <f t="shared" si="100"/>
        <v>4489562</v>
      </c>
      <c r="F271" s="262">
        <f t="shared" si="100"/>
        <v>0</v>
      </c>
      <c r="G271" s="262">
        <f t="shared" si="100"/>
        <v>4489562</v>
      </c>
      <c r="H271" s="262">
        <f t="shared" si="100"/>
        <v>0</v>
      </c>
      <c r="I271" s="262">
        <f t="shared" si="100"/>
        <v>4489562</v>
      </c>
      <c r="J271" s="266"/>
      <c r="K271" s="263">
        <f>SUM(K269:K270)</f>
        <v>4426708</v>
      </c>
      <c r="L271"/>
      <c r="M271" s="262">
        <f>SUM(M269:M270)</f>
        <v>0</v>
      </c>
      <c r="N271" s="262">
        <f>SUM(N269:N270)</f>
        <v>4426708</v>
      </c>
    </row>
    <row r="272" spans="1:14">
      <c r="A272" s="253">
        <f t="shared" si="87"/>
        <v>259</v>
      </c>
      <c r="B272" t="s">
        <v>357</v>
      </c>
      <c r="C272" s="256"/>
      <c r="D272" s="257"/>
      <c r="E272" s="257"/>
      <c r="F272" s="257"/>
      <c r="G272" s="257"/>
      <c r="H272" s="257"/>
      <c r="I272" s="257"/>
      <c r="J272" s="267"/>
      <c r="K272" s="257"/>
      <c r="L272"/>
      <c r="M272" s="257"/>
      <c r="N272" s="257"/>
    </row>
    <row r="273" spans="1:14" ht="13">
      <c r="A273" s="253">
        <f t="shared" si="87"/>
        <v>260</v>
      </c>
      <c r="B273" s="255" t="s">
        <v>382</v>
      </c>
      <c r="C273" s="256"/>
      <c r="D273" s="257"/>
      <c r="E273" s="257"/>
      <c r="F273" s="257"/>
      <c r="G273" s="257"/>
      <c r="H273" s="257"/>
      <c r="I273" s="257"/>
      <c r="J273" s="267"/>
      <c r="K273" s="257"/>
      <c r="L273"/>
      <c r="M273" s="257"/>
      <c r="N273" s="257"/>
    </row>
    <row r="274" spans="1:14">
      <c r="A274" s="253">
        <f t="shared" si="87"/>
        <v>261</v>
      </c>
      <c r="B274" t="s">
        <v>668</v>
      </c>
      <c r="C274" s="256">
        <v>0</v>
      </c>
      <c r="D274" s="256">
        <v>0</v>
      </c>
      <c r="E274" s="256">
        <f>+C274-D274</f>
        <v>0</v>
      </c>
      <c r="F274" s="256">
        <v>0</v>
      </c>
      <c r="G274" s="257">
        <f>+E274+F274</f>
        <v>0</v>
      </c>
      <c r="H274" s="256">
        <v>0</v>
      </c>
      <c r="I274" s="256">
        <f>+G274+H274</f>
        <v>0</v>
      </c>
      <c r="J274" s="259">
        <f>VLOOKUP(L274,$C$320:$D$334,2,FALSE)</f>
        <v>0</v>
      </c>
      <c r="K274" s="257">
        <f>IF(I274*J274=0,0, ROUND(I274*J274,0))</f>
        <v>0</v>
      </c>
      <c r="L274" s="253" t="s">
        <v>335</v>
      </c>
      <c r="M274" s="256">
        <v>0</v>
      </c>
      <c r="N274" s="257">
        <f>K274+M274</f>
        <v>0</v>
      </c>
    </row>
    <row r="275" spans="1:14" ht="13">
      <c r="A275" s="253">
        <f t="shared" si="87"/>
        <v>262</v>
      </c>
      <c r="B275" s="255" t="s">
        <v>381</v>
      </c>
      <c r="C275" s="262">
        <f t="shared" ref="C275:I275" si="101">SUM(C274:C274)</f>
        <v>0</v>
      </c>
      <c r="D275" s="262">
        <f t="shared" si="101"/>
        <v>0</v>
      </c>
      <c r="E275" s="262">
        <f t="shared" si="101"/>
        <v>0</v>
      </c>
      <c r="F275" s="262">
        <f t="shared" si="101"/>
        <v>0</v>
      </c>
      <c r="G275" s="262">
        <f t="shared" si="101"/>
        <v>0</v>
      </c>
      <c r="H275" s="262">
        <f t="shared" si="101"/>
        <v>0</v>
      </c>
      <c r="I275" s="262">
        <f t="shared" si="101"/>
        <v>0</v>
      </c>
      <c r="J275" s="266"/>
      <c r="K275" s="263">
        <f>SUM(K274:K274)</f>
        <v>0</v>
      </c>
      <c r="L275"/>
      <c r="M275" s="262">
        <f t="shared" ref="M275:N275" si="102">SUM(M274:M274)</f>
        <v>0</v>
      </c>
      <c r="N275" s="262">
        <f t="shared" si="102"/>
        <v>0</v>
      </c>
    </row>
    <row r="276" spans="1:14">
      <c r="A276" s="253">
        <f t="shared" si="87"/>
        <v>263</v>
      </c>
      <c r="B276" t="s">
        <v>357</v>
      </c>
      <c r="C276" s="256"/>
      <c r="D276" s="257"/>
      <c r="E276" s="257"/>
      <c r="F276" s="257"/>
      <c r="G276" s="257"/>
      <c r="H276" s="257"/>
      <c r="I276" s="257"/>
      <c r="J276" s="267"/>
      <c r="K276" s="257"/>
      <c r="L276"/>
      <c r="M276" s="257"/>
      <c r="N276" s="257"/>
    </row>
    <row r="277" spans="1:14" ht="13">
      <c r="A277" s="253">
        <f t="shared" si="87"/>
        <v>264</v>
      </c>
      <c r="B277" s="255" t="s">
        <v>380</v>
      </c>
      <c r="C277" s="256"/>
      <c r="D277" s="257"/>
      <c r="E277" s="257"/>
      <c r="F277" s="257"/>
      <c r="G277" s="257"/>
      <c r="H277" s="257"/>
      <c r="I277" s="257"/>
      <c r="J277" s="267"/>
      <c r="K277" s="257"/>
      <c r="L277"/>
      <c r="M277" s="257"/>
      <c r="N277" s="257"/>
    </row>
    <row r="278" spans="1:14">
      <c r="A278" s="253">
        <f t="shared" si="87"/>
        <v>265</v>
      </c>
      <c r="B278" t="s">
        <v>379</v>
      </c>
      <c r="C278" s="256">
        <v>0</v>
      </c>
      <c r="D278" s="256">
        <f>C278</f>
        <v>0</v>
      </c>
      <c r="E278" s="256">
        <f t="shared" ref="E278:E288" si="103">+C278-D278</f>
        <v>0</v>
      </c>
      <c r="F278" s="256">
        <v>0</v>
      </c>
      <c r="G278" s="257">
        <f t="shared" ref="G278:G288" si="104">+E278+F278</f>
        <v>0</v>
      </c>
      <c r="H278" s="256">
        <v>0</v>
      </c>
      <c r="I278" s="257">
        <f t="shared" ref="I278:I288" si="105">+G278+H278</f>
        <v>0</v>
      </c>
      <c r="J278" s="259">
        <f t="shared" ref="J278:J288" si="106">VLOOKUP(L278,$C$320:$D$334,2,FALSE)</f>
        <v>0</v>
      </c>
      <c r="K278" s="257">
        <f t="shared" ref="K278:K286" si="107">IF(I278*J278=0,0, ROUND(I278*J278,0))</f>
        <v>0</v>
      </c>
      <c r="L278" s="23" t="s">
        <v>334</v>
      </c>
      <c r="M278" s="256">
        <v>0</v>
      </c>
      <c r="N278" s="257">
        <f t="shared" ref="N278:N288" si="108">K278+M278</f>
        <v>0</v>
      </c>
    </row>
    <row r="279" spans="1:14">
      <c r="A279" s="253">
        <f t="shared" si="87"/>
        <v>266</v>
      </c>
      <c r="B279" t="s">
        <v>378</v>
      </c>
      <c r="C279" s="256">
        <v>1072699.82</v>
      </c>
      <c r="D279" s="256">
        <v>0</v>
      </c>
      <c r="E279" s="256">
        <f t="shared" si="103"/>
        <v>1072699.82</v>
      </c>
      <c r="F279" s="256">
        <v>0</v>
      </c>
      <c r="G279" s="257">
        <f t="shared" si="104"/>
        <v>1072699.82</v>
      </c>
      <c r="H279" s="256">
        <v>0</v>
      </c>
      <c r="I279" s="257">
        <f t="shared" si="105"/>
        <v>1072699.82</v>
      </c>
      <c r="J279" s="259">
        <f t="shared" si="106"/>
        <v>0.98599999999999999</v>
      </c>
      <c r="K279" s="257">
        <f t="shared" si="107"/>
        <v>1057682</v>
      </c>
      <c r="L279" s="253" t="s">
        <v>342</v>
      </c>
      <c r="M279" s="256">
        <v>0</v>
      </c>
      <c r="N279" s="257">
        <f t="shared" si="108"/>
        <v>1057682</v>
      </c>
    </row>
    <row r="280" spans="1:14">
      <c r="A280" s="253">
        <f t="shared" si="87"/>
        <v>267</v>
      </c>
      <c r="B280" t="s">
        <v>377</v>
      </c>
      <c r="C280" s="256">
        <v>0</v>
      </c>
      <c r="D280" s="256">
        <v>0</v>
      </c>
      <c r="E280" s="256">
        <f t="shared" si="103"/>
        <v>0</v>
      </c>
      <c r="F280" s="256">
        <v>0</v>
      </c>
      <c r="G280" s="257">
        <f t="shared" si="104"/>
        <v>0</v>
      </c>
      <c r="H280" s="256">
        <v>0</v>
      </c>
      <c r="I280" s="257">
        <f t="shared" si="105"/>
        <v>0</v>
      </c>
      <c r="J280" s="259">
        <f t="shared" si="106"/>
        <v>0</v>
      </c>
      <c r="K280" s="257">
        <f t="shared" si="107"/>
        <v>0</v>
      </c>
      <c r="L280" s="23" t="s">
        <v>334</v>
      </c>
      <c r="M280" s="256">
        <v>0</v>
      </c>
      <c r="N280" s="257">
        <f t="shared" si="108"/>
        <v>0</v>
      </c>
    </row>
    <row r="281" spans="1:14">
      <c r="A281" s="253">
        <f t="shared" si="87"/>
        <v>268</v>
      </c>
      <c r="B281" t="s">
        <v>376</v>
      </c>
      <c r="C281" s="256">
        <v>0</v>
      </c>
      <c r="D281" s="256">
        <v>0</v>
      </c>
      <c r="E281" s="256">
        <f t="shared" si="103"/>
        <v>0</v>
      </c>
      <c r="F281" s="256">
        <v>0</v>
      </c>
      <c r="G281" s="257">
        <f t="shared" si="104"/>
        <v>0</v>
      </c>
      <c r="H281" s="256">
        <v>0</v>
      </c>
      <c r="I281" s="257">
        <f t="shared" si="105"/>
        <v>0</v>
      </c>
      <c r="J281" s="259">
        <f t="shared" si="106"/>
        <v>0</v>
      </c>
      <c r="K281" s="257">
        <f t="shared" si="107"/>
        <v>0</v>
      </c>
      <c r="L281" s="23" t="s">
        <v>334</v>
      </c>
      <c r="M281" s="256">
        <v>0</v>
      </c>
      <c r="N281" s="257">
        <f t="shared" si="108"/>
        <v>0</v>
      </c>
    </row>
    <row r="282" spans="1:14">
      <c r="A282" s="253">
        <f t="shared" si="87"/>
        <v>269</v>
      </c>
      <c r="B282" t="s">
        <v>375</v>
      </c>
      <c r="C282" s="256">
        <v>0</v>
      </c>
      <c r="D282" s="256">
        <v>0</v>
      </c>
      <c r="E282" s="256">
        <f t="shared" si="103"/>
        <v>0</v>
      </c>
      <c r="F282" s="256">
        <v>0</v>
      </c>
      <c r="G282" s="257">
        <f t="shared" si="104"/>
        <v>0</v>
      </c>
      <c r="H282" s="256">
        <v>0</v>
      </c>
      <c r="I282" s="257">
        <f t="shared" si="105"/>
        <v>0</v>
      </c>
      <c r="J282" s="259">
        <f t="shared" si="106"/>
        <v>0.98599999999999999</v>
      </c>
      <c r="K282" s="257">
        <f t="shared" si="107"/>
        <v>0</v>
      </c>
      <c r="L282" s="253" t="s">
        <v>342</v>
      </c>
      <c r="M282" s="256">
        <v>0</v>
      </c>
      <c r="N282" s="257">
        <f t="shared" si="108"/>
        <v>0</v>
      </c>
    </row>
    <row r="283" spans="1:14">
      <c r="A283" s="253">
        <f t="shared" si="87"/>
        <v>270</v>
      </c>
      <c r="B283" t="s">
        <v>374</v>
      </c>
      <c r="C283" s="256">
        <v>0</v>
      </c>
      <c r="D283" s="256">
        <v>0</v>
      </c>
      <c r="E283" s="256">
        <f t="shared" si="103"/>
        <v>0</v>
      </c>
      <c r="F283" s="256">
        <v>0</v>
      </c>
      <c r="G283" s="257">
        <f t="shared" si="104"/>
        <v>0</v>
      </c>
      <c r="H283" s="256">
        <v>0</v>
      </c>
      <c r="I283" s="257">
        <f t="shared" si="105"/>
        <v>0</v>
      </c>
      <c r="J283" s="259">
        <f t="shared" si="106"/>
        <v>0.98599999999999999</v>
      </c>
      <c r="K283" s="257">
        <f t="shared" si="107"/>
        <v>0</v>
      </c>
      <c r="L283" s="253" t="s">
        <v>342</v>
      </c>
      <c r="M283" s="256">
        <v>0</v>
      </c>
      <c r="N283" s="257">
        <f t="shared" si="108"/>
        <v>0</v>
      </c>
    </row>
    <row r="284" spans="1:14">
      <c r="A284" s="253">
        <f t="shared" ref="A284:A334" si="109">A283+1</f>
        <v>271</v>
      </c>
      <c r="B284" t="s">
        <v>373</v>
      </c>
      <c r="C284" s="256">
        <v>0</v>
      </c>
      <c r="D284" s="256">
        <v>0</v>
      </c>
      <c r="E284" s="256">
        <f t="shared" si="103"/>
        <v>0</v>
      </c>
      <c r="F284" s="256">
        <v>0</v>
      </c>
      <c r="G284" s="257">
        <f t="shared" si="104"/>
        <v>0</v>
      </c>
      <c r="H284" s="256">
        <v>0</v>
      </c>
      <c r="I284" s="257">
        <f t="shared" si="105"/>
        <v>0</v>
      </c>
      <c r="J284" s="259">
        <f t="shared" si="106"/>
        <v>0.98599999999999999</v>
      </c>
      <c r="K284" s="257">
        <f t="shared" si="107"/>
        <v>0</v>
      </c>
      <c r="L284" s="253" t="s">
        <v>342</v>
      </c>
      <c r="M284" s="256">
        <v>0</v>
      </c>
      <c r="N284" s="257">
        <f t="shared" si="108"/>
        <v>0</v>
      </c>
    </row>
    <row r="285" spans="1:14">
      <c r="A285" s="253">
        <f t="shared" si="109"/>
        <v>272</v>
      </c>
      <c r="B285" t="s">
        <v>372</v>
      </c>
      <c r="C285" s="256">
        <v>0</v>
      </c>
      <c r="D285" s="256">
        <v>0</v>
      </c>
      <c r="E285" s="256">
        <f t="shared" si="103"/>
        <v>0</v>
      </c>
      <c r="F285" s="256">
        <v>0</v>
      </c>
      <c r="G285" s="257">
        <f t="shared" si="104"/>
        <v>0</v>
      </c>
      <c r="H285" s="256">
        <v>0</v>
      </c>
      <c r="I285" s="257">
        <f>+G285+H285</f>
        <v>0</v>
      </c>
      <c r="J285" s="259">
        <f t="shared" si="106"/>
        <v>0.98599999999999999</v>
      </c>
      <c r="K285" s="257">
        <f>IF(I285*J285=0,0, ROUND(I285*J285,0))</f>
        <v>0</v>
      </c>
      <c r="L285" s="23" t="s">
        <v>342</v>
      </c>
      <c r="M285" s="256">
        <v>0</v>
      </c>
      <c r="N285" s="257">
        <f t="shared" si="108"/>
        <v>0</v>
      </c>
    </row>
    <row r="286" spans="1:14">
      <c r="A286" s="253">
        <f t="shared" si="109"/>
        <v>273</v>
      </c>
      <c r="B286" t="s">
        <v>371</v>
      </c>
      <c r="C286" s="256">
        <v>0</v>
      </c>
      <c r="D286" s="256">
        <f t="shared" ref="D286:D287" si="110">C286</f>
        <v>0</v>
      </c>
      <c r="E286" s="256">
        <f t="shared" si="103"/>
        <v>0</v>
      </c>
      <c r="F286" s="256">
        <v>0</v>
      </c>
      <c r="G286" s="257">
        <f t="shared" si="104"/>
        <v>0</v>
      </c>
      <c r="H286" s="256">
        <v>0</v>
      </c>
      <c r="I286" s="257">
        <f t="shared" si="105"/>
        <v>0</v>
      </c>
      <c r="J286" s="259">
        <f t="shared" si="106"/>
        <v>0</v>
      </c>
      <c r="K286" s="257">
        <f t="shared" si="107"/>
        <v>0</v>
      </c>
      <c r="L286" s="23" t="s">
        <v>334</v>
      </c>
      <c r="M286" s="256">
        <v>0</v>
      </c>
      <c r="N286" s="257">
        <f t="shared" si="108"/>
        <v>0</v>
      </c>
    </row>
    <row r="287" spans="1:14">
      <c r="A287" s="253">
        <f t="shared" si="109"/>
        <v>274</v>
      </c>
      <c r="B287" t="s">
        <v>370</v>
      </c>
      <c r="C287" s="256">
        <v>0</v>
      </c>
      <c r="D287" s="256">
        <f t="shared" si="110"/>
        <v>0</v>
      </c>
      <c r="E287" s="256">
        <f t="shared" si="103"/>
        <v>0</v>
      </c>
      <c r="F287" s="256">
        <v>0</v>
      </c>
      <c r="G287" s="257">
        <f t="shared" si="104"/>
        <v>0</v>
      </c>
      <c r="H287" s="256">
        <v>0</v>
      </c>
      <c r="I287" s="257">
        <f>+G287+H287</f>
        <v>0</v>
      </c>
      <c r="J287" s="259">
        <f t="shared" si="106"/>
        <v>0</v>
      </c>
      <c r="K287" s="257">
        <f>IF(I287*J287=0,0, ROUND(I287*J287,0))</f>
        <v>0</v>
      </c>
      <c r="L287" s="23" t="s">
        <v>334</v>
      </c>
      <c r="M287" s="256">
        <v>0</v>
      </c>
      <c r="N287" s="257">
        <f t="shared" si="108"/>
        <v>0</v>
      </c>
    </row>
    <row r="288" spans="1:14">
      <c r="A288" s="253">
        <f t="shared" si="109"/>
        <v>275</v>
      </c>
      <c r="B288" t="s">
        <v>369</v>
      </c>
      <c r="C288" s="256">
        <v>-1072699.82</v>
      </c>
      <c r="D288" s="256">
        <v>0</v>
      </c>
      <c r="E288" s="256">
        <f t="shared" si="103"/>
        <v>-1072699.82</v>
      </c>
      <c r="F288" s="256">
        <v>0</v>
      </c>
      <c r="G288" s="257">
        <f t="shared" si="104"/>
        <v>-1072699.82</v>
      </c>
      <c r="H288" s="256">
        <v>0</v>
      </c>
      <c r="I288" s="257">
        <f t="shared" si="105"/>
        <v>-1072699.82</v>
      </c>
      <c r="J288" s="259">
        <f t="shared" si="106"/>
        <v>0</v>
      </c>
      <c r="K288" s="257">
        <f>IF(I288*J288=0,0, ROUND(I288*J288,0))</f>
        <v>0</v>
      </c>
      <c r="L288" s="23" t="s">
        <v>335</v>
      </c>
      <c r="M288" s="256">
        <v>0</v>
      </c>
      <c r="N288" s="257">
        <f t="shared" si="108"/>
        <v>0</v>
      </c>
    </row>
    <row r="289" spans="1:14" ht="13">
      <c r="A289" s="253">
        <f t="shared" si="109"/>
        <v>276</v>
      </c>
      <c r="B289" s="255" t="s">
        <v>368</v>
      </c>
      <c r="C289" s="262">
        <f t="shared" ref="C289:I289" si="111">SUM(C278:C288)</f>
        <v>0</v>
      </c>
      <c r="D289" s="262">
        <f t="shared" si="111"/>
        <v>0</v>
      </c>
      <c r="E289" s="262">
        <f t="shared" si="111"/>
        <v>0</v>
      </c>
      <c r="F289" s="262">
        <f t="shared" si="111"/>
        <v>0</v>
      </c>
      <c r="G289" s="262">
        <f t="shared" si="111"/>
        <v>0</v>
      </c>
      <c r="H289" s="262">
        <f t="shared" si="111"/>
        <v>0</v>
      </c>
      <c r="I289" s="262">
        <f t="shared" si="111"/>
        <v>0</v>
      </c>
      <c r="J289" s="266"/>
      <c r="K289" s="263">
        <f>SUM(K278:K288)</f>
        <v>1057682</v>
      </c>
      <c r="L289"/>
      <c r="M289" s="262">
        <f t="shared" ref="M289:N289" si="112">SUM(M278:M288)</f>
        <v>0</v>
      </c>
      <c r="N289" s="262">
        <f t="shared" si="112"/>
        <v>1057682</v>
      </c>
    </row>
    <row r="290" spans="1:14">
      <c r="A290" s="253">
        <f t="shared" si="109"/>
        <v>277</v>
      </c>
      <c r="B290" t="s">
        <v>357</v>
      </c>
      <c r="C290" s="256"/>
      <c r="D290" s="257"/>
      <c r="E290" s="257"/>
      <c r="F290" s="257"/>
      <c r="G290" s="257"/>
      <c r="H290" s="257"/>
      <c r="I290" s="257"/>
      <c r="J290" s="267"/>
      <c r="K290" s="257"/>
      <c r="L290"/>
      <c r="M290" s="257"/>
      <c r="N290" s="257"/>
    </row>
    <row r="291" spans="1:14" ht="13">
      <c r="A291" s="253">
        <f t="shared" si="109"/>
        <v>278</v>
      </c>
      <c r="B291" s="255" t="s">
        <v>367</v>
      </c>
      <c r="C291" s="256"/>
      <c r="D291" s="257"/>
      <c r="E291" s="257"/>
      <c r="F291" s="257"/>
      <c r="G291" s="257"/>
      <c r="H291" s="257"/>
      <c r="I291" s="257"/>
      <c r="J291" s="267"/>
      <c r="K291" s="257"/>
      <c r="L291"/>
      <c r="M291" s="257"/>
      <c r="N291" s="257"/>
    </row>
    <row r="292" spans="1:14">
      <c r="A292" s="253">
        <f t="shared" si="109"/>
        <v>279</v>
      </c>
      <c r="B292" t="s">
        <v>366</v>
      </c>
      <c r="C292" s="256">
        <v>74744.36</v>
      </c>
      <c r="D292" s="256">
        <v>0</v>
      </c>
      <c r="E292" s="256">
        <f t="shared" ref="E292:E298" si="113">+C292-D292</f>
        <v>74744.36</v>
      </c>
      <c r="F292" s="256">
        <v>0</v>
      </c>
      <c r="G292" s="257">
        <f t="shared" ref="G292:G298" si="114">+E292+F292</f>
        <v>74744.36</v>
      </c>
      <c r="H292" s="256">
        <v>0</v>
      </c>
      <c r="I292" s="257">
        <f t="shared" ref="I292:I298" si="115">+G292+H292</f>
        <v>74744.36</v>
      </c>
      <c r="J292" s="259">
        <f t="shared" ref="J292:J298" si="116">VLOOKUP(L292,$C$320:$D$334,2,FALSE)</f>
        <v>0.98599999999999999</v>
      </c>
      <c r="K292" s="257">
        <f t="shared" ref="K292:K298" si="117">IF(I292*J292=0,0, ROUND(I292*J292,0))</f>
        <v>73698</v>
      </c>
      <c r="L292" s="253" t="s">
        <v>342</v>
      </c>
      <c r="M292" s="256">
        <v>0</v>
      </c>
      <c r="N292" s="257">
        <f t="shared" ref="N292:N298" si="118">K292+M292</f>
        <v>73698</v>
      </c>
    </row>
    <row r="293" spans="1:14">
      <c r="A293" s="253">
        <f t="shared" si="109"/>
        <v>280</v>
      </c>
      <c r="B293" t="s">
        <v>365</v>
      </c>
      <c r="C293" s="256">
        <v>0</v>
      </c>
      <c r="D293" s="256">
        <v>0</v>
      </c>
      <c r="E293" s="256">
        <f t="shared" si="113"/>
        <v>0</v>
      </c>
      <c r="F293" s="256">
        <v>0</v>
      </c>
      <c r="G293" s="257">
        <f t="shared" si="114"/>
        <v>0</v>
      </c>
      <c r="H293" s="256">
        <v>0</v>
      </c>
      <c r="I293" s="257">
        <f t="shared" si="115"/>
        <v>0</v>
      </c>
      <c r="J293" s="259">
        <f t="shared" si="116"/>
        <v>0.98599999999999999</v>
      </c>
      <c r="K293" s="257">
        <f t="shared" si="117"/>
        <v>0</v>
      </c>
      <c r="L293" s="23" t="s">
        <v>342</v>
      </c>
      <c r="M293" s="256">
        <v>0</v>
      </c>
      <c r="N293" s="257">
        <f t="shared" si="118"/>
        <v>0</v>
      </c>
    </row>
    <row r="294" spans="1:14">
      <c r="A294" s="253">
        <f t="shared" si="109"/>
        <v>281</v>
      </c>
      <c r="B294" t="s">
        <v>364</v>
      </c>
      <c r="C294" s="256">
        <v>0</v>
      </c>
      <c r="D294" s="256">
        <f>C294</f>
        <v>0</v>
      </c>
      <c r="E294" s="256">
        <f t="shared" si="113"/>
        <v>0</v>
      </c>
      <c r="F294" s="256">
        <v>0</v>
      </c>
      <c r="G294" s="257">
        <f t="shared" si="114"/>
        <v>0</v>
      </c>
      <c r="H294" s="256">
        <v>0</v>
      </c>
      <c r="I294" s="257">
        <f t="shared" si="115"/>
        <v>0</v>
      </c>
      <c r="J294" s="259">
        <f t="shared" si="116"/>
        <v>0</v>
      </c>
      <c r="K294" s="257">
        <f t="shared" si="117"/>
        <v>0</v>
      </c>
      <c r="L294" s="23" t="s">
        <v>334</v>
      </c>
      <c r="M294" s="256">
        <v>0</v>
      </c>
      <c r="N294" s="257">
        <f t="shared" si="118"/>
        <v>0</v>
      </c>
    </row>
    <row r="295" spans="1:14">
      <c r="A295" s="253">
        <f t="shared" si="109"/>
        <v>282</v>
      </c>
      <c r="B295" t="s">
        <v>363</v>
      </c>
      <c r="C295" s="256">
        <v>0</v>
      </c>
      <c r="D295" s="256">
        <f>C295</f>
        <v>0</v>
      </c>
      <c r="E295" s="256">
        <f t="shared" si="113"/>
        <v>0</v>
      </c>
      <c r="F295" s="256">
        <v>0</v>
      </c>
      <c r="G295" s="257">
        <f t="shared" si="114"/>
        <v>0</v>
      </c>
      <c r="H295" s="256">
        <v>0</v>
      </c>
      <c r="I295" s="257">
        <f t="shared" si="115"/>
        <v>0</v>
      </c>
      <c r="J295" s="259">
        <f t="shared" si="116"/>
        <v>0</v>
      </c>
      <c r="K295" s="257">
        <f t="shared" si="117"/>
        <v>0</v>
      </c>
      <c r="L295" s="23" t="s">
        <v>334</v>
      </c>
      <c r="M295" s="256">
        <v>0</v>
      </c>
      <c r="N295" s="257">
        <f t="shared" si="118"/>
        <v>0</v>
      </c>
    </row>
    <row r="296" spans="1:14">
      <c r="A296" s="253">
        <f t="shared" si="109"/>
        <v>283</v>
      </c>
      <c r="B296" t="s">
        <v>362</v>
      </c>
      <c r="C296" s="256">
        <v>0</v>
      </c>
      <c r="D296" s="256">
        <v>0</v>
      </c>
      <c r="E296" s="256">
        <f t="shared" si="113"/>
        <v>0</v>
      </c>
      <c r="F296" s="256">
        <v>0</v>
      </c>
      <c r="G296" s="257">
        <f t="shared" si="114"/>
        <v>0</v>
      </c>
      <c r="H296" s="256">
        <v>0</v>
      </c>
      <c r="I296" s="257">
        <f t="shared" si="115"/>
        <v>0</v>
      </c>
      <c r="J296" s="259">
        <f t="shared" si="116"/>
        <v>0.98599999999999999</v>
      </c>
      <c r="K296" s="257">
        <f t="shared" si="117"/>
        <v>0</v>
      </c>
      <c r="L296" s="23" t="s">
        <v>342</v>
      </c>
      <c r="M296" s="256">
        <v>0</v>
      </c>
      <c r="N296" s="257">
        <f t="shared" si="118"/>
        <v>0</v>
      </c>
    </row>
    <row r="297" spans="1:14">
      <c r="A297" s="253">
        <f t="shared" si="109"/>
        <v>284</v>
      </c>
      <c r="B297" t="s">
        <v>361</v>
      </c>
      <c r="C297" s="256">
        <v>0</v>
      </c>
      <c r="D297" s="256">
        <v>0</v>
      </c>
      <c r="E297" s="256">
        <f t="shared" si="113"/>
        <v>0</v>
      </c>
      <c r="F297" s="256">
        <v>0</v>
      </c>
      <c r="G297" s="257">
        <f t="shared" si="114"/>
        <v>0</v>
      </c>
      <c r="H297" s="256">
        <v>0</v>
      </c>
      <c r="I297" s="257">
        <f t="shared" si="115"/>
        <v>0</v>
      </c>
      <c r="J297" s="259">
        <f t="shared" si="116"/>
        <v>0.98599999999999999</v>
      </c>
      <c r="K297" s="257">
        <f t="shared" si="117"/>
        <v>0</v>
      </c>
      <c r="L297" s="23" t="s">
        <v>342</v>
      </c>
      <c r="M297" s="256">
        <v>0</v>
      </c>
      <c r="N297" s="257">
        <f t="shared" si="118"/>
        <v>0</v>
      </c>
    </row>
    <row r="298" spans="1:14">
      <c r="A298" s="253">
        <f t="shared" si="109"/>
        <v>285</v>
      </c>
      <c r="B298" t="s">
        <v>360</v>
      </c>
      <c r="C298" s="256">
        <v>0</v>
      </c>
      <c r="D298" s="256"/>
      <c r="E298" s="256">
        <f t="shared" si="113"/>
        <v>0</v>
      </c>
      <c r="F298" s="256">
        <v>0</v>
      </c>
      <c r="G298" s="257">
        <f t="shared" si="114"/>
        <v>0</v>
      </c>
      <c r="H298" s="256">
        <v>0</v>
      </c>
      <c r="I298" s="256">
        <f t="shared" si="115"/>
        <v>0</v>
      </c>
      <c r="J298" s="259">
        <f t="shared" si="116"/>
        <v>0.98599999999999999</v>
      </c>
      <c r="K298" s="257">
        <f t="shared" si="117"/>
        <v>0</v>
      </c>
      <c r="L298" s="253" t="s">
        <v>342</v>
      </c>
      <c r="M298" s="256">
        <v>0</v>
      </c>
      <c r="N298" s="257">
        <f t="shared" si="118"/>
        <v>0</v>
      </c>
    </row>
    <row r="299" spans="1:14" ht="13">
      <c r="A299" s="253">
        <f t="shared" si="109"/>
        <v>286</v>
      </c>
      <c r="B299" s="255" t="s">
        <v>359</v>
      </c>
      <c r="C299" s="262">
        <f t="shared" ref="C299:I299" si="119">SUM(C292:C298)</f>
        <v>74744.36</v>
      </c>
      <c r="D299" s="262">
        <f t="shared" si="119"/>
        <v>0</v>
      </c>
      <c r="E299" s="262">
        <f t="shared" si="119"/>
        <v>74744.36</v>
      </c>
      <c r="F299" s="262">
        <f t="shared" si="119"/>
        <v>0</v>
      </c>
      <c r="G299" s="262">
        <f t="shared" si="119"/>
        <v>74744.36</v>
      </c>
      <c r="H299" s="262">
        <f t="shared" si="119"/>
        <v>0</v>
      </c>
      <c r="I299" s="262">
        <f t="shared" si="119"/>
        <v>74744.36</v>
      </c>
      <c r="J299" s="266"/>
      <c r="K299" s="263">
        <f>SUM(K292:K298)</f>
        <v>73698</v>
      </c>
      <c r="L299"/>
      <c r="M299" s="262">
        <f t="shared" ref="M299:N299" si="120">SUM(M292:M298)</f>
        <v>0</v>
      </c>
      <c r="N299" s="262">
        <f t="shared" si="120"/>
        <v>73698</v>
      </c>
    </row>
    <row r="300" spans="1:14">
      <c r="A300" s="253">
        <f t="shared" si="109"/>
        <v>287</v>
      </c>
      <c r="B300" t="s">
        <v>357</v>
      </c>
      <c r="C300" s="256"/>
      <c r="D300" s="257"/>
      <c r="E300" s="257"/>
      <c r="F300" s="257"/>
      <c r="G300" s="257"/>
      <c r="H300" s="257"/>
      <c r="I300" s="257"/>
      <c r="J300" s="267"/>
      <c r="K300" s="257"/>
      <c r="L300"/>
      <c r="M300"/>
      <c r="N300"/>
    </row>
    <row r="301" spans="1:14" ht="13">
      <c r="A301" s="253">
        <f t="shared" si="109"/>
        <v>288</v>
      </c>
      <c r="B301" s="255" t="s">
        <v>358</v>
      </c>
      <c r="C301" s="269">
        <f t="shared" ref="C301:I301" si="121">+C44+C56+C63+C72+C77+C81+C85+C91+C96+C100+C131+C190+C194+C245+C261+C266+C271+C275+C289+C299</f>
        <v>27343701.169999998</v>
      </c>
      <c r="D301" s="269">
        <f t="shared" si="121"/>
        <v>-6238467.0300000003</v>
      </c>
      <c r="E301" s="269">
        <f t="shared" si="121"/>
        <v>33582168.199999996</v>
      </c>
      <c r="F301" s="269">
        <f t="shared" si="121"/>
        <v>0</v>
      </c>
      <c r="G301" s="269">
        <f t="shared" si="121"/>
        <v>33582168.199999996</v>
      </c>
      <c r="H301" s="269">
        <f t="shared" si="121"/>
        <v>0</v>
      </c>
      <c r="I301" s="269">
        <f t="shared" si="121"/>
        <v>33582168.199999996</v>
      </c>
      <c r="J301" s="266"/>
      <c r="K301" s="269">
        <f>+K44+K56+K63+K72+K77+K81+K85+K91+K96+K100+K131+K190+K194+K245+K261+K266+K271+K275+K289+K299</f>
        <v>52196674</v>
      </c>
      <c r="L301"/>
      <c r="M301" s="270">
        <f>+M44+M56+M63+M72+M77+M81+M85+M91+M96+M100+M131+M190+M194+M245+M261+M266+M271+M275+M289+M299</f>
        <v>1703082.2179999999</v>
      </c>
      <c r="N301" s="270">
        <f>+N44+N56+N63+N72+N77+N81+N85+N91+N96+N100+N131+N190+N194+N245+N261+N266+N271+N275+N289+N299</f>
        <v>53899756.217999995</v>
      </c>
    </row>
    <row r="302" spans="1:14">
      <c r="A302" s="253">
        <f t="shared" si="109"/>
        <v>289</v>
      </c>
      <c r="B302" t="s">
        <v>357</v>
      </c>
      <c r="C302" s="256"/>
      <c r="D302" s="257"/>
      <c r="E302" s="257"/>
      <c r="F302" s="257"/>
      <c r="G302" s="257"/>
      <c r="H302" s="257"/>
      <c r="I302" s="257"/>
      <c r="J302" s="267"/>
      <c r="K302" s="257"/>
      <c r="L302"/>
      <c r="M302"/>
      <c r="N302" s="147">
        <f>N301*0.21</f>
        <v>11318948.805779999</v>
      </c>
    </row>
    <row r="303" spans="1:14">
      <c r="A303" s="253">
        <f t="shared" si="109"/>
        <v>290</v>
      </c>
      <c r="B303"/>
      <c r="C303" s="256"/>
      <c r="D303" s="257"/>
      <c r="E303" s="256"/>
      <c r="F303" s="256"/>
      <c r="G303" s="256"/>
      <c r="H303" s="256"/>
      <c r="I303" s="256"/>
      <c r="J303" s="267"/>
      <c r="K303" s="271"/>
      <c r="L303"/>
      <c r="M303" s="49"/>
      <c r="N303" s="49"/>
    </row>
    <row r="304" spans="1:14">
      <c r="A304" s="253">
        <f t="shared" si="109"/>
        <v>291</v>
      </c>
      <c r="B304" s="3" t="s">
        <v>356</v>
      </c>
      <c r="C304" s="260">
        <v>0</v>
      </c>
      <c r="D304" s="260">
        <f>+C304</f>
        <v>0</v>
      </c>
      <c r="E304" s="260">
        <f>+C304-D304</f>
        <v>0</v>
      </c>
      <c r="F304" s="260">
        <v>0</v>
      </c>
      <c r="G304" s="261">
        <f>+E304+F304</f>
        <v>0</v>
      </c>
      <c r="H304" s="260">
        <v>0</v>
      </c>
      <c r="I304" s="260">
        <f>+G304-H304</f>
        <v>0</v>
      </c>
      <c r="J304"/>
      <c r="K304" s="272">
        <v>0</v>
      </c>
      <c r="L304"/>
      <c r="M304" s="260">
        <v>0</v>
      </c>
      <c r="N304" s="261">
        <f>K304+M304</f>
        <v>0</v>
      </c>
    </row>
    <row r="305" spans="1:14" ht="13">
      <c r="A305" s="253">
        <f t="shared" si="109"/>
        <v>292</v>
      </c>
      <c r="B305" s="255" t="s">
        <v>355</v>
      </c>
      <c r="C305" s="256">
        <f t="shared" ref="C305:I305" si="122">+C20+C301+C304</f>
        <v>23472210.273000304</v>
      </c>
      <c r="D305" s="256">
        <f t="shared" si="122"/>
        <v>-7596934.4400000004</v>
      </c>
      <c r="E305" s="256">
        <f t="shared" si="122"/>
        <v>31069144.713000305</v>
      </c>
      <c r="F305" s="256">
        <f t="shared" si="122"/>
        <v>0</v>
      </c>
      <c r="G305" s="256">
        <f t="shared" si="122"/>
        <v>31069144.713000305</v>
      </c>
      <c r="H305" s="256">
        <f t="shared" si="122"/>
        <v>0</v>
      </c>
      <c r="I305" s="256">
        <f t="shared" si="122"/>
        <v>31069144.713000305</v>
      </c>
      <c r="J305"/>
      <c r="K305" s="256">
        <f>+K20+K301+K304</f>
        <v>50768678.312602162</v>
      </c>
      <c r="L305"/>
      <c r="M305" s="49">
        <f>+M20+M301+M304</f>
        <v>9949432.7625362072</v>
      </c>
      <c r="N305" s="49">
        <f>+N20+N301+N304</f>
        <v>60718111.07513836</v>
      </c>
    </row>
    <row r="306" spans="1:14">
      <c r="A306" s="253">
        <f t="shared" si="109"/>
        <v>293</v>
      </c>
      <c r="B306" t="s">
        <v>354</v>
      </c>
      <c r="C306" s="273">
        <v>0.21</v>
      </c>
      <c r="D306" s="273">
        <v>0.21</v>
      </c>
      <c r="E306" s="273">
        <v>0.21</v>
      </c>
      <c r="F306" s="273">
        <v>0.21</v>
      </c>
      <c r="G306" s="273">
        <v>0.21</v>
      </c>
      <c r="H306" s="273">
        <v>0.21</v>
      </c>
      <c r="I306" s="273">
        <v>0.21</v>
      </c>
      <c r="J306"/>
      <c r="K306" s="274">
        <v>0.21</v>
      </c>
      <c r="L306"/>
      <c r="M306" s="273">
        <v>0.21</v>
      </c>
      <c r="N306" s="273">
        <v>0.21</v>
      </c>
    </row>
    <row r="307" spans="1:14">
      <c r="A307" s="253">
        <f t="shared" si="109"/>
        <v>294</v>
      </c>
      <c r="B307" t="s">
        <v>353</v>
      </c>
      <c r="C307" s="256">
        <f t="shared" ref="C307:I307" si="123">ROUND(C305*C306,0)</f>
        <v>4929164</v>
      </c>
      <c r="D307" s="256">
        <f t="shared" si="123"/>
        <v>-1595356</v>
      </c>
      <c r="E307" s="256">
        <f t="shared" si="123"/>
        <v>6524520</v>
      </c>
      <c r="F307" s="256">
        <f t="shared" si="123"/>
        <v>0</v>
      </c>
      <c r="G307" s="256">
        <f t="shared" si="123"/>
        <v>6524520</v>
      </c>
      <c r="H307" s="256">
        <f t="shared" si="123"/>
        <v>0</v>
      </c>
      <c r="I307" s="256">
        <f t="shared" si="123"/>
        <v>6524520</v>
      </c>
      <c r="J307"/>
      <c r="K307" s="49">
        <f>ROUND(K305*K306,0)</f>
        <v>10661422</v>
      </c>
      <c r="L307"/>
      <c r="M307" s="49">
        <f t="shared" ref="M307" si="124">ROUND(M305*M306,0)</f>
        <v>2089381</v>
      </c>
      <c r="N307" s="49">
        <f>ROUND(N305*N306,0)+1</f>
        <v>12750804</v>
      </c>
    </row>
    <row r="308" spans="1:14">
      <c r="A308" s="253">
        <f t="shared" si="109"/>
        <v>295</v>
      </c>
      <c r="B308" s="3" t="s">
        <v>352</v>
      </c>
      <c r="C308" s="256">
        <v>-1503268.98</v>
      </c>
      <c r="D308" s="256">
        <f t="shared" ref="D308:D316" si="125">+C308</f>
        <v>-1503268.98</v>
      </c>
      <c r="E308" s="256">
        <f t="shared" ref="E308:E316" si="126">+C308-D308</f>
        <v>0</v>
      </c>
      <c r="F308" s="256">
        <v>0</v>
      </c>
      <c r="G308" s="257">
        <f t="shared" ref="G308:G316" si="127">+E308+F308</f>
        <v>0</v>
      </c>
      <c r="H308" s="256">
        <v>0</v>
      </c>
      <c r="I308" s="256">
        <f t="shared" ref="I308:I316" si="128">+G308+H308</f>
        <v>0</v>
      </c>
      <c r="J308"/>
      <c r="K308" s="271">
        <v>0</v>
      </c>
      <c r="L308"/>
      <c r="M308" s="256">
        <v>0</v>
      </c>
      <c r="N308" s="257">
        <f t="shared" ref="N308:N316" si="129">K308+M308</f>
        <v>0</v>
      </c>
    </row>
    <row r="309" spans="1:14">
      <c r="A309" s="253">
        <f t="shared" si="109"/>
        <v>296</v>
      </c>
      <c r="B309" s="3" t="s">
        <v>669</v>
      </c>
      <c r="C309" s="256">
        <v>-210319.06</v>
      </c>
      <c r="D309" s="256">
        <f t="shared" si="125"/>
        <v>-210319.06</v>
      </c>
      <c r="E309" s="256">
        <f t="shared" si="126"/>
        <v>0</v>
      </c>
      <c r="F309" s="256">
        <v>0</v>
      </c>
      <c r="G309" s="257">
        <f t="shared" si="127"/>
        <v>0</v>
      </c>
      <c r="H309" s="256">
        <v>0</v>
      </c>
      <c r="I309" s="256">
        <f t="shared" si="128"/>
        <v>0</v>
      </c>
      <c r="J309"/>
      <c r="K309" s="271">
        <v>0</v>
      </c>
      <c r="L309"/>
      <c r="M309" s="256">
        <v>0</v>
      </c>
      <c r="N309" s="257">
        <f t="shared" si="129"/>
        <v>0</v>
      </c>
    </row>
    <row r="310" spans="1:14">
      <c r="A310" s="253">
        <f t="shared" si="109"/>
        <v>297</v>
      </c>
      <c r="B310" s="3" t="s">
        <v>705</v>
      </c>
      <c r="C310" s="256">
        <v>-2548682.4900000002</v>
      </c>
      <c r="D310" s="256">
        <f t="shared" si="125"/>
        <v>-2548682.4900000002</v>
      </c>
      <c r="E310" s="256">
        <f t="shared" si="126"/>
        <v>0</v>
      </c>
      <c r="F310" s="256">
        <v>0</v>
      </c>
      <c r="G310" s="257">
        <f t="shared" si="127"/>
        <v>0</v>
      </c>
      <c r="H310" s="256">
        <v>0</v>
      </c>
      <c r="I310" s="256">
        <f t="shared" si="128"/>
        <v>0</v>
      </c>
      <c r="J310"/>
      <c r="K310" s="271">
        <v>0</v>
      </c>
      <c r="L310"/>
      <c r="M310" s="256">
        <v>0</v>
      </c>
      <c r="N310" s="257">
        <f t="shared" si="129"/>
        <v>0</v>
      </c>
    </row>
    <row r="311" spans="1:14">
      <c r="A311" s="253">
        <f t="shared" si="109"/>
        <v>298</v>
      </c>
      <c r="B311" s="3" t="s">
        <v>706</v>
      </c>
      <c r="C311" s="256">
        <v>-31000</v>
      </c>
      <c r="D311" s="256">
        <f t="shared" si="125"/>
        <v>-31000</v>
      </c>
      <c r="E311" s="256">
        <f t="shared" si="126"/>
        <v>0</v>
      </c>
      <c r="F311" s="256">
        <v>0</v>
      </c>
      <c r="G311" s="257">
        <f t="shared" si="127"/>
        <v>0</v>
      </c>
      <c r="H311" s="256">
        <v>0</v>
      </c>
      <c r="I311" s="256">
        <f t="shared" si="128"/>
        <v>0</v>
      </c>
      <c r="J311"/>
      <c r="K311" s="271">
        <v>0</v>
      </c>
      <c r="L311"/>
      <c r="M311" s="256">
        <v>0</v>
      </c>
      <c r="N311" s="257">
        <f t="shared" si="129"/>
        <v>0</v>
      </c>
    </row>
    <row r="312" spans="1:14">
      <c r="A312" s="253">
        <f t="shared" si="109"/>
        <v>299</v>
      </c>
      <c r="B312" s="3" t="s">
        <v>670</v>
      </c>
      <c r="C312" s="256">
        <v>0</v>
      </c>
      <c r="D312" s="256">
        <f t="shared" si="125"/>
        <v>0</v>
      </c>
      <c r="E312" s="256">
        <f t="shared" si="126"/>
        <v>0</v>
      </c>
      <c r="F312" s="256">
        <v>0</v>
      </c>
      <c r="G312" s="257">
        <f t="shared" si="127"/>
        <v>0</v>
      </c>
      <c r="H312" s="256">
        <v>0</v>
      </c>
      <c r="I312" s="256">
        <f t="shared" si="128"/>
        <v>0</v>
      </c>
      <c r="J312"/>
      <c r="K312" s="271">
        <v>0</v>
      </c>
      <c r="L312"/>
      <c r="M312" s="256">
        <v>0</v>
      </c>
      <c r="N312" s="257">
        <f t="shared" si="129"/>
        <v>0</v>
      </c>
    </row>
    <row r="313" spans="1:14">
      <c r="A313" s="253">
        <f t="shared" si="109"/>
        <v>300</v>
      </c>
      <c r="B313" s="3" t="s">
        <v>671</v>
      </c>
      <c r="C313" s="256">
        <v>0</v>
      </c>
      <c r="D313" s="256">
        <f t="shared" si="125"/>
        <v>0</v>
      </c>
      <c r="E313" s="256">
        <f t="shared" si="126"/>
        <v>0</v>
      </c>
      <c r="F313" s="256">
        <v>0</v>
      </c>
      <c r="G313" s="257">
        <f t="shared" si="127"/>
        <v>0</v>
      </c>
      <c r="H313" s="256">
        <v>0</v>
      </c>
      <c r="I313" s="256">
        <f t="shared" si="128"/>
        <v>0</v>
      </c>
      <c r="J313"/>
      <c r="K313" s="271">
        <v>0</v>
      </c>
      <c r="L313"/>
      <c r="M313" s="256">
        <v>0</v>
      </c>
      <c r="N313" s="257">
        <f t="shared" si="129"/>
        <v>0</v>
      </c>
    </row>
    <row r="314" spans="1:14">
      <c r="A314" s="253">
        <f t="shared" si="109"/>
        <v>301</v>
      </c>
      <c r="B314" s="3" t="s">
        <v>672</v>
      </c>
      <c r="C314" s="256">
        <v>780997.25468518026</v>
      </c>
      <c r="D314" s="256">
        <f t="shared" si="125"/>
        <v>780997.25468518026</v>
      </c>
      <c r="E314" s="256">
        <f t="shared" si="126"/>
        <v>0</v>
      </c>
      <c r="F314" s="256">
        <v>0</v>
      </c>
      <c r="G314" s="257">
        <f t="shared" si="127"/>
        <v>0</v>
      </c>
      <c r="H314" s="256">
        <v>0</v>
      </c>
      <c r="I314" s="256">
        <f t="shared" si="128"/>
        <v>0</v>
      </c>
      <c r="J314" s="259">
        <f>VLOOKUP(L314,$C$320:$D$334,2,FALSE)</f>
        <v>0</v>
      </c>
      <c r="K314" s="257">
        <f>IF(I314*J314=0,0, ROUND(I314*J314,0))</f>
        <v>0</v>
      </c>
      <c r="L314" s="23" t="s">
        <v>334</v>
      </c>
      <c r="M314" s="256">
        <v>0</v>
      </c>
      <c r="N314" s="257">
        <f t="shared" si="129"/>
        <v>0</v>
      </c>
    </row>
    <row r="315" spans="1:14">
      <c r="A315" s="253">
        <f t="shared" si="109"/>
        <v>302</v>
      </c>
      <c r="B315" s="3" t="s">
        <v>673</v>
      </c>
      <c r="C315" s="256">
        <v>469450.7340000011</v>
      </c>
      <c r="D315" s="256">
        <f>+C315</f>
        <v>469450.7340000011</v>
      </c>
      <c r="E315" s="256">
        <f t="shared" si="126"/>
        <v>0</v>
      </c>
      <c r="F315" s="256">
        <v>0</v>
      </c>
      <c r="G315" s="257">
        <f t="shared" si="127"/>
        <v>0</v>
      </c>
      <c r="H315" s="256">
        <v>0</v>
      </c>
      <c r="I315" s="256">
        <f t="shared" si="128"/>
        <v>0</v>
      </c>
      <c r="J315" s="259">
        <f>VLOOKUP(L315,$C$320:$D$334,2,FALSE)</f>
        <v>0</v>
      </c>
      <c r="K315" s="257">
        <f>IF(I315*J315=0,0, ROUND(I315*J315,0))</f>
        <v>0</v>
      </c>
      <c r="L315" s="23" t="s">
        <v>334</v>
      </c>
      <c r="M315" s="256">
        <v>0</v>
      </c>
      <c r="N315" s="257">
        <f t="shared" si="129"/>
        <v>0</v>
      </c>
    </row>
    <row r="316" spans="1:14">
      <c r="A316" s="253">
        <f t="shared" si="109"/>
        <v>303</v>
      </c>
      <c r="B316" t="s">
        <v>351</v>
      </c>
      <c r="C316" s="256">
        <v>253000</v>
      </c>
      <c r="D316" s="256">
        <f t="shared" si="125"/>
        <v>253000</v>
      </c>
      <c r="E316" s="256">
        <f t="shared" si="126"/>
        <v>0</v>
      </c>
      <c r="F316" s="256">
        <v>0</v>
      </c>
      <c r="G316" s="257">
        <f t="shared" si="127"/>
        <v>0</v>
      </c>
      <c r="H316" s="256">
        <v>0</v>
      </c>
      <c r="I316" s="256">
        <f t="shared" si="128"/>
        <v>0</v>
      </c>
      <c r="J316" s="259">
        <f>VLOOKUP(L316,$C$320:$D$334,2,FALSE)</f>
        <v>0</v>
      </c>
      <c r="K316" s="257">
        <f>IF(I316*J316=0,0, ROUND(I316*J316,0))</f>
        <v>0</v>
      </c>
      <c r="L316" s="23" t="s">
        <v>334</v>
      </c>
      <c r="M316" s="256">
        <v>0</v>
      </c>
      <c r="N316" s="257">
        <f t="shared" si="129"/>
        <v>0</v>
      </c>
    </row>
    <row r="317" spans="1:14" ht="13.5" thickBot="1">
      <c r="A317" s="253">
        <f t="shared" si="109"/>
        <v>304</v>
      </c>
      <c r="B317" s="255" t="s">
        <v>350</v>
      </c>
      <c r="C317" s="275">
        <f t="shared" ref="C317:I317" si="130">SUM(C307:C316)</f>
        <v>2139341.4586851811</v>
      </c>
      <c r="D317" s="275">
        <f t="shared" si="130"/>
        <v>-4385178.5413148189</v>
      </c>
      <c r="E317" s="275">
        <f t="shared" si="130"/>
        <v>6524520</v>
      </c>
      <c r="F317" s="275">
        <f t="shared" si="130"/>
        <v>0</v>
      </c>
      <c r="G317" s="275">
        <f t="shared" si="130"/>
        <v>6524520</v>
      </c>
      <c r="H317" s="275">
        <f t="shared" si="130"/>
        <v>0</v>
      </c>
      <c r="I317" s="275">
        <f t="shared" si="130"/>
        <v>6524520</v>
      </c>
      <c r="J317" s="255"/>
      <c r="K317" s="276">
        <f>SUM(K307:K316)</f>
        <v>10661422</v>
      </c>
      <c r="L317"/>
      <c r="M317" s="277">
        <f>SUM(M307:M316)</f>
        <v>2089381</v>
      </c>
      <c r="N317" s="277">
        <f>SUM(N307:N316)</f>
        <v>12750804</v>
      </c>
    </row>
    <row r="318" spans="1:14" ht="13.5" thickTop="1">
      <c r="A318" s="253">
        <f t="shared" si="109"/>
        <v>305</v>
      </c>
      <c r="B318" s="255" t="s">
        <v>357</v>
      </c>
      <c r="C318" s="49"/>
      <c r="D318"/>
      <c r="E318"/>
      <c r="F318"/>
      <c r="G318"/>
      <c r="H318"/>
      <c r="I318"/>
      <c r="J318"/>
      <c r="K318" s="258"/>
      <c r="L318"/>
      <c r="M318"/>
      <c r="N318"/>
    </row>
    <row r="319" spans="1:14" ht="13">
      <c r="A319" s="253">
        <f t="shared" si="109"/>
        <v>306</v>
      </c>
      <c r="B319"/>
      <c r="C319" s="278" t="s">
        <v>349</v>
      </c>
      <c r="D319" s="279"/>
      <c r="E319"/>
      <c r="F319"/>
      <c r="G319"/>
      <c r="H319"/>
      <c r="I319"/>
      <c r="J319"/>
      <c r="K319" s="258"/>
      <c r="L319"/>
      <c r="M319"/>
      <c r="N319"/>
    </row>
    <row r="320" spans="1:14">
      <c r="A320" s="253">
        <f t="shared" si="109"/>
        <v>307</v>
      </c>
      <c r="B320"/>
      <c r="C320" s="280" t="s">
        <v>348</v>
      </c>
      <c r="D320" s="281">
        <v>0.98599999999999999</v>
      </c>
      <c r="E320"/>
      <c r="F320"/>
      <c r="G320"/>
      <c r="H320"/>
      <c r="I320"/>
      <c r="J320"/>
      <c r="K320" s="258"/>
      <c r="L320"/>
      <c r="M320"/>
      <c r="N320"/>
    </row>
    <row r="321" spans="1:14">
      <c r="A321" s="253">
        <f t="shared" si="109"/>
        <v>308</v>
      </c>
      <c r="B321"/>
      <c r="C321" s="280" t="s">
        <v>347</v>
      </c>
      <c r="D321" s="281">
        <v>0.98699999999999999</v>
      </c>
      <c r="E321"/>
      <c r="F321"/>
      <c r="G321"/>
      <c r="H321"/>
      <c r="I321"/>
      <c r="J321"/>
      <c r="K321" s="258"/>
      <c r="L321"/>
      <c r="M321"/>
      <c r="N321"/>
    </row>
    <row r="322" spans="1:14">
      <c r="A322" s="253">
        <f t="shared" si="109"/>
        <v>309</v>
      </c>
      <c r="B322"/>
      <c r="C322" s="280" t="s">
        <v>346</v>
      </c>
      <c r="D322" s="281">
        <v>0.98499999999999999</v>
      </c>
      <c r="E322"/>
      <c r="F322"/>
      <c r="G322"/>
      <c r="H322"/>
      <c r="I322"/>
      <c r="J322"/>
      <c r="K322" s="258"/>
      <c r="L322"/>
      <c r="M322"/>
      <c r="N322"/>
    </row>
    <row r="323" spans="1:14">
      <c r="A323" s="253">
        <f t="shared" si="109"/>
        <v>310</v>
      </c>
      <c r="B323"/>
      <c r="C323" s="280" t="s">
        <v>345</v>
      </c>
      <c r="D323" s="281">
        <v>0.98499999999999999</v>
      </c>
      <c r="E323"/>
      <c r="F323"/>
      <c r="G323"/>
      <c r="H323"/>
      <c r="I323"/>
      <c r="J323"/>
      <c r="K323" s="258"/>
      <c r="L323"/>
      <c r="M323"/>
      <c r="N323"/>
    </row>
    <row r="324" spans="1:14">
      <c r="A324" s="253">
        <f t="shared" si="109"/>
        <v>311</v>
      </c>
      <c r="B324"/>
      <c r="C324" s="280" t="s">
        <v>344</v>
      </c>
      <c r="D324" s="281">
        <v>0.999</v>
      </c>
      <c r="E324"/>
      <c r="F324"/>
      <c r="G324"/>
      <c r="H324"/>
      <c r="I324"/>
      <c r="J324"/>
      <c r="K324" s="258"/>
      <c r="L324"/>
      <c r="M324"/>
      <c r="N324"/>
    </row>
    <row r="325" spans="1:14">
      <c r="A325" s="253">
        <f t="shared" si="109"/>
        <v>312</v>
      </c>
      <c r="B325"/>
      <c r="C325" s="280" t="s">
        <v>343</v>
      </c>
      <c r="D325" s="281">
        <v>0.99299999999999999</v>
      </c>
      <c r="E325"/>
      <c r="F325"/>
      <c r="G325"/>
      <c r="H325"/>
      <c r="I325"/>
      <c r="J325"/>
      <c r="K325" s="258"/>
      <c r="L325"/>
      <c r="M325"/>
      <c r="N325"/>
    </row>
    <row r="326" spans="1:14">
      <c r="A326" s="253">
        <f t="shared" si="109"/>
        <v>313</v>
      </c>
      <c r="B326"/>
      <c r="C326" s="280" t="s">
        <v>342</v>
      </c>
      <c r="D326" s="281">
        <v>0.98599999999999999</v>
      </c>
      <c r="E326"/>
      <c r="F326"/>
      <c r="G326"/>
      <c r="H326"/>
      <c r="I326"/>
      <c r="J326"/>
      <c r="K326" s="258"/>
      <c r="L326"/>
      <c r="M326"/>
      <c r="N326"/>
    </row>
    <row r="327" spans="1:14">
      <c r="A327" s="253">
        <f t="shared" si="109"/>
        <v>314</v>
      </c>
      <c r="B327"/>
      <c r="C327" s="280" t="s">
        <v>341</v>
      </c>
      <c r="D327" s="281">
        <v>0.99099999999999999</v>
      </c>
      <c r="E327"/>
      <c r="F327"/>
      <c r="G327"/>
      <c r="H327"/>
      <c r="I327"/>
      <c r="J327"/>
      <c r="K327" s="258"/>
      <c r="L327"/>
      <c r="M327"/>
      <c r="N327"/>
    </row>
    <row r="328" spans="1:14">
      <c r="A328" s="253">
        <f t="shared" si="109"/>
        <v>315</v>
      </c>
      <c r="B328"/>
      <c r="C328" s="280" t="s">
        <v>340</v>
      </c>
      <c r="D328" s="281">
        <v>0.98899999999999999</v>
      </c>
      <c r="E328"/>
      <c r="F328"/>
      <c r="G328"/>
      <c r="H328"/>
      <c r="I328"/>
      <c r="J328"/>
      <c r="K328" s="258"/>
      <c r="L328"/>
      <c r="M328"/>
      <c r="N328"/>
    </row>
    <row r="329" spans="1:14">
      <c r="A329" s="253">
        <f t="shared" si="109"/>
        <v>316</v>
      </c>
      <c r="B329"/>
      <c r="C329" s="282" t="s">
        <v>339</v>
      </c>
      <c r="D329" s="281">
        <v>0.99099999999999999</v>
      </c>
      <c r="E329"/>
      <c r="F329"/>
      <c r="G329"/>
      <c r="H329"/>
      <c r="I329"/>
      <c r="J329"/>
      <c r="K329" s="258"/>
      <c r="L329"/>
      <c r="M329"/>
      <c r="N329"/>
    </row>
    <row r="330" spans="1:14">
      <c r="A330" s="253">
        <f t="shared" si="109"/>
        <v>317</v>
      </c>
      <c r="B330"/>
      <c r="C330" s="282" t="s">
        <v>338</v>
      </c>
      <c r="D330" s="281">
        <v>0</v>
      </c>
      <c r="E330"/>
      <c r="F330"/>
      <c r="G330"/>
      <c r="H330"/>
      <c r="I330"/>
      <c r="J330"/>
      <c r="K330" s="258"/>
      <c r="L330"/>
      <c r="M330"/>
      <c r="N330"/>
    </row>
    <row r="331" spans="1:14">
      <c r="A331" s="253">
        <f t="shared" si="109"/>
        <v>318</v>
      </c>
      <c r="B331"/>
      <c r="C331" s="280" t="s">
        <v>337</v>
      </c>
      <c r="D331" s="281">
        <v>0.98499999999999999</v>
      </c>
      <c r="E331"/>
      <c r="F331"/>
      <c r="G331"/>
      <c r="H331"/>
      <c r="I331"/>
      <c r="J331"/>
      <c r="K331" s="258"/>
      <c r="L331"/>
      <c r="M331"/>
      <c r="N331"/>
    </row>
    <row r="332" spans="1:14">
      <c r="A332" s="253">
        <f t="shared" si="109"/>
        <v>319</v>
      </c>
      <c r="B332"/>
      <c r="C332" s="280" t="s">
        <v>336</v>
      </c>
      <c r="D332" s="281">
        <v>1</v>
      </c>
      <c r="E332"/>
      <c r="F332"/>
      <c r="G332"/>
      <c r="H332"/>
      <c r="I332"/>
      <c r="J332"/>
      <c r="K332" s="258"/>
      <c r="L332"/>
      <c r="M332"/>
      <c r="N332"/>
    </row>
    <row r="333" spans="1:14">
      <c r="A333" s="253">
        <f t="shared" si="109"/>
        <v>320</v>
      </c>
      <c r="B333"/>
      <c r="C333" s="280" t="s">
        <v>335</v>
      </c>
      <c r="D333" s="281">
        <v>0</v>
      </c>
      <c r="E333"/>
      <c r="F333"/>
      <c r="G333"/>
      <c r="H333"/>
      <c r="I333"/>
      <c r="J333"/>
      <c r="K333" s="258"/>
      <c r="L333"/>
      <c r="M333"/>
      <c r="N333"/>
    </row>
    <row r="334" spans="1:14">
      <c r="A334" s="253">
        <f t="shared" si="109"/>
        <v>321</v>
      </c>
      <c r="B334"/>
      <c r="C334" s="280" t="s">
        <v>334</v>
      </c>
      <c r="D334" s="281">
        <v>0</v>
      </c>
      <c r="E334"/>
      <c r="F334"/>
      <c r="G334"/>
      <c r="H334"/>
      <c r="I334"/>
      <c r="J334"/>
      <c r="K334" s="258"/>
      <c r="L334"/>
      <c r="M334"/>
      <c r="N334"/>
    </row>
  </sheetData>
  <mergeCells count="5">
    <mergeCell ref="A1:J1"/>
    <mergeCell ref="A2:J2"/>
    <mergeCell ref="A3:J3"/>
    <mergeCell ref="A4:J4"/>
    <mergeCell ref="A5:J5"/>
  </mergeCells>
  <pageMargins left="0.25" right="0.25" top="1" bottom="0.5" header="0.5" footer="0.5"/>
  <pageSetup scale="48" orientation="landscape" r:id="rId1"/>
  <headerFooter alignWithMargins="0"/>
  <rowBreaks count="5" manualBreakCount="5">
    <brk id="70" max="13" man="1"/>
    <brk id="122" max="13" man="1"/>
    <brk id="167" max="13" man="1"/>
    <brk id="221" max="13" man="1"/>
    <brk id="266" max="1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fitToPage="1"/>
  </sheetPr>
  <dimension ref="A1:O80"/>
  <sheetViews>
    <sheetView view="pageBreakPreview" zoomScale="90" zoomScaleNormal="100" zoomScaleSheetLayoutView="90" workbookViewId="0">
      <selection activeCell="B2" sqref="B2:N2"/>
    </sheetView>
  </sheetViews>
  <sheetFormatPr defaultColWidth="8.81640625" defaultRowHeight="12.5"/>
  <cols>
    <col min="1" max="1" width="4.26953125" style="56" bestFit="1" customWidth="1"/>
    <col min="2" max="2" width="39.54296875" style="56" bestFit="1" customWidth="1"/>
    <col min="3" max="14" width="14.81640625" style="56" bestFit="1" customWidth="1"/>
    <col min="15" max="15" width="15.54296875" style="56" bestFit="1" customWidth="1"/>
    <col min="16" max="16384" width="8.81640625" style="56"/>
  </cols>
  <sheetData>
    <row r="1" spans="1:15">
      <c r="B1" s="305" t="s">
        <v>12</v>
      </c>
      <c r="C1" s="305"/>
      <c r="D1" s="305"/>
      <c r="E1" s="305"/>
      <c r="F1" s="305"/>
      <c r="G1" s="305"/>
      <c r="H1" s="305"/>
      <c r="I1" s="305"/>
      <c r="J1" s="305"/>
      <c r="K1" s="305"/>
      <c r="L1" s="305"/>
      <c r="M1" s="305"/>
      <c r="N1" s="305"/>
    </row>
    <row r="2" spans="1:15">
      <c r="B2" s="305" t="s">
        <v>90</v>
      </c>
      <c r="C2" s="305"/>
      <c r="D2" s="305"/>
      <c r="E2" s="305"/>
      <c r="F2" s="305"/>
      <c r="G2" s="305"/>
      <c r="H2" s="305"/>
      <c r="I2" s="305"/>
      <c r="J2" s="305"/>
      <c r="K2" s="305"/>
      <c r="L2" s="305"/>
      <c r="M2" s="305"/>
      <c r="N2" s="305"/>
    </row>
    <row r="3" spans="1:15">
      <c r="B3" s="305" t="s">
        <v>785</v>
      </c>
      <c r="C3" s="305"/>
      <c r="D3" s="305"/>
      <c r="E3" s="305"/>
      <c r="F3" s="305"/>
      <c r="G3" s="305"/>
      <c r="H3" s="305"/>
      <c r="I3" s="305"/>
      <c r="J3" s="305"/>
      <c r="K3" s="305"/>
      <c r="L3" s="305"/>
      <c r="M3" s="305"/>
      <c r="N3" s="305"/>
    </row>
    <row r="4" spans="1:15">
      <c r="A4" s="91" t="s">
        <v>286</v>
      </c>
    </row>
    <row r="5" spans="1:15" ht="13">
      <c r="A5" s="91" t="s">
        <v>216</v>
      </c>
      <c r="C5" s="7">
        <v>44621</v>
      </c>
      <c r="D5" s="7">
        <v>44652</v>
      </c>
      <c r="E5" s="7">
        <v>44683</v>
      </c>
      <c r="F5" s="7">
        <v>44713</v>
      </c>
      <c r="G5" s="7">
        <v>44743</v>
      </c>
      <c r="H5" s="7">
        <v>44774</v>
      </c>
      <c r="I5" s="7">
        <v>44805</v>
      </c>
      <c r="J5" s="7">
        <v>44835</v>
      </c>
      <c r="K5" s="7">
        <v>44866</v>
      </c>
      <c r="L5" s="7">
        <v>44896</v>
      </c>
      <c r="M5" s="7">
        <v>44927</v>
      </c>
      <c r="N5" s="7">
        <v>44958</v>
      </c>
      <c r="O5" s="7">
        <v>44986</v>
      </c>
    </row>
    <row r="6" spans="1:15" ht="13">
      <c r="B6" s="47" t="s">
        <v>285</v>
      </c>
      <c r="D6" s="92"/>
      <c r="E6" s="92"/>
      <c r="F6" s="92"/>
      <c r="G6" s="92"/>
      <c r="H6" s="92"/>
      <c r="I6" s="92"/>
      <c r="J6" s="92"/>
      <c r="K6" s="92"/>
      <c r="L6" s="92"/>
      <c r="M6" s="92"/>
    </row>
    <row r="7" spans="1:15">
      <c r="A7" s="91">
        <v>1</v>
      </c>
      <c r="B7" s="5" t="s">
        <v>284</v>
      </c>
      <c r="C7" s="87">
        <v>10932714.41</v>
      </c>
      <c r="D7" s="87">
        <v>10932714.41</v>
      </c>
      <c r="E7" s="216">
        <v>10932714.41</v>
      </c>
      <c r="F7" s="216">
        <v>10932714.41</v>
      </c>
      <c r="G7" s="216">
        <v>10932714.41</v>
      </c>
      <c r="H7" s="216">
        <v>10932714.41</v>
      </c>
      <c r="I7" s="216">
        <v>10932714.41</v>
      </c>
      <c r="J7" s="216">
        <v>10932714.41</v>
      </c>
      <c r="K7" s="216">
        <v>10932714.41</v>
      </c>
      <c r="L7" s="216">
        <v>11236419.33</v>
      </c>
      <c r="M7" s="216">
        <v>11236419.33</v>
      </c>
      <c r="N7" s="216">
        <v>11236419.33</v>
      </c>
      <c r="O7" s="216">
        <v>11236419.33</v>
      </c>
    </row>
    <row r="8" spans="1:15">
      <c r="A8" s="91">
        <v>2</v>
      </c>
      <c r="B8" s="5" t="s">
        <v>283</v>
      </c>
      <c r="C8" s="87">
        <v>158819.18</v>
      </c>
      <c r="D8" s="87">
        <v>158819.18</v>
      </c>
      <c r="E8" s="216">
        <v>158819.18</v>
      </c>
      <c r="F8" s="216">
        <v>158819.18</v>
      </c>
      <c r="G8" s="216">
        <v>158819.18</v>
      </c>
      <c r="H8" s="216">
        <v>158819.18</v>
      </c>
      <c r="I8" s="216">
        <v>158819.18</v>
      </c>
      <c r="J8" s="216">
        <v>158819.18</v>
      </c>
      <c r="K8" s="216">
        <v>158819.18</v>
      </c>
      <c r="L8" s="216">
        <v>158819.18</v>
      </c>
      <c r="M8" s="216">
        <v>158819.18</v>
      </c>
      <c r="N8" s="216">
        <v>158819.18</v>
      </c>
      <c r="O8" s="215">
        <v>158819.18</v>
      </c>
    </row>
    <row r="9" spans="1:15" ht="13">
      <c r="A9" s="91">
        <v>3</v>
      </c>
      <c r="B9" s="47" t="s">
        <v>282</v>
      </c>
      <c r="C9" s="214">
        <f>SUM(C7:C8)</f>
        <v>11091533.59</v>
      </c>
      <c r="D9" s="214">
        <f t="shared" ref="D9:O9" si="0">SUM(D7:D8)</f>
        <v>11091533.59</v>
      </c>
      <c r="E9" s="214">
        <f t="shared" si="0"/>
        <v>11091533.59</v>
      </c>
      <c r="F9" s="214">
        <f t="shared" si="0"/>
        <v>11091533.59</v>
      </c>
      <c r="G9" s="214">
        <f t="shared" si="0"/>
        <v>11091533.59</v>
      </c>
      <c r="H9" s="214">
        <f t="shared" si="0"/>
        <v>11091533.59</v>
      </c>
      <c r="I9" s="214">
        <f t="shared" si="0"/>
        <v>11091533.59</v>
      </c>
      <c r="J9" s="214">
        <f t="shared" si="0"/>
        <v>11091533.59</v>
      </c>
      <c r="K9" s="214">
        <f t="shared" si="0"/>
        <v>11091533.59</v>
      </c>
      <c r="L9" s="214">
        <f t="shared" si="0"/>
        <v>11395238.51</v>
      </c>
      <c r="M9" s="214">
        <f t="shared" si="0"/>
        <v>11395238.51</v>
      </c>
      <c r="N9" s="214">
        <f t="shared" si="0"/>
        <v>11395238.51</v>
      </c>
      <c r="O9" s="214">
        <f t="shared" si="0"/>
        <v>11395238.51</v>
      </c>
    </row>
    <row r="10" spans="1:15">
      <c r="C10" s="87"/>
      <c r="D10" s="158"/>
      <c r="E10" s="87"/>
      <c r="F10" s="87"/>
      <c r="G10" s="87"/>
      <c r="H10" s="87"/>
      <c r="I10" s="87"/>
      <c r="J10" s="87"/>
      <c r="K10" s="87"/>
      <c r="L10" s="87"/>
      <c r="M10" s="87"/>
      <c r="N10" s="217"/>
      <c r="O10" s="219"/>
    </row>
    <row r="11" spans="1:15" ht="13">
      <c r="B11" s="47" t="s">
        <v>1</v>
      </c>
      <c r="C11" s="87"/>
      <c r="D11" s="158"/>
      <c r="E11" s="87"/>
      <c r="F11" s="87"/>
      <c r="G11" s="87"/>
      <c r="H11" s="87"/>
      <c r="I11" s="87"/>
      <c r="J11" s="87"/>
      <c r="K11" s="87"/>
      <c r="L11" s="87"/>
      <c r="M11" s="87"/>
      <c r="N11" s="217"/>
      <c r="O11" s="219"/>
    </row>
    <row r="12" spans="1:15">
      <c r="A12" s="91">
        <v>4</v>
      </c>
      <c r="B12" s="5" t="s">
        <v>281</v>
      </c>
      <c r="C12" s="87">
        <v>52919.18</v>
      </c>
      <c r="D12" s="87">
        <v>52919.18</v>
      </c>
      <c r="E12" s="216">
        <v>52919.18</v>
      </c>
      <c r="F12" s="216">
        <v>52919.18</v>
      </c>
      <c r="G12" s="216">
        <v>52919.18</v>
      </c>
      <c r="H12" s="216">
        <v>52919.18</v>
      </c>
      <c r="I12" s="216">
        <v>52919.18</v>
      </c>
      <c r="J12" s="216">
        <v>52919.18</v>
      </c>
      <c r="K12" s="216">
        <v>52919.18</v>
      </c>
      <c r="L12" s="216">
        <v>52919.18</v>
      </c>
      <c r="M12" s="216">
        <v>52919.18</v>
      </c>
      <c r="N12" s="216">
        <v>52919.18</v>
      </c>
      <c r="O12" s="216">
        <v>52919.18</v>
      </c>
    </row>
    <row r="13" spans="1:15">
      <c r="A13" s="91">
        <v>5</v>
      </c>
      <c r="B13" s="5" t="s">
        <v>280</v>
      </c>
      <c r="C13" s="87">
        <v>58345281.189999998</v>
      </c>
      <c r="D13" s="87">
        <v>58952799.829999998</v>
      </c>
      <c r="E13" s="216">
        <v>59278840.960000001</v>
      </c>
      <c r="F13" s="216">
        <v>58565747.670000002</v>
      </c>
      <c r="G13" s="216">
        <v>60089521.659999996</v>
      </c>
      <c r="H13" s="216">
        <v>60513581.719999999</v>
      </c>
      <c r="I13" s="216">
        <v>60847221.789999999</v>
      </c>
      <c r="J13" s="216">
        <v>61628417.630000003</v>
      </c>
      <c r="K13" s="216">
        <v>62681339.68</v>
      </c>
      <c r="L13" s="216">
        <v>62290767.759999998</v>
      </c>
      <c r="M13" s="216">
        <v>62744121.729999997</v>
      </c>
      <c r="N13" s="216">
        <v>63402301.329999998</v>
      </c>
      <c r="O13" s="215">
        <v>61173062.590000004</v>
      </c>
    </row>
    <row r="14" spans="1:15" ht="13">
      <c r="A14" s="91">
        <v>6</v>
      </c>
      <c r="B14" s="47" t="s">
        <v>91</v>
      </c>
      <c r="C14" s="214">
        <f>SUM(C12:C13)</f>
        <v>58398200.369999997</v>
      </c>
      <c r="D14" s="214">
        <f t="shared" ref="D14:O14" si="1">SUM(D12:D13)</f>
        <v>59005719.009999998</v>
      </c>
      <c r="E14" s="214">
        <f t="shared" si="1"/>
        <v>59331760.140000001</v>
      </c>
      <c r="F14" s="214">
        <f t="shared" si="1"/>
        <v>58618666.850000001</v>
      </c>
      <c r="G14" s="214">
        <f t="shared" si="1"/>
        <v>60142440.839999996</v>
      </c>
      <c r="H14" s="214">
        <f t="shared" si="1"/>
        <v>60566500.899999999</v>
      </c>
      <c r="I14" s="214">
        <f t="shared" si="1"/>
        <v>60900140.969999999</v>
      </c>
      <c r="J14" s="214">
        <f t="shared" si="1"/>
        <v>61681336.810000002</v>
      </c>
      <c r="K14" s="214">
        <f t="shared" si="1"/>
        <v>62734258.859999999</v>
      </c>
      <c r="L14" s="214">
        <f t="shared" si="1"/>
        <v>62343686.939999998</v>
      </c>
      <c r="M14" s="214">
        <f t="shared" si="1"/>
        <v>62797040.909999996</v>
      </c>
      <c r="N14" s="214">
        <f t="shared" si="1"/>
        <v>63455220.509999998</v>
      </c>
      <c r="O14" s="214">
        <f t="shared" si="1"/>
        <v>61225981.770000003</v>
      </c>
    </row>
    <row r="15" spans="1:15">
      <c r="C15" s="87"/>
      <c r="D15" s="158"/>
      <c r="E15" s="87"/>
      <c r="F15" s="87"/>
      <c r="G15" s="87"/>
      <c r="H15" s="87"/>
      <c r="I15" s="87"/>
      <c r="J15" s="87"/>
      <c r="K15" s="87"/>
      <c r="L15" s="87"/>
      <c r="M15" s="87"/>
      <c r="N15" s="217"/>
      <c r="O15" s="219"/>
    </row>
    <row r="16" spans="1:15" ht="13">
      <c r="B16" s="47" t="s">
        <v>279</v>
      </c>
      <c r="C16" s="87"/>
      <c r="D16" s="158"/>
      <c r="E16" s="87"/>
      <c r="F16" s="87"/>
      <c r="G16" s="87"/>
      <c r="H16" s="87"/>
      <c r="I16" s="87"/>
      <c r="J16" s="87"/>
      <c r="K16" s="87"/>
      <c r="L16" s="87"/>
      <c r="M16" s="87"/>
      <c r="N16" s="217"/>
      <c r="O16" s="219"/>
    </row>
    <row r="17" spans="1:15">
      <c r="A17" s="91">
        <v>7</v>
      </c>
      <c r="B17" s="5" t="s">
        <v>278</v>
      </c>
      <c r="C17" s="87">
        <v>4828018.49</v>
      </c>
      <c r="D17" s="87">
        <v>4828018.49</v>
      </c>
      <c r="E17" s="216">
        <v>4828018.49</v>
      </c>
      <c r="F17" s="216">
        <v>4828018.49</v>
      </c>
      <c r="G17" s="216">
        <v>4828018.49</v>
      </c>
      <c r="H17" s="216">
        <v>4828018.49</v>
      </c>
      <c r="I17" s="216">
        <v>4828018.49</v>
      </c>
      <c r="J17" s="216">
        <v>4828018.49</v>
      </c>
      <c r="K17" s="216">
        <v>4828018.49</v>
      </c>
      <c r="L17" s="216">
        <v>4828018.49</v>
      </c>
      <c r="M17" s="216">
        <v>4857643.49</v>
      </c>
      <c r="N17" s="216">
        <v>4858135.16</v>
      </c>
      <c r="O17" s="216">
        <v>4858135.16</v>
      </c>
    </row>
    <row r="18" spans="1:15">
      <c r="A18" s="91">
        <v>8</v>
      </c>
      <c r="B18" s="5" t="s">
        <v>277</v>
      </c>
      <c r="C18" s="87">
        <v>5420</v>
      </c>
      <c r="D18" s="87">
        <v>5420</v>
      </c>
      <c r="E18" s="216">
        <v>5420</v>
      </c>
      <c r="F18" s="216">
        <v>5420</v>
      </c>
      <c r="G18" s="216">
        <v>5420</v>
      </c>
      <c r="H18" s="216">
        <v>5420</v>
      </c>
      <c r="I18" s="216">
        <v>5420</v>
      </c>
      <c r="J18" s="216">
        <v>5420</v>
      </c>
      <c r="K18" s="216">
        <v>5420</v>
      </c>
      <c r="L18" s="216">
        <v>5420</v>
      </c>
      <c r="M18" s="216">
        <v>5420</v>
      </c>
      <c r="N18" s="216">
        <v>5420</v>
      </c>
      <c r="O18" s="216">
        <v>5420</v>
      </c>
    </row>
    <row r="19" spans="1:15">
      <c r="A19" s="91">
        <v>9</v>
      </c>
      <c r="B19" s="5" t="s">
        <v>568</v>
      </c>
      <c r="C19" s="87">
        <v>81115757.370000005</v>
      </c>
      <c r="D19" s="87">
        <v>81123882.420000002</v>
      </c>
      <c r="E19" s="216">
        <v>81120240.939999998</v>
      </c>
      <c r="F19" s="216">
        <v>81117048.189999998</v>
      </c>
      <c r="G19" s="216">
        <v>81655740.420000002</v>
      </c>
      <c r="H19" s="216">
        <v>81654454.349999994</v>
      </c>
      <c r="I19" s="216">
        <v>81654454.349999994</v>
      </c>
      <c r="J19" s="216">
        <v>81654454.349999994</v>
      </c>
      <c r="K19" s="216">
        <v>81804684.180000007</v>
      </c>
      <c r="L19" s="216">
        <v>81830713.810000002</v>
      </c>
      <c r="M19" s="216">
        <v>81909323.700000003</v>
      </c>
      <c r="N19" s="216">
        <v>81881063.939999998</v>
      </c>
      <c r="O19" s="216">
        <v>81881763.430000007</v>
      </c>
    </row>
    <row r="20" spans="1:15">
      <c r="A20" s="91">
        <v>10</v>
      </c>
      <c r="B20" s="5" t="s">
        <v>276</v>
      </c>
      <c r="C20" s="87">
        <v>970149911.90999997</v>
      </c>
      <c r="D20" s="87">
        <v>970088118.12</v>
      </c>
      <c r="E20" s="216">
        <v>970069233.40999997</v>
      </c>
      <c r="F20" s="216">
        <v>970081508.51999998</v>
      </c>
      <c r="G20" s="216">
        <v>970212335.38</v>
      </c>
      <c r="H20" s="216">
        <v>971007509.72000003</v>
      </c>
      <c r="I20" s="216">
        <v>971007509.72000003</v>
      </c>
      <c r="J20" s="216">
        <v>971007509.72000003</v>
      </c>
      <c r="K20" s="216">
        <v>971117242.35000002</v>
      </c>
      <c r="L20" s="216">
        <v>972739172.91999996</v>
      </c>
      <c r="M20" s="216">
        <v>974065991.44000006</v>
      </c>
      <c r="N20" s="216">
        <v>973773346.69000006</v>
      </c>
      <c r="O20" s="216">
        <v>973821997.48000002</v>
      </c>
    </row>
    <row r="21" spans="1:15">
      <c r="A21" s="91">
        <v>11</v>
      </c>
      <c r="B21" s="5" t="s">
        <v>569</v>
      </c>
      <c r="C21" s="87">
        <v>118672423.98</v>
      </c>
      <c r="D21" s="87">
        <v>118672422.93000001</v>
      </c>
      <c r="E21" s="216">
        <v>118672422.93000001</v>
      </c>
      <c r="F21" s="216">
        <v>118672422.93000001</v>
      </c>
      <c r="G21" s="216">
        <v>118672422.93000001</v>
      </c>
      <c r="H21" s="216">
        <v>118703375.28</v>
      </c>
      <c r="I21" s="216">
        <v>118703375.28</v>
      </c>
      <c r="J21" s="216">
        <v>118703375.28</v>
      </c>
      <c r="K21" s="216">
        <v>118703375.28</v>
      </c>
      <c r="L21" s="216">
        <v>118703375.28</v>
      </c>
      <c r="M21" s="216">
        <v>121028066.68000001</v>
      </c>
      <c r="N21" s="216">
        <v>121031196.20999999</v>
      </c>
      <c r="O21" s="216">
        <v>121671950.40000001</v>
      </c>
    </row>
    <row r="22" spans="1:15">
      <c r="A22" s="91">
        <v>12</v>
      </c>
      <c r="B22" s="5" t="s">
        <v>275</v>
      </c>
      <c r="C22" s="87">
        <v>31712354.059999999</v>
      </c>
      <c r="D22" s="87">
        <v>32428150.600000001</v>
      </c>
      <c r="E22" s="216">
        <v>32426434.890000001</v>
      </c>
      <c r="F22" s="216">
        <v>32432134.100000001</v>
      </c>
      <c r="G22" s="216">
        <v>32434926.34</v>
      </c>
      <c r="H22" s="216">
        <v>32434926.34</v>
      </c>
      <c r="I22" s="216">
        <v>32434926.34</v>
      </c>
      <c r="J22" s="216">
        <v>32434926.34</v>
      </c>
      <c r="K22" s="216">
        <v>32500248.960000001</v>
      </c>
      <c r="L22" s="216">
        <v>32508877.02</v>
      </c>
      <c r="M22" s="216">
        <v>32509073.710000001</v>
      </c>
      <c r="N22" s="216">
        <v>32509074.120000001</v>
      </c>
      <c r="O22" s="216">
        <v>32756504.140000001</v>
      </c>
    </row>
    <row r="23" spans="1:15">
      <c r="A23" s="91">
        <v>13</v>
      </c>
      <c r="B23" s="5" t="s">
        <v>274</v>
      </c>
      <c r="C23" s="87">
        <v>13814955.93</v>
      </c>
      <c r="D23" s="87">
        <v>13828105.810000001</v>
      </c>
      <c r="E23" s="216">
        <v>13850636.23</v>
      </c>
      <c r="F23" s="216">
        <v>13853778.93</v>
      </c>
      <c r="G23" s="216">
        <v>13900832.9</v>
      </c>
      <c r="H23" s="216">
        <v>13900832.9</v>
      </c>
      <c r="I23" s="216">
        <v>13937171.26</v>
      </c>
      <c r="J23" s="216">
        <v>13937171.26</v>
      </c>
      <c r="K23" s="216">
        <v>13986950.42</v>
      </c>
      <c r="L23" s="216">
        <v>14156589.880000001</v>
      </c>
      <c r="M23" s="216">
        <v>14172383.029999999</v>
      </c>
      <c r="N23" s="216">
        <v>14179396.25</v>
      </c>
      <c r="O23" s="215">
        <v>14228816.720000001</v>
      </c>
    </row>
    <row r="24" spans="1:15" ht="13">
      <c r="A24" s="91">
        <v>14</v>
      </c>
      <c r="B24" s="47" t="s">
        <v>273</v>
      </c>
      <c r="C24" s="214">
        <f>SUM(C17:C23)</f>
        <v>1220298841.74</v>
      </c>
      <c r="D24" s="214">
        <f t="shared" ref="D24:O24" si="2">SUM(D17:D23)</f>
        <v>1220974118.3699999</v>
      </c>
      <c r="E24" s="214">
        <f t="shared" si="2"/>
        <v>1220972406.8900001</v>
      </c>
      <c r="F24" s="214">
        <f t="shared" si="2"/>
        <v>1220990331.1599998</v>
      </c>
      <c r="G24" s="214">
        <f t="shared" si="2"/>
        <v>1221709696.46</v>
      </c>
      <c r="H24" s="214">
        <f t="shared" si="2"/>
        <v>1222534537.0800002</v>
      </c>
      <c r="I24" s="214">
        <f t="shared" si="2"/>
        <v>1222570875.4400001</v>
      </c>
      <c r="J24" s="214">
        <f t="shared" si="2"/>
        <v>1222570875.4400001</v>
      </c>
      <c r="K24" s="214">
        <f t="shared" si="2"/>
        <v>1222945939.6800001</v>
      </c>
      <c r="L24" s="214">
        <f t="shared" si="2"/>
        <v>1224772167.4000001</v>
      </c>
      <c r="M24" s="214">
        <f t="shared" si="2"/>
        <v>1228547902.0500002</v>
      </c>
      <c r="N24" s="214">
        <f t="shared" si="2"/>
        <v>1228237632.3699999</v>
      </c>
      <c r="O24" s="214">
        <f t="shared" si="2"/>
        <v>1229224587.3300002</v>
      </c>
    </row>
    <row r="25" spans="1:15">
      <c r="C25" s="87"/>
      <c r="D25" s="87"/>
      <c r="E25" s="87"/>
      <c r="F25" s="87"/>
      <c r="G25" s="87"/>
      <c r="H25" s="87"/>
      <c r="I25" s="87"/>
      <c r="J25" s="87"/>
      <c r="K25" s="87"/>
      <c r="L25" s="87"/>
      <c r="M25" s="87"/>
      <c r="N25" s="217"/>
      <c r="O25" s="219"/>
    </row>
    <row r="26" spans="1:15" ht="13">
      <c r="B26" s="47" t="s">
        <v>2</v>
      </c>
      <c r="C26" s="87"/>
      <c r="D26" s="87"/>
      <c r="E26" s="87"/>
      <c r="F26" s="87"/>
      <c r="G26" s="87"/>
      <c r="H26" s="87"/>
      <c r="I26" s="87"/>
      <c r="J26" s="87"/>
      <c r="K26" s="87"/>
      <c r="L26" s="87"/>
      <c r="M26" s="87"/>
      <c r="N26" s="217"/>
      <c r="O26" s="219"/>
    </row>
    <row r="27" spans="1:15">
      <c r="A27" s="91">
        <v>15</v>
      </c>
      <c r="B27" s="5" t="s">
        <v>272</v>
      </c>
      <c r="C27" s="87">
        <v>4574273.97</v>
      </c>
      <c r="D27" s="216">
        <v>4574273.97</v>
      </c>
      <c r="E27" s="216">
        <v>4574273.97</v>
      </c>
      <c r="F27" s="216">
        <v>4574273.97</v>
      </c>
      <c r="G27" s="216">
        <v>4574273.97</v>
      </c>
      <c r="H27" s="216">
        <v>4574273.97</v>
      </c>
      <c r="I27" s="216">
        <v>4574273.97</v>
      </c>
      <c r="J27" s="216">
        <v>4572967.2</v>
      </c>
      <c r="K27" s="216">
        <v>4572967.2</v>
      </c>
      <c r="L27" s="216">
        <v>4572967.2</v>
      </c>
      <c r="M27" s="216">
        <v>4572967.2</v>
      </c>
      <c r="N27" s="216">
        <v>4572967.2</v>
      </c>
      <c r="O27" s="216">
        <v>4572967.2</v>
      </c>
    </row>
    <row r="28" spans="1:15">
      <c r="A28" s="91">
        <v>16</v>
      </c>
      <c r="B28" s="5" t="s">
        <v>271</v>
      </c>
      <c r="C28" s="87">
        <v>33944521.57</v>
      </c>
      <c r="D28" s="216">
        <v>34056418.990000002</v>
      </c>
      <c r="E28" s="216">
        <v>34058962.32</v>
      </c>
      <c r="F28" s="216">
        <v>34158390.810000002</v>
      </c>
      <c r="G28" s="216">
        <v>34161262.780000001</v>
      </c>
      <c r="H28" s="216">
        <v>34175532.240000002</v>
      </c>
      <c r="I28" s="216">
        <v>34180285.359999999</v>
      </c>
      <c r="J28" s="216">
        <v>34371546.509999998</v>
      </c>
      <c r="K28" s="216">
        <v>34756992.32</v>
      </c>
      <c r="L28" s="216">
        <v>34761722.200000003</v>
      </c>
      <c r="M28" s="216">
        <v>34748600.170000002</v>
      </c>
      <c r="N28" s="216">
        <v>34835547.520000003</v>
      </c>
      <c r="O28" s="216">
        <v>34840167.270000003</v>
      </c>
    </row>
    <row r="29" spans="1:15">
      <c r="A29" s="91">
        <v>17</v>
      </c>
      <c r="B29" s="5" t="s">
        <v>270</v>
      </c>
      <c r="C29" s="87">
        <v>15159664.390000001</v>
      </c>
      <c r="D29" s="216">
        <v>15163073.57</v>
      </c>
      <c r="E29" s="216">
        <v>15286708.779999999</v>
      </c>
      <c r="F29" s="216">
        <v>14813679.75</v>
      </c>
      <c r="G29" s="216">
        <v>15037936.48</v>
      </c>
      <c r="H29" s="216">
        <v>14867744.880000001</v>
      </c>
      <c r="I29" s="216">
        <v>14873520.949999999</v>
      </c>
      <c r="J29" s="216">
        <v>14883455.359999999</v>
      </c>
      <c r="K29" s="216">
        <v>14849751.09</v>
      </c>
      <c r="L29" s="216">
        <v>14858925.119999999</v>
      </c>
      <c r="M29" s="216">
        <v>14853603.67</v>
      </c>
      <c r="N29" s="216">
        <v>14869547.92</v>
      </c>
      <c r="O29" s="216">
        <v>14935263.27</v>
      </c>
    </row>
    <row r="30" spans="1:15">
      <c r="A30" s="91">
        <v>18</v>
      </c>
      <c r="B30" s="5" t="s">
        <v>269</v>
      </c>
      <c r="C30" s="87">
        <v>256285157.99000001</v>
      </c>
      <c r="D30" s="216">
        <v>257584630.91999999</v>
      </c>
      <c r="E30" s="216">
        <v>259279734.93000001</v>
      </c>
      <c r="F30" s="216">
        <v>260155919.56</v>
      </c>
      <c r="G30" s="216">
        <v>260864398.69</v>
      </c>
      <c r="H30" s="216">
        <v>260884874.18000001</v>
      </c>
      <c r="I30" s="216">
        <v>261407048.94999999</v>
      </c>
      <c r="J30" s="216">
        <v>264774986.53</v>
      </c>
      <c r="K30" s="216">
        <v>265363746.90000001</v>
      </c>
      <c r="L30" s="216">
        <v>268864505.13</v>
      </c>
      <c r="M30" s="216">
        <v>269127305.54000002</v>
      </c>
      <c r="N30" s="216">
        <v>269386553.07999998</v>
      </c>
      <c r="O30" s="216">
        <v>271604711.67000002</v>
      </c>
    </row>
    <row r="31" spans="1:15">
      <c r="A31" s="91">
        <f>A30+1</f>
        <v>19</v>
      </c>
      <c r="B31" s="51" t="s">
        <v>722</v>
      </c>
      <c r="C31" s="215">
        <v>5910653.7999999998</v>
      </c>
      <c r="D31" s="215">
        <v>5910062.0800000001</v>
      </c>
      <c r="E31" s="215">
        <v>6092665.6500000004</v>
      </c>
      <c r="F31" s="215">
        <v>6108029.1900000004</v>
      </c>
      <c r="G31" s="215">
        <v>6115603.8899999997</v>
      </c>
      <c r="H31" s="215">
        <v>6119587.8899999997</v>
      </c>
      <c r="I31" s="215">
        <v>6121268.0999999996</v>
      </c>
      <c r="J31" s="215">
        <v>6121822.79</v>
      </c>
      <c r="K31" s="215">
        <v>6122155.7400000002</v>
      </c>
      <c r="L31" s="215">
        <v>6128336.0899999999</v>
      </c>
      <c r="M31" s="215">
        <v>6142632.3700000001</v>
      </c>
      <c r="N31" s="215">
        <v>6143635.6900000004</v>
      </c>
      <c r="O31" s="216">
        <v>6217096.8600000003</v>
      </c>
    </row>
    <row r="32" spans="1:15">
      <c r="A32" s="91">
        <f t="shared" ref="A32:A40" si="3">A31+1</f>
        <v>20</v>
      </c>
      <c r="B32" s="5" t="s">
        <v>268</v>
      </c>
      <c r="C32" s="87">
        <v>100721665.81</v>
      </c>
      <c r="D32" s="216">
        <v>100715460.31999999</v>
      </c>
      <c r="E32" s="216">
        <v>100715299.28</v>
      </c>
      <c r="F32" s="216">
        <v>100715612.13</v>
      </c>
      <c r="G32" s="216">
        <v>100715611.29000001</v>
      </c>
      <c r="H32" s="216">
        <v>100715611.29000001</v>
      </c>
      <c r="I32" s="216">
        <v>100718031.31999999</v>
      </c>
      <c r="J32" s="216">
        <v>101213959.06</v>
      </c>
      <c r="K32" s="216">
        <v>101300362.11</v>
      </c>
      <c r="L32" s="216">
        <v>101425924.23999999</v>
      </c>
      <c r="M32" s="216">
        <v>101469428.97</v>
      </c>
      <c r="N32" s="216">
        <v>101467941.39</v>
      </c>
      <c r="O32" s="216">
        <v>101467941.31</v>
      </c>
    </row>
    <row r="33" spans="1:15">
      <c r="A33" s="91">
        <f t="shared" si="3"/>
        <v>21</v>
      </c>
      <c r="B33" s="5" t="s">
        <v>267</v>
      </c>
      <c r="C33" s="87">
        <v>189155804.65000001</v>
      </c>
      <c r="D33" s="216">
        <v>191268473.62</v>
      </c>
      <c r="E33" s="216">
        <v>191392745.11000001</v>
      </c>
      <c r="F33" s="216">
        <v>192384579.86000001</v>
      </c>
      <c r="G33" s="216">
        <v>192593531.43000001</v>
      </c>
      <c r="H33" s="216">
        <v>192824835.24000001</v>
      </c>
      <c r="I33" s="216">
        <v>193012347.08000001</v>
      </c>
      <c r="J33" s="216">
        <v>193913270.65000001</v>
      </c>
      <c r="K33" s="216">
        <v>196501288.19</v>
      </c>
      <c r="L33" s="216">
        <v>197604008.47999999</v>
      </c>
      <c r="M33" s="216">
        <v>198055762.84</v>
      </c>
      <c r="N33" s="216">
        <v>198391523.53999999</v>
      </c>
      <c r="O33" s="216">
        <v>198358349.02000001</v>
      </c>
    </row>
    <row r="34" spans="1:15">
      <c r="A34" s="91">
        <f t="shared" si="3"/>
        <v>22</v>
      </c>
      <c r="B34" s="5" t="s">
        <v>266</v>
      </c>
      <c r="C34" s="87">
        <v>160687731.31</v>
      </c>
      <c r="D34" s="216">
        <v>161256550.50999999</v>
      </c>
      <c r="E34" s="216">
        <v>161290182.33000001</v>
      </c>
      <c r="F34" s="216">
        <v>161389739.16999999</v>
      </c>
      <c r="G34" s="216">
        <v>161540295.47999999</v>
      </c>
      <c r="H34" s="216">
        <v>161774557.91</v>
      </c>
      <c r="I34" s="216">
        <v>161933097.27000001</v>
      </c>
      <c r="J34" s="216">
        <v>162880950.52000001</v>
      </c>
      <c r="K34" s="216">
        <v>163568460.5</v>
      </c>
      <c r="L34" s="216">
        <v>163824081.77000001</v>
      </c>
      <c r="M34" s="216">
        <v>164143399.43000001</v>
      </c>
      <c r="N34" s="216">
        <v>164445643.72999999</v>
      </c>
      <c r="O34" s="216">
        <v>164603734.44</v>
      </c>
    </row>
    <row r="35" spans="1:15">
      <c r="A35" s="91">
        <f t="shared" si="3"/>
        <v>23</v>
      </c>
      <c r="B35" s="5" t="s">
        <v>265</v>
      </c>
      <c r="C35" s="87">
        <v>0</v>
      </c>
      <c r="D35" s="216">
        <v>0</v>
      </c>
      <c r="E35" s="216">
        <v>0</v>
      </c>
      <c r="F35" s="216">
        <v>0</v>
      </c>
      <c r="G35" s="216">
        <v>0</v>
      </c>
      <c r="H35" s="216">
        <v>0</v>
      </c>
      <c r="I35" s="216">
        <v>0</v>
      </c>
      <c r="J35" s="216">
        <v>0</v>
      </c>
      <c r="K35" s="216">
        <v>0</v>
      </c>
      <c r="L35" s="216">
        <v>0</v>
      </c>
      <c r="M35" s="216">
        <v>0</v>
      </c>
      <c r="N35" s="216">
        <v>0</v>
      </c>
      <c r="O35" s="216">
        <v>0</v>
      </c>
    </row>
    <row r="36" spans="1:15">
      <c r="A36" s="91">
        <f t="shared" si="3"/>
        <v>24</v>
      </c>
      <c r="B36" s="51" t="s">
        <v>723</v>
      </c>
      <c r="C36" s="215">
        <v>4679687.68</v>
      </c>
      <c r="D36" s="215">
        <v>4713328.62</v>
      </c>
      <c r="E36" s="215">
        <v>4725550.4000000004</v>
      </c>
      <c r="F36" s="215">
        <v>4617978.05</v>
      </c>
      <c r="G36" s="215">
        <v>4607364.2300000004</v>
      </c>
      <c r="H36" s="215">
        <v>4581655.04</v>
      </c>
      <c r="I36" s="215">
        <v>4578774.75</v>
      </c>
      <c r="J36" s="215">
        <v>4578737.22</v>
      </c>
      <c r="K36" s="215">
        <v>4578737.17</v>
      </c>
      <c r="L36" s="215">
        <v>4578844.25</v>
      </c>
      <c r="M36" s="215">
        <v>4579166.13</v>
      </c>
      <c r="N36" s="215">
        <v>4579166.13</v>
      </c>
      <c r="O36" s="216">
        <v>4578791.59</v>
      </c>
    </row>
    <row r="37" spans="1:15">
      <c r="A37" s="91">
        <f t="shared" si="3"/>
        <v>25</v>
      </c>
      <c r="B37" s="5" t="s">
        <v>264</v>
      </c>
      <c r="C37" s="87">
        <v>524847.79</v>
      </c>
      <c r="D37" s="216">
        <v>524847.79</v>
      </c>
      <c r="E37" s="216">
        <v>524847.79</v>
      </c>
      <c r="F37" s="216">
        <v>516932.14</v>
      </c>
      <c r="G37" s="216">
        <v>516044.92</v>
      </c>
      <c r="H37" s="216">
        <v>511715.45</v>
      </c>
      <c r="I37" s="216">
        <v>511345.15</v>
      </c>
      <c r="J37" s="216">
        <v>511345.15</v>
      </c>
      <c r="K37" s="216">
        <v>511345.15</v>
      </c>
      <c r="L37" s="216">
        <v>4837507.6100000003</v>
      </c>
      <c r="M37" s="216">
        <v>4824239.26</v>
      </c>
      <c r="N37" s="216">
        <v>4773218.45</v>
      </c>
      <c r="O37" s="216">
        <v>4766497.01</v>
      </c>
    </row>
    <row r="38" spans="1:15">
      <c r="A38" s="91">
        <f t="shared" si="3"/>
        <v>26</v>
      </c>
      <c r="B38" s="5" t="s">
        <v>263</v>
      </c>
      <c r="C38" s="87">
        <v>106066</v>
      </c>
      <c r="D38" s="216">
        <v>106066</v>
      </c>
      <c r="E38" s="216">
        <v>106066</v>
      </c>
      <c r="F38" s="216">
        <v>106066</v>
      </c>
      <c r="G38" s="216">
        <v>106066</v>
      </c>
      <c r="H38" s="216">
        <v>106066</v>
      </c>
      <c r="I38" s="216">
        <v>106066</v>
      </c>
      <c r="J38" s="216">
        <v>106066</v>
      </c>
      <c r="K38" s="216">
        <v>106066</v>
      </c>
      <c r="L38" s="216">
        <v>106066</v>
      </c>
      <c r="M38" s="216">
        <v>106066</v>
      </c>
      <c r="N38" s="218">
        <v>106066</v>
      </c>
      <c r="O38" s="215">
        <v>106066</v>
      </c>
    </row>
    <row r="39" spans="1:15">
      <c r="A39" s="91">
        <f t="shared" si="3"/>
        <v>27</v>
      </c>
      <c r="B39" s="51" t="s">
        <v>724</v>
      </c>
      <c r="C39" s="215">
        <v>276272.88</v>
      </c>
      <c r="D39" s="215">
        <v>276272.88</v>
      </c>
      <c r="E39" s="215">
        <v>276272.88</v>
      </c>
      <c r="F39" s="215">
        <v>275627.40999999997</v>
      </c>
      <c r="G39" s="215">
        <v>275567.27</v>
      </c>
      <c r="H39" s="215">
        <v>275418.02</v>
      </c>
      <c r="I39" s="215">
        <v>275404.92</v>
      </c>
      <c r="J39" s="215">
        <v>275404.92</v>
      </c>
      <c r="K39" s="215">
        <v>275404.92</v>
      </c>
      <c r="L39" s="215">
        <v>275404.92</v>
      </c>
      <c r="M39" s="215">
        <v>275404.92</v>
      </c>
      <c r="N39" s="215">
        <v>275404.92</v>
      </c>
      <c r="O39" s="215">
        <v>275404.92</v>
      </c>
    </row>
    <row r="40" spans="1:15" ht="13">
      <c r="A40" s="91">
        <f t="shared" si="3"/>
        <v>28</v>
      </c>
      <c r="B40" s="47" t="s">
        <v>262</v>
      </c>
      <c r="C40" s="214">
        <f>SUM(C27:C39)</f>
        <v>772026347.83999991</v>
      </c>
      <c r="D40" s="214">
        <f t="shared" ref="D40:O40" si="4">SUM(D27:D39)</f>
        <v>776149459.26999998</v>
      </c>
      <c r="E40" s="214">
        <f t="shared" si="4"/>
        <v>778323309.43999994</v>
      </c>
      <c r="F40" s="214">
        <f t="shared" si="4"/>
        <v>779816828.03999984</v>
      </c>
      <c r="G40" s="214">
        <f t="shared" si="4"/>
        <v>781107956.42999995</v>
      </c>
      <c r="H40" s="214">
        <f t="shared" si="4"/>
        <v>781411872.11000001</v>
      </c>
      <c r="I40" s="214">
        <f t="shared" si="4"/>
        <v>782291463.81999993</v>
      </c>
      <c r="J40" s="214">
        <f t="shared" si="4"/>
        <v>788204511.90999997</v>
      </c>
      <c r="K40" s="214">
        <f t="shared" si="4"/>
        <v>792507277.28999984</v>
      </c>
      <c r="L40" s="214">
        <f t="shared" si="4"/>
        <v>801838293.00999987</v>
      </c>
      <c r="M40" s="214">
        <f t="shared" si="4"/>
        <v>802898576.5</v>
      </c>
      <c r="N40" s="214">
        <f t="shared" si="4"/>
        <v>803847215.56999993</v>
      </c>
      <c r="O40" s="214">
        <f t="shared" si="4"/>
        <v>806326990.55999994</v>
      </c>
    </row>
    <row r="41" spans="1:15">
      <c r="C41" s="87"/>
      <c r="D41" s="87"/>
      <c r="E41" s="87"/>
      <c r="F41" s="87"/>
      <c r="G41" s="87"/>
      <c r="H41" s="87"/>
      <c r="I41" s="87"/>
      <c r="J41" s="87"/>
      <c r="K41" s="87"/>
      <c r="L41" s="87"/>
      <c r="M41" s="87"/>
      <c r="N41" s="218"/>
      <c r="O41" s="87"/>
    </row>
    <row r="42" spans="1:15" ht="13">
      <c r="B42" s="47" t="s">
        <v>261</v>
      </c>
      <c r="C42" s="87"/>
      <c r="D42" s="87"/>
      <c r="E42" s="87"/>
      <c r="F42" s="87"/>
      <c r="G42" s="87"/>
      <c r="H42" s="87"/>
      <c r="I42" s="87"/>
      <c r="J42" s="87"/>
      <c r="K42" s="87"/>
      <c r="L42" s="87"/>
      <c r="M42" s="87"/>
      <c r="N42" s="218"/>
      <c r="O42" s="87"/>
    </row>
    <row r="43" spans="1:15">
      <c r="A43" s="91">
        <f>A40+1</f>
        <v>29</v>
      </c>
      <c r="B43" s="5" t="s">
        <v>260</v>
      </c>
      <c r="C43" s="87">
        <v>3430720.85</v>
      </c>
      <c r="D43" s="216">
        <v>3372851.81</v>
      </c>
      <c r="E43" s="216">
        <v>3372851.81</v>
      </c>
      <c r="F43" s="216">
        <v>3372851.81</v>
      </c>
      <c r="G43" s="216">
        <v>3372851.81</v>
      </c>
      <c r="H43" s="216">
        <v>3372851.81</v>
      </c>
      <c r="I43" s="216">
        <v>3372851.81</v>
      </c>
      <c r="J43" s="216">
        <v>3372851.81</v>
      </c>
      <c r="K43" s="216">
        <v>3372851.81</v>
      </c>
      <c r="L43" s="216">
        <v>3372851.81</v>
      </c>
      <c r="M43" s="216">
        <v>3372851.81</v>
      </c>
      <c r="N43" s="216">
        <v>3372851.81</v>
      </c>
      <c r="O43" s="216">
        <v>3372851.81</v>
      </c>
    </row>
    <row r="44" spans="1:15">
      <c r="A44" s="91">
        <f>A43+1</f>
        <v>30</v>
      </c>
      <c r="B44" s="5" t="s">
        <v>259</v>
      </c>
      <c r="C44" s="87">
        <v>5789189.0899999999</v>
      </c>
      <c r="D44" s="216">
        <v>5789189.0899999999</v>
      </c>
      <c r="E44" s="216">
        <v>5789189.0899999999</v>
      </c>
      <c r="F44" s="216">
        <v>5789189.0899999999</v>
      </c>
      <c r="G44" s="216">
        <v>5789189.0899999999</v>
      </c>
      <c r="H44" s="216">
        <v>5789189.0899999999</v>
      </c>
      <c r="I44" s="216">
        <v>5789189.0899999999</v>
      </c>
      <c r="J44" s="216">
        <v>5789189.0899999999</v>
      </c>
      <c r="K44" s="216">
        <v>5789189.0899999999</v>
      </c>
      <c r="L44" s="216">
        <v>5789189.0899999999</v>
      </c>
      <c r="M44" s="216">
        <v>6081674.4299999997</v>
      </c>
      <c r="N44" s="216">
        <v>6081674.4299999997</v>
      </c>
      <c r="O44" s="216">
        <v>6081674.4299999997</v>
      </c>
    </row>
    <row r="45" spans="1:15">
      <c r="A45" s="91">
        <f t="shared" ref="A45:A57" si="5">A44+1</f>
        <v>31</v>
      </c>
      <c r="B45" s="5" t="s">
        <v>258</v>
      </c>
      <c r="C45" s="87">
        <v>9341881.3599999994</v>
      </c>
      <c r="D45" s="216">
        <v>9347055.8900000006</v>
      </c>
      <c r="E45" s="216">
        <v>9370765.6400000006</v>
      </c>
      <c r="F45" s="216">
        <v>9372450.6199999992</v>
      </c>
      <c r="G45" s="216">
        <v>9373342.9000000004</v>
      </c>
      <c r="H45" s="216">
        <v>9373737.9700000007</v>
      </c>
      <c r="I45" s="216">
        <v>9374533.5700000003</v>
      </c>
      <c r="J45" s="216">
        <v>9374530.4199999999</v>
      </c>
      <c r="K45" s="216">
        <v>9374614.7300000004</v>
      </c>
      <c r="L45" s="216">
        <v>9374675.6400000006</v>
      </c>
      <c r="M45" s="216">
        <v>9358405.0500000007</v>
      </c>
      <c r="N45" s="216">
        <v>9356353.9100000001</v>
      </c>
      <c r="O45" s="216">
        <v>9380592.8900000006</v>
      </c>
    </row>
    <row r="46" spans="1:15">
      <c r="A46" s="91">
        <f t="shared" si="5"/>
        <v>32</v>
      </c>
      <c r="B46" s="5" t="s">
        <v>257</v>
      </c>
      <c r="C46" s="87">
        <v>138945677.36000001</v>
      </c>
      <c r="D46" s="216">
        <v>139089698.41999999</v>
      </c>
      <c r="E46" s="216">
        <v>139519585.84999999</v>
      </c>
      <c r="F46" s="216">
        <v>139576894.16999999</v>
      </c>
      <c r="G46" s="216">
        <v>139672470.99000001</v>
      </c>
      <c r="H46" s="216">
        <v>139865205.5</v>
      </c>
      <c r="I46" s="216">
        <v>139830951.94</v>
      </c>
      <c r="J46" s="216">
        <v>140247446.94</v>
      </c>
      <c r="K46" s="216">
        <v>140394031.50999999</v>
      </c>
      <c r="L46" s="216">
        <v>140393489.94999999</v>
      </c>
      <c r="M46" s="216">
        <v>140337776.56999999</v>
      </c>
      <c r="N46" s="216">
        <v>140327367.34</v>
      </c>
      <c r="O46" s="216">
        <v>140524483.34999999</v>
      </c>
    </row>
    <row r="47" spans="1:15">
      <c r="A47" s="91">
        <f t="shared" si="5"/>
        <v>33</v>
      </c>
      <c r="B47" s="51" t="s">
        <v>725</v>
      </c>
      <c r="C47" s="215">
        <v>2798145.88</v>
      </c>
      <c r="D47" s="215">
        <v>2836811.65</v>
      </c>
      <c r="E47" s="215">
        <v>2985842.18</v>
      </c>
      <c r="F47" s="215">
        <v>3026420.79</v>
      </c>
      <c r="G47" s="215">
        <v>3057587.56</v>
      </c>
      <c r="H47" s="215">
        <v>3058889.23</v>
      </c>
      <c r="I47" s="215">
        <v>3153758.78</v>
      </c>
      <c r="J47" s="215">
        <v>3234355.22</v>
      </c>
      <c r="K47" s="215">
        <v>3549069.76</v>
      </c>
      <c r="L47" s="215">
        <v>3617530.52</v>
      </c>
      <c r="M47" s="215">
        <v>3626212.27</v>
      </c>
      <c r="N47" s="215">
        <v>3675483.73</v>
      </c>
      <c r="O47" s="215">
        <v>3660834.16</v>
      </c>
    </row>
    <row r="48" spans="1:15">
      <c r="A48" s="91">
        <f t="shared" si="5"/>
        <v>34</v>
      </c>
      <c r="B48" s="5" t="s">
        <v>256</v>
      </c>
      <c r="C48" s="87">
        <v>272345035.04000002</v>
      </c>
      <c r="D48" s="216">
        <v>278912538.25999999</v>
      </c>
      <c r="E48" s="216">
        <v>279424085</v>
      </c>
      <c r="F48" s="216">
        <v>280378042.75</v>
      </c>
      <c r="G48" s="216">
        <v>280873682.47000003</v>
      </c>
      <c r="H48" s="216">
        <v>280538420.44999999</v>
      </c>
      <c r="I48" s="216">
        <v>281262537</v>
      </c>
      <c r="J48" s="216">
        <v>282169508.07999998</v>
      </c>
      <c r="K48" s="216">
        <v>283192621.87</v>
      </c>
      <c r="L48" s="216">
        <v>284503091.5</v>
      </c>
      <c r="M48" s="216">
        <v>292462548.47000003</v>
      </c>
      <c r="N48" s="216">
        <v>294075409.85000002</v>
      </c>
      <c r="O48" s="216">
        <v>294495923.47000003</v>
      </c>
    </row>
    <row r="49" spans="1:15">
      <c r="A49" s="91">
        <f t="shared" si="5"/>
        <v>35</v>
      </c>
      <c r="B49" s="5" t="s">
        <v>255</v>
      </c>
      <c r="C49" s="87">
        <v>303111725.01999998</v>
      </c>
      <c r="D49" s="216">
        <v>294344973.61000001</v>
      </c>
      <c r="E49" s="216">
        <v>295225157.81999999</v>
      </c>
      <c r="F49" s="216">
        <v>297849885.86000001</v>
      </c>
      <c r="G49" s="216">
        <v>299040985.00999999</v>
      </c>
      <c r="H49" s="216">
        <v>305727807.38</v>
      </c>
      <c r="I49" s="216">
        <v>305856122.13</v>
      </c>
      <c r="J49" s="216">
        <v>307319353.79000002</v>
      </c>
      <c r="K49" s="216">
        <v>308087367.23000002</v>
      </c>
      <c r="L49" s="216">
        <v>309840643.97000003</v>
      </c>
      <c r="M49" s="216">
        <v>311020402.22000003</v>
      </c>
      <c r="N49" s="216">
        <v>311342967.87</v>
      </c>
      <c r="O49" s="216">
        <v>314168566.23000002</v>
      </c>
    </row>
    <row r="50" spans="1:15">
      <c r="A50" s="91">
        <f t="shared" si="5"/>
        <v>36</v>
      </c>
      <c r="B50" s="5" t="s">
        <v>254</v>
      </c>
      <c r="C50" s="87">
        <v>8206853.1399999997</v>
      </c>
      <c r="D50" s="216">
        <v>9644545.0199999996</v>
      </c>
      <c r="E50" s="216">
        <v>9650715.6699999999</v>
      </c>
      <c r="F50" s="216">
        <v>9655331.5</v>
      </c>
      <c r="G50" s="216">
        <v>9656687.4700000007</v>
      </c>
      <c r="H50" s="216">
        <v>9661538.8200000003</v>
      </c>
      <c r="I50" s="216">
        <v>9666424.5500000007</v>
      </c>
      <c r="J50" s="216">
        <v>9675625.75</v>
      </c>
      <c r="K50" s="216">
        <v>9694147.3200000003</v>
      </c>
      <c r="L50" s="216">
        <v>9683025.7899999991</v>
      </c>
      <c r="M50" s="216">
        <v>9480277.6300000008</v>
      </c>
      <c r="N50" s="216">
        <v>9453424.3599999994</v>
      </c>
      <c r="O50" s="216">
        <v>9459130.1099999994</v>
      </c>
    </row>
    <row r="51" spans="1:15">
      <c r="A51" s="91">
        <f t="shared" si="5"/>
        <v>37</v>
      </c>
      <c r="B51" s="5" t="s">
        <v>570</v>
      </c>
      <c r="C51" s="87">
        <v>12428464.25</v>
      </c>
      <c r="D51" s="216">
        <v>12540753.130000001</v>
      </c>
      <c r="E51" s="216">
        <v>12566409.07</v>
      </c>
      <c r="F51" s="216">
        <v>12594780.859999999</v>
      </c>
      <c r="G51" s="216">
        <v>12605517.029999999</v>
      </c>
      <c r="H51" s="216">
        <v>12625260.130000001</v>
      </c>
      <c r="I51" s="216">
        <v>12632150.75</v>
      </c>
      <c r="J51" s="216">
        <v>12677914.369999999</v>
      </c>
      <c r="K51" s="216">
        <v>12744085.57</v>
      </c>
      <c r="L51" s="216">
        <v>12753562.34</v>
      </c>
      <c r="M51" s="216">
        <v>12780857.060000001</v>
      </c>
      <c r="N51" s="216">
        <v>12798836.949999999</v>
      </c>
      <c r="O51" s="216">
        <v>12829684.470000001</v>
      </c>
    </row>
    <row r="52" spans="1:15">
      <c r="A52" s="91">
        <f t="shared" si="5"/>
        <v>38</v>
      </c>
      <c r="B52" s="5" t="s">
        <v>253</v>
      </c>
      <c r="C52" s="87">
        <v>152558490.75999999</v>
      </c>
      <c r="D52" s="216">
        <v>154379774.16</v>
      </c>
      <c r="E52" s="216">
        <v>154822712.03</v>
      </c>
      <c r="F52" s="216">
        <v>154928488.58000001</v>
      </c>
      <c r="G52" s="216">
        <v>155251166.96000001</v>
      </c>
      <c r="H52" s="216">
        <v>155841415.34</v>
      </c>
      <c r="I52" s="216">
        <v>156185321.09</v>
      </c>
      <c r="J52" s="216">
        <v>156655399.86000001</v>
      </c>
      <c r="K52" s="216">
        <v>157102293.38999999</v>
      </c>
      <c r="L52" s="216">
        <v>157611415.97</v>
      </c>
      <c r="M52" s="216">
        <v>157902120.31999999</v>
      </c>
      <c r="N52" s="216">
        <v>158168810.78999999</v>
      </c>
      <c r="O52" s="216">
        <v>158635798.53</v>
      </c>
    </row>
    <row r="53" spans="1:15">
      <c r="A53" s="91">
        <f t="shared" si="5"/>
        <v>39</v>
      </c>
      <c r="B53" s="5" t="s">
        <v>252</v>
      </c>
      <c r="C53" s="87">
        <v>71136067.930000007</v>
      </c>
      <c r="D53" s="216">
        <v>72286988.530000001</v>
      </c>
      <c r="E53" s="216">
        <v>72412239.319999993</v>
      </c>
      <c r="F53" s="216">
        <v>72650221.299999997</v>
      </c>
      <c r="G53" s="216">
        <v>72797018.340000004</v>
      </c>
      <c r="H53" s="216">
        <v>72861928.629999995</v>
      </c>
      <c r="I53" s="216">
        <v>73045725.359999999</v>
      </c>
      <c r="J53" s="216">
        <v>73264714.859999999</v>
      </c>
      <c r="K53" s="216">
        <v>73541253.209999993</v>
      </c>
      <c r="L53" s="216">
        <v>73747623.409999996</v>
      </c>
      <c r="M53" s="216">
        <v>73870667.530000001</v>
      </c>
      <c r="N53" s="216">
        <v>74015841.939999998</v>
      </c>
      <c r="O53" s="216">
        <v>74228380.890000001</v>
      </c>
    </row>
    <row r="54" spans="1:15">
      <c r="A54" s="91">
        <f t="shared" si="5"/>
        <v>40</v>
      </c>
      <c r="B54" s="5" t="s">
        <v>251</v>
      </c>
      <c r="C54" s="87">
        <v>25323397.559999999</v>
      </c>
      <c r="D54" s="216">
        <v>25307062.780000001</v>
      </c>
      <c r="E54" s="216">
        <v>25316848.59</v>
      </c>
      <c r="F54" s="216">
        <v>25305668.350000001</v>
      </c>
      <c r="G54" s="216">
        <v>25313190.960000001</v>
      </c>
      <c r="H54" s="216">
        <v>25363627.93</v>
      </c>
      <c r="I54" s="216">
        <v>25313527.93</v>
      </c>
      <c r="J54" s="216">
        <v>25380955.149999999</v>
      </c>
      <c r="K54" s="216">
        <v>25397302.18</v>
      </c>
      <c r="L54" s="216">
        <v>25390690.100000001</v>
      </c>
      <c r="M54" s="216">
        <v>25403557.48</v>
      </c>
      <c r="N54" s="216">
        <v>25417808.960000001</v>
      </c>
      <c r="O54" s="216">
        <v>25431438.780000001</v>
      </c>
    </row>
    <row r="55" spans="1:15">
      <c r="A55" s="91">
        <f t="shared" si="5"/>
        <v>41</v>
      </c>
      <c r="B55" s="5" t="s">
        <v>250</v>
      </c>
      <c r="C55" s="87">
        <v>19495707.120000001</v>
      </c>
      <c r="D55" s="216">
        <v>19523062.800000001</v>
      </c>
      <c r="E55" s="216">
        <v>19490859.780000001</v>
      </c>
      <c r="F55" s="216">
        <v>19564893.719999999</v>
      </c>
      <c r="G55" s="216">
        <v>19593330.059999999</v>
      </c>
      <c r="H55" s="216">
        <v>19621337.02</v>
      </c>
      <c r="I55" s="216">
        <v>19722481.920000002</v>
      </c>
      <c r="J55" s="216">
        <v>19704003.809999999</v>
      </c>
      <c r="K55" s="216">
        <v>19811469.859999999</v>
      </c>
      <c r="L55" s="216">
        <v>19777848.390000001</v>
      </c>
      <c r="M55" s="216">
        <v>19756734.039999999</v>
      </c>
      <c r="N55" s="216">
        <v>19778669.84</v>
      </c>
      <c r="O55" s="216">
        <v>19898674.699999999</v>
      </c>
    </row>
    <row r="56" spans="1:15">
      <c r="A56" s="91">
        <f t="shared" si="5"/>
        <v>42</v>
      </c>
      <c r="B56" s="5" t="s">
        <v>249</v>
      </c>
      <c r="C56" s="87">
        <v>4733868.8499999996</v>
      </c>
      <c r="D56" s="216">
        <v>4748653.5599999996</v>
      </c>
      <c r="E56" s="216">
        <v>4785325.13</v>
      </c>
      <c r="F56" s="216">
        <v>4809526.1900000004</v>
      </c>
      <c r="G56" s="216">
        <v>4823743.2699999996</v>
      </c>
      <c r="H56" s="216">
        <v>4836359.2699999996</v>
      </c>
      <c r="I56" s="216">
        <v>4852877.18</v>
      </c>
      <c r="J56" s="216">
        <v>4890411.9000000004</v>
      </c>
      <c r="K56" s="216">
        <v>4951207.0599999996</v>
      </c>
      <c r="L56" s="216">
        <v>4943637.6900000004</v>
      </c>
      <c r="M56" s="216">
        <v>4969656.1100000003</v>
      </c>
      <c r="N56" s="218">
        <v>4985960.01</v>
      </c>
      <c r="O56" s="215">
        <v>5023840.87</v>
      </c>
    </row>
    <row r="57" spans="1:15" ht="13">
      <c r="A57" s="91">
        <f t="shared" si="5"/>
        <v>43</v>
      </c>
      <c r="B57" s="47" t="s">
        <v>248</v>
      </c>
      <c r="C57" s="214">
        <f>SUM(C43:C56)</f>
        <v>1029645224.21</v>
      </c>
      <c r="D57" s="214">
        <f t="shared" ref="D57:O57" si="6">SUM(D43:D56)</f>
        <v>1032123958.7099998</v>
      </c>
      <c r="E57" s="214">
        <f t="shared" si="6"/>
        <v>1034732586.98</v>
      </c>
      <c r="F57" s="214">
        <f t="shared" si="6"/>
        <v>1038874645.5900002</v>
      </c>
      <c r="G57" s="214">
        <f t="shared" si="6"/>
        <v>1041220763.9200001</v>
      </c>
      <c r="H57" s="214">
        <f t="shared" si="6"/>
        <v>1048537568.5699999</v>
      </c>
      <c r="I57" s="214">
        <f t="shared" si="6"/>
        <v>1050058453.0999998</v>
      </c>
      <c r="J57" s="214">
        <f t="shared" si="6"/>
        <v>1053756261.0499998</v>
      </c>
      <c r="K57" s="214">
        <f t="shared" si="6"/>
        <v>1057001504.59</v>
      </c>
      <c r="L57" s="214">
        <f t="shared" si="6"/>
        <v>1060799276.1700001</v>
      </c>
      <c r="M57" s="214">
        <f t="shared" si="6"/>
        <v>1070423740.9899999</v>
      </c>
      <c r="N57" s="214">
        <f t="shared" si="6"/>
        <v>1072851461.7900001</v>
      </c>
      <c r="O57" s="214">
        <f t="shared" si="6"/>
        <v>1077191874.6900001</v>
      </c>
    </row>
    <row r="58" spans="1:15">
      <c r="C58" s="87"/>
      <c r="D58" s="87"/>
      <c r="E58" s="87"/>
      <c r="F58" s="87"/>
      <c r="G58" s="87"/>
      <c r="H58" s="87"/>
      <c r="I58" s="87"/>
      <c r="J58" s="87"/>
      <c r="K58" s="87"/>
      <c r="L58" s="87"/>
      <c r="M58" s="87"/>
      <c r="N58" s="218"/>
      <c r="O58" s="87"/>
    </row>
    <row r="59" spans="1:15" ht="13">
      <c r="B59" s="47" t="s">
        <v>4</v>
      </c>
      <c r="C59" s="87"/>
      <c r="D59" s="87"/>
      <c r="E59" s="87"/>
      <c r="F59" s="87"/>
      <c r="G59" s="87"/>
      <c r="H59" s="87"/>
      <c r="I59" s="87"/>
      <c r="J59" s="87"/>
      <c r="K59" s="87"/>
      <c r="L59" s="87"/>
      <c r="M59" s="87"/>
      <c r="N59" s="218"/>
      <c r="O59" s="87"/>
    </row>
    <row r="60" spans="1:15">
      <c r="A60" s="91">
        <v>44</v>
      </c>
      <c r="B60" s="5" t="s">
        <v>247</v>
      </c>
      <c r="C60" s="87">
        <v>1693652.64</v>
      </c>
      <c r="D60" s="216">
        <v>1693652.64</v>
      </c>
      <c r="E60" s="216">
        <v>1693652.64</v>
      </c>
      <c r="F60" s="216">
        <v>1693652.64</v>
      </c>
      <c r="G60" s="216">
        <v>1693652.64</v>
      </c>
      <c r="H60" s="216">
        <v>1693652.64</v>
      </c>
      <c r="I60" s="216">
        <v>1693652.64</v>
      </c>
      <c r="J60" s="216">
        <v>1693652.64</v>
      </c>
      <c r="K60" s="216">
        <v>1693652.64</v>
      </c>
      <c r="L60" s="216">
        <v>1693652.64</v>
      </c>
      <c r="M60" s="216">
        <v>1693652.64</v>
      </c>
      <c r="N60" s="218">
        <v>1693652.64</v>
      </c>
      <c r="O60" s="216">
        <v>1693652.64</v>
      </c>
    </row>
    <row r="61" spans="1:15">
      <c r="A61" s="91">
        <f>A60+1</f>
        <v>45</v>
      </c>
      <c r="B61" s="5" t="s">
        <v>246</v>
      </c>
      <c r="C61" s="87">
        <v>35746</v>
      </c>
      <c r="D61" s="216">
        <v>35746</v>
      </c>
      <c r="E61" s="216">
        <v>35746</v>
      </c>
      <c r="F61" s="216">
        <v>35746</v>
      </c>
      <c r="G61" s="216">
        <v>35746</v>
      </c>
      <c r="H61" s="216">
        <v>35746</v>
      </c>
      <c r="I61" s="216">
        <v>35746</v>
      </c>
      <c r="J61" s="216">
        <v>35746</v>
      </c>
      <c r="K61" s="216">
        <v>35746</v>
      </c>
      <c r="L61" s="216">
        <v>35746</v>
      </c>
      <c r="M61" s="216">
        <v>35746</v>
      </c>
      <c r="N61" s="218">
        <v>35746</v>
      </c>
      <c r="O61" s="216">
        <v>35746</v>
      </c>
    </row>
    <row r="62" spans="1:15">
      <c r="A62" s="91">
        <f t="shared" ref="A62:A73" si="7">A61+1</f>
        <v>46</v>
      </c>
      <c r="B62" s="5" t="s">
        <v>245</v>
      </c>
      <c r="C62" s="87">
        <v>27769472.600000001</v>
      </c>
      <c r="D62" s="216">
        <v>27818427.359999999</v>
      </c>
      <c r="E62" s="216">
        <v>27818427.359999999</v>
      </c>
      <c r="F62" s="216">
        <v>27823861.530000001</v>
      </c>
      <c r="G62" s="216">
        <v>27833665.010000002</v>
      </c>
      <c r="H62" s="216">
        <v>27833665.010000002</v>
      </c>
      <c r="I62" s="216">
        <v>27833665.010000002</v>
      </c>
      <c r="J62" s="216">
        <v>27871162.41</v>
      </c>
      <c r="K62" s="216">
        <v>27871162.41</v>
      </c>
      <c r="L62" s="216">
        <v>27873661.82</v>
      </c>
      <c r="M62" s="216">
        <v>27873661.82</v>
      </c>
      <c r="N62" s="218">
        <v>27873661.82</v>
      </c>
      <c r="O62" s="216">
        <v>27865471.120000001</v>
      </c>
    </row>
    <row r="63" spans="1:15">
      <c r="A63" s="91">
        <f t="shared" si="7"/>
        <v>47</v>
      </c>
      <c r="B63" s="5" t="s">
        <v>244</v>
      </c>
      <c r="C63" s="87">
        <v>2641008.56</v>
      </c>
      <c r="D63" s="216">
        <v>2641008.56</v>
      </c>
      <c r="E63" s="216">
        <v>2641008.56</v>
      </c>
      <c r="F63" s="216">
        <v>2687166.74</v>
      </c>
      <c r="G63" s="216">
        <v>2690559.78</v>
      </c>
      <c r="H63" s="216">
        <v>2690559.78</v>
      </c>
      <c r="I63" s="216">
        <v>2691053.22</v>
      </c>
      <c r="J63" s="216">
        <v>2733250.69</v>
      </c>
      <c r="K63" s="216">
        <v>2733250.69</v>
      </c>
      <c r="L63" s="216">
        <v>2733250.69</v>
      </c>
      <c r="M63" s="216">
        <v>2733250.69</v>
      </c>
      <c r="N63" s="218">
        <v>2733250.69</v>
      </c>
      <c r="O63" s="216">
        <v>2733250.69</v>
      </c>
    </row>
    <row r="64" spans="1:15">
      <c r="A64" s="190">
        <f t="shared" si="7"/>
        <v>48</v>
      </c>
      <c r="B64" s="5" t="s">
        <v>786</v>
      </c>
      <c r="C64" s="87">
        <v>0</v>
      </c>
      <c r="D64" s="216">
        <v>0</v>
      </c>
      <c r="E64" s="216">
        <v>0</v>
      </c>
      <c r="F64" s="216">
        <v>490389.12</v>
      </c>
      <c r="G64" s="216">
        <v>490389.12</v>
      </c>
      <c r="H64" s="216">
        <v>490389.12</v>
      </c>
      <c r="I64" s="216">
        <v>490389.12</v>
      </c>
      <c r="J64" s="216">
        <v>490389.12</v>
      </c>
      <c r="K64" s="216">
        <v>490389.12</v>
      </c>
      <c r="L64" s="216">
        <v>490389.12</v>
      </c>
      <c r="M64" s="216">
        <v>490389.12</v>
      </c>
      <c r="N64" s="218">
        <v>491931.3</v>
      </c>
      <c r="O64" s="216">
        <v>491848.68</v>
      </c>
    </row>
    <row r="65" spans="1:15">
      <c r="A65" s="190">
        <f t="shared" si="7"/>
        <v>49</v>
      </c>
      <c r="B65" s="5" t="s">
        <v>243</v>
      </c>
      <c r="C65" s="87">
        <v>14767.6</v>
      </c>
      <c r="D65" s="216">
        <v>14767.6</v>
      </c>
      <c r="E65" s="216">
        <v>14767.6</v>
      </c>
      <c r="F65" s="216">
        <v>16569467.699999999</v>
      </c>
      <c r="G65" s="216">
        <v>17711193.379999999</v>
      </c>
      <c r="H65" s="216">
        <v>18723776.300000001</v>
      </c>
      <c r="I65" s="216">
        <v>19463025.010000002</v>
      </c>
      <c r="J65" s="216">
        <v>19899093.859999999</v>
      </c>
      <c r="K65" s="216">
        <v>19899093.859999999</v>
      </c>
      <c r="L65" s="216">
        <v>20652127.739999998</v>
      </c>
      <c r="M65" s="216">
        <v>21207787.039999999</v>
      </c>
      <c r="N65" s="218">
        <v>21208087.710000001</v>
      </c>
      <c r="O65" s="216">
        <v>21432440.039999999</v>
      </c>
    </row>
    <row r="66" spans="1:15">
      <c r="A66" s="190">
        <f t="shared" si="7"/>
        <v>50</v>
      </c>
      <c r="B66" s="5" t="s">
        <v>242</v>
      </c>
      <c r="C66" s="87">
        <v>308457.59000000003</v>
      </c>
      <c r="D66" s="216">
        <v>308457.59000000003</v>
      </c>
      <c r="E66" s="216">
        <v>308457.59000000003</v>
      </c>
      <c r="F66" s="216">
        <v>308457.59000000003</v>
      </c>
      <c r="G66" s="216">
        <v>308457.59000000003</v>
      </c>
      <c r="H66" s="216">
        <v>308457.59000000003</v>
      </c>
      <c r="I66" s="216">
        <v>308457.59000000003</v>
      </c>
      <c r="J66" s="216">
        <v>304126.59000000003</v>
      </c>
      <c r="K66" s="216">
        <v>304126.59000000003</v>
      </c>
      <c r="L66" s="216">
        <v>304126.59000000003</v>
      </c>
      <c r="M66" s="216">
        <v>304126.59000000003</v>
      </c>
      <c r="N66" s="218">
        <v>304126.59000000003</v>
      </c>
      <c r="O66" s="216">
        <v>304126.59000000003</v>
      </c>
    </row>
    <row r="67" spans="1:15">
      <c r="A67" s="190">
        <f t="shared" si="7"/>
        <v>51</v>
      </c>
      <c r="B67" s="5" t="s">
        <v>241</v>
      </c>
      <c r="C67" s="87">
        <v>6558678.5099999998</v>
      </c>
      <c r="D67" s="216">
        <v>6563867.54</v>
      </c>
      <c r="E67" s="216">
        <v>6567007.3399999999</v>
      </c>
      <c r="F67" s="216">
        <v>6599752.3799999999</v>
      </c>
      <c r="G67" s="216">
        <v>6641607.4299999997</v>
      </c>
      <c r="H67" s="216">
        <v>6968441.6799999997</v>
      </c>
      <c r="I67" s="216">
        <v>6968441.6799999997</v>
      </c>
      <c r="J67" s="216">
        <v>6964333.5599999996</v>
      </c>
      <c r="K67" s="216">
        <v>6976586.0199999996</v>
      </c>
      <c r="L67" s="216">
        <v>7002586.96</v>
      </c>
      <c r="M67" s="216">
        <v>6999570.1100000003</v>
      </c>
      <c r="N67" s="218">
        <v>7001593.3700000001</v>
      </c>
      <c r="O67" s="216">
        <v>7001593.3700000001</v>
      </c>
    </row>
    <row r="68" spans="1:15">
      <c r="A68" s="190">
        <f t="shared" si="7"/>
        <v>52</v>
      </c>
      <c r="B68" s="5" t="s">
        <v>240</v>
      </c>
      <c r="C68" s="87">
        <v>227981.39</v>
      </c>
      <c r="D68" s="216">
        <v>234070.18</v>
      </c>
      <c r="E68" s="216">
        <v>234388.06</v>
      </c>
      <c r="F68" s="216">
        <v>234388.06</v>
      </c>
      <c r="G68" s="216">
        <v>234388.06</v>
      </c>
      <c r="H68" s="216">
        <v>234388.06</v>
      </c>
      <c r="I68" s="216">
        <v>234388.06</v>
      </c>
      <c r="J68" s="216">
        <v>210410.06</v>
      </c>
      <c r="K68" s="216">
        <v>210410.06</v>
      </c>
      <c r="L68" s="216">
        <v>210410.06</v>
      </c>
      <c r="M68" s="216">
        <v>210410.06</v>
      </c>
      <c r="N68" s="218">
        <v>210410.06</v>
      </c>
      <c r="O68" s="216">
        <v>210410.06</v>
      </c>
    </row>
    <row r="69" spans="1:15">
      <c r="A69" s="190">
        <f t="shared" si="7"/>
        <v>53</v>
      </c>
      <c r="B69" s="5" t="s">
        <v>239</v>
      </c>
      <c r="C69" s="87">
        <v>5931.29</v>
      </c>
      <c r="D69" s="216">
        <v>5931.29</v>
      </c>
      <c r="E69" s="216">
        <v>5931.29</v>
      </c>
      <c r="F69" s="216">
        <v>858230.57</v>
      </c>
      <c r="G69" s="216">
        <v>858230.57</v>
      </c>
      <c r="H69" s="216">
        <v>858249.57</v>
      </c>
      <c r="I69" s="216">
        <v>858230.57</v>
      </c>
      <c r="J69" s="216">
        <v>1269674.72</v>
      </c>
      <c r="K69" s="216">
        <v>1269674.72</v>
      </c>
      <c r="L69" s="216">
        <v>1642425.84</v>
      </c>
      <c r="M69" s="216">
        <v>1642425.84</v>
      </c>
      <c r="N69" s="218">
        <v>1642425.84</v>
      </c>
      <c r="O69" s="216">
        <v>1642425.84</v>
      </c>
    </row>
    <row r="70" spans="1:15">
      <c r="A70" s="190">
        <f t="shared" si="7"/>
        <v>54</v>
      </c>
      <c r="B70" s="5" t="s">
        <v>238</v>
      </c>
      <c r="C70" s="87">
        <v>24304931.199999999</v>
      </c>
      <c r="D70" s="216">
        <v>27572613.870000001</v>
      </c>
      <c r="E70" s="216">
        <v>27627234.140000001</v>
      </c>
      <c r="F70" s="216">
        <v>27961623.870000001</v>
      </c>
      <c r="G70" s="216">
        <v>31309156.890000001</v>
      </c>
      <c r="H70" s="216">
        <v>33089292.68</v>
      </c>
      <c r="I70" s="216">
        <v>35778426.32</v>
      </c>
      <c r="J70" s="216">
        <v>35733538.810000002</v>
      </c>
      <c r="K70" s="216">
        <v>37896680.149999999</v>
      </c>
      <c r="L70" s="216">
        <v>38410118.460000001</v>
      </c>
      <c r="M70" s="216">
        <v>39138148.5</v>
      </c>
      <c r="N70" s="218">
        <v>39237734.810000002</v>
      </c>
      <c r="O70" s="216">
        <v>39674750.100000001</v>
      </c>
    </row>
    <row r="71" spans="1:15">
      <c r="A71" s="190">
        <f t="shared" si="7"/>
        <v>55</v>
      </c>
      <c r="B71" s="5" t="s">
        <v>237</v>
      </c>
      <c r="C71" s="87">
        <v>1481254.44</v>
      </c>
      <c r="D71" s="216">
        <v>1481254.44</v>
      </c>
      <c r="E71" s="216">
        <v>1481254.44</v>
      </c>
      <c r="F71" s="216">
        <v>1481254.44</v>
      </c>
      <c r="G71" s="216">
        <v>1481254.44</v>
      </c>
      <c r="H71" s="216">
        <v>1503557.45</v>
      </c>
      <c r="I71" s="216">
        <v>1503202.99</v>
      </c>
      <c r="J71" s="216">
        <v>1503635.35</v>
      </c>
      <c r="K71" s="216">
        <v>1503635.35</v>
      </c>
      <c r="L71" s="216">
        <v>1504052.85</v>
      </c>
      <c r="M71" s="216">
        <v>1504057.73</v>
      </c>
      <c r="N71" s="218">
        <v>1504175.91</v>
      </c>
      <c r="O71" s="216">
        <v>1504286.61</v>
      </c>
    </row>
    <row r="72" spans="1:15">
      <c r="A72" s="190">
        <f t="shared" si="7"/>
        <v>56</v>
      </c>
      <c r="B72" s="5" t="s">
        <v>236</v>
      </c>
      <c r="C72" s="87">
        <v>2157088.5</v>
      </c>
      <c r="D72" s="216">
        <v>2157088.5</v>
      </c>
      <c r="E72" s="216">
        <v>2157201.36</v>
      </c>
      <c r="F72" s="216">
        <v>2654343.85</v>
      </c>
      <c r="G72" s="216">
        <v>2654343.85</v>
      </c>
      <c r="H72" s="216">
        <v>2654343.85</v>
      </c>
      <c r="I72" s="216">
        <v>2750082.87</v>
      </c>
      <c r="J72" s="216">
        <v>2445052.5499999998</v>
      </c>
      <c r="K72" s="216">
        <v>2447856.27</v>
      </c>
      <c r="L72" s="216">
        <v>2447856.27</v>
      </c>
      <c r="M72" s="216">
        <v>2447856.27</v>
      </c>
      <c r="N72" s="218">
        <v>2447856.27</v>
      </c>
      <c r="O72" s="215">
        <v>2447856.27</v>
      </c>
    </row>
    <row r="73" spans="1:15" ht="13">
      <c r="A73" s="190">
        <f t="shared" si="7"/>
        <v>57</v>
      </c>
      <c r="B73" s="47" t="s">
        <v>92</v>
      </c>
      <c r="C73" s="214">
        <f>SUM(C60:C72)</f>
        <v>67198970.319999993</v>
      </c>
      <c r="D73" s="214">
        <f t="shared" ref="D73:O73" si="8">SUM(D60:D72)</f>
        <v>70526885.569999993</v>
      </c>
      <c r="E73" s="214">
        <f t="shared" si="8"/>
        <v>70585076.38000001</v>
      </c>
      <c r="F73" s="214">
        <f t="shared" si="8"/>
        <v>89398334.49000001</v>
      </c>
      <c r="G73" s="214">
        <f t="shared" si="8"/>
        <v>93942644.760000005</v>
      </c>
      <c r="H73" s="214">
        <f t="shared" si="8"/>
        <v>97084519.730000004</v>
      </c>
      <c r="I73" s="214">
        <f t="shared" si="8"/>
        <v>100608761.08</v>
      </c>
      <c r="J73" s="214">
        <f t="shared" si="8"/>
        <v>101154066.36</v>
      </c>
      <c r="K73" s="214">
        <f t="shared" si="8"/>
        <v>103332263.87999998</v>
      </c>
      <c r="L73" s="214">
        <f t="shared" si="8"/>
        <v>105000405.04000001</v>
      </c>
      <c r="M73" s="214">
        <f t="shared" si="8"/>
        <v>106281082.41000001</v>
      </c>
      <c r="N73" s="214">
        <f t="shared" si="8"/>
        <v>106384653.01000001</v>
      </c>
      <c r="O73" s="214">
        <f t="shared" si="8"/>
        <v>107037858.01000001</v>
      </c>
    </row>
    <row r="74" spans="1:15" ht="13">
      <c r="A74" s="91"/>
      <c r="B74" s="47"/>
      <c r="C74" s="36"/>
      <c r="D74" s="36"/>
      <c r="E74" s="36"/>
      <c r="F74" s="36"/>
      <c r="G74" s="36"/>
      <c r="H74" s="36"/>
      <c r="I74" s="36"/>
      <c r="J74" s="36"/>
      <c r="K74" s="36"/>
      <c r="L74" s="36"/>
      <c r="M74" s="36"/>
      <c r="N74" s="36"/>
      <c r="O74" s="36"/>
    </row>
    <row r="75" spans="1:15" ht="13.5" thickBot="1">
      <c r="B75" s="47" t="s">
        <v>13</v>
      </c>
      <c r="C75" s="220">
        <f>C73+C57+C40+C24+C14+C9</f>
        <v>3158659118.0699997</v>
      </c>
      <c r="D75" s="220">
        <f t="shared" ref="D75:O75" si="9">D73+D57+D40+D24+D14+D9</f>
        <v>3169871674.52</v>
      </c>
      <c r="E75" s="220">
        <f t="shared" si="9"/>
        <v>3175036673.4200006</v>
      </c>
      <c r="F75" s="220">
        <f t="shared" si="9"/>
        <v>3198790339.7199998</v>
      </c>
      <c r="G75" s="220">
        <f t="shared" si="9"/>
        <v>3209215036.0000005</v>
      </c>
      <c r="H75" s="220">
        <f t="shared" si="9"/>
        <v>3221226531.98</v>
      </c>
      <c r="I75" s="220">
        <f t="shared" si="9"/>
        <v>3227521227.9999995</v>
      </c>
      <c r="J75" s="220">
        <f t="shared" si="9"/>
        <v>3238458585.1599998</v>
      </c>
      <c r="K75" s="220">
        <f t="shared" si="9"/>
        <v>3249612777.8899999</v>
      </c>
      <c r="L75" s="220">
        <f t="shared" si="9"/>
        <v>3266149067.0700002</v>
      </c>
      <c r="M75" s="220">
        <f t="shared" si="9"/>
        <v>3282343581.3699999</v>
      </c>
      <c r="N75" s="220">
        <f t="shared" si="9"/>
        <v>3286171421.7600002</v>
      </c>
      <c r="O75" s="220">
        <f t="shared" si="9"/>
        <v>3292402530.8700004</v>
      </c>
    </row>
    <row r="76" spans="1:15" ht="13.5" thickTop="1">
      <c r="B76" s="47"/>
      <c r="C76" s="36"/>
      <c r="D76" s="36"/>
      <c r="E76" s="36"/>
      <c r="F76" s="36"/>
      <c r="G76" s="36"/>
      <c r="H76" s="36"/>
      <c r="I76" s="36"/>
      <c r="J76" s="36"/>
      <c r="K76" s="36"/>
      <c r="L76" s="36"/>
      <c r="M76" s="36"/>
    </row>
    <row r="77" spans="1:15">
      <c r="A77" s="93"/>
      <c r="B77" s="37"/>
      <c r="C77" s="38"/>
      <c r="D77" s="38"/>
      <c r="E77" s="38"/>
      <c r="F77" s="38"/>
      <c r="G77" s="38"/>
      <c r="H77" s="38"/>
      <c r="I77" s="38"/>
      <c r="J77" s="38"/>
      <c r="K77" s="38"/>
      <c r="L77" s="38"/>
      <c r="M77" s="38"/>
      <c r="N77" s="39"/>
      <c r="O77" s="40"/>
    </row>
    <row r="78" spans="1:15">
      <c r="O78" s="248"/>
    </row>
    <row r="79" spans="1:15" ht="13">
      <c r="B79" s="6" t="s">
        <v>235</v>
      </c>
    </row>
    <row r="80" spans="1:15" ht="13">
      <c r="B80" s="5" t="s">
        <v>234</v>
      </c>
    </row>
  </sheetData>
  <mergeCells count="3">
    <mergeCell ref="B3:N3"/>
    <mergeCell ref="B1:N1"/>
    <mergeCell ref="B2:N2"/>
  </mergeCells>
  <pageMargins left="0.7" right="0.7" top="0.75" bottom="0.75" header="0.3" footer="0.3"/>
  <pageSetup scale="4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1136CE24ED5F449BD16740FFC7FAF6F" ma:contentTypeVersion="31" ma:contentTypeDescription="Create a new document." ma:contentTypeScope="" ma:versionID="b6179feaad23018a41f76eaef5b4f43d">
  <xsd:schema xmlns:xsd="http://www.w3.org/2001/XMLSchema" xmlns:xs="http://www.w3.org/2001/XMLSchema" xmlns:p="http://schemas.microsoft.com/office/2006/metadata/properties" xmlns:ns1="http://schemas.microsoft.com/sharepoint/v3" xmlns:ns2="a1040523-5304-4b09-b6d4-64a124c994e2" xmlns:ns3="5b640fb8-5a34-41c1-9307-1b790ff29a8b" xmlns:ns4="51831b8d-857f-44dd-949b-652450d1a5df" targetNamespace="http://schemas.microsoft.com/office/2006/metadata/properties" ma:root="true" ma:fieldsID="b176c6d2b07027ee7343df1467fc3652" ns1:_="" ns2:_="" ns3:_="" ns4:_="">
    <xsd:import namespace="http://schemas.microsoft.com/sharepoint/v3"/>
    <xsd:import namespace="a1040523-5304-4b09-b6d4-64a124c994e2"/>
    <xsd:import namespace="5b640fb8-5a34-41c1-9307-1b790ff29a8b"/>
    <xsd:import namespace="51831b8d-857f-44dd-949b-652450d1a5df"/>
    <xsd:element name="properties">
      <xsd:complexType>
        <xsd:sequence>
          <xsd:element name="documentManagement">
            <xsd:complexType>
              <xsd:all>
                <xsd:element ref="ns2:Operating_x0020_Company"/>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lcf76f155ced4ddcb4097134ff3c332f" minOccurs="0"/>
                <xsd:element ref="ns4:TaxCatchAll" minOccurs="0"/>
                <xsd:element ref="ns3:MediaServiceGenerationTime" minOccurs="0"/>
                <xsd:element ref="ns3:MediaServiceEventHashCode" minOccurs="0"/>
                <xsd:element ref="ns3:MediaServiceOCR" minOccurs="0"/>
                <xsd:element ref="ns3:MediaServiceObjectDetectorVersions" minOccurs="0"/>
                <xsd:element ref="ns3:_Flow_SignoffStatu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040523-5304-4b09-b6d4-64a124c994e2" elementFormDefault="qualified">
    <xsd:import namespace="http://schemas.microsoft.com/office/2006/documentManagement/types"/>
    <xsd:import namespace="http://schemas.microsoft.com/office/infopath/2007/PartnerControls"/>
    <xsd:element name="Operating_x0020_Company" ma:index="8" ma:displayName="Operating Company" ma:default="AEP Ohio" ma:format="Dropdown" ma:internalName="Operating_x0020_Company" ma:readOnly="false">
      <xsd:simpleType>
        <xsd:restriction base="dms:Choice">
          <xsd:enumeration value="AEP Ohio"/>
          <xsd:enumeration value="AEP Texas"/>
          <xsd:enumeration value="Appalachian Power - Tennessee"/>
          <xsd:enumeration value="Appalachian Power - Virginia"/>
          <xsd:enumeration value="Appalachian Power - West Virginia"/>
          <xsd:enumeration value="FERC"/>
          <xsd:enumeration value="Indiana &amp; Michigan Power - Indiana"/>
          <xsd:enumeration value="Indiana &amp; Michigan Power - Michigan"/>
          <xsd:enumeration value="Kentucky Power"/>
          <xsd:enumeration value="PSO"/>
          <xsd:enumeration value="SWEPCO - Arkansas"/>
          <xsd:enumeration value="SWEPCO - Louisiana"/>
          <xsd:enumeration value="SWEPCO - TEXAS"/>
          <xsd:enumeration value="SWEPCO - Peine"/>
          <xsd:enumeration value="ETT"/>
        </xsd:restriction>
      </xsd:simpleType>
    </xsd:element>
  </xsd:schema>
  <xsd:schema xmlns:xsd="http://www.w3.org/2001/XMLSchema" xmlns:xs="http://www.w3.org/2001/XMLSchema" xmlns:dms="http://schemas.microsoft.com/office/2006/documentManagement/types" xmlns:pc="http://schemas.microsoft.com/office/infopath/2007/PartnerControls" targetNamespace="5b640fb8-5a34-41c1-9307-1b790ff29a8b"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fefa54f2-5b03-49c6-9483-51c08a9736bb"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_Flow_SignoffStatus" ma:index="22"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831b8d-857f-44dd-949b-652450d1a5df"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3b4476ce-ac5c-42b1-bccc-28ba47756ae8}" ma:internalName="TaxCatchAll" ma:showField="CatchAllData" ma:web="51831b8d-857f-44dd-949b-652450d1a5d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FmNmE5OGQ1LTRlNmEtNDA2Zi04MjU4LTNmMDdiNjFhMWI5OCIgdmFsdWU9IiIgeG1sbnM9Imh0dHA6Ly93d3cuYm9sZG9uamFtZXMuY29tLzIwMDgvMDEvc2llL2ludGVybmFsL2xhYmVsIiAvPjxlbGVtZW50IHVpZD0iYzY0MjE4YWItYjhkMS00MGI2LWE0NzgtY2I4YmUxZTEwZWNjIiB2YWx1ZT0iIiB4bWxucz0iaHR0cDovL3d3dy5ib2xkb25qYW1lcy5jb20vMjAwOC8wMS9zaWUvaW50ZXJuYWwvbGFiZWwiIC8+PC9zaXNsPjxVc2VyTmFtZT5DT1JQXHMyNzY3NDk8L1VzZXJOYW1lPjxEYXRlVGltZT41LzE1LzIwMjMgODozNTozMSBQTTwvRGF0ZVRpbWU+PExhYmVsU3RyaW5nPkFFUCBDb25maWRlbnRpYWw8L0xhYmVsU3RyaW5nPjwvaXRlbT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PC9zaXNsPjxVc2VyTmFtZT5DT1JQXHMyNzY3NDk8L1VzZXJOYW1lPjxEYXRlVGltZT41LzE1LzIwMjMgODozODoyOCBQTTwvRGF0ZVRpbWU+PExhYmVsU3RyaW5nPkFFUCBJbnRlcm5hbDwvTGFiZWxTdHJpbmc+PC9pdGVtPjxpdGVtPjxzaXNsIHNpc2xWZXJzaW9uPSIwIiBwb2xpY3k9ImU5YzBiOGQ3LWJkYjQtNGZkMy1iNjJhLWY1MDMyN2FhZWZjZSIgb3JpZ2luPSJ1c2VyU2VsZWN0ZWQiPjxlbGVtZW50IHVpZD0iOTM2ZTIyZDUtNDVhNy00Y2I3LTk1YWItMWFhOGM3Yzg4Nzg5IiB2YWx1ZT0iIiB4bWxucz0iaHR0cDovL3d3dy5ib2xkb25qYW1lcy5jb20vMjAwOC8wMS9zaWUvaW50ZXJuYWwvbGFiZWwiIC8+PGVsZW1lbnQgdWlkPSJkMTRmNWMzNi1mNDRhLTQzMTUtYjQzOC0wMDVjZmU4ZjA2OWYiIHZhbHVlPSIiIHhtbG5zPSJodHRwOi8vd3d3LmJvbGRvbmphbWVzLmNvbS8yMDA4LzAxL3NpZS9pbnRlcm5hbC9sYWJlbCIgLz48L3Npc2w+PFVzZXJOYW1lPkNPUlBcczI3Njc0OTwvVXNlck5hbWU+PERhdGVUaW1lPjYvMS8yMDIzIDEyOjQ4OjU4IFBNPC9EYXRlVGltZT48TGFiZWxTdHJpbmc+VW5jYXRlZ29yaXplZDwvTGFiZWxTdHJpbmc+PC9pdGVtPjwvbGFiZWxIaXN0b3J5Pg==</Value>
</WrappedLabelHistory>
</file>

<file path=customXml/item5.xml><?xml version="1.0" encoding="utf-8"?>
<p:properties xmlns:p="http://schemas.microsoft.com/office/2006/metadata/properties" xmlns:xsi="http://www.w3.org/2001/XMLSchema-instance" xmlns:pc="http://schemas.microsoft.com/office/infopath/2007/PartnerControls">
  <documentManagement>
    <lcf76f155ced4ddcb4097134ff3c332f xmlns="5b640fb8-5a34-41c1-9307-1b790ff29a8b">
      <Terms xmlns="http://schemas.microsoft.com/office/infopath/2007/PartnerControls"/>
    </lcf76f155ced4ddcb4097134ff3c332f>
    <TaxCatchAll xmlns="51831b8d-857f-44dd-949b-652450d1a5df" xsi:nil="true"/>
    <Operating_x0020_Company xmlns="a1040523-5304-4b09-b6d4-64a124c994e2">AEP Ohio</Operating_x0020_Company>
    <_ip_UnifiedCompliancePolicyUIAction xmlns="http://schemas.microsoft.com/sharepoint/v3" xsi:nil="true"/>
    <_Flow_SignoffStatus xmlns="5b640fb8-5a34-41c1-9307-1b790ff29a8b" xsi:nil="true"/>
    <_ip_UnifiedCompliancePolicyProperties xmlns="http://schemas.microsoft.com/sharepoint/v3" xsi:nil="true"/>
  </documentManagement>
</p:properties>
</file>

<file path=customXml/item6.xml><?xml version="1.0" encoding="utf-8"?>
<sisl xmlns:xsd="http://www.w3.org/2001/XMLSchema" xmlns:xsi="http://www.w3.org/2001/XMLSchema-instance" xmlns="http://www.boldonjames.com/2008/01/sie/internal/label" sislVersion="0" policy="e9c0b8d7-bdb4-4fd3-b62a-f50327aaefce" origin="userSelected">
  <element uid="936e22d5-45a7-4cb7-95ab-1aa8c7c88789" value=""/>
  <element uid="d14f5c36-f44a-4315-b438-005cfe8f069f" value=""/>
</sisl>
</file>

<file path=customXml/itemProps1.xml><?xml version="1.0" encoding="utf-8"?>
<ds:datastoreItem xmlns:ds="http://schemas.openxmlformats.org/officeDocument/2006/customXml" ds:itemID="{D61EEF3F-1702-48F0-88A8-53527AF80DE8}">
  <ds:schemaRefs>
    <ds:schemaRef ds:uri="http://schemas.microsoft.com/PowerBIAddIn"/>
  </ds:schemaRefs>
</ds:datastoreItem>
</file>

<file path=customXml/itemProps2.xml><?xml version="1.0" encoding="utf-8"?>
<ds:datastoreItem xmlns:ds="http://schemas.openxmlformats.org/officeDocument/2006/customXml" ds:itemID="{FCD9EA22-1F3D-4AC5-9A50-A5EFA728F0FF}">
  <ds:schemaRefs>
    <ds:schemaRef ds:uri="http://schemas.microsoft.com/sharepoint/v3/contenttype/forms"/>
  </ds:schemaRefs>
</ds:datastoreItem>
</file>

<file path=customXml/itemProps3.xml><?xml version="1.0" encoding="utf-8"?>
<ds:datastoreItem xmlns:ds="http://schemas.openxmlformats.org/officeDocument/2006/customXml" ds:itemID="{C8071B76-D2D7-46F0-B379-39F2C0F993AE}"/>
</file>

<file path=customXml/itemProps4.xml><?xml version="1.0" encoding="utf-8"?>
<ds:datastoreItem xmlns:ds="http://schemas.openxmlformats.org/officeDocument/2006/customXml" ds:itemID="{91A65976-E2BC-44DE-93D3-C98F49E7F7F7}">
  <ds:schemaRefs>
    <ds:schemaRef ds:uri="http://www.w3.org/2001/XMLSchema"/>
    <ds:schemaRef ds:uri="http://www.boldonjames.com/2016/02/Classifier/internal/wrappedLabelHistory"/>
  </ds:schemaRefs>
</ds:datastoreItem>
</file>

<file path=customXml/itemProps5.xml><?xml version="1.0" encoding="utf-8"?>
<ds:datastoreItem xmlns:ds="http://schemas.openxmlformats.org/officeDocument/2006/customXml" ds:itemID="{16C892B3-CCBC-4BCD-A3BB-D0881DD95C73}">
  <ds:schemaRefs>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dcmitype/"/>
    <ds:schemaRef ds:uri="http://www.w3.org/XML/1998/namespace"/>
    <ds:schemaRef ds:uri="http://purl.org/dc/elements/1.1/"/>
    <ds:schemaRef ds:uri="5b640fb8-5a34-41c1-9307-1b790ff29a8b"/>
    <ds:schemaRef ds:uri="51831b8d-857f-44dd-949b-652450d1a5df"/>
    <ds:schemaRef ds:uri="a1040523-5304-4b09-b6d4-64a124c994e2"/>
  </ds:schemaRefs>
</ds:datastoreItem>
</file>

<file path=customXml/itemProps6.xml><?xml version="1.0" encoding="utf-8"?>
<ds:datastoreItem xmlns:ds="http://schemas.openxmlformats.org/officeDocument/2006/customXml" ds:itemID="{C79B1150-7534-4503-BC3D-2092E5BECE2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P 1-2</vt:lpstr>
      <vt:lpstr>P3</vt:lpstr>
      <vt:lpstr>P4</vt:lpstr>
      <vt:lpstr>P 5</vt:lpstr>
      <vt:lpstr>P 6</vt:lpstr>
      <vt:lpstr>P 7</vt:lpstr>
      <vt:lpstr>P 8</vt:lpstr>
      <vt:lpstr>P 9-13 CFIT Schedules</vt:lpstr>
      <vt:lpstr>P 14</vt:lpstr>
      <vt:lpstr>P 15</vt:lpstr>
      <vt:lpstr>p 16</vt:lpstr>
      <vt:lpstr>P 17</vt:lpstr>
      <vt:lpstr>P 18</vt:lpstr>
      <vt:lpstr>P19</vt:lpstr>
      <vt:lpstr>'P 1-2'!Print_Area</vt:lpstr>
      <vt:lpstr>'p 16'!Print_Area</vt:lpstr>
      <vt:lpstr>'P 17'!Print_Area</vt:lpstr>
      <vt:lpstr>'P 18'!Print_Area</vt:lpstr>
      <vt:lpstr>'P 6'!Print_Area</vt:lpstr>
      <vt:lpstr>'P 7'!Print_Area</vt:lpstr>
      <vt:lpstr>'P 8'!Print_Area</vt:lpstr>
      <vt:lpstr>'P 9-13 CFIT Schedules'!Print_Area</vt:lpstr>
      <vt:lpstr>'P19'!Print_Area</vt:lpstr>
      <vt:lpstr>'P3'!Print_Area</vt:lpstr>
      <vt:lpstr>'P4'!Print_Area</vt:lpstr>
      <vt:lpstr>'P 9-13 CFIT Schedules'!Print_Titles</vt:lpstr>
    </vt:vector>
  </TitlesOfParts>
  <Company>IT-CPS-8/28/1-(Help#=8-835-3050) Full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American Electric Power®</dc:creator>
  <cp:keywords/>
  <cp:lastModifiedBy>Tanner S Wolffram</cp:lastModifiedBy>
  <cp:lastPrinted>2020-06-08T21:31:36Z</cp:lastPrinted>
  <dcterms:created xsi:type="dcterms:W3CDTF">2005-08-16T12:06:50Z</dcterms:created>
  <dcterms:modified xsi:type="dcterms:W3CDTF">2023-06-21T23:23:21Z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0x01010001136CE24ED5F449BD16740FFC7FAF6F</vt:lpwstr>
  </property>
  <property fmtid="{D5CDD505-2E9C-101B-9397-08002B2CF9AE}" pid="3" name="docIndexRef">
    <vt:lpwstr>f51797b7-d7af-41e8-b4d5-273274693715</vt:lpwstr>
  </property>
  <property fmtid="{D5CDD505-2E9C-101B-9397-08002B2CF9AE}" pid="4" name="bjSaver">
    <vt:lpwstr>sobnA7OZbd59oFzGLTke91HiSgINkewh</vt:lpwstr>
  </property>
  <property fmtid="{D5CDD505-2E9C-101B-9397-08002B2CF9AE}" pid="5" name="Visual Markings Removed">
    <vt:lpwstr>No</vt:lpwstr>
  </property>
  <property fmtid="{D5CDD505-2E9C-101B-9397-08002B2CF9AE}" pid="6" name="bjClsUserRVM">
    <vt:lpwstr>[]</vt:lpwstr>
  </property>
  <property fmtid="{D5CDD505-2E9C-101B-9397-08002B2CF9AE}" pid="7"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8" name="bjDocumentLabelXML-0">
    <vt:lpwstr>ames.com/2008/01/sie/internal/label"&gt;&lt;element uid="936e22d5-45a7-4cb7-95ab-1aa8c7c88789" value="" /&gt;&lt;element uid="d14f5c36-f44a-4315-b438-005cfe8f069f" value="" /&gt;&lt;/sisl&gt;</vt:lpwstr>
  </property>
  <property fmtid="{D5CDD505-2E9C-101B-9397-08002B2CF9AE}" pid="9" name="bjDocumentSecurityLabel">
    <vt:lpwstr>Uncategorized</vt:lpwstr>
  </property>
  <property fmtid="{D5CDD505-2E9C-101B-9397-08002B2CF9AE}" pid="10" name="MSIP_Label_574d496c-7ac4-4b13-81fd-698eca66b217_SiteId">
    <vt:lpwstr>15f3c881-6b03-4ff6-8559-77bf5177818f</vt:lpwstr>
  </property>
  <property fmtid="{D5CDD505-2E9C-101B-9397-08002B2CF9AE}" pid="11" name="MSIP_Label_574d496c-7ac4-4b13-81fd-698eca66b217_Name">
    <vt:lpwstr>Uncategorized</vt:lpwstr>
  </property>
  <property fmtid="{D5CDD505-2E9C-101B-9397-08002B2CF9AE}" pid="12" name="MSIP_Label_574d496c-7ac4-4b13-81fd-698eca66b217_Enabled">
    <vt:lpwstr>true</vt:lpwstr>
  </property>
  <property fmtid="{D5CDD505-2E9C-101B-9397-08002B2CF9AE}" pid="13" name="bjLabelHistoryID">
    <vt:lpwstr>{91A65976-E2BC-44DE-93D3-C98F49E7F7F7}</vt:lpwstr>
  </property>
  <property fmtid="{D5CDD505-2E9C-101B-9397-08002B2CF9AE}" pid="14" name="MediaServiceImageTags">
    <vt:lpwstr/>
  </property>
</Properties>
</file>